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03_計理\01_【常用】歳入・歳出事務関連\00_総括\01_予算\令和８年度予算\11₋HP公表\03令和８年度当初予算　予算事業一覧、補助金支出一覧、貸付金一覧及び歳入予算一覧の公表について（通知）\02作業\"/>
    </mc:Choice>
  </mc:AlternateContent>
  <xr:revisionPtr revIDLastSave="0" documentId="13_ncr:1_{AD599118-B613-4CC2-91C7-05007EA50C68}" xr6:coauthVersionLast="47" xr6:coauthVersionMax="47" xr10:uidLastSave="{00000000-0000-0000-0000-000000000000}"/>
  <bookViews>
    <workbookView xWindow="-108" yWindow="-108" windowWidth="23256" windowHeight="12456" firstSheet="1" activeTab="1" xr2:uid="{00000000-000D-0000-FFFF-FFFF00000000}"/>
  </bookViews>
  <sheets>
    <sheet name="歳入一覧 (消防局抜粋)  (原本)" sheetId="4" state="hidden" r:id="rId1"/>
    <sheet name="様式５" sheetId="3" r:id="rId2"/>
    <sheet name="歳入一覧 (消防局抜粋)0109科目№改修前" sheetId="2" state="hidden" r:id="rId3"/>
    <sheet name="確認用" sheetId="5" state="hidden" r:id="rId4"/>
    <sheet name="歳入一覧" sheetId="1" state="hidden" r:id="rId5"/>
  </sheets>
  <definedNames>
    <definedName name="_xlnm._FilterDatabase" localSheetId="4" hidden="1">歳入一覧!$A$6:$AV$1152</definedName>
    <definedName name="_xlnm._FilterDatabase" localSheetId="0" hidden="1">'歳入一覧 (消防局抜粋)  (原本)'!$A$6:$AP$58</definedName>
    <definedName name="_xlnm._FilterDatabase" localSheetId="2" hidden="1">'歳入一覧 (消防局抜粋)0109科目№改修前'!$A$6:$AV$57</definedName>
    <definedName name="_xlnm._FilterDatabase" localSheetId="1" hidden="1">様式５!$A$6:$AN$55</definedName>
    <definedName name="_xlnm.Print_Area" localSheetId="4">歳入一覧!$A$1:$L$1154</definedName>
    <definedName name="_xlnm.Print_Area" localSheetId="0">'歳入一覧 (消防局抜粋)  (原本)'!$A$1:$L$58</definedName>
    <definedName name="_xlnm.Print_Area" localSheetId="2">'歳入一覧 (消防局抜粋)0109科目№改修前'!$A$1:$L$59</definedName>
    <definedName name="_xlnm.Print_Area" localSheetId="1">様式５!$A$1:$K$55</definedName>
    <definedName name="_xlnm.Print_Titles" localSheetId="4">歳入一覧!$4:$7</definedName>
    <definedName name="_xlnm.Print_Titles" localSheetId="0">'歳入一覧 (消防局抜粋)  (原本)'!$4:$7</definedName>
    <definedName name="_xlnm.Print_Titles" localSheetId="2">'歳入一覧 (消防局抜粋)0109科目№改修前'!$4:$7</definedName>
    <definedName name="_xlnm.Print_Titles" localSheetId="1">様式５!$4:$7</definedName>
    <definedName name="Z_01EAA192_030B_4B32_8504_E8B9ACF08987_.wvu.FilterData" localSheetId="4" hidden="1">歳入一覧!$A$6:$AU$1152</definedName>
    <definedName name="Z_01EAA192_030B_4B32_8504_E8B9ACF08987_.wvu.FilterData" localSheetId="0" hidden="1">'歳入一覧 (消防局抜粋)  (原本)'!$A$6:$AO$58</definedName>
    <definedName name="Z_01EAA192_030B_4B32_8504_E8B9ACF08987_.wvu.FilterData" localSheetId="2" hidden="1">'歳入一覧 (消防局抜粋)0109科目№改修前'!$A$6:$AU$57</definedName>
    <definedName name="Z_01EAA192_030B_4B32_8504_E8B9ACF08987_.wvu.FilterData" localSheetId="1" hidden="1">様式５!$A$6:$AM$55</definedName>
    <definedName name="Z_03AE82A1_1BE2_4ECA_87A2_03B930490FC4_.wvu.FilterData" localSheetId="4" hidden="1">歳入一覧!$A$6:$GQ$1152</definedName>
    <definedName name="Z_03AE82A1_1BE2_4ECA_87A2_03B930490FC4_.wvu.FilterData" localSheetId="0" hidden="1">'歳入一覧 (消防局抜粋)  (原本)'!$A$6:$GK$58</definedName>
    <definedName name="Z_03AE82A1_1BE2_4ECA_87A2_03B930490FC4_.wvu.FilterData" localSheetId="2" hidden="1">'歳入一覧 (消防局抜粋)0109科目№改修前'!$A$6:$GQ$57</definedName>
    <definedName name="Z_03AE82A1_1BE2_4ECA_87A2_03B930490FC4_.wvu.FilterData" localSheetId="1" hidden="1">様式５!$A$6:$GI$55</definedName>
    <definedName name="Z_04C8A1BA_9D22_46C9_9CEB_2BC0004FC685_.wvu.FilterData" localSheetId="4" hidden="1">歳入一覧!$B$6:$W$1152</definedName>
    <definedName name="Z_04C8A1BA_9D22_46C9_9CEB_2BC0004FC685_.wvu.FilterData" localSheetId="0" hidden="1">'歳入一覧 (消防局抜粋)  (原本)'!$B$6:$W$58</definedName>
    <definedName name="Z_04C8A1BA_9D22_46C9_9CEB_2BC0004FC685_.wvu.FilterData" localSheetId="2" hidden="1">'歳入一覧 (消防局抜粋)0109科目№改修前'!$B$6:$W$57</definedName>
    <definedName name="Z_04C8A1BA_9D22_46C9_9CEB_2BC0004FC685_.wvu.FilterData" localSheetId="1" hidden="1">様式５!$B$6:$U$55</definedName>
    <definedName name="Z_04D09D8C_94A5_461B_8EBD_462A08259C45_.wvu.FilterData" localSheetId="4" hidden="1">歳入一覧!$A$6:$GQ$1152</definedName>
    <definedName name="Z_04D09D8C_94A5_461B_8EBD_462A08259C45_.wvu.FilterData" localSheetId="0" hidden="1">'歳入一覧 (消防局抜粋)  (原本)'!$A$6:$GK$58</definedName>
    <definedName name="Z_04D09D8C_94A5_461B_8EBD_462A08259C45_.wvu.FilterData" localSheetId="2" hidden="1">'歳入一覧 (消防局抜粋)0109科目№改修前'!$A$6:$GQ$57</definedName>
    <definedName name="Z_04D09D8C_94A5_461B_8EBD_462A08259C45_.wvu.FilterData" localSheetId="1" hidden="1">様式５!$A$6:$GI$55</definedName>
    <definedName name="Z_052F3F11_C124_459E_99F9_1A701D48C614_.wvu.Cols" localSheetId="4" hidden="1">歳入一覧!$S:$T</definedName>
    <definedName name="Z_052F3F11_C124_459E_99F9_1A701D48C614_.wvu.Cols" localSheetId="0" hidden="1">'歳入一覧 (消防局抜粋)  (原本)'!$S:$T</definedName>
    <definedName name="Z_052F3F11_C124_459E_99F9_1A701D48C614_.wvu.Cols" localSheetId="2" hidden="1">'歳入一覧 (消防局抜粋)0109科目№改修前'!$S:$T</definedName>
    <definedName name="Z_052F3F11_C124_459E_99F9_1A701D48C614_.wvu.Cols" localSheetId="1" hidden="1">様式５!$Q:$R</definedName>
    <definedName name="Z_052F3F11_C124_459E_99F9_1A701D48C614_.wvu.FilterData" localSheetId="4" hidden="1">歳入一覧!$A$6:$GQ$1152</definedName>
    <definedName name="Z_052F3F11_C124_459E_99F9_1A701D48C614_.wvu.FilterData" localSheetId="0" hidden="1">'歳入一覧 (消防局抜粋)  (原本)'!$A$6:$GK$58</definedName>
    <definedName name="Z_052F3F11_C124_459E_99F9_1A701D48C614_.wvu.FilterData" localSheetId="2" hidden="1">'歳入一覧 (消防局抜粋)0109科目№改修前'!$A$6:$GQ$57</definedName>
    <definedName name="Z_052F3F11_C124_459E_99F9_1A701D48C614_.wvu.FilterData" localSheetId="1" hidden="1">様式５!$A$6:$GI$55</definedName>
    <definedName name="Z_052F3F11_C124_459E_99F9_1A701D48C614_.wvu.PrintArea" localSheetId="4" hidden="1">歳入一覧!$A$1:$L$1154</definedName>
    <definedName name="Z_052F3F11_C124_459E_99F9_1A701D48C614_.wvu.PrintArea" localSheetId="0" hidden="1">'歳入一覧 (消防局抜粋)  (原本)'!$A$1:$L$60</definedName>
    <definedName name="Z_052F3F11_C124_459E_99F9_1A701D48C614_.wvu.PrintArea" localSheetId="2" hidden="1">'歳入一覧 (消防局抜粋)0109科目№改修前'!$A$1:$L$59</definedName>
    <definedName name="Z_052F3F11_C124_459E_99F9_1A701D48C614_.wvu.PrintArea" localSheetId="1" hidden="1">様式５!$A$1:$K$56</definedName>
    <definedName name="Z_052F3F11_C124_459E_99F9_1A701D48C614_.wvu.PrintTitles" localSheetId="4" hidden="1">歳入一覧!$4:$7</definedName>
    <definedName name="Z_052F3F11_C124_459E_99F9_1A701D48C614_.wvu.PrintTitles" localSheetId="0" hidden="1">'歳入一覧 (消防局抜粋)  (原本)'!$4:$7</definedName>
    <definedName name="Z_052F3F11_C124_459E_99F9_1A701D48C614_.wvu.PrintTitles" localSheetId="2" hidden="1">'歳入一覧 (消防局抜粋)0109科目№改修前'!$4:$7</definedName>
    <definedName name="Z_052F3F11_C124_459E_99F9_1A701D48C614_.wvu.PrintTitles" localSheetId="1" hidden="1">様式５!$4:$7</definedName>
    <definedName name="Z_06B37801_B90C_4714_B129_94818EB4F65E_.wvu.Cols" localSheetId="4" hidden="1">歳入一覧!$N:$T</definedName>
    <definedName name="Z_06B37801_B90C_4714_B129_94818EB4F65E_.wvu.Cols" localSheetId="0" hidden="1">'歳入一覧 (消防局抜粋)  (原本)'!$N:$T</definedName>
    <definedName name="Z_06B37801_B90C_4714_B129_94818EB4F65E_.wvu.Cols" localSheetId="2" hidden="1">'歳入一覧 (消防局抜粋)0109科目№改修前'!$N:$T</definedName>
    <definedName name="Z_06B37801_B90C_4714_B129_94818EB4F65E_.wvu.Cols" localSheetId="1" hidden="1">様式５!$L:$R</definedName>
    <definedName name="Z_06B37801_B90C_4714_B129_94818EB4F65E_.wvu.FilterData" localSheetId="4" hidden="1">歳入一覧!$A$6:$GQ$1152</definedName>
    <definedName name="Z_06B37801_B90C_4714_B129_94818EB4F65E_.wvu.FilterData" localSheetId="0" hidden="1">'歳入一覧 (消防局抜粋)  (原本)'!$A$6:$GK$58</definedName>
    <definedName name="Z_06B37801_B90C_4714_B129_94818EB4F65E_.wvu.FilterData" localSheetId="2" hidden="1">'歳入一覧 (消防局抜粋)0109科目№改修前'!$A$6:$GQ$57</definedName>
    <definedName name="Z_06B37801_B90C_4714_B129_94818EB4F65E_.wvu.FilterData" localSheetId="1" hidden="1">様式５!$A$6:$GI$55</definedName>
    <definedName name="Z_06B37801_B90C_4714_B129_94818EB4F65E_.wvu.PrintArea" localSheetId="4" hidden="1">歳入一覧!$A$1:$L$1153</definedName>
    <definedName name="Z_06B37801_B90C_4714_B129_94818EB4F65E_.wvu.PrintArea" localSheetId="0" hidden="1">'歳入一覧 (消防局抜粋)  (原本)'!$A$1:$L$59</definedName>
    <definedName name="Z_06B37801_B90C_4714_B129_94818EB4F65E_.wvu.PrintArea" localSheetId="2" hidden="1">'歳入一覧 (消防局抜粋)0109科目№改修前'!$A$1:$L$58</definedName>
    <definedName name="Z_06B37801_B90C_4714_B129_94818EB4F65E_.wvu.PrintArea" localSheetId="1" hidden="1">様式５!$A$1:$K$56</definedName>
    <definedName name="Z_06B37801_B90C_4714_B129_94818EB4F65E_.wvu.PrintTitles" localSheetId="4" hidden="1">歳入一覧!$4:$7</definedName>
    <definedName name="Z_06B37801_B90C_4714_B129_94818EB4F65E_.wvu.PrintTitles" localSheetId="0" hidden="1">'歳入一覧 (消防局抜粋)  (原本)'!$4:$7</definedName>
    <definedName name="Z_06B37801_B90C_4714_B129_94818EB4F65E_.wvu.PrintTitles" localSheetId="2" hidden="1">'歳入一覧 (消防局抜粋)0109科目№改修前'!$4:$7</definedName>
    <definedName name="Z_06B37801_B90C_4714_B129_94818EB4F65E_.wvu.PrintTitles" localSheetId="1" hidden="1">様式５!$4:$7</definedName>
    <definedName name="Z_0C68AD9F_EAAC_4D8C_8595_325E5145CCC9_.wvu.FilterData" localSheetId="4" hidden="1">歳入一覧!$B$6:$W$1152</definedName>
    <definedName name="Z_0C68AD9F_EAAC_4D8C_8595_325E5145CCC9_.wvu.FilterData" localSheetId="0" hidden="1">'歳入一覧 (消防局抜粋)  (原本)'!$B$6:$W$58</definedName>
    <definedName name="Z_0C68AD9F_EAAC_4D8C_8595_325E5145CCC9_.wvu.FilterData" localSheetId="2" hidden="1">'歳入一覧 (消防局抜粋)0109科目№改修前'!$B$6:$W$57</definedName>
    <definedName name="Z_0C68AD9F_EAAC_4D8C_8595_325E5145CCC9_.wvu.FilterData" localSheetId="1" hidden="1">様式５!$B$6:$U$55</definedName>
    <definedName name="Z_0EC137BB_4649_439E_A306_A2900F1F636A_.wvu.FilterData" localSheetId="4" hidden="1">歳入一覧!$B$6:$W$1152</definedName>
    <definedName name="Z_0EC137BB_4649_439E_A306_A2900F1F636A_.wvu.FilterData" localSheetId="0" hidden="1">'歳入一覧 (消防局抜粋)  (原本)'!$B$6:$W$58</definedName>
    <definedName name="Z_0EC137BB_4649_439E_A306_A2900F1F636A_.wvu.FilterData" localSheetId="2" hidden="1">'歳入一覧 (消防局抜粋)0109科目№改修前'!$B$6:$W$57</definedName>
    <definedName name="Z_0EC137BB_4649_439E_A306_A2900F1F636A_.wvu.FilterData" localSheetId="1" hidden="1">様式５!$B$6:$U$55</definedName>
    <definedName name="Z_1199D24E_5AB2_4E7F_AA3B_409733D51AC4_.wvu.FilterData" localSheetId="4" hidden="1">歳入一覧!$A$6:$GQ$1152</definedName>
    <definedName name="Z_1199D24E_5AB2_4E7F_AA3B_409733D51AC4_.wvu.FilterData" localSheetId="0" hidden="1">'歳入一覧 (消防局抜粋)  (原本)'!$A$6:$GK$58</definedName>
    <definedName name="Z_1199D24E_5AB2_4E7F_AA3B_409733D51AC4_.wvu.FilterData" localSheetId="2" hidden="1">'歳入一覧 (消防局抜粋)0109科目№改修前'!$A$6:$GQ$57</definedName>
    <definedName name="Z_1199D24E_5AB2_4E7F_AA3B_409733D51AC4_.wvu.FilterData" localSheetId="1" hidden="1">様式５!$A$6:$GI$55</definedName>
    <definedName name="Z_1E7D5732_EF56_415D_8F2A_A9A6136A4DC3_.wvu.FilterData" localSheetId="4" hidden="1">歳入一覧!$B$6:$W$1152</definedName>
    <definedName name="Z_1E7D5732_EF56_415D_8F2A_A9A6136A4DC3_.wvu.FilterData" localSheetId="0" hidden="1">'歳入一覧 (消防局抜粋)  (原本)'!$B$6:$W$58</definedName>
    <definedName name="Z_1E7D5732_EF56_415D_8F2A_A9A6136A4DC3_.wvu.FilterData" localSheetId="2" hidden="1">'歳入一覧 (消防局抜粋)0109科目№改修前'!$B$6:$W$57</definedName>
    <definedName name="Z_1E7D5732_EF56_415D_8F2A_A9A6136A4DC3_.wvu.FilterData" localSheetId="1" hidden="1">様式５!$B$6:$U$55</definedName>
    <definedName name="Z_23F43B3A_3258_499E_84AA_5934348FFA54_.wvu.FilterData" localSheetId="4" hidden="1">歳入一覧!$A$6:$GQ$1152</definedName>
    <definedName name="Z_23F43B3A_3258_499E_84AA_5934348FFA54_.wvu.FilterData" localSheetId="0" hidden="1">'歳入一覧 (消防局抜粋)  (原本)'!$A$6:$GK$58</definedName>
    <definedName name="Z_23F43B3A_3258_499E_84AA_5934348FFA54_.wvu.FilterData" localSheetId="2" hidden="1">'歳入一覧 (消防局抜粋)0109科目№改修前'!$A$6:$GQ$57</definedName>
    <definedName name="Z_23F43B3A_3258_499E_84AA_5934348FFA54_.wvu.FilterData" localSheetId="1" hidden="1">様式５!$A$6:$GI$55</definedName>
    <definedName name="Z_24D4AB45_3A64_4C2A_93AD_95EA6B944657_.wvu.FilterData" localSheetId="4" hidden="1">歳入一覧!$B$6:$W$1152</definedName>
    <definedName name="Z_24D4AB45_3A64_4C2A_93AD_95EA6B944657_.wvu.FilterData" localSheetId="0" hidden="1">'歳入一覧 (消防局抜粋)  (原本)'!$B$6:$W$58</definedName>
    <definedName name="Z_24D4AB45_3A64_4C2A_93AD_95EA6B944657_.wvu.FilterData" localSheetId="2" hidden="1">'歳入一覧 (消防局抜粋)0109科目№改修前'!$B$6:$W$57</definedName>
    <definedName name="Z_24D4AB45_3A64_4C2A_93AD_95EA6B944657_.wvu.FilterData" localSheetId="1" hidden="1">様式５!$B$6:$U$55</definedName>
    <definedName name="Z_291BEBD1_3E67_44D7_B7E4_9799E8B2AEED_.wvu.FilterData" localSheetId="4" hidden="1">歳入一覧!$B$6:$W$1152</definedName>
    <definedName name="Z_291BEBD1_3E67_44D7_B7E4_9799E8B2AEED_.wvu.FilterData" localSheetId="0" hidden="1">'歳入一覧 (消防局抜粋)  (原本)'!$B$6:$W$58</definedName>
    <definedName name="Z_291BEBD1_3E67_44D7_B7E4_9799E8B2AEED_.wvu.FilterData" localSheetId="2" hidden="1">'歳入一覧 (消防局抜粋)0109科目№改修前'!$B$6:$W$57</definedName>
    <definedName name="Z_291BEBD1_3E67_44D7_B7E4_9799E8B2AEED_.wvu.FilterData" localSheetId="1" hidden="1">様式５!$B$6:$U$55</definedName>
    <definedName name="Z_2C82E193_3E09_4CE3_80B4_E2A9361A46F4_.wvu.FilterData" localSheetId="4" hidden="1">歳入一覧!$B$6:$W$1152</definedName>
    <definedName name="Z_2C82E193_3E09_4CE3_80B4_E2A9361A46F4_.wvu.FilterData" localSheetId="0" hidden="1">'歳入一覧 (消防局抜粋)  (原本)'!$B$6:$W$58</definedName>
    <definedName name="Z_2C82E193_3E09_4CE3_80B4_E2A9361A46F4_.wvu.FilterData" localSheetId="2" hidden="1">'歳入一覧 (消防局抜粋)0109科目№改修前'!$B$6:$W$57</definedName>
    <definedName name="Z_2C82E193_3E09_4CE3_80B4_E2A9361A46F4_.wvu.FilterData" localSheetId="1" hidden="1">様式５!$B$6:$U$55</definedName>
    <definedName name="Z_366D8082_4247_4BD2_8EA9_CB5780D5FB7B_.wvu.Cols" localSheetId="4" hidden="1">歳入一覧!$S:$T</definedName>
    <definedName name="Z_366D8082_4247_4BD2_8EA9_CB5780D5FB7B_.wvu.Cols" localSheetId="0" hidden="1">'歳入一覧 (消防局抜粋)  (原本)'!$S:$T</definedName>
    <definedName name="Z_366D8082_4247_4BD2_8EA9_CB5780D5FB7B_.wvu.Cols" localSheetId="2" hidden="1">'歳入一覧 (消防局抜粋)0109科目№改修前'!$S:$T</definedName>
    <definedName name="Z_366D8082_4247_4BD2_8EA9_CB5780D5FB7B_.wvu.Cols" localSheetId="1" hidden="1">様式５!$Q:$R</definedName>
    <definedName name="Z_366D8082_4247_4BD2_8EA9_CB5780D5FB7B_.wvu.FilterData" localSheetId="4" hidden="1">歳入一覧!$A$6:$GQ$1152</definedName>
    <definedName name="Z_366D8082_4247_4BD2_8EA9_CB5780D5FB7B_.wvu.FilterData" localSheetId="0" hidden="1">'歳入一覧 (消防局抜粋)  (原本)'!$A$6:$GK$58</definedName>
    <definedName name="Z_366D8082_4247_4BD2_8EA9_CB5780D5FB7B_.wvu.FilterData" localSheetId="2" hidden="1">'歳入一覧 (消防局抜粋)0109科目№改修前'!$A$6:$GQ$57</definedName>
    <definedName name="Z_366D8082_4247_4BD2_8EA9_CB5780D5FB7B_.wvu.FilterData" localSheetId="1" hidden="1">様式５!$A$6:$GI$55</definedName>
    <definedName name="Z_366D8082_4247_4BD2_8EA9_CB5780D5FB7B_.wvu.PrintArea" localSheetId="4" hidden="1">歳入一覧!$A$1:$L$1154</definedName>
    <definedName name="Z_366D8082_4247_4BD2_8EA9_CB5780D5FB7B_.wvu.PrintArea" localSheetId="0" hidden="1">'歳入一覧 (消防局抜粋)  (原本)'!$A$1:$L$60</definedName>
    <definedName name="Z_366D8082_4247_4BD2_8EA9_CB5780D5FB7B_.wvu.PrintArea" localSheetId="2" hidden="1">'歳入一覧 (消防局抜粋)0109科目№改修前'!$A$1:$L$59</definedName>
    <definedName name="Z_366D8082_4247_4BD2_8EA9_CB5780D5FB7B_.wvu.PrintArea" localSheetId="1" hidden="1">様式５!$A$1:$K$56</definedName>
    <definedName name="Z_366D8082_4247_4BD2_8EA9_CB5780D5FB7B_.wvu.PrintTitles" localSheetId="4" hidden="1">歳入一覧!$4:$7</definedName>
    <definedName name="Z_366D8082_4247_4BD2_8EA9_CB5780D5FB7B_.wvu.PrintTitles" localSheetId="0" hidden="1">'歳入一覧 (消防局抜粋)  (原本)'!$4:$7</definedName>
    <definedName name="Z_366D8082_4247_4BD2_8EA9_CB5780D5FB7B_.wvu.PrintTitles" localSheetId="2" hidden="1">'歳入一覧 (消防局抜粋)0109科目№改修前'!$4:$7</definedName>
    <definedName name="Z_366D8082_4247_4BD2_8EA9_CB5780D5FB7B_.wvu.PrintTitles" localSheetId="1" hidden="1">様式５!$4:$7</definedName>
    <definedName name="Z_374AF662_332C_4305_9FF2_82EBDABE1ECA_.wvu.FilterData" localSheetId="4" hidden="1">歳入一覧!$B$6:$W$1152</definedName>
    <definedName name="Z_374AF662_332C_4305_9FF2_82EBDABE1ECA_.wvu.FilterData" localSheetId="0" hidden="1">'歳入一覧 (消防局抜粋)  (原本)'!$B$6:$W$58</definedName>
    <definedName name="Z_374AF662_332C_4305_9FF2_82EBDABE1ECA_.wvu.FilterData" localSheetId="2" hidden="1">'歳入一覧 (消防局抜粋)0109科目№改修前'!$B$6:$W$57</definedName>
    <definedName name="Z_374AF662_332C_4305_9FF2_82EBDABE1ECA_.wvu.FilterData" localSheetId="1" hidden="1">様式５!$B$6:$U$55</definedName>
    <definedName name="Z_38677CFC_38FD_428F_B2E6_28D6556AF30E_.wvu.FilterData" localSheetId="4" hidden="1">歳入一覧!$A$6:$AU$1152</definedName>
    <definedName name="Z_38677CFC_38FD_428F_B2E6_28D6556AF30E_.wvu.FilterData" localSheetId="0" hidden="1">'歳入一覧 (消防局抜粋)  (原本)'!$A$6:$AO$58</definedName>
    <definedName name="Z_38677CFC_38FD_428F_B2E6_28D6556AF30E_.wvu.FilterData" localSheetId="2" hidden="1">'歳入一覧 (消防局抜粋)0109科目№改修前'!$A$6:$AU$57</definedName>
    <definedName name="Z_38677CFC_38FD_428F_B2E6_28D6556AF30E_.wvu.FilterData" localSheetId="1" hidden="1">様式５!$A$6:$AM$55</definedName>
    <definedName name="Z_3EED8F5F_471C_4B50_994D_BB7BEF016969_.wvu.FilterData" localSheetId="4" hidden="1">歳入一覧!$B$6:$W$1152</definedName>
    <definedName name="Z_3EED8F5F_471C_4B50_994D_BB7BEF016969_.wvu.FilterData" localSheetId="0" hidden="1">'歳入一覧 (消防局抜粋)  (原本)'!$B$6:$W$58</definedName>
    <definedName name="Z_3EED8F5F_471C_4B50_994D_BB7BEF016969_.wvu.FilterData" localSheetId="2" hidden="1">'歳入一覧 (消防局抜粋)0109科目№改修前'!$B$6:$W$57</definedName>
    <definedName name="Z_3EED8F5F_471C_4B50_994D_BB7BEF016969_.wvu.FilterData" localSheetId="1" hidden="1">様式５!$B$6:$U$55</definedName>
    <definedName name="Z_443FC1F6_4EB0_4043_84B4_EA880B09B87F_.wvu.FilterData" localSheetId="4" hidden="1">歳入一覧!$A$6:$AV$1152</definedName>
    <definedName name="Z_443FC1F6_4EB0_4043_84B4_EA880B09B87F_.wvu.FilterData" localSheetId="0" hidden="1">'歳入一覧 (消防局抜粋)  (原本)'!$A$6:$AP$58</definedName>
    <definedName name="Z_443FC1F6_4EB0_4043_84B4_EA880B09B87F_.wvu.FilterData" localSheetId="2" hidden="1">'歳入一覧 (消防局抜粋)0109科目№改修前'!$A$6:$AV$57</definedName>
    <definedName name="Z_443FC1F6_4EB0_4043_84B4_EA880B09B87F_.wvu.FilterData" localSheetId="1" hidden="1">様式５!$A$6:$AN$55</definedName>
    <definedName name="Z_4697FA6B_DE17_44B8_B6B3_A9559B9E7087_.wvu.Cols" localSheetId="4" hidden="1">歳入一覧!$S:$T</definedName>
    <definedName name="Z_4697FA6B_DE17_44B8_B6B3_A9559B9E7087_.wvu.Cols" localSheetId="0" hidden="1">'歳入一覧 (消防局抜粋)  (原本)'!$S:$T</definedName>
    <definedName name="Z_4697FA6B_DE17_44B8_B6B3_A9559B9E7087_.wvu.Cols" localSheetId="2" hidden="1">'歳入一覧 (消防局抜粋)0109科目№改修前'!$S:$T</definedName>
    <definedName name="Z_4697FA6B_DE17_44B8_B6B3_A9559B9E7087_.wvu.Cols" localSheetId="1" hidden="1">様式５!$Q:$R</definedName>
    <definedName name="Z_4697FA6B_DE17_44B8_B6B3_A9559B9E7087_.wvu.FilterData" localSheetId="4" hidden="1">歳入一覧!$A$6:$GQ$1152</definedName>
    <definedName name="Z_4697FA6B_DE17_44B8_B6B3_A9559B9E7087_.wvu.FilterData" localSheetId="0" hidden="1">'歳入一覧 (消防局抜粋)  (原本)'!$A$6:$GK$58</definedName>
    <definedName name="Z_4697FA6B_DE17_44B8_B6B3_A9559B9E7087_.wvu.FilterData" localSheetId="2" hidden="1">'歳入一覧 (消防局抜粋)0109科目№改修前'!$A$6:$GQ$57</definedName>
    <definedName name="Z_4697FA6B_DE17_44B8_B6B3_A9559B9E7087_.wvu.FilterData" localSheetId="1" hidden="1">様式５!$A$6:$GI$55</definedName>
    <definedName name="Z_4697FA6B_DE17_44B8_B6B3_A9559B9E7087_.wvu.PrintArea" localSheetId="4" hidden="1">歳入一覧!$A$1:$L$1154</definedName>
    <definedName name="Z_4697FA6B_DE17_44B8_B6B3_A9559B9E7087_.wvu.PrintArea" localSheetId="0" hidden="1">'歳入一覧 (消防局抜粋)  (原本)'!$A$1:$L$60</definedName>
    <definedName name="Z_4697FA6B_DE17_44B8_B6B3_A9559B9E7087_.wvu.PrintArea" localSheetId="2" hidden="1">'歳入一覧 (消防局抜粋)0109科目№改修前'!$A$1:$L$59</definedName>
    <definedName name="Z_4697FA6B_DE17_44B8_B6B3_A9559B9E7087_.wvu.PrintArea" localSheetId="1" hidden="1">様式５!$A$1:$K$56</definedName>
    <definedName name="Z_4697FA6B_DE17_44B8_B6B3_A9559B9E7087_.wvu.PrintTitles" localSheetId="4" hidden="1">歳入一覧!$4:$7</definedName>
    <definedName name="Z_4697FA6B_DE17_44B8_B6B3_A9559B9E7087_.wvu.PrintTitles" localSheetId="0" hidden="1">'歳入一覧 (消防局抜粋)  (原本)'!$4:$7</definedName>
    <definedName name="Z_4697FA6B_DE17_44B8_B6B3_A9559B9E7087_.wvu.PrintTitles" localSheetId="2" hidden="1">'歳入一覧 (消防局抜粋)0109科目№改修前'!$4:$7</definedName>
    <definedName name="Z_4697FA6B_DE17_44B8_B6B3_A9559B9E7087_.wvu.PrintTitles" localSheetId="1" hidden="1">様式５!$4:$7</definedName>
    <definedName name="Z_4FA438CA_84A7_4E4A_B647_D9C724313A30_.wvu.FilterData" localSheetId="4" hidden="1">歳入一覧!$A$6:$AU$1152</definedName>
    <definedName name="Z_4FA438CA_84A7_4E4A_B647_D9C724313A30_.wvu.FilterData" localSheetId="0" hidden="1">'歳入一覧 (消防局抜粋)  (原本)'!$A$6:$AO$58</definedName>
    <definedName name="Z_4FA438CA_84A7_4E4A_B647_D9C724313A30_.wvu.FilterData" localSheetId="2" hidden="1">'歳入一覧 (消防局抜粋)0109科目№改修前'!$A$6:$AU$57</definedName>
    <definedName name="Z_4FA438CA_84A7_4E4A_B647_D9C724313A30_.wvu.FilterData" localSheetId="1" hidden="1">様式５!$A$6:$AM$55</definedName>
    <definedName name="Z_50AC8F9C_2188_4C12_A141_8BE304C786F0_.wvu.Cols" localSheetId="4" hidden="1">歳入一覧!$S:$T</definedName>
    <definedName name="Z_50AC8F9C_2188_4C12_A141_8BE304C786F0_.wvu.Cols" localSheetId="0" hidden="1">'歳入一覧 (消防局抜粋)  (原本)'!$S:$T</definedName>
    <definedName name="Z_50AC8F9C_2188_4C12_A141_8BE304C786F0_.wvu.Cols" localSheetId="2" hidden="1">'歳入一覧 (消防局抜粋)0109科目№改修前'!$S:$T</definedName>
    <definedName name="Z_50AC8F9C_2188_4C12_A141_8BE304C786F0_.wvu.Cols" localSheetId="1" hidden="1">様式５!$Q:$R</definedName>
    <definedName name="Z_50AC8F9C_2188_4C12_A141_8BE304C786F0_.wvu.FilterData" localSheetId="4" hidden="1">歳入一覧!$A$6:$GQ$1152</definedName>
    <definedName name="Z_50AC8F9C_2188_4C12_A141_8BE304C786F0_.wvu.FilterData" localSheetId="0" hidden="1">'歳入一覧 (消防局抜粋)  (原本)'!$A$6:$GK$58</definedName>
    <definedName name="Z_50AC8F9C_2188_4C12_A141_8BE304C786F0_.wvu.FilterData" localSheetId="2" hidden="1">'歳入一覧 (消防局抜粋)0109科目№改修前'!$A$6:$GQ$57</definedName>
    <definedName name="Z_50AC8F9C_2188_4C12_A141_8BE304C786F0_.wvu.FilterData" localSheetId="1" hidden="1">様式５!$A$6:$GI$55</definedName>
    <definedName name="Z_50AC8F9C_2188_4C12_A141_8BE304C786F0_.wvu.PrintArea" localSheetId="4" hidden="1">歳入一覧!$A$1:$L$1153</definedName>
    <definedName name="Z_50AC8F9C_2188_4C12_A141_8BE304C786F0_.wvu.PrintArea" localSheetId="0" hidden="1">'歳入一覧 (消防局抜粋)  (原本)'!$A$1:$L$59</definedName>
    <definedName name="Z_50AC8F9C_2188_4C12_A141_8BE304C786F0_.wvu.PrintArea" localSheetId="2" hidden="1">'歳入一覧 (消防局抜粋)0109科目№改修前'!$A$1:$L$58</definedName>
    <definedName name="Z_50AC8F9C_2188_4C12_A141_8BE304C786F0_.wvu.PrintArea" localSheetId="1" hidden="1">様式５!$A$1:$K$56</definedName>
    <definedName name="Z_50AC8F9C_2188_4C12_A141_8BE304C786F0_.wvu.PrintTitles" localSheetId="4" hidden="1">歳入一覧!$4:$7</definedName>
    <definedName name="Z_50AC8F9C_2188_4C12_A141_8BE304C786F0_.wvu.PrintTitles" localSheetId="0" hidden="1">'歳入一覧 (消防局抜粋)  (原本)'!$4:$7</definedName>
    <definedName name="Z_50AC8F9C_2188_4C12_A141_8BE304C786F0_.wvu.PrintTitles" localSheetId="2" hidden="1">'歳入一覧 (消防局抜粋)0109科目№改修前'!$4:$7</definedName>
    <definedName name="Z_50AC8F9C_2188_4C12_A141_8BE304C786F0_.wvu.PrintTitles" localSheetId="1" hidden="1">様式５!$4:$7</definedName>
    <definedName name="Z_5668B71E_8807_468B_9970_38F9A9F9382A_.wvu.FilterData" localSheetId="4" hidden="1">歳入一覧!$B$6:$W$1152</definedName>
    <definedName name="Z_5668B71E_8807_468B_9970_38F9A9F9382A_.wvu.FilterData" localSheetId="0" hidden="1">'歳入一覧 (消防局抜粋)  (原本)'!$B$6:$W$58</definedName>
    <definedName name="Z_5668B71E_8807_468B_9970_38F9A9F9382A_.wvu.FilterData" localSheetId="2" hidden="1">'歳入一覧 (消防局抜粋)0109科目№改修前'!$B$6:$W$57</definedName>
    <definedName name="Z_5668B71E_8807_468B_9970_38F9A9F9382A_.wvu.FilterData" localSheetId="1" hidden="1">様式５!$B$6:$U$55</definedName>
    <definedName name="Z_56C3E958_62F0_4D5E_80EF_1B0A7490DD11_.wvu.FilterData" localSheetId="4" hidden="1">歳入一覧!$A$6:$GQ$1152</definedName>
    <definedName name="Z_56C3E958_62F0_4D5E_80EF_1B0A7490DD11_.wvu.FilterData" localSheetId="0" hidden="1">'歳入一覧 (消防局抜粋)  (原本)'!$A$6:$GK$58</definedName>
    <definedName name="Z_56C3E958_62F0_4D5E_80EF_1B0A7490DD11_.wvu.FilterData" localSheetId="2" hidden="1">'歳入一覧 (消防局抜粋)0109科目№改修前'!$A$6:$GQ$57</definedName>
    <definedName name="Z_56C3E958_62F0_4D5E_80EF_1B0A7490DD11_.wvu.FilterData" localSheetId="1" hidden="1">様式５!$A$6:$GI$55</definedName>
    <definedName name="Z_581BD237_B078_4701_B24C_0BFF302F5B2F_.wvu.Cols" localSheetId="4" hidden="1">歳入一覧!$S:$T</definedName>
    <definedName name="Z_581BD237_B078_4701_B24C_0BFF302F5B2F_.wvu.Cols" localSheetId="0" hidden="1">'歳入一覧 (消防局抜粋)  (原本)'!$S:$T</definedName>
    <definedName name="Z_581BD237_B078_4701_B24C_0BFF302F5B2F_.wvu.Cols" localSheetId="2" hidden="1">'歳入一覧 (消防局抜粋)0109科目№改修前'!$S:$T</definedName>
    <definedName name="Z_581BD237_B078_4701_B24C_0BFF302F5B2F_.wvu.Cols" localSheetId="1" hidden="1">様式５!$Q:$R</definedName>
    <definedName name="Z_581BD237_B078_4701_B24C_0BFF302F5B2F_.wvu.FilterData" localSheetId="4" hidden="1">歳入一覧!$A$6:$GQ$1152</definedName>
    <definedName name="Z_581BD237_B078_4701_B24C_0BFF302F5B2F_.wvu.FilterData" localSheetId="0" hidden="1">'歳入一覧 (消防局抜粋)  (原本)'!$A$6:$GK$58</definedName>
    <definedName name="Z_581BD237_B078_4701_B24C_0BFF302F5B2F_.wvu.FilterData" localSheetId="2" hidden="1">'歳入一覧 (消防局抜粋)0109科目№改修前'!$A$6:$GQ$57</definedName>
    <definedName name="Z_581BD237_B078_4701_B24C_0BFF302F5B2F_.wvu.FilterData" localSheetId="1" hidden="1">様式５!$A$6:$GI$55</definedName>
    <definedName name="Z_581BD237_B078_4701_B24C_0BFF302F5B2F_.wvu.PrintArea" localSheetId="4" hidden="1">歳入一覧!$A$1:$L$1154</definedName>
    <definedName name="Z_581BD237_B078_4701_B24C_0BFF302F5B2F_.wvu.PrintArea" localSheetId="0" hidden="1">'歳入一覧 (消防局抜粋)  (原本)'!$A$1:$L$60</definedName>
    <definedName name="Z_581BD237_B078_4701_B24C_0BFF302F5B2F_.wvu.PrintArea" localSheetId="2" hidden="1">'歳入一覧 (消防局抜粋)0109科目№改修前'!$A$1:$L$59</definedName>
    <definedName name="Z_581BD237_B078_4701_B24C_0BFF302F5B2F_.wvu.PrintArea" localSheetId="1" hidden="1">様式５!$A$1:$K$56</definedName>
    <definedName name="Z_581BD237_B078_4701_B24C_0BFF302F5B2F_.wvu.PrintTitles" localSheetId="4" hidden="1">歳入一覧!$4:$7</definedName>
    <definedName name="Z_581BD237_B078_4701_B24C_0BFF302F5B2F_.wvu.PrintTitles" localSheetId="0" hidden="1">'歳入一覧 (消防局抜粋)  (原本)'!$4:$7</definedName>
    <definedName name="Z_581BD237_B078_4701_B24C_0BFF302F5B2F_.wvu.PrintTitles" localSheetId="2" hidden="1">'歳入一覧 (消防局抜粋)0109科目№改修前'!$4:$7</definedName>
    <definedName name="Z_581BD237_B078_4701_B24C_0BFF302F5B2F_.wvu.PrintTitles" localSheetId="1" hidden="1">様式５!$4:$7</definedName>
    <definedName name="Z_5F6E0A5B_1F3F_4878_8986_ED55F9EE06F4_.wvu.Cols" localSheetId="4" hidden="1">歳入一覧!$S:$T</definedName>
    <definedName name="Z_5F6E0A5B_1F3F_4878_8986_ED55F9EE06F4_.wvu.Cols" localSheetId="0" hidden="1">'歳入一覧 (消防局抜粋)  (原本)'!$S:$T</definedName>
    <definedName name="Z_5F6E0A5B_1F3F_4878_8986_ED55F9EE06F4_.wvu.Cols" localSheetId="2" hidden="1">'歳入一覧 (消防局抜粋)0109科目№改修前'!$S:$T</definedName>
    <definedName name="Z_5F6E0A5B_1F3F_4878_8986_ED55F9EE06F4_.wvu.Cols" localSheetId="1" hidden="1">様式５!$Q:$R</definedName>
    <definedName name="Z_5F6E0A5B_1F3F_4878_8986_ED55F9EE06F4_.wvu.FilterData" localSheetId="4" hidden="1">歳入一覧!$A$6:$GQ$1152</definedName>
    <definedName name="Z_5F6E0A5B_1F3F_4878_8986_ED55F9EE06F4_.wvu.FilterData" localSheetId="0" hidden="1">'歳入一覧 (消防局抜粋)  (原本)'!$A$6:$GK$58</definedName>
    <definedName name="Z_5F6E0A5B_1F3F_4878_8986_ED55F9EE06F4_.wvu.FilterData" localSheetId="2" hidden="1">'歳入一覧 (消防局抜粋)0109科目№改修前'!$A$6:$GQ$57</definedName>
    <definedName name="Z_5F6E0A5B_1F3F_4878_8986_ED55F9EE06F4_.wvu.FilterData" localSheetId="1" hidden="1">様式５!$A$6:$GI$55</definedName>
    <definedName name="Z_5F6E0A5B_1F3F_4878_8986_ED55F9EE06F4_.wvu.PrintArea" localSheetId="4" hidden="1">歳入一覧!$A$1:$L$1154</definedName>
    <definedName name="Z_5F6E0A5B_1F3F_4878_8986_ED55F9EE06F4_.wvu.PrintArea" localSheetId="0" hidden="1">'歳入一覧 (消防局抜粋)  (原本)'!$A$1:$L$60</definedName>
    <definedName name="Z_5F6E0A5B_1F3F_4878_8986_ED55F9EE06F4_.wvu.PrintArea" localSheetId="2" hidden="1">'歳入一覧 (消防局抜粋)0109科目№改修前'!$A$1:$L$59</definedName>
    <definedName name="Z_5F6E0A5B_1F3F_4878_8986_ED55F9EE06F4_.wvu.PrintArea" localSheetId="1" hidden="1">様式５!$A$1:$K$56</definedName>
    <definedName name="Z_5F6E0A5B_1F3F_4878_8986_ED55F9EE06F4_.wvu.PrintTitles" localSheetId="4" hidden="1">歳入一覧!$4:$7</definedName>
    <definedName name="Z_5F6E0A5B_1F3F_4878_8986_ED55F9EE06F4_.wvu.PrintTitles" localSheetId="0" hidden="1">'歳入一覧 (消防局抜粋)  (原本)'!$4:$7</definedName>
    <definedName name="Z_5F6E0A5B_1F3F_4878_8986_ED55F9EE06F4_.wvu.PrintTitles" localSheetId="2" hidden="1">'歳入一覧 (消防局抜粋)0109科目№改修前'!$4:$7</definedName>
    <definedName name="Z_5F6E0A5B_1F3F_4878_8986_ED55F9EE06F4_.wvu.PrintTitles" localSheetId="1" hidden="1">様式５!$4:$7</definedName>
    <definedName name="Z_66224404_EA19_4356_92BE_A2F395931004_.wvu.FilterData" localSheetId="4" hidden="1">歳入一覧!$A$6:$AU$1152</definedName>
    <definedName name="Z_66224404_EA19_4356_92BE_A2F395931004_.wvu.FilterData" localSheetId="0" hidden="1">'歳入一覧 (消防局抜粋)  (原本)'!$A$6:$AO$58</definedName>
    <definedName name="Z_66224404_EA19_4356_92BE_A2F395931004_.wvu.FilterData" localSheetId="2" hidden="1">'歳入一覧 (消防局抜粋)0109科目№改修前'!$A$6:$AU$57</definedName>
    <definedName name="Z_66224404_EA19_4356_92BE_A2F395931004_.wvu.FilterData" localSheetId="1" hidden="1">様式５!$A$6:$AM$55</definedName>
    <definedName name="Z_665488CF_8ABE_4275_9644_48E5F5043390_.wvu.FilterData" localSheetId="4" hidden="1">歳入一覧!$B$6:$W$1152</definedName>
    <definedName name="Z_665488CF_8ABE_4275_9644_48E5F5043390_.wvu.FilterData" localSheetId="0" hidden="1">'歳入一覧 (消防局抜粋)  (原本)'!$B$6:$W$58</definedName>
    <definedName name="Z_665488CF_8ABE_4275_9644_48E5F5043390_.wvu.FilterData" localSheetId="2" hidden="1">'歳入一覧 (消防局抜粋)0109科目№改修前'!$B$6:$W$57</definedName>
    <definedName name="Z_665488CF_8ABE_4275_9644_48E5F5043390_.wvu.FilterData" localSheetId="1" hidden="1">様式５!$B$6:$U$55</definedName>
    <definedName name="Z_6989C8E8_DF8B_443A_A0DC_63D85A87347B_.wvu.Cols" localSheetId="4" hidden="1">歳入一覧!$S:$T</definedName>
    <definedName name="Z_6989C8E8_DF8B_443A_A0DC_63D85A87347B_.wvu.Cols" localSheetId="0" hidden="1">'歳入一覧 (消防局抜粋)  (原本)'!$S:$T</definedName>
    <definedName name="Z_6989C8E8_DF8B_443A_A0DC_63D85A87347B_.wvu.Cols" localSheetId="2" hidden="1">'歳入一覧 (消防局抜粋)0109科目№改修前'!$S:$T</definedName>
    <definedName name="Z_6989C8E8_DF8B_443A_A0DC_63D85A87347B_.wvu.Cols" localSheetId="1" hidden="1">様式５!$Q:$R</definedName>
    <definedName name="Z_6989C8E8_DF8B_443A_A0DC_63D85A87347B_.wvu.FilterData" localSheetId="4" hidden="1">歳入一覧!$A$6:$GQ$1152</definedName>
    <definedName name="Z_6989C8E8_DF8B_443A_A0DC_63D85A87347B_.wvu.FilterData" localSheetId="0" hidden="1">'歳入一覧 (消防局抜粋)  (原本)'!$A$6:$GK$58</definedName>
    <definedName name="Z_6989C8E8_DF8B_443A_A0DC_63D85A87347B_.wvu.FilterData" localSheetId="2" hidden="1">'歳入一覧 (消防局抜粋)0109科目№改修前'!$A$6:$GQ$57</definedName>
    <definedName name="Z_6989C8E8_DF8B_443A_A0DC_63D85A87347B_.wvu.FilterData" localSheetId="1" hidden="1">様式５!$A$6:$GI$55</definedName>
    <definedName name="Z_6989C8E8_DF8B_443A_A0DC_63D85A87347B_.wvu.PrintArea" localSheetId="4" hidden="1">歳入一覧!$A$1:$L$1154</definedName>
    <definedName name="Z_6989C8E8_DF8B_443A_A0DC_63D85A87347B_.wvu.PrintArea" localSheetId="0" hidden="1">'歳入一覧 (消防局抜粋)  (原本)'!$A$1:$L$60</definedName>
    <definedName name="Z_6989C8E8_DF8B_443A_A0DC_63D85A87347B_.wvu.PrintArea" localSheetId="2" hidden="1">'歳入一覧 (消防局抜粋)0109科目№改修前'!$A$1:$L$59</definedName>
    <definedName name="Z_6989C8E8_DF8B_443A_A0DC_63D85A87347B_.wvu.PrintArea" localSheetId="1" hidden="1">様式５!$A$1:$K$56</definedName>
    <definedName name="Z_6989C8E8_DF8B_443A_A0DC_63D85A87347B_.wvu.PrintTitles" localSheetId="4" hidden="1">歳入一覧!$4:$7</definedName>
    <definedName name="Z_6989C8E8_DF8B_443A_A0DC_63D85A87347B_.wvu.PrintTitles" localSheetId="0" hidden="1">'歳入一覧 (消防局抜粋)  (原本)'!$4:$7</definedName>
    <definedName name="Z_6989C8E8_DF8B_443A_A0DC_63D85A87347B_.wvu.PrintTitles" localSheetId="2" hidden="1">'歳入一覧 (消防局抜粋)0109科目№改修前'!$4:$7</definedName>
    <definedName name="Z_6989C8E8_DF8B_443A_A0DC_63D85A87347B_.wvu.PrintTitles" localSheetId="1" hidden="1">様式５!$4:$7</definedName>
    <definedName name="Z_70924426_1D8A_405C_99DB_5F184299D133_.wvu.FilterData" localSheetId="4" hidden="1">歳入一覧!$A$6:$GQ$1152</definedName>
    <definedName name="Z_70924426_1D8A_405C_99DB_5F184299D133_.wvu.FilterData" localSheetId="0" hidden="1">'歳入一覧 (消防局抜粋)  (原本)'!$A$6:$GK$58</definedName>
    <definedName name="Z_70924426_1D8A_405C_99DB_5F184299D133_.wvu.FilterData" localSheetId="2" hidden="1">'歳入一覧 (消防局抜粋)0109科目№改修前'!$A$6:$GQ$57</definedName>
    <definedName name="Z_70924426_1D8A_405C_99DB_5F184299D133_.wvu.FilterData" localSheetId="1" hidden="1">様式５!$A$6:$GI$55</definedName>
    <definedName name="Z_749145BA_5224_4309_8744_80063D3AC2A1_.wvu.FilterData" localSheetId="4" hidden="1">歳入一覧!$B$6:$W$1152</definedName>
    <definedName name="Z_749145BA_5224_4309_8744_80063D3AC2A1_.wvu.FilterData" localSheetId="0" hidden="1">'歳入一覧 (消防局抜粋)  (原本)'!$B$6:$W$58</definedName>
    <definedName name="Z_749145BA_5224_4309_8744_80063D3AC2A1_.wvu.FilterData" localSheetId="2" hidden="1">'歳入一覧 (消防局抜粋)0109科目№改修前'!$B$6:$W$57</definedName>
    <definedName name="Z_749145BA_5224_4309_8744_80063D3AC2A1_.wvu.FilterData" localSheetId="1" hidden="1">様式５!$B$6:$U$55</definedName>
    <definedName name="Z_7BAEEC97_8C0D_4727_9C2C_C181F26DD884_.wvu.Cols" localSheetId="4" hidden="1">歳入一覧!$S:$T</definedName>
    <definedName name="Z_7BAEEC97_8C0D_4727_9C2C_C181F26DD884_.wvu.Cols" localSheetId="0" hidden="1">'歳入一覧 (消防局抜粋)  (原本)'!$S:$T</definedName>
    <definedName name="Z_7BAEEC97_8C0D_4727_9C2C_C181F26DD884_.wvu.Cols" localSheetId="2" hidden="1">'歳入一覧 (消防局抜粋)0109科目№改修前'!$S:$T</definedName>
    <definedName name="Z_7BAEEC97_8C0D_4727_9C2C_C181F26DD884_.wvu.Cols" localSheetId="1" hidden="1">様式５!$Q:$R</definedName>
    <definedName name="Z_7BAEEC97_8C0D_4727_9C2C_C181F26DD884_.wvu.FilterData" localSheetId="4" hidden="1">歳入一覧!$A$6:$GQ$1152</definedName>
    <definedName name="Z_7BAEEC97_8C0D_4727_9C2C_C181F26DD884_.wvu.FilterData" localSheetId="0" hidden="1">'歳入一覧 (消防局抜粋)  (原本)'!$A$6:$GK$58</definedName>
    <definedName name="Z_7BAEEC97_8C0D_4727_9C2C_C181F26DD884_.wvu.FilterData" localSheetId="2" hidden="1">'歳入一覧 (消防局抜粋)0109科目№改修前'!$A$6:$GQ$57</definedName>
    <definedName name="Z_7BAEEC97_8C0D_4727_9C2C_C181F26DD884_.wvu.FilterData" localSheetId="1" hidden="1">様式５!$A$6:$GI$55</definedName>
    <definedName name="Z_7BAEEC97_8C0D_4727_9C2C_C181F26DD884_.wvu.PrintArea" localSheetId="4" hidden="1">歳入一覧!$A$1:$L$1153</definedName>
    <definedName name="Z_7BAEEC97_8C0D_4727_9C2C_C181F26DD884_.wvu.PrintArea" localSheetId="0" hidden="1">'歳入一覧 (消防局抜粋)  (原本)'!$A$1:$L$59</definedName>
    <definedName name="Z_7BAEEC97_8C0D_4727_9C2C_C181F26DD884_.wvu.PrintArea" localSheetId="2" hidden="1">'歳入一覧 (消防局抜粋)0109科目№改修前'!$A$1:$L$58</definedName>
    <definedName name="Z_7BAEEC97_8C0D_4727_9C2C_C181F26DD884_.wvu.PrintArea" localSheetId="1" hidden="1">様式５!$A$1:$K$56</definedName>
    <definedName name="Z_7BAEEC97_8C0D_4727_9C2C_C181F26DD884_.wvu.PrintTitles" localSheetId="4" hidden="1">歳入一覧!$4:$7</definedName>
    <definedName name="Z_7BAEEC97_8C0D_4727_9C2C_C181F26DD884_.wvu.PrintTitles" localSheetId="0" hidden="1">'歳入一覧 (消防局抜粋)  (原本)'!$4:$7</definedName>
    <definedName name="Z_7BAEEC97_8C0D_4727_9C2C_C181F26DD884_.wvu.PrintTitles" localSheetId="2" hidden="1">'歳入一覧 (消防局抜粋)0109科目№改修前'!$4:$7</definedName>
    <definedName name="Z_7BAEEC97_8C0D_4727_9C2C_C181F26DD884_.wvu.PrintTitles" localSheetId="1" hidden="1">様式５!$4:$7</definedName>
    <definedName name="Z_7D518F9E_8A7F_4DB5_A328_AF9BA1D8A68F_.wvu.FilterData" localSheetId="4" hidden="1">歳入一覧!$B$6:$W$1152</definedName>
    <definedName name="Z_7D518F9E_8A7F_4DB5_A328_AF9BA1D8A68F_.wvu.FilterData" localSheetId="0" hidden="1">'歳入一覧 (消防局抜粋)  (原本)'!$B$6:$W$58</definedName>
    <definedName name="Z_7D518F9E_8A7F_4DB5_A328_AF9BA1D8A68F_.wvu.FilterData" localSheetId="2" hidden="1">'歳入一覧 (消防局抜粋)0109科目№改修前'!$B$6:$W$57</definedName>
    <definedName name="Z_7D518F9E_8A7F_4DB5_A328_AF9BA1D8A68F_.wvu.FilterData" localSheetId="1" hidden="1">様式５!$B$6:$U$55</definedName>
    <definedName name="Z_7E2DCBD7_F134_4F01_A073_369742F025BC_.wvu.FilterData" localSheetId="4" hidden="1">歳入一覧!$B$6:$W$1152</definedName>
    <definedName name="Z_7E2DCBD7_F134_4F01_A073_369742F025BC_.wvu.FilterData" localSheetId="0" hidden="1">'歳入一覧 (消防局抜粋)  (原本)'!$B$6:$W$58</definedName>
    <definedName name="Z_7E2DCBD7_F134_4F01_A073_369742F025BC_.wvu.FilterData" localSheetId="2" hidden="1">'歳入一覧 (消防局抜粋)0109科目№改修前'!$B$6:$W$57</definedName>
    <definedName name="Z_7E2DCBD7_F134_4F01_A073_369742F025BC_.wvu.FilterData" localSheetId="1" hidden="1">様式５!$B$6:$U$55</definedName>
    <definedName name="Z_7F9543F0_7900_417C_8668_8D9DC3C6A87C_.wvu.FilterData" localSheetId="4" hidden="1">歳入一覧!$B$6:$W$1152</definedName>
    <definedName name="Z_7F9543F0_7900_417C_8668_8D9DC3C6A87C_.wvu.FilterData" localSheetId="0" hidden="1">'歳入一覧 (消防局抜粋)  (原本)'!$B$6:$W$58</definedName>
    <definedName name="Z_7F9543F0_7900_417C_8668_8D9DC3C6A87C_.wvu.FilterData" localSheetId="2" hidden="1">'歳入一覧 (消防局抜粋)0109科目№改修前'!$B$6:$W$57</definedName>
    <definedName name="Z_7F9543F0_7900_417C_8668_8D9DC3C6A87C_.wvu.FilterData" localSheetId="1" hidden="1">様式５!$B$6:$U$55</definedName>
    <definedName name="Z_81B5A484_EBF1_4915_9B07_DDCCFE2DB28C_.wvu.FilterData" localSheetId="4" hidden="1">歳入一覧!$B$6:$W$1152</definedName>
    <definedName name="Z_81B5A484_EBF1_4915_9B07_DDCCFE2DB28C_.wvu.FilterData" localSheetId="0" hidden="1">'歳入一覧 (消防局抜粋)  (原本)'!$B$6:$W$58</definedName>
    <definedName name="Z_81B5A484_EBF1_4915_9B07_DDCCFE2DB28C_.wvu.FilterData" localSheetId="2" hidden="1">'歳入一覧 (消防局抜粋)0109科目№改修前'!$B$6:$W$57</definedName>
    <definedName name="Z_81B5A484_EBF1_4915_9B07_DDCCFE2DB28C_.wvu.FilterData" localSheetId="1" hidden="1">様式５!$B$6:$U$55</definedName>
    <definedName name="Z_86736FF6_D9DA_4CB4_A1A0_805D5D48FA90_.wvu.FilterData" localSheetId="4" hidden="1">歳入一覧!$B$6:$W$1152</definedName>
    <definedName name="Z_86736FF6_D9DA_4CB4_A1A0_805D5D48FA90_.wvu.FilterData" localSheetId="0" hidden="1">'歳入一覧 (消防局抜粋)  (原本)'!$B$6:$W$58</definedName>
    <definedName name="Z_86736FF6_D9DA_4CB4_A1A0_805D5D48FA90_.wvu.FilterData" localSheetId="2" hidden="1">'歳入一覧 (消防局抜粋)0109科目№改修前'!$B$6:$W$57</definedName>
    <definedName name="Z_86736FF6_D9DA_4CB4_A1A0_805D5D48FA90_.wvu.FilterData" localSheetId="1" hidden="1">様式５!$B$6:$U$55</definedName>
    <definedName name="Z_88E44795_6332_42B5_AD03_CD37EB030AF2_.wvu.FilterData" localSheetId="4" hidden="1">歳入一覧!$B$6:$W$1152</definedName>
    <definedName name="Z_88E44795_6332_42B5_AD03_CD37EB030AF2_.wvu.FilterData" localSheetId="0" hidden="1">'歳入一覧 (消防局抜粋)  (原本)'!$B$6:$W$58</definedName>
    <definedName name="Z_88E44795_6332_42B5_AD03_CD37EB030AF2_.wvu.FilterData" localSheetId="2" hidden="1">'歳入一覧 (消防局抜粋)0109科目№改修前'!$B$6:$W$57</definedName>
    <definedName name="Z_88E44795_6332_42B5_AD03_CD37EB030AF2_.wvu.FilterData" localSheetId="1" hidden="1">様式５!$B$6:$U$55</definedName>
    <definedName name="Z_89C710E6_1500_4641_966A_C6D35D6B7EB2_.wvu.FilterData" localSheetId="4" hidden="1">歳入一覧!$B$6:$W$1152</definedName>
    <definedName name="Z_89C710E6_1500_4641_966A_C6D35D6B7EB2_.wvu.FilterData" localSheetId="0" hidden="1">'歳入一覧 (消防局抜粋)  (原本)'!$B$6:$W$58</definedName>
    <definedName name="Z_89C710E6_1500_4641_966A_C6D35D6B7EB2_.wvu.FilterData" localSheetId="2" hidden="1">'歳入一覧 (消防局抜粋)0109科目№改修前'!$B$6:$W$57</definedName>
    <definedName name="Z_89C710E6_1500_4641_966A_C6D35D6B7EB2_.wvu.FilterData" localSheetId="1" hidden="1">様式５!$B$6:$U$55</definedName>
    <definedName name="Z_8B9E1F4E_8704_47E3_AFC2_BD7B7399C304_.wvu.FilterData" localSheetId="4" hidden="1">歳入一覧!$B$6:$W$1152</definedName>
    <definedName name="Z_8B9E1F4E_8704_47E3_AFC2_BD7B7399C304_.wvu.FilterData" localSheetId="0" hidden="1">'歳入一覧 (消防局抜粋)  (原本)'!$B$6:$W$58</definedName>
    <definedName name="Z_8B9E1F4E_8704_47E3_AFC2_BD7B7399C304_.wvu.FilterData" localSheetId="2" hidden="1">'歳入一覧 (消防局抜粋)0109科目№改修前'!$B$6:$W$57</definedName>
    <definedName name="Z_8B9E1F4E_8704_47E3_AFC2_BD7B7399C304_.wvu.FilterData" localSheetId="1" hidden="1">様式５!$B$6:$U$55</definedName>
    <definedName name="Z_9B02B18F_FBC3_4003_B64D_6BF6D2FAF148_.wvu.Cols" localSheetId="4" hidden="1">歳入一覧!$S:$T</definedName>
    <definedName name="Z_9B02B18F_FBC3_4003_B64D_6BF6D2FAF148_.wvu.Cols" localSheetId="0" hidden="1">'歳入一覧 (消防局抜粋)  (原本)'!$S:$T</definedName>
    <definedName name="Z_9B02B18F_FBC3_4003_B64D_6BF6D2FAF148_.wvu.Cols" localSheetId="2" hidden="1">'歳入一覧 (消防局抜粋)0109科目№改修前'!$S:$T</definedName>
    <definedName name="Z_9B02B18F_FBC3_4003_B64D_6BF6D2FAF148_.wvu.Cols" localSheetId="1" hidden="1">様式５!$Q:$R</definedName>
    <definedName name="Z_9B02B18F_FBC3_4003_B64D_6BF6D2FAF148_.wvu.FilterData" localSheetId="4" hidden="1">歳入一覧!$A$6:$GQ$1152</definedName>
    <definedName name="Z_9B02B18F_FBC3_4003_B64D_6BF6D2FAF148_.wvu.FilterData" localSheetId="0" hidden="1">'歳入一覧 (消防局抜粋)  (原本)'!$A$6:$GK$58</definedName>
    <definedName name="Z_9B02B18F_FBC3_4003_B64D_6BF6D2FAF148_.wvu.FilterData" localSheetId="2" hidden="1">'歳入一覧 (消防局抜粋)0109科目№改修前'!$A$6:$GQ$57</definedName>
    <definedName name="Z_9B02B18F_FBC3_4003_B64D_6BF6D2FAF148_.wvu.FilterData" localSheetId="1" hidden="1">様式５!$A$6:$GI$55</definedName>
    <definedName name="Z_9B02B18F_FBC3_4003_B64D_6BF6D2FAF148_.wvu.PrintArea" localSheetId="4" hidden="1">歳入一覧!$A$1:$L$1154</definedName>
    <definedName name="Z_9B02B18F_FBC3_4003_B64D_6BF6D2FAF148_.wvu.PrintArea" localSheetId="0" hidden="1">'歳入一覧 (消防局抜粋)  (原本)'!$A$1:$L$60</definedName>
    <definedName name="Z_9B02B18F_FBC3_4003_B64D_6BF6D2FAF148_.wvu.PrintArea" localSheetId="2" hidden="1">'歳入一覧 (消防局抜粋)0109科目№改修前'!$A$1:$L$59</definedName>
    <definedName name="Z_9B02B18F_FBC3_4003_B64D_6BF6D2FAF148_.wvu.PrintArea" localSheetId="1" hidden="1">様式５!$A$1:$K$56</definedName>
    <definedName name="Z_9B02B18F_FBC3_4003_B64D_6BF6D2FAF148_.wvu.PrintTitles" localSheetId="4" hidden="1">歳入一覧!$4:$7</definedName>
    <definedName name="Z_9B02B18F_FBC3_4003_B64D_6BF6D2FAF148_.wvu.PrintTitles" localSheetId="0" hidden="1">'歳入一覧 (消防局抜粋)  (原本)'!$4:$7</definedName>
    <definedName name="Z_9B02B18F_FBC3_4003_B64D_6BF6D2FAF148_.wvu.PrintTitles" localSheetId="2" hidden="1">'歳入一覧 (消防局抜粋)0109科目№改修前'!$4:$7</definedName>
    <definedName name="Z_9B02B18F_FBC3_4003_B64D_6BF6D2FAF148_.wvu.PrintTitles" localSheetId="1" hidden="1">様式５!$4:$7</definedName>
    <definedName name="Z_9B4A25DD_435F_45A5_893D_7D8E03D5FC78_.wvu.FilterData" localSheetId="4" hidden="1">歳入一覧!$B$6:$W$1152</definedName>
    <definedName name="Z_9B4A25DD_435F_45A5_893D_7D8E03D5FC78_.wvu.FilterData" localSheetId="0" hidden="1">'歳入一覧 (消防局抜粋)  (原本)'!$B$6:$W$58</definedName>
    <definedName name="Z_9B4A25DD_435F_45A5_893D_7D8E03D5FC78_.wvu.FilterData" localSheetId="2" hidden="1">'歳入一覧 (消防局抜粋)0109科目№改修前'!$B$6:$W$57</definedName>
    <definedName name="Z_9B4A25DD_435F_45A5_893D_7D8E03D5FC78_.wvu.FilterData" localSheetId="1" hidden="1">様式５!$B$6:$U$55</definedName>
    <definedName name="Z_A5081DD8_9472_4A84_A31C_C87428B96836_.wvu.FilterData" localSheetId="4" hidden="1">歳入一覧!$A$6:$GQ$1152</definedName>
    <definedName name="Z_A5081DD8_9472_4A84_A31C_C87428B96836_.wvu.FilterData" localSheetId="0" hidden="1">'歳入一覧 (消防局抜粋)  (原本)'!$A$6:$GK$58</definedName>
    <definedName name="Z_A5081DD8_9472_4A84_A31C_C87428B96836_.wvu.FilterData" localSheetId="2" hidden="1">'歳入一覧 (消防局抜粋)0109科目№改修前'!$A$6:$GQ$57</definedName>
    <definedName name="Z_A5081DD8_9472_4A84_A31C_C87428B96836_.wvu.FilterData" localSheetId="1" hidden="1">様式５!$A$6:$GI$55</definedName>
    <definedName name="Z_A62B912E_02A1_47A6_A44F_AD1D542D7EAA_.wvu.FilterData" localSheetId="4" hidden="1">歳入一覧!$B$6:$W$1152</definedName>
    <definedName name="Z_A62B912E_02A1_47A6_A44F_AD1D542D7EAA_.wvu.FilterData" localSheetId="0" hidden="1">'歳入一覧 (消防局抜粋)  (原本)'!$B$6:$W$58</definedName>
    <definedName name="Z_A62B912E_02A1_47A6_A44F_AD1D542D7EAA_.wvu.FilterData" localSheetId="2" hidden="1">'歳入一覧 (消防局抜粋)0109科目№改修前'!$B$6:$W$57</definedName>
    <definedName name="Z_A62B912E_02A1_47A6_A44F_AD1D542D7EAA_.wvu.FilterData" localSheetId="1" hidden="1">様式５!$B$6:$U$55</definedName>
    <definedName name="Z_ABE7CFFB_C659_4189_B81A_6BEE666EADF0_.wvu.FilterData" localSheetId="4" hidden="1">歳入一覧!$B$6:$W$1152</definedName>
    <definedName name="Z_ABE7CFFB_C659_4189_B81A_6BEE666EADF0_.wvu.FilterData" localSheetId="0" hidden="1">'歳入一覧 (消防局抜粋)  (原本)'!$B$6:$W$58</definedName>
    <definedName name="Z_ABE7CFFB_C659_4189_B81A_6BEE666EADF0_.wvu.FilterData" localSheetId="2" hidden="1">'歳入一覧 (消防局抜粋)0109科目№改修前'!$B$6:$W$57</definedName>
    <definedName name="Z_ABE7CFFB_C659_4189_B81A_6BEE666EADF0_.wvu.FilterData" localSheetId="1" hidden="1">様式５!$B$6:$U$55</definedName>
    <definedName name="Z_AC548A2E_C48E_45CC_879A_E2EBB2B33EEA_.wvu.Cols" localSheetId="4" hidden="1">歳入一覧!$S:$T</definedName>
    <definedName name="Z_AC548A2E_C48E_45CC_879A_E2EBB2B33EEA_.wvu.Cols" localSheetId="0" hidden="1">'歳入一覧 (消防局抜粋)  (原本)'!$S:$T</definedName>
    <definedName name="Z_AC548A2E_C48E_45CC_879A_E2EBB2B33EEA_.wvu.Cols" localSheetId="2" hidden="1">'歳入一覧 (消防局抜粋)0109科目№改修前'!$S:$T</definedName>
    <definedName name="Z_AC548A2E_C48E_45CC_879A_E2EBB2B33EEA_.wvu.Cols" localSheetId="1" hidden="1">様式５!$Q:$R</definedName>
    <definedName name="Z_AC548A2E_C48E_45CC_879A_E2EBB2B33EEA_.wvu.FilterData" localSheetId="4" hidden="1">歳入一覧!$A$6:$AU$1152</definedName>
    <definedName name="Z_AC548A2E_C48E_45CC_879A_E2EBB2B33EEA_.wvu.FilterData" localSheetId="0" hidden="1">'歳入一覧 (消防局抜粋)  (原本)'!$A$6:$AO$58</definedName>
    <definedName name="Z_AC548A2E_C48E_45CC_879A_E2EBB2B33EEA_.wvu.FilterData" localSheetId="2" hidden="1">'歳入一覧 (消防局抜粋)0109科目№改修前'!$A$6:$AU$57</definedName>
    <definedName name="Z_AC548A2E_C48E_45CC_879A_E2EBB2B33EEA_.wvu.FilterData" localSheetId="1" hidden="1">様式５!$A$6:$AM$55</definedName>
    <definedName name="Z_AC548A2E_C48E_45CC_879A_E2EBB2B33EEA_.wvu.PrintArea" localSheetId="4" hidden="1">歳入一覧!$A$1:$L$1153</definedName>
    <definedName name="Z_AC548A2E_C48E_45CC_879A_E2EBB2B33EEA_.wvu.PrintArea" localSheetId="0" hidden="1">'歳入一覧 (消防局抜粋)  (原本)'!$A$1:$L$59</definedName>
    <definedName name="Z_AC548A2E_C48E_45CC_879A_E2EBB2B33EEA_.wvu.PrintArea" localSheetId="2" hidden="1">'歳入一覧 (消防局抜粋)0109科目№改修前'!$A$1:$L$58</definedName>
    <definedName name="Z_AC548A2E_C48E_45CC_879A_E2EBB2B33EEA_.wvu.PrintArea" localSheetId="1" hidden="1">様式５!$A$1:$K$56</definedName>
    <definedName name="Z_AC548A2E_C48E_45CC_879A_E2EBB2B33EEA_.wvu.PrintTitles" localSheetId="4" hidden="1">歳入一覧!$4:$7</definedName>
    <definedName name="Z_AC548A2E_C48E_45CC_879A_E2EBB2B33EEA_.wvu.PrintTitles" localSheetId="0" hidden="1">'歳入一覧 (消防局抜粋)  (原本)'!$4:$7</definedName>
    <definedName name="Z_AC548A2E_C48E_45CC_879A_E2EBB2B33EEA_.wvu.PrintTitles" localSheetId="2" hidden="1">'歳入一覧 (消防局抜粋)0109科目№改修前'!$4:$7</definedName>
    <definedName name="Z_AC548A2E_C48E_45CC_879A_E2EBB2B33EEA_.wvu.PrintTitles" localSheetId="1" hidden="1">様式５!$4:$7</definedName>
    <definedName name="Z_ACF9747A_930D_4496_B09E_8726FC61D724_.wvu.FilterData" localSheetId="4" hidden="1">歳入一覧!$B$6:$W$1152</definedName>
    <definedName name="Z_ACF9747A_930D_4496_B09E_8726FC61D724_.wvu.FilterData" localSheetId="0" hidden="1">'歳入一覧 (消防局抜粋)  (原本)'!$B$6:$W$58</definedName>
    <definedName name="Z_ACF9747A_930D_4496_B09E_8726FC61D724_.wvu.FilterData" localSheetId="2" hidden="1">'歳入一覧 (消防局抜粋)0109科目№改修前'!$B$6:$W$57</definedName>
    <definedName name="Z_ACF9747A_930D_4496_B09E_8726FC61D724_.wvu.FilterData" localSheetId="1" hidden="1">様式５!$B$6:$U$55</definedName>
    <definedName name="Z_B2D441E7_D750_4466_9F5C_BED9F80CA5C9_.wvu.Cols" localSheetId="4" hidden="1">歳入一覧!$S:$T</definedName>
    <definedName name="Z_B2D441E7_D750_4466_9F5C_BED9F80CA5C9_.wvu.Cols" localSheetId="0" hidden="1">'歳入一覧 (消防局抜粋)  (原本)'!$S:$T</definedName>
    <definedName name="Z_B2D441E7_D750_4466_9F5C_BED9F80CA5C9_.wvu.Cols" localSheetId="2" hidden="1">'歳入一覧 (消防局抜粋)0109科目№改修前'!$S:$T</definedName>
    <definedName name="Z_B2D441E7_D750_4466_9F5C_BED9F80CA5C9_.wvu.Cols" localSheetId="1" hidden="1">様式５!$Q:$R</definedName>
    <definedName name="Z_B2D441E7_D750_4466_9F5C_BED9F80CA5C9_.wvu.FilterData" localSheetId="4" hidden="1">歳入一覧!$A$6:$GQ$1152</definedName>
    <definedName name="Z_B2D441E7_D750_4466_9F5C_BED9F80CA5C9_.wvu.FilterData" localSheetId="0" hidden="1">'歳入一覧 (消防局抜粋)  (原本)'!$A$6:$GK$58</definedName>
    <definedName name="Z_B2D441E7_D750_4466_9F5C_BED9F80CA5C9_.wvu.FilterData" localSheetId="2" hidden="1">'歳入一覧 (消防局抜粋)0109科目№改修前'!$A$6:$GQ$57</definedName>
    <definedName name="Z_B2D441E7_D750_4466_9F5C_BED9F80CA5C9_.wvu.FilterData" localSheetId="1" hidden="1">様式５!$A$6:$GI$55</definedName>
    <definedName name="Z_B2D441E7_D750_4466_9F5C_BED9F80CA5C9_.wvu.PrintArea" localSheetId="4" hidden="1">歳入一覧!$A$1:$L$1154</definedName>
    <definedName name="Z_B2D441E7_D750_4466_9F5C_BED9F80CA5C9_.wvu.PrintArea" localSheetId="0" hidden="1">'歳入一覧 (消防局抜粋)  (原本)'!$A$1:$L$60</definedName>
    <definedName name="Z_B2D441E7_D750_4466_9F5C_BED9F80CA5C9_.wvu.PrintArea" localSheetId="2" hidden="1">'歳入一覧 (消防局抜粋)0109科目№改修前'!$A$1:$L$59</definedName>
    <definedName name="Z_B2D441E7_D750_4466_9F5C_BED9F80CA5C9_.wvu.PrintArea" localSheetId="1" hidden="1">様式５!$A$1:$K$56</definedName>
    <definedName name="Z_B2D441E7_D750_4466_9F5C_BED9F80CA5C9_.wvu.PrintTitles" localSheetId="4" hidden="1">歳入一覧!$4:$7</definedName>
    <definedName name="Z_B2D441E7_D750_4466_9F5C_BED9F80CA5C9_.wvu.PrintTitles" localSheetId="0" hidden="1">'歳入一覧 (消防局抜粋)  (原本)'!$4:$7</definedName>
    <definedName name="Z_B2D441E7_D750_4466_9F5C_BED9F80CA5C9_.wvu.PrintTitles" localSheetId="2" hidden="1">'歳入一覧 (消防局抜粋)0109科目№改修前'!$4:$7</definedName>
    <definedName name="Z_B2D441E7_D750_4466_9F5C_BED9F80CA5C9_.wvu.PrintTitles" localSheetId="1" hidden="1">様式５!$4:$7</definedName>
    <definedName name="Z_B46A0E73_873C_4404_B73B_B777317F5A7C_.wvu.Cols" localSheetId="4" hidden="1">歳入一覧!$S:$T</definedName>
    <definedName name="Z_B46A0E73_873C_4404_B73B_B777317F5A7C_.wvu.Cols" localSheetId="0" hidden="1">'歳入一覧 (消防局抜粋)  (原本)'!$S:$T</definedName>
    <definedName name="Z_B46A0E73_873C_4404_B73B_B777317F5A7C_.wvu.Cols" localSheetId="2" hidden="1">'歳入一覧 (消防局抜粋)0109科目№改修前'!$S:$T</definedName>
    <definedName name="Z_B46A0E73_873C_4404_B73B_B777317F5A7C_.wvu.Cols" localSheetId="1" hidden="1">様式５!$Q:$R</definedName>
    <definedName name="Z_B46A0E73_873C_4404_B73B_B777317F5A7C_.wvu.FilterData" localSheetId="4" hidden="1">歳入一覧!$A$6:$AU$1152</definedName>
    <definedName name="Z_B46A0E73_873C_4404_B73B_B777317F5A7C_.wvu.FilterData" localSheetId="0" hidden="1">'歳入一覧 (消防局抜粋)  (原本)'!$A$6:$AO$58</definedName>
    <definedName name="Z_B46A0E73_873C_4404_B73B_B777317F5A7C_.wvu.FilterData" localSheetId="2" hidden="1">'歳入一覧 (消防局抜粋)0109科目№改修前'!$A$6:$AU$57</definedName>
    <definedName name="Z_B46A0E73_873C_4404_B73B_B777317F5A7C_.wvu.FilterData" localSheetId="1" hidden="1">様式５!$A$6:$AM$55</definedName>
    <definedName name="Z_B46A0E73_873C_4404_B73B_B777317F5A7C_.wvu.PrintArea" localSheetId="4" hidden="1">歳入一覧!$A$1:$L$1153</definedName>
    <definedName name="Z_B46A0E73_873C_4404_B73B_B777317F5A7C_.wvu.PrintArea" localSheetId="0" hidden="1">'歳入一覧 (消防局抜粋)  (原本)'!$A$1:$L$59</definedName>
    <definedName name="Z_B46A0E73_873C_4404_B73B_B777317F5A7C_.wvu.PrintArea" localSheetId="2" hidden="1">'歳入一覧 (消防局抜粋)0109科目№改修前'!$A$1:$L$58</definedName>
    <definedName name="Z_B46A0E73_873C_4404_B73B_B777317F5A7C_.wvu.PrintArea" localSheetId="1" hidden="1">様式５!$A$1:$K$56</definedName>
    <definedName name="Z_B46A0E73_873C_4404_B73B_B777317F5A7C_.wvu.PrintTitles" localSheetId="4" hidden="1">歳入一覧!$4:$7</definedName>
    <definedName name="Z_B46A0E73_873C_4404_B73B_B777317F5A7C_.wvu.PrintTitles" localSheetId="0" hidden="1">'歳入一覧 (消防局抜粋)  (原本)'!$4:$7</definedName>
    <definedName name="Z_B46A0E73_873C_4404_B73B_B777317F5A7C_.wvu.PrintTitles" localSheetId="2" hidden="1">'歳入一覧 (消防局抜粋)0109科目№改修前'!$4:$7</definedName>
    <definedName name="Z_B46A0E73_873C_4404_B73B_B777317F5A7C_.wvu.PrintTitles" localSheetId="1" hidden="1">様式５!$4:$7</definedName>
    <definedName name="Z_B4B87361_AF8D_47C5_957E_E5D261105FF8_.wvu.FilterData" localSheetId="4" hidden="1">歳入一覧!$B$6:$W$1152</definedName>
    <definedName name="Z_B4B87361_AF8D_47C5_957E_E5D261105FF8_.wvu.FilterData" localSheetId="0" hidden="1">'歳入一覧 (消防局抜粋)  (原本)'!$B$6:$W$58</definedName>
    <definedName name="Z_B4B87361_AF8D_47C5_957E_E5D261105FF8_.wvu.FilterData" localSheetId="2" hidden="1">'歳入一覧 (消防局抜粋)0109科目№改修前'!$B$6:$W$57</definedName>
    <definedName name="Z_B4B87361_AF8D_47C5_957E_E5D261105FF8_.wvu.FilterData" localSheetId="1" hidden="1">様式５!$B$6:$U$55</definedName>
    <definedName name="Z_B8061F44_4299_433B_992E_389B11EF0957_.wvu.Cols" localSheetId="4" hidden="1">歳入一覧!$S:$T</definedName>
    <definedName name="Z_B8061F44_4299_433B_992E_389B11EF0957_.wvu.Cols" localSheetId="0" hidden="1">'歳入一覧 (消防局抜粋)  (原本)'!$S:$T</definedName>
    <definedName name="Z_B8061F44_4299_433B_992E_389B11EF0957_.wvu.Cols" localSheetId="2" hidden="1">'歳入一覧 (消防局抜粋)0109科目№改修前'!$S:$T</definedName>
    <definedName name="Z_B8061F44_4299_433B_992E_389B11EF0957_.wvu.Cols" localSheetId="1" hidden="1">様式５!$Q:$R</definedName>
    <definedName name="Z_B8061F44_4299_433B_992E_389B11EF0957_.wvu.FilterData" localSheetId="4" hidden="1">歳入一覧!$A$6:$GQ$1152</definedName>
    <definedName name="Z_B8061F44_4299_433B_992E_389B11EF0957_.wvu.FilterData" localSheetId="0" hidden="1">'歳入一覧 (消防局抜粋)  (原本)'!$A$6:$GK$58</definedName>
    <definedName name="Z_B8061F44_4299_433B_992E_389B11EF0957_.wvu.FilterData" localSheetId="2" hidden="1">'歳入一覧 (消防局抜粋)0109科目№改修前'!$A$6:$GQ$57</definedName>
    <definedName name="Z_B8061F44_4299_433B_992E_389B11EF0957_.wvu.FilterData" localSheetId="1" hidden="1">様式５!$A$6:$GI$55</definedName>
    <definedName name="Z_B8061F44_4299_433B_992E_389B11EF0957_.wvu.PrintArea" localSheetId="4" hidden="1">歳入一覧!$A$1:$L$1154</definedName>
    <definedName name="Z_B8061F44_4299_433B_992E_389B11EF0957_.wvu.PrintArea" localSheetId="0" hidden="1">'歳入一覧 (消防局抜粋)  (原本)'!$A$1:$L$60</definedName>
    <definedName name="Z_B8061F44_4299_433B_992E_389B11EF0957_.wvu.PrintArea" localSheetId="2" hidden="1">'歳入一覧 (消防局抜粋)0109科目№改修前'!$A$1:$L$59</definedName>
    <definedName name="Z_B8061F44_4299_433B_992E_389B11EF0957_.wvu.PrintArea" localSheetId="1" hidden="1">様式５!$A$1:$K$56</definedName>
    <definedName name="Z_B8061F44_4299_433B_992E_389B11EF0957_.wvu.PrintTitles" localSheetId="4" hidden="1">歳入一覧!$4:$7</definedName>
    <definedName name="Z_B8061F44_4299_433B_992E_389B11EF0957_.wvu.PrintTitles" localSheetId="0" hidden="1">'歳入一覧 (消防局抜粋)  (原本)'!$4:$7</definedName>
    <definedName name="Z_B8061F44_4299_433B_992E_389B11EF0957_.wvu.PrintTitles" localSheetId="2" hidden="1">'歳入一覧 (消防局抜粋)0109科目№改修前'!$4:$7</definedName>
    <definedName name="Z_B8061F44_4299_433B_992E_389B11EF0957_.wvu.PrintTitles" localSheetId="1" hidden="1">様式５!$4:$7</definedName>
    <definedName name="Z_B8F489ED_1D77_4F4E_A920_2AEA32928870_.wvu.Cols" localSheetId="4" hidden="1">歳入一覧!$S:$T</definedName>
    <definedName name="Z_B8F489ED_1D77_4F4E_A920_2AEA32928870_.wvu.Cols" localSheetId="0" hidden="1">'歳入一覧 (消防局抜粋)  (原本)'!$S:$T</definedName>
    <definedName name="Z_B8F489ED_1D77_4F4E_A920_2AEA32928870_.wvu.Cols" localSheetId="2" hidden="1">'歳入一覧 (消防局抜粋)0109科目№改修前'!$S:$T</definedName>
    <definedName name="Z_B8F489ED_1D77_4F4E_A920_2AEA32928870_.wvu.Cols" localSheetId="1" hidden="1">様式５!$Q:$R</definedName>
    <definedName name="Z_B8F489ED_1D77_4F4E_A920_2AEA32928870_.wvu.FilterData" localSheetId="4" hidden="1">歳入一覧!$A$6:$AU$1152</definedName>
    <definedName name="Z_B8F489ED_1D77_4F4E_A920_2AEA32928870_.wvu.FilterData" localSheetId="0" hidden="1">'歳入一覧 (消防局抜粋)  (原本)'!$A$6:$AO$58</definedName>
    <definedName name="Z_B8F489ED_1D77_4F4E_A920_2AEA32928870_.wvu.FilterData" localSheetId="2" hidden="1">'歳入一覧 (消防局抜粋)0109科目№改修前'!$A$6:$AU$57</definedName>
    <definedName name="Z_B8F489ED_1D77_4F4E_A920_2AEA32928870_.wvu.FilterData" localSheetId="1" hidden="1">様式５!$A$6:$AM$55</definedName>
    <definedName name="Z_B8F489ED_1D77_4F4E_A920_2AEA32928870_.wvu.PrintArea" localSheetId="4" hidden="1">歳入一覧!$A$1:$L$1154</definedName>
    <definedName name="Z_B8F489ED_1D77_4F4E_A920_2AEA32928870_.wvu.PrintArea" localSheetId="0" hidden="1">'歳入一覧 (消防局抜粋)  (原本)'!$A$1:$L$60</definedName>
    <definedName name="Z_B8F489ED_1D77_4F4E_A920_2AEA32928870_.wvu.PrintArea" localSheetId="2" hidden="1">'歳入一覧 (消防局抜粋)0109科目№改修前'!$A$1:$L$59</definedName>
    <definedName name="Z_B8F489ED_1D77_4F4E_A920_2AEA32928870_.wvu.PrintArea" localSheetId="1" hidden="1">様式５!$A$1:$K$56</definedName>
    <definedName name="Z_B8F489ED_1D77_4F4E_A920_2AEA32928870_.wvu.PrintTitles" localSheetId="4" hidden="1">歳入一覧!$4:$7</definedName>
    <definedName name="Z_B8F489ED_1D77_4F4E_A920_2AEA32928870_.wvu.PrintTitles" localSheetId="0" hidden="1">'歳入一覧 (消防局抜粋)  (原本)'!$4:$7</definedName>
    <definedName name="Z_B8F489ED_1D77_4F4E_A920_2AEA32928870_.wvu.PrintTitles" localSheetId="2" hidden="1">'歳入一覧 (消防局抜粋)0109科目№改修前'!$4:$7</definedName>
    <definedName name="Z_B8F489ED_1D77_4F4E_A920_2AEA32928870_.wvu.PrintTitles" localSheetId="1" hidden="1">様式５!$4:$7</definedName>
    <definedName name="Z_C16C9525_F2AB_499F_8B03_B5D0380B83C8_.wvu.FilterData" localSheetId="4" hidden="1">歳入一覧!$A$6:$GQ$1152</definedName>
    <definedName name="Z_C16C9525_F2AB_499F_8B03_B5D0380B83C8_.wvu.FilterData" localSheetId="0" hidden="1">'歳入一覧 (消防局抜粋)  (原本)'!$A$6:$GK$58</definedName>
    <definedName name="Z_C16C9525_F2AB_499F_8B03_B5D0380B83C8_.wvu.FilterData" localSheetId="2" hidden="1">'歳入一覧 (消防局抜粋)0109科目№改修前'!$A$6:$GQ$57</definedName>
    <definedName name="Z_C16C9525_F2AB_499F_8B03_B5D0380B83C8_.wvu.FilterData" localSheetId="1" hidden="1">様式５!$A$6:$GI$55</definedName>
    <definedName name="Z_C9C96EC1_4A13_433C_8CA1_D624BCDA23FB_.wvu.Cols" localSheetId="4" hidden="1">歳入一覧!$S:$T</definedName>
    <definedName name="Z_C9C96EC1_4A13_433C_8CA1_D624BCDA23FB_.wvu.Cols" localSheetId="0" hidden="1">'歳入一覧 (消防局抜粋)  (原本)'!$S:$T</definedName>
    <definedName name="Z_C9C96EC1_4A13_433C_8CA1_D624BCDA23FB_.wvu.Cols" localSheetId="2" hidden="1">'歳入一覧 (消防局抜粋)0109科目№改修前'!$S:$T</definedName>
    <definedName name="Z_C9C96EC1_4A13_433C_8CA1_D624BCDA23FB_.wvu.Cols" localSheetId="1" hidden="1">様式５!$Q:$R</definedName>
    <definedName name="Z_C9C96EC1_4A13_433C_8CA1_D624BCDA23FB_.wvu.FilterData" localSheetId="4" hidden="1">歳入一覧!$A$6:$GQ$1152</definedName>
    <definedName name="Z_C9C96EC1_4A13_433C_8CA1_D624BCDA23FB_.wvu.FilterData" localSheetId="0" hidden="1">'歳入一覧 (消防局抜粋)  (原本)'!$A$6:$GK$58</definedName>
    <definedName name="Z_C9C96EC1_4A13_433C_8CA1_D624BCDA23FB_.wvu.FilterData" localSheetId="2" hidden="1">'歳入一覧 (消防局抜粋)0109科目№改修前'!$A$6:$GQ$57</definedName>
    <definedName name="Z_C9C96EC1_4A13_433C_8CA1_D624BCDA23FB_.wvu.FilterData" localSheetId="1" hidden="1">様式５!$A$6:$GI$55</definedName>
    <definedName name="Z_C9C96EC1_4A13_433C_8CA1_D624BCDA23FB_.wvu.PrintArea" localSheetId="4" hidden="1">歳入一覧!$A$1:$L$1153</definedName>
    <definedName name="Z_C9C96EC1_4A13_433C_8CA1_D624BCDA23FB_.wvu.PrintArea" localSheetId="0" hidden="1">'歳入一覧 (消防局抜粋)  (原本)'!$A$1:$L$59</definedName>
    <definedName name="Z_C9C96EC1_4A13_433C_8CA1_D624BCDA23FB_.wvu.PrintArea" localSheetId="2" hidden="1">'歳入一覧 (消防局抜粋)0109科目№改修前'!$A$1:$L$58</definedName>
    <definedName name="Z_C9C96EC1_4A13_433C_8CA1_D624BCDA23FB_.wvu.PrintArea" localSheetId="1" hidden="1">様式５!$A$1:$K$56</definedName>
    <definedName name="Z_C9C96EC1_4A13_433C_8CA1_D624BCDA23FB_.wvu.PrintTitles" localSheetId="4" hidden="1">歳入一覧!$4:$7</definedName>
    <definedName name="Z_C9C96EC1_4A13_433C_8CA1_D624BCDA23FB_.wvu.PrintTitles" localSheetId="0" hidden="1">'歳入一覧 (消防局抜粋)  (原本)'!$4:$7</definedName>
    <definedName name="Z_C9C96EC1_4A13_433C_8CA1_D624BCDA23FB_.wvu.PrintTitles" localSheetId="2" hidden="1">'歳入一覧 (消防局抜粋)0109科目№改修前'!$4:$7</definedName>
    <definedName name="Z_C9C96EC1_4A13_433C_8CA1_D624BCDA23FB_.wvu.PrintTitles" localSheetId="1" hidden="1">様式５!$4:$7</definedName>
    <definedName name="Z_CA064EC8_4D5C_43EE_BBED_E1B6AF542620_.wvu.FilterData" localSheetId="4" hidden="1">歳入一覧!$A$6:$AU$1152</definedName>
    <definedName name="Z_CA064EC8_4D5C_43EE_BBED_E1B6AF542620_.wvu.FilterData" localSheetId="0" hidden="1">'歳入一覧 (消防局抜粋)  (原本)'!$A$6:$AO$58</definedName>
    <definedName name="Z_CA064EC8_4D5C_43EE_BBED_E1B6AF542620_.wvu.FilterData" localSheetId="2" hidden="1">'歳入一覧 (消防局抜粋)0109科目№改修前'!$A$6:$AU$57</definedName>
    <definedName name="Z_CA064EC8_4D5C_43EE_BBED_E1B6AF542620_.wvu.FilterData" localSheetId="1" hidden="1">様式５!$A$6:$AM$55</definedName>
    <definedName name="Z_CD5934FC_09B2_46D2_BD46_603DD634A2B3_.wvu.FilterData" localSheetId="4" hidden="1">歳入一覧!$B$6:$W$1152</definedName>
    <definedName name="Z_CD5934FC_09B2_46D2_BD46_603DD634A2B3_.wvu.FilterData" localSheetId="0" hidden="1">'歳入一覧 (消防局抜粋)  (原本)'!$B$6:$W$58</definedName>
    <definedName name="Z_CD5934FC_09B2_46D2_BD46_603DD634A2B3_.wvu.FilterData" localSheetId="2" hidden="1">'歳入一覧 (消防局抜粋)0109科目№改修前'!$B$6:$W$57</definedName>
    <definedName name="Z_CD5934FC_09B2_46D2_BD46_603DD634A2B3_.wvu.FilterData" localSheetId="1" hidden="1">様式５!$B$6:$U$55</definedName>
    <definedName name="Z_CF210D75_E9EC_484F_8319_9012F4240FCE_.wvu.FilterData" localSheetId="4" hidden="1">歳入一覧!$B$6:$W$1152</definedName>
    <definedName name="Z_CF210D75_E9EC_484F_8319_9012F4240FCE_.wvu.FilterData" localSheetId="0" hidden="1">'歳入一覧 (消防局抜粋)  (原本)'!$B$6:$W$58</definedName>
    <definedName name="Z_CF210D75_E9EC_484F_8319_9012F4240FCE_.wvu.FilterData" localSheetId="2" hidden="1">'歳入一覧 (消防局抜粋)0109科目№改修前'!$B$6:$W$57</definedName>
    <definedName name="Z_CF210D75_E9EC_484F_8319_9012F4240FCE_.wvu.FilterData" localSheetId="1" hidden="1">様式５!$B$6:$U$55</definedName>
    <definedName name="Z_CF3F1375_589A_425A_AD36_5AC937F02F87_.wvu.Cols" localSheetId="4" hidden="1">歳入一覧!$S:$T</definedName>
    <definedName name="Z_CF3F1375_589A_425A_AD36_5AC937F02F87_.wvu.Cols" localSheetId="0" hidden="1">'歳入一覧 (消防局抜粋)  (原本)'!$S:$T</definedName>
    <definedName name="Z_CF3F1375_589A_425A_AD36_5AC937F02F87_.wvu.Cols" localSheetId="2" hidden="1">'歳入一覧 (消防局抜粋)0109科目№改修前'!$S:$T</definedName>
    <definedName name="Z_CF3F1375_589A_425A_AD36_5AC937F02F87_.wvu.Cols" localSheetId="1" hidden="1">様式５!$Q:$R</definedName>
    <definedName name="Z_CF3F1375_589A_425A_AD36_5AC937F02F87_.wvu.FilterData" localSheetId="4" hidden="1">歳入一覧!$A$6:$GQ$1152</definedName>
    <definedName name="Z_CF3F1375_589A_425A_AD36_5AC937F02F87_.wvu.FilterData" localSheetId="0" hidden="1">'歳入一覧 (消防局抜粋)  (原本)'!$A$6:$GK$58</definedName>
    <definedName name="Z_CF3F1375_589A_425A_AD36_5AC937F02F87_.wvu.FilterData" localSheetId="2" hidden="1">'歳入一覧 (消防局抜粋)0109科目№改修前'!$A$6:$GQ$57</definedName>
    <definedName name="Z_CF3F1375_589A_425A_AD36_5AC937F02F87_.wvu.FilterData" localSheetId="1" hidden="1">様式５!$A$6:$GI$55</definedName>
    <definedName name="Z_CF3F1375_589A_425A_AD36_5AC937F02F87_.wvu.PrintArea" localSheetId="4" hidden="1">歳入一覧!$A$1:$L$1153</definedName>
    <definedName name="Z_CF3F1375_589A_425A_AD36_5AC937F02F87_.wvu.PrintArea" localSheetId="0" hidden="1">'歳入一覧 (消防局抜粋)  (原本)'!$A$1:$L$59</definedName>
    <definedName name="Z_CF3F1375_589A_425A_AD36_5AC937F02F87_.wvu.PrintArea" localSheetId="2" hidden="1">'歳入一覧 (消防局抜粋)0109科目№改修前'!$A$1:$L$58</definedName>
    <definedName name="Z_CF3F1375_589A_425A_AD36_5AC937F02F87_.wvu.PrintArea" localSheetId="1" hidden="1">様式５!$A$1:$K$56</definedName>
    <definedName name="Z_CF3F1375_589A_425A_AD36_5AC937F02F87_.wvu.PrintTitles" localSheetId="4" hidden="1">歳入一覧!$4:$7</definedName>
    <definedName name="Z_CF3F1375_589A_425A_AD36_5AC937F02F87_.wvu.PrintTitles" localSheetId="0" hidden="1">'歳入一覧 (消防局抜粋)  (原本)'!$4:$7</definedName>
    <definedName name="Z_CF3F1375_589A_425A_AD36_5AC937F02F87_.wvu.PrintTitles" localSheetId="2" hidden="1">'歳入一覧 (消防局抜粋)0109科目№改修前'!$4:$7</definedName>
    <definedName name="Z_CF3F1375_589A_425A_AD36_5AC937F02F87_.wvu.PrintTitles" localSheetId="1" hidden="1">様式５!$4:$7</definedName>
    <definedName name="Z_CFAC28C4_9DA6_44BB_B6AC_1E1BA4188994_.wvu.Cols" localSheetId="4" hidden="1">歳入一覧!$S:$T</definedName>
    <definedName name="Z_CFAC28C4_9DA6_44BB_B6AC_1E1BA4188994_.wvu.Cols" localSheetId="0" hidden="1">'歳入一覧 (消防局抜粋)  (原本)'!$S:$T</definedName>
    <definedName name="Z_CFAC28C4_9DA6_44BB_B6AC_1E1BA4188994_.wvu.Cols" localSheetId="2" hidden="1">'歳入一覧 (消防局抜粋)0109科目№改修前'!$S:$T</definedName>
    <definedName name="Z_CFAC28C4_9DA6_44BB_B6AC_1E1BA4188994_.wvu.Cols" localSheetId="1" hidden="1">様式５!$Q:$R</definedName>
    <definedName name="Z_CFAC28C4_9DA6_44BB_B6AC_1E1BA4188994_.wvu.FilterData" localSheetId="4" hidden="1">歳入一覧!$A$6:$AV$1152</definedName>
    <definedName name="Z_CFAC28C4_9DA6_44BB_B6AC_1E1BA4188994_.wvu.FilterData" localSheetId="0" hidden="1">'歳入一覧 (消防局抜粋)  (原本)'!$A$6:$AP$58</definedName>
    <definedName name="Z_CFAC28C4_9DA6_44BB_B6AC_1E1BA4188994_.wvu.FilterData" localSheetId="2" hidden="1">'歳入一覧 (消防局抜粋)0109科目№改修前'!$A$6:$AV$57</definedName>
    <definedName name="Z_CFAC28C4_9DA6_44BB_B6AC_1E1BA4188994_.wvu.FilterData" localSheetId="1" hidden="1">様式５!$A$6:$AN$55</definedName>
    <definedName name="Z_CFAC28C4_9DA6_44BB_B6AC_1E1BA4188994_.wvu.PrintArea" localSheetId="4" hidden="1">歳入一覧!$A$1:$L$1154</definedName>
    <definedName name="Z_CFAC28C4_9DA6_44BB_B6AC_1E1BA4188994_.wvu.PrintArea" localSheetId="0" hidden="1">'歳入一覧 (消防局抜粋)  (原本)'!$A$1:$L$60</definedName>
    <definedName name="Z_CFAC28C4_9DA6_44BB_B6AC_1E1BA4188994_.wvu.PrintArea" localSheetId="2" hidden="1">'歳入一覧 (消防局抜粋)0109科目№改修前'!$A$1:$L$59</definedName>
    <definedName name="Z_CFAC28C4_9DA6_44BB_B6AC_1E1BA4188994_.wvu.PrintArea" localSheetId="1" hidden="1">様式５!$A$1:$K$56</definedName>
    <definedName name="Z_CFAC28C4_9DA6_44BB_B6AC_1E1BA4188994_.wvu.PrintTitles" localSheetId="4" hidden="1">歳入一覧!$4:$7</definedName>
    <definedName name="Z_CFAC28C4_9DA6_44BB_B6AC_1E1BA4188994_.wvu.PrintTitles" localSheetId="0" hidden="1">'歳入一覧 (消防局抜粋)  (原本)'!$4:$7</definedName>
    <definedName name="Z_CFAC28C4_9DA6_44BB_B6AC_1E1BA4188994_.wvu.PrintTitles" localSheetId="2" hidden="1">'歳入一覧 (消防局抜粋)0109科目№改修前'!$4:$7</definedName>
    <definedName name="Z_CFAC28C4_9DA6_44BB_B6AC_1E1BA4188994_.wvu.PrintTitles" localSheetId="1" hidden="1">様式５!$4:$7</definedName>
    <definedName name="Z_D1B1F72B_6819_4930_8144_DE97EF61D4BF_.wvu.FilterData" localSheetId="4" hidden="1">歳入一覧!$A$6:$GQ$1152</definedName>
    <definedName name="Z_D1B1F72B_6819_4930_8144_DE97EF61D4BF_.wvu.FilterData" localSheetId="0" hidden="1">'歳入一覧 (消防局抜粋)  (原本)'!$A$6:$GK$58</definedName>
    <definedName name="Z_D1B1F72B_6819_4930_8144_DE97EF61D4BF_.wvu.FilterData" localSheetId="2" hidden="1">'歳入一覧 (消防局抜粋)0109科目№改修前'!$A$6:$GQ$57</definedName>
    <definedName name="Z_D1B1F72B_6819_4930_8144_DE97EF61D4BF_.wvu.FilterData" localSheetId="1" hidden="1">様式５!$A$6:$GI$55</definedName>
    <definedName name="Z_D256FE90_7AAC_4F17_90E9_624F563EB144_.wvu.FilterData" localSheetId="4" hidden="1">歳入一覧!$B$6:$W$1152</definedName>
    <definedName name="Z_D256FE90_7AAC_4F17_90E9_624F563EB144_.wvu.FilterData" localSheetId="0" hidden="1">'歳入一覧 (消防局抜粋)  (原本)'!$B$6:$W$58</definedName>
    <definedName name="Z_D256FE90_7AAC_4F17_90E9_624F563EB144_.wvu.FilterData" localSheetId="2" hidden="1">'歳入一覧 (消防局抜粋)0109科目№改修前'!$B$6:$W$57</definedName>
    <definedName name="Z_D256FE90_7AAC_4F17_90E9_624F563EB144_.wvu.FilterData" localSheetId="1" hidden="1">様式５!$B$6:$U$55</definedName>
    <definedName name="Z_D3F484C7_A7A8_41A6_A643_59A7212BC1DA_.wvu.Cols" localSheetId="4" hidden="1">歳入一覧!$S:$T</definedName>
    <definedName name="Z_D3F484C7_A7A8_41A6_A643_59A7212BC1DA_.wvu.Cols" localSheetId="0" hidden="1">'歳入一覧 (消防局抜粋)  (原本)'!$S:$T</definedName>
    <definedName name="Z_D3F484C7_A7A8_41A6_A643_59A7212BC1DA_.wvu.Cols" localSheetId="2" hidden="1">'歳入一覧 (消防局抜粋)0109科目№改修前'!$S:$T</definedName>
    <definedName name="Z_D3F484C7_A7A8_41A6_A643_59A7212BC1DA_.wvu.Cols" localSheetId="1" hidden="1">様式５!$Q:$R</definedName>
    <definedName name="Z_D3F484C7_A7A8_41A6_A643_59A7212BC1DA_.wvu.FilterData" localSheetId="4" hidden="1">歳入一覧!$A$6:$GQ$1152</definedName>
    <definedName name="Z_D3F484C7_A7A8_41A6_A643_59A7212BC1DA_.wvu.FilterData" localSheetId="0" hidden="1">'歳入一覧 (消防局抜粋)  (原本)'!$A$6:$GK$58</definedName>
    <definedName name="Z_D3F484C7_A7A8_41A6_A643_59A7212BC1DA_.wvu.FilterData" localSheetId="2" hidden="1">'歳入一覧 (消防局抜粋)0109科目№改修前'!$A$6:$GQ$57</definedName>
    <definedName name="Z_D3F484C7_A7A8_41A6_A643_59A7212BC1DA_.wvu.FilterData" localSheetId="1" hidden="1">様式５!$A$6:$GI$55</definedName>
    <definedName name="Z_D3F484C7_A7A8_41A6_A643_59A7212BC1DA_.wvu.PrintArea" localSheetId="4" hidden="1">歳入一覧!$A$1:$L$1154</definedName>
    <definedName name="Z_D3F484C7_A7A8_41A6_A643_59A7212BC1DA_.wvu.PrintArea" localSheetId="0" hidden="1">'歳入一覧 (消防局抜粋)  (原本)'!$A$1:$L$60</definedName>
    <definedName name="Z_D3F484C7_A7A8_41A6_A643_59A7212BC1DA_.wvu.PrintArea" localSheetId="2" hidden="1">'歳入一覧 (消防局抜粋)0109科目№改修前'!$A$1:$L$59</definedName>
    <definedName name="Z_D3F484C7_A7A8_41A6_A643_59A7212BC1DA_.wvu.PrintArea" localSheetId="1" hidden="1">様式５!$A$1:$K$56</definedName>
    <definedName name="Z_D3F484C7_A7A8_41A6_A643_59A7212BC1DA_.wvu.PrintTitles" localSheetId="4" hidden="1">歳入一覧!$4:$7</definedName>
    <definedName name="Z_D3F484C7_A7A8_41A6_A643_59A7212BC1DA_.wvu.PrintTitles" localSheetId="0" hidden="1">'歳入一覧 (消防局抜粋)  (原本)'!$4:$7</definedName>
    <definedName name="Z_D3F484C7_A7A8_41A6_A643_59A7212BC1DA_.wvu.PrintTitles" localSheetId="2" hidden="1">'歳入一覧 (消防局抜粋)0109科目№改修前'!$4:$7</definedName>
    <definedName name="Z_D3F484C7_A7A8_41A6_A643_59A7212BC1DA_.wvu.PrintTitles" localSheetId="1" hidden="1">様式５!$4:$7</definedName>
    <definedName name="Z_D6BF0446_50C6_4678_A04B_32751588DCF3_.wvu.FilterData" localSheetId="4" hidden="1">歳入一覧!$A$6:$AU$1152</definedName>
    <definedName name="Z_D6BF0446_50C6_4678_A04B_32751588DCF3_.wvu.FilterData" localSheetId="0" hidden="1">'歳入一覧 (消防局抜粋)  (原本)'!$A$6:$AO$58</definedName>
    <definedName name="Z_D6BF0446_50C6_4678_A04B_32751588DCF3_.wvu.FilterData" localSheetId="2" hidden="1">'歳入一覧 (消防局抜粋)0109科目№改修前'!$A$6:$AU$57</definedName>
    <definedName name="Z_D6BF0446_50C6_4678_A04B_32751588DCF3_.wvu.FilterData" localSheetId="1" hidden="1">様式５!$A$6:$AM$55</definedName>
    <definedName name="Z_D8CB58F5_96B6_4D98_AA0B_1C30DB37037E_.wvu.FilterData" localSheetId="4" hidden="1">歳入一覧!$A$6:$AV$1152</definedName>
    <definedName name="Z_D8CB58F5_96B6_4D98_AA0B_1C30DB37037E_.wvu.FilterData" localSheetId="0" hidden="1">'歳入一覧 (消防局抜粋)  (原本)'!$A$6:$AP$58</definedName>
    <definedName name="Z_D8CB58F5_96B6_4D98_AA0B_1C30DB37037E_.wvu.FilterData" localSheetId="2" hidden="1">'歳入一覧 (消防局抜粋)0109科目№改修前'!$A$6:$AV$57</definedName>
    <definedName name="Z_D8CB58F5_96B6_4D98_AA0B_1C30DB37037E_.wvu.FilterData" localSheetId="1" hidden="1">様式５!$A$6:$AN$55</definedName>
    <definedName name="Z_DBBA8445_9E0F_40D4_9DE9_2933FE897DAF_.wvu.FilterData" localSheetId="4" hidden="1">歳入一覧!$A$6:$AV$1152</definedName>
    <definedName name="Z_DBBA8445_9E0F_40D4_9DE9_2933FE897DAF_.wvu.FilterData" localSheetId="0" hidden="1">'歳入一覧 (消防局抜粋)  (原本)'!$A$6:$AP$58</definedName>
    <definedName name="Z_DBBA8445_9E0F_40D4_9DE9_2933FE897DAF_.wvu.FilterData" localSheetId="2" hidden="1">'歳入一覧 (消防局抜粋)0109科目№改修前'!$A$6:$AV$57</definedName>
    <definedName name="Z_DBBA8445_9E0F_40D4_9DE9_2933FE897DAF_.wvu.FilterData" localSheetId="1" hidden="1">様式５!$A$6:$AN$55</definedName>
    <definedName name="Z_DCF9EBB2_7E40_4D30_A631_26C53A48C875_.wvu.FilterData" localSheetId="4" hidden="1">歳入一覧!$A$6:$GQ$1152</definedName>
    <definedName name="Z_DCF9EBB2_7E40_4D30_A631_26C53A48C875_.wvu.FilterData" localSheetId="0" hidden="1">'歳入一覧 (消防局抜粋)  (原本)'!$A$6:$GK$58</definedName>
    <definedName name="Z_DCF9EBB2_7E40_4D30_A631_26C53A48C875_.wvu.FilterData" localSheetId="2" hidden="1">'歳入一覧 (消防局抜粋)0109科目№改修前'!$A$6:$GQ$57</definedName>
    <definedName name="Z_DCF9EBB2_7E40_4D30_A631_26C53A48C875_.wvu.FilterData" localSheetId="1" hidden="1">様式５!$A$6:$GI$55</definedName>
    <definedName name="Z_DD5041F1_D646_4B19_8029_60E491D20DFE_.wvu.FilterData" localSheetId="4" hidden="1">歳入一覧!$B$6:$W$1152</definedName>
    <definedName name="Z_DD5041F1_D646_4B19_8029_60E491D20DFE_.wvu.FilterData" localSheetId="0" hidden="1">'歳入一覧 (消防局抜粋)  (原本)'!$B$6:$W$58</definedName>
    <definedName name="Z_DD5041F1_D646_4B19_8029_60E491D20DFE_.wvu.FilterData" localSheetId="2" hidden="1">'歳入一覧 (消防局抜粋)0109科目№改修前'!$B$6:$W$57</definedName>
    <definedName name="Z_DD5041F1_D646_4B19_8029_60E491D20DFE_.wvu.FilterData" localSheetId="1" hidden="1">様式５!$B$6:$U$55</definedName>
    <definedName name="Z_E0B705B4_A912_4810_9C2E_4F7E515E914E_.wvu.Cols" localSheetId="4" hidden="1">歳入一覧!$S:$T</definedName>
    <definedName name="Z_E0B705B4_A912_4810_9C2E_4F7E515E914E_.wvu.Cols" localSheetId="0" hidden="1">'歳入一覧 (消防局抜粋)  (原本)'!$S:$T</definedName>
    <definedName name="Z_E0B705B4_A912_4810_9C2E_4F7E515E914E_.wvu.Cols" localSheetId="2" hidden="1">'歳入一覧 (消防局抜粋)0109科目№改修前'!$S:$T</definedName>
    <definedName name="Z_E0B705B4_A912_4810_9C2E_4F7E515E914E_.wvu.Cols" localSheetId="1" hidden="1">様式５!$Q:$R</definedName>
    <definedName name="Z_E0B705B4_A912_4810_9C2E_4F7E515E914E_.wvu.FilterData" localSheetId="4" hidden="1">歳入一覧!$A$6:$AU$1152</definedName>
    <definedName name="Z_E0B705B4_A912_4810_9C2E_4F7E515E914E_.wvu.FilterData" localSheetId="0" hidden="1">'歳入一覧 (消防局抜粋)  (原本)'!$A$6:$AO$58</definedName>
    <definedName name="Z_E0B705B4_A912_4810_9C2E_4F7E515E914E_.wvu.FilterData" localSheetId="2" hidden="1">'歳入一覧 (消防局抜粋)0109科目№改修前'!$A$6:$AU$57</definedName>
    <definedName name="Z_E0B705B4_A912_4810_9C2E_4F7E515E914E_.wvu.FilterData" localSheetId="1" hidden="1">様式５!$A$6:$AM$55</definedName>
    <definedName name="Z_E0B705B4_A912_4810_9C2E_4F7E515E914E_.wvu.PrintArea" localSheetId="4" hidden="1">歳入一覧!$A$1:$L$1154</definedName>
    <definedName name="Z_E0B705B4_A912_4810_9C2E_4F7E515E914E_.wvu.PrintArea" localSheetId="0" hidden="1">'歳入一覧 (消防局抜粋)  (原本)'!$A$1:$L$60</definedName>
    <definedName name="Z_E0B705B4_A912_4810_9C2E_4F7E515E914E_.wvu.PrintArea" localSheetId="2" hidden="1">'歳入一覧 (消防局抜粋)0109科目№改修前'!$A$1:$L$59</definedName>
    <definedName name="Z_E0B705B4_A912_4810_9C2E_4F7E515E914E_.wvu.PrintArea" localSheetId="1" hidden="1">様式５!$A$1:$K$56</definedName>
    <definedName name="Z_E0B705B4_A912_4810_9C2E_4F7E515E914E_.wvu.PrintTitles" localSheetId="4" hidden="1">歳入一覧!$4:$7</definedName>
    <definedName name="Z_E0B705B4_A912_4810_9C2E_4F7E515E914E_.wvu.PrintTitles" localSheetId="0" hidden="1">'歳入一覧 (消防局抜粋)  (原本)'!$4:$7</definedName>
    <definedName name="Z_E0B705B4_A912_4810_9C2E_4F7E515E914E_.wvu.PrintTitles" localSheetId="2" hidden="1">'歳入一覧 (消防局抜粋)0109科目№改修前'!$4:$7</definedName>
    <definedName name="Z_E0B705B4_A912_4810_9C2E_4F7E515E914E_.wvu.PrintTitles" localSheetId="1" hidden="1">様式５!$4:$7</definedName>
    <definedName name="Z_E3738867_F5D5_4516_9C4E_FA0FEDF4A671_.wvu.FilterData" localSheetId="4" hidden="1">歳入一覧!$B$6:$W$1152</definedName>
    <definedName name="Z_E3738867_F5D5_4516_9C4E_FA0FEDF4A671_.wvu.FilterData" localSheetId="0" hidden="1">'歳入一覧 (消防局抜粋)  (原本)'!$B$6:$W$58</definedName>
    <definedName name="Z_E3738867_F5D5_4516_9C4E_FA0FEDF4A671_.wvu.FilterData" localSheetId="2" hidden="1">'歳入一覧 (消防局抜粋)0109科目№改修前'!$B$6:$W$57</definedName>
    <definedName name="Z_E3738867_F5D5_4516_9C4E_FA0FEDF4A671_.wvu.FilterData" localSheetId="1" hidden="1">様式５!$B$6:$U$55</definedName>
    <definedName name="Z_E4D5FBE2_BDB8_47D1_B4A9_3D49381FAF5C_.wvu.Cols" localSheetId="4" hidden="1">歳入一覧!$S:$T</definedName>
    <definedName name="Z_E4D5FBE2_BDB8_47D1_B4A9_3D49381FAF5C_.wvu.Cols" localSheetId="0" hidden="1">'歳入一覧 (消防局抜粋)  (原本)'!$S:$T</definedName>
    <definedName name="Z_E4D5FBE2_BDB8_47D1_B4A9_3D49381FAF5C_.wvu.Cols" localSheetId="2" hidden="1">'歳入一覧 (消防局抜粋)0109科目№改修前'!$S:$T</definedName>
    <definedName name="Z_E4D5FBE2_BDB8_47D1_B4A9_3D49381FAF5C_.wvu.Cols" localSheetId="1" hidden="1">様式５!$Q:$R</definedName>
    <definedName name="Z_E4D5FBE2_BDB8_47D1_B4A9_3D49381FAF5C_.wvu.FilterData" localSheetId="4" hidden="1">歳入一覧!$A$6:$GQ$1152</definedName>
    <definedName name="Z_E4D5FBE2_BDB8_47D1_B4A9_3D49381FAF5C_.wvu.FilterData" localSheetId="0" hidden="1">'歳入一覧 (消防局抜粋)  (原本)'!$A$6:$GK$58</definedName>
    <definedName name="Z_E4D5FBE2_BDB8_47D1_B4A9_3D49381FAF5C_.wvu.FilterData" localSheetId="2" hidden="1">'歳入一覧 (消防局抜粋)0109科目№改修前'!$A$6:$GQ$57</definedName>
    <definedName name="Z_E4D5FBE2_BDB8_47D1_B4A9_3D49381FAF5C_.wvu.FilterData" localSheetId="1" hidden="1">様式５!$A$6:$GI$55</definedName>
    <definedName name="Z_E4D5FBE2_BDB8_47D1_B4A9_3D49381FAF5C_.wvu.PrintArea" localSheetId="4" hidden="1">歳入一覧!$A$1:$L$1154</definedName>
    <definedName name="Z_E4D5FBE2_BDB8_47D1_B4A9_3D49381FAF5C_.wvu.PrintArea" localSheetId="0" hidden="1">'歳入一覧 (消防局抜粋)  (原本)'!$A$1:$L$60</definedName>
    <definedName name="Z_E4D5FBE2_BDB8_47D1_B4A9_3D49381FAF5C_.wvu.PrintArea" localSheetId="2" hidden="1">'歳入一覧 (消防局抜粋)0109科目№改修前'!$A$1:$L$59</definedName>
    <definedName name="Z_E4D5FBE2_BDB8_47D1_B4A9_3D49381FAF5C_.wvu.PrintArea" localSheetId="1" hidden="1">様式５!$A$1:$K$56</definedName>
    <definedName name="Z_E4D5FBE2_BDB8_47D1_B4A9_3D49381FAF5C_.wvu.PrintTitles" localSheetId="4" hidden="1">歳入一覧!$4:$7</definedName>
    <definedName name="Z_E4D5FBE2_BDB8_47D1_B4A9_3D49381FAF5C_.wvu.PrintTitles" localSheetId="0" hidden="1">'歳入一覧 (消防局抜粋)  (原本)'!$4:$7</definedName>
    <definedName name="Z_E4D5FBE2_BDB8_47D1_B4A9_3D49381FAF5C_.wvu.PrintTitles" localSheetId="2" hidden="1">'歳入一覧 (消防局抜粋)0109科目№改修前'!$4:$7</definedName>
    <definedName name="Z_E4D5FBE2_BDB8_47D1_B4A9_3D49381FAF5C_.wvu.PrintTitles" localSheetId="1" hidden="1">様式５!$4:$7</definedName>
    <definedName name="Z_E9599D06_5045_4F02_A405_3D6703BDDB40_.wvu.Cols" localSheetId="4" hidden="1">歳入一覧!$S:$T</definedName>
    <definedName name="Z_E9599D06_5045_4F02_A405_3D6703BDDB40_.wvu.Cols" localSheetId="0" hidden="1">'歳入一覧 (消防局抜粋)  (原本)'!$S:$T</definedName>
    <definedName name="Z_E9599D06_5045_4F02_A405_3D6703BDDB40_.wvu.Cols" localSheetId="2" hidden="1">'歳入一覧 (消防局抜粋)0109科目№改修前'!$S:$T</definedName>
    <definedName name="Z_E9599D06_5045_4F02_A405_3D6703BDDB40_.wvu.Cols" localSheetId="1" hidden="1">様式５!$Q:$R</definedName>
    <definedName name="Z_E9599D06_5045_4F02_A405_3D6703BDDB40_.wvu.FilterData" localSheetId="4" hidden="1">歳入一覧!$A$6:$GQ$1152</definedName>
    <definedName name="Z_E9599D06_5045_4F02_A405_3D6703BDDB40_.wvu.FilterData" localSheetId="0" hidden="1">'歳入一覧 (消防局抜粋)  (原本)'!$A$6:$GK$58</definedName>
    <definedName name="Z_E9599D06_5045_4F02_A405_3D6703BDDB40_.wvu.FilterData" localSheetId="2" hidden="1">'歳入一覧 (消防局抜粋)0109科目№改修前'!$A$6:$GQ$57</definedName>
    <definedName name="Z_E9599D06_5045_4F02_A405_3D6703BDDB40_.wvu.FilterData" localSheetId="1" hidden="1">様式５!$A$6:$GI$55</definedName>
    <definedName name="Z_E9599D06_5045_4F02_A405_3D6703BDDB40_.wvu.PrintArea" localSheetId="4" hidden="1">歳入一覧!$A$1:$L$1154</definedName>
    <definedName name="Z_E9599D06_5045_4F02_A405_3D6703BDDB40_.wvu.PrintArea" localSheetId="0" hidden="1">'歳入一覧 (消防局抜粋)  (原本)'!$A$1:$L$60</definedName>
    <definedName name="Z_E9599D06_5045_4F02_A405_3D6703BDDB40_.wvu.PrintArea" localSheetId="2" hidden="1">'歳入一覧 (消防局抜粋)0109科目№改修前'!$A$1:$L$59</definedName>
    <definedName name="Z_E9599D06_5045_4F02_A405_3D6703BDDB40_.wvu.PrintArea" localSheetId="1" hidden="1">様式５!$A$1:$K$56</definedName>
    <definedName name="Z_E9599D06_5045_4F02_A405_3D6703BDDB40_.wvu.PrintTitles" localSheetId="4" hidden="1">歳入一覧!$4:$7</definedName>
    <definedName name="Z_E9599D06_5045_4F02_A405_3D6703BDDB40_.wvu.PrintTitles" localSheetId="0" hidden="1">'歳入一覧 (消防局抜粋)  (原本)'!$4:$7</definedName>
    <definedName name="Z_E9599D06_5045_4F02_A405_3D6703BDDB40_.wvu.PrintTitles" localSheetId="2" hidden="1">'歳入一覧 (消防局抜粋)0109科目№改修前'!$4:$7</definedName>
    <definedName name="Z_E9599D06_5045_4F02_A405_3D6703BDDB40_.wvu.PrintTitles" localSheetId="1" hidden="1">様式５!$4:$7</definedName>
    <definedName name="Z_EA41A870_F127_49E7_A3AB_BAEABD1815B4_.wvu.FilterData" localSheetId="4" hidden="1">歳入一覧!$A$6:$AV$1152</definedName>
    <definedName name="Z_EA41A870_F127_49E7_A3AB_BAEABD1815B4_.wvu.FilterData" localSheetId="0" hidden="1">'歳入一覧 (消防局抜粋)  (原本)'!$A$6:$AP$58</definedName>
    <definedName name="Z_EA41A870_F127_49E7_A3AB_BAEABD1815B4_.wvu.FilterData" localSheetId="2" hidden="1">'歳入一覧 (消防局抜粋)0109科目№改修前'!$A$6:$AV$57</definedName>
    <definedName name="Z_EA41A870_F127_49E7_A3AB_BAEABD1815B4_.wvu.FilterData" localSheetId="1" hidden="1">様式５!$A$6:$AN$55</definedName>
    <definedName name="Z_EC32E599_0BEF_41F1_8B76_6572A0EC043F_.wvu.Cols" localSheetId="4" hidden="1">歳入一覧!$S:$T</definedName>
    <definedName name="Z_EC32E599_0BEF_41F1_8B76_6572A0EC043F_.wvu.Cols" localSheetId="0" hidden="1">'歳入一覧 (消防局抜粋)  (原本)'!$S:$T</definedName>
    <definedName name="Z_EC32E599_0BEF_41F1_8B76_6572A0EC043F_.wvu.Cols" localSheetId="2" hidden="1">'歳入一覧 (消防局抜粋)0109科目№改修前'!$S:$T</definedName>
    <definedName name="Z_EC32E599_0BEF_41F1_8B76_6572A0EC043F_.wvu.Cols" localSheetId="1" hidden="1">様式５!$Q:$R</definedName>
    <definedName name="Z_EC32E599_0BEF_41F1_8B76_6572A0EC043F_.wvu.FilterData" localSheetId="4" hidden="1">歳入一覧!$A$6:$GQ$1152</definedName>
    <definedName name="Z_EC32E599_0BEF_41F1_8B76_6572A0EC043F_.wvu.FilterData" localSheetId="0" hidden="1">'歳入一覧 (消防局抜粋)  (原本)'!$A$6:$GK$58</definedName>
    <definedName name="Z_EC32E599_0BEF_41F1_8B76_6572A0EC043F_.wvu.FilterData" localSheetId="2" hidden="1">'歳入一覧 (消防局抜粋)0109科目№改修前'!$A$6:$GQ$57</definedName>
    <definedName name="Z_EC32E599_0BEF_41F1_8B76_6572A0EC043F_.wvu.FilterData" localSheetId="1" hidden="1">様式５!$A$6:$GI$55</definedName>
    <definedName name="Z_EC32E599_0BEF_41F1_8B76_6572A0EC043F_.wvu.PrintArea" localSheetId="4" hidden="1">歳入一覧!$A$1:$L$1153</definedName>
    <definedName name="Z_EC32E599_0BEF_41F1_8B76_6572A0EC043F_.wvu.PrintArea" localSheetId="0" hidden="1">'歳入一覧 (消防局抜粋)  (原本)'!$A$1:$L$59</definedName>
    <definedName name="Z_EC32E599_0BEF_41F1_8B76_6572A0EC043F_.wvu.PrintArea" localSheetId="2" hidden="1">'歳入一覧 (消防局抜粋)0109科目№改修前'!$A$1:$L$58</definedName>
    <definedName name="Z_EC32E599_0BEF_41F1_8B76_6572A0EC043F_.wvu.PrintArea" localSheetId="1" hidden="1">様式５!$A$1:$K$56</definedName>
    <definedName name="Z_EC32E599_0BEF_41F1_8B76_6572A0EC043F_.wvu.PrintTitles" localSheetId="4" hidden="1">歳入一覧!$4:$7</definedName>
    <definedName name="Z_EC32E599_0BEF_41F1_8B76_6572A0EC043F_.wvu.PrintTitles" localSheetId="0" hidden="1">'歳入一覧 (消防局抜粋)  (原本)'!$4:$7</definedName>
    <definedName name="Z_EC32E599_0BEF_41F1_8B76_6572A0EC043F_.wvu.PrintTitles" localSheetId="2" hidden="1">'歳入一覧 (消防局抜粋)0109科目№改修前'!$4:$7</definedName>
    <definedName name="Z_EC32E599_0BEF_41F1_8B76_6572A0EC043F_.wvu.PrintTitles" localSheetId="1" hidden="1">様式５!$4:$7</definedName>
    <definedName name="Z_EC7353BA_FEB2_44C3_9BD4_FB607F8CAE56_.wvu.Cols" localSheetId="4" hidden="1">歳入一覧!$S:$T</definedName>
    <definedName name="Z_EC7353BA_FEB2_44C3_9BD4_FB607F8CAE56_.wvu.Cols" localSheetId="0" hidden="1">'歳入一覧 (消防局抜粋)  (原本)'!$S:$T</definedName>
    <definedName name="Z_EC7353BA_FEB2_44C3_9BD4_FB607F8CAE56_.wvu.Cols" localSheetId="2" hidden="1">'歳入一覧 (消防局抜粋)0109科目№改修前'!$S:$T</definedName>
    <definedName name="Z_EC7353BA_FEB2_44C3_9BD4_FB607F8CAE56_.wvu.Cols" localSheetId="1" hidden="1">様式５!$Q:$R</definedName>
    <definedName name="Z_EC7353BA_FEB2_44C3_9BD4_FB607F8CAE56_.wvu.FilterData" localSheetId="4" hidden="1">歳入一覧!$A$6:$GQ$1152</definedName>
    <definedName name="Z_EC7353BA_FEB2_44C3_9BD4_FB607F8CAE56_.wvu.FilterData" localSheetId="0" hidden="1">'歳入一覧 (消防局抜粋)  (原本)'!$A$6:$GK$58</definedName>
    <definedName name="Z_EC7353BA_FEB2_44C3_9BD4_FB607F8CAE56_.wvu.FilterData" localSheetId="2" hidden="1">'歳入一覧 (消防局抜粋)0109科目№改修前'!$A$6:$GQ$57</definedName>
    <definedName name="Z_EC7353BA_FEB2_44C3_9BD4_FB607F8CAE56_.wvu.FilterData" localSheetId="1" hidden="1">様式５!$A$6:$GI$55</definedName>
    <definedName name="Z_EC7353BA_FEB2_44C3_9BD4_FB607F8CAE56_.wvu.PrintArea" localSheetId="4" hidden="1">歳入一覧!$A$1:$L$1154</definedName>
    <definedName name="Z_EC7353BA_FEB2_44C3_9BD4_FB607F8CAE56_.wvu.PrintArea" localSheetId="0" hidden="1">'歳入一覧 (消防局抜粋)  (原本)'!$A$1:$L$60</definedName>
    <definedName name="Z_EC7353BA_FEB2_44C3_9BD4_FB607F8CAE56_.wvu.PrintArea" localSheetId="2" hidden="1">'歳入一覧 (消防局抜粋)0109科目№改修前'!$A$1:$L$59</definedName>
    <definedName name="Z_EC7353BA_FEB2_44C3_9BD4_FB607F8CAE56_.wvu.PrintArea" localSheetId="1" hidden="1">様式５!$A$1:$K$56</definedName>
    <definedName name="Z_EC7353BA_FEB2_44C3_9BD4_FB607F8CAE56_.wvu.PrintTitles" localSheetId="4" hidden="1">歳入一覧!$4:$7</definedName>
    <definedName name="Z_EC7353BA_FEB2_44C3_9BD4_FB607F8CAE56_.wvu.PrintTitles" localSheetId="0" hidden="1">'歳入一覧 (消防局抜粋)  (原本)'!$4:$7</definedName>
    <definedName name="Z_EC7353BA_FEB2_44C3_9BD4_FB607F8CAE56_.wvu.PrintTitles" localSheetId="2" hidden="1">'歳入一覧 (消防局抜粋)0109科目№改修前'!$4:$7</definedName>
    <definedName name="Z_EC7353BA_FEB2_44C3_9BD4_FB607F8CAE56_.wvu.PrintTitles" localSheetId="1" hidden="1">様式５!$4:$7</definedName>
    <definedName name="Z_ECE06993_6D41_42FC_98A7_AAC2020FADCC_.wvu.FilterData" localSheetId="4" hidden="1">歳入一覧!$B$6:$W$1152</definedName>
    <definedName name="Z_ECE06993_6D41_42FC_98A7_AAC2020FADCC_.wvu.FilterData" localSheetId="0" hidden="1">'歳入一覧 (消防局抜粋)  (原本)'!$B$6:$W$58</definedName>
    <definedName name="Z_ECE06993_6D41_42FC_98A7_AAC2020FADCC_.wvu.FilterData" localSheetId="2" hidden="1">'歳入一覧 (消防局抜粋)0109科目№改修前'!$B$6:$W$57</definedName>
    <definedName name="Z_ECE06993_6D41_42FC_98A7_AAC2020FADCC_.wvu.FilterData" localSheetId="1" hidden="1">様式５!$B$6:$U$55</definedName>
    <definedName name="Z_F060692F_E6DF_412F_9701_0C64A0D5BC00_.wvu.FilterData" localSheetId="4" hidden="1">歳入一覧!$A$6:$GQ$1152</definedName>
    <definedName name="Z_F060692F_E6DF_412F_9701_0C64A0D5BC00_.wvu.FilterData" localSheetId="0" hidden="1">'歳入一覧 (消防局抜粋)  (原本)'!$A$6:$GK$58</definedName>
    <definedName name="Z_F060692F_E6DF_412F_9701_0C64A0D5BC00_.wvu.FilterData" localSheetId="2" hidden="1">'歳入一覧 (消防局抜粋)0109科目№改修前'!$A$6:$GQ$57</definedName>
    <definedName name="Z_F060692F_E6DF_412F_9701_0C64A0D5BC00_.wvu.FilterData" localSheetId="1" hidden="1">様式５!$A$6:$GI$55</definedName>
    <definedName name="Z_F4877DFA_CD25_4ACD_8FD8_51FEDFFE69C4_.wvu.FilterData" localSheetId="4" hidden="1">歳入一覧!$A$6:$GQ$1152</definedName>
    <definedName name="Z_F4877DFA_CD25_4ACD_8FD8_51FEDFFE69C4_.wvu.FilterData" localSheetId="0" hidden="1">'歳入一覧 (消防局抜粋)  (原本)'!$A$6:$GK$58</definedName>
    <definedName name="Z_F4877DFA_CD25_4ACD_8FD8_51FEDFFE69C4_.wvu.FilterData" localSheetId="2" hidden="1">'歳入一覧 (消防局抜粋)0109科目№改修前'!$A$6:$GQ$57</definedName>
    <definedName name="Z_F4877DFA_CD25_4ACD_8FD8_51FEDFFE69C4_.wvu.FilterData" localSheetId="1" hidden="1">様式５!$A$6:$GI$55</definedName>
    <definedName name="Z_F6ADF229_4919_4DA6_81C9_9FB0BF082A60_.wvu.FilterData" localSheetId="4" hidden="1">歳入一覧!$B$6:$W$1152</definedName>
    <definedName name="Z_F6ADF229_4919_4DA6_81C9_9FB0BF082A60_.wvu.FilterData" localSheetId="0" hidden="1">'歳入一覧 (消防局抜粋)  (原本)'!$B$6:$W$58</definedName>
    <definedName name="Z_F6ADF229_4919_4DA6_81C9_9FB0BF082A60_.wvu.FilterData" localSheetId="2" hidden="1">'歳入一覧 (消防局抜粋)0109科目№改修前'!$B$6:$W$57</definedName>
    <definedName name="Z_F6ADF229_4919_4DA6_81C9_9FB0BF082A60_.wvu.FilterData" localSheetId="1" hidden="1">様式５!$B$6:$U$55</definedName>
    <definedName name="Z_FC27523E_F7B2_4FC2_87C5_2688147494EC_.wvu.FilterData" localSheetId="4" hidden="1">歳入一覧!$B$6:$W$1152</definedName>
    <definedName name="Z_FC27523E_F7B2_4FC2_87C5_2688147494EC_.wvu.FilterData" localSheetId="0" hidden="1">'歳入一覧 (消防局抜粋)  (原本)'!$B$6:$W$58</definedName>
    <definedName name="Z_FC27523E_F7B2_4FC2_87C5_2688147494EC_.wvu.FilterData" localSheetId="2" hidden="1">'歳入一覧 (消防局抜粋)0109科目№改修前'!$B$6:$W$57</definedName>
    <definedName name="Z_FC27523E_F7B2_4FC2_87C5_2688147494EC_.wvu.FilterData" localSheetId="1" hidden="1">様式５!$B$6:$U$55</definedName>
    <definedName name="Z_FE190E17_C77D_49C1_A972_F9F2A53C5F62_.wvu.FilterData" localSheetId="4" hidden="1">歳入一覧!$A$6:$GQ$1152</definedName>
    <definedName name="Z_FE190E17_C77D_49C1_A972_F9F2A53C5F62_.wvu.FilterData" localSheetId="0" hidden="1">'歳入一覧 (消防局抜粋)  (原本)'!$A$6:$GK$58</definedName>
    <definedName name="Z_FE190E17_C77D_49C1_A972_F9F2A53C5F62_.wvu.FilterData" localSheetId="2" hidden="1">'歳入一覧 (消防局抜粋)0109科目№改修前'!$A$6:$GQ$57</definedName>
    <definedName name="Z_FE190E17_C77D_49C1_A972_F9F2A53C5F62_.wvu.FilterData" localSheetId="1" hidden="1">様式５!$A$6:$GI$55</definedName>
  </definedNames>
  <calcPr calcId="191029"/>
  <customWorkbookViews>
    <customWorkbookView name="福井　貴巳 - 個人用ビュー" guid="{D3F484C7-A7A8-41A6-A643-59A7212BC1DA}" mergeInterval="0" personalView="1" maximized="1" xWindow="-8" yWindow="-8" windowWidth="1382" windowHeight="744" activeSheetId="1"/>
    <customWorkbookView name="髙橋　淳 - 個人用ビュー" guid="{CFAC28C4-9DA6-44BB-B6AC-1E1BA4188994}" mergeInterval="0" personalView="1" maximized="1" xWindow="-8" yWindow="-8" windowWidth="1382" windowHeight="744" activeSheetId="1"/>
    <customWorkbookView name="kuwaoka - 個人用ビュー" guid="{CF3F1375-589A-425A-AD36-5AC937F02F87}" mergeInterval="0" personalView="1" maximized="1" xWindow="-8" yWindow="-8" windowWidth="1382" windowHeight="744" activeSheetId="1"/>
    <customWorkbookView name="柴田(和) - 個人用ビュー" guid="{C9C96EC1-4A13-433C-8CA1-D624BCDA23FB}" mergeInterval="0" personalView="1" maximized="1" xWindow="-8" yWindow="-8" windowWidth="1382" windowHeight="744" activeSheetId="2"/>
    <customWorkbookView name="野村真嗣 - 個人用ビュー" guid="{581BD237-B078-4701-B24C-0BFF302F5B2F}" mergeInterval="0" personalView="1" maximized="1" xWindow="-8" yWindow="-8" windowWidth="1382" windowHeight="744" activeSheetId="1"/>
    <customWorkbookView name="小川祐貴 - 個人用ビュー" guid="{EC32E599-0BEF-41F1-8B76-6572A0EC043F}" mergeInterval="0" personalView="1" maximized="1" xWindow="-8" yWindow="-8" windowWidth="1382" windowHeight="744" activeSheetId="1" showComments="commIndAndComment"/>
    <customWorkbookView name="永吉 - 個人用ビュー" guid="{AC548A2E-C48E-45CC-879A-E2EBB2B33EEA}" mergeInterval="0" personalView="1" maximized="1" xWindow="-8" yWindow="-8" windowWidth="1382" windowHeight="744" activeSheetId="1" showComments="commIndAndComment"/>
    <customWorkbookView name="髙橋　彩華 - 個人用ビュー" guid="{7BAEEC97-8C0D-4727-9C2C-C181F26DD884}" mergeInterval="0" personalView="1" maximized="1" xWindow="-8" yWindow="-8" windowWidth="1382" windowHeight="744" activeSheetId="1"/>
    <customWorkbookView name="岸　久紘 - 個人用ビュー" guid="{052F3F11-C124-459E-99F9-1A701D48C614}" mergeInterval="0" personalView="1" maximized="1" xWindow="-8" yWindow="-8" windowWidth="1382" windowHeight="744" activeSheetId="1"/>
    <customWorkbookView name="下村　恭平 - 個人用ビュー" guid="{E4D5FBE2-BDB8-47D1-B4A9-3D49381FAF5C}" mergeInterval="0" personalView="1" maximized="1" xWindow="-8" yWindow="-8" windowWidth="1382" windowHeight="744" activeSheetId="1"/>
    <customWorkbookView name="谷口　友基 - 個人用ビュー" guid="{E9599D06-5045-4F02-A405-3D6703BDDB40}" mergeInterval="0" personalView="1" maximized="1" xWindow="-8" yWindow="-8" windowWidth="1382" windowHeight="744" activeSheetId="1"/>
    <customWorkbookView name="山村　彰吾 - 個人用ビュー" guid="{6989C8E8-DF8B-443A-A0DC-63D85A87347B}" mergeInterval="0" personalView="1" maximized="1" xWindow="-8" yWindow="-8" windowWidth="1382" windowHeight="744" activeSheetId="1"/>
    <customWorkbookView name="柴田和幸 - 個人用ビュー" guid="{366D8082-4247-4BD2-8EA9-CB5780D5FB7B}" mergeInterval="0" personalView="1" maximized="1" xWindow="-8" yWindow="-8" windowWidth="1382" windowHeight="744" activeSheetId="3"/>
    <customWorkbookView name="しばしん - 個人用ビュー" guid="{E0B705B4-A912-4810-9C2E-4F7E515E914E}" mergeInterval="0" personalView="1" maximized="1" xWindow="-8" yWindow="-8" windowWidth="1382" windowHeight="744" activeSheetId="3" showComments="commIndAndComment"/>
    <customWorkbookView name="今井 - 個人用ビュー" guid="{4697FA6B-DE17-44B8-B6B3-A9559B9E7087}" mergeInterval="0" personalView="1" maximized="1" xWindow="-8" yWindow="-8" windowWidth="1382" windowHeight="744" activeSheetId="1"/>
    <customWorkbookView name="梅屋　GO - 個人用ビュー" guid="{B8F489ED-1D77-4F4E-A920-2AEA32928870}" mergeInterval="0" personalView="1" maximized="1" xWindow="-8" yWindow="-8" windowWidth="1382" windowHeight="744" activeSheetId="1"/>
    <customWorkbookView name="谷　直哉 - 個人用ビュー" guid="{B8061F44-4299-433B-992E-389B11EF0957}" mergeInterval="0" personalView="1" xWindow="289" yWindow="67" windowWidth="1025" windowHeight="623" activeSheetId="1"/>
    <customWorkbookView name="吉住　朋子 - 個人用ビュー" guid="{5F6E0A5B-1F3F-4878-8986-ED55F9EE06F4}" mergeInterval="0" personalView="1" maximized="1" xWindow="-8" yWindow="-8" windowWidth="1382" windowHeight="744" activeSheetId="1"/>
    <customWorkbookView name="仙波和宏 - 個人用ビュー" guid="{EC7353BA-FEB2-44C3-9BD4-FB607F8CAE56}" mergeInterval="0" personalView="1" maximized="1" xWindow="-8" yWindow="-8" windowWidth="1382" windowHeight="744" activeSheetId="1"/>
    <customWorkbookView name="大阪市 - 個人用ビュー" guid="{9B02B18F-FBC3-4003-B64D-6BF6D2FAF148}" mergeInterval="0" personalView="1" xWindow="126" yWindow="24" windowWidth="1239" windowHeight="665" activeSheetId="1"/>
    <customWorkbookView name="白浦 - 個人用ビュー" guid="{B46A0E73-873C-4404-B73B-B777317F5A7C}" mergeInterval="0" personalView="1" maximized="1" xWindow="-8" yWindow="-8" windowWidth="1382" windowHeight="744" activeSheetId="1"/>
    <customWorkbookView name="  - 個人用ビュー" guid="{50AC8F9C-2188-4C12-A141-8BE304C786F0}" mergeInterval="0" personalView="1" maximized="1" xWindow="-8" yWindow="-8" windowWidth="1382" windowHeight="744" activeSheetId="1"/>
    <customWorkbookView name="奥原 - 個人用ビュー" guid="{06B37801-B90C-4714-B129-94818EB4F65E}" mergeInterval="0" personalView="1" maximized="1" xWindow="-8" yWindow="-8" windowWidth="1382" windowHeight="744" activeSheetId="1"/>
    <customWorkbookView name="福田有希 - 個人用ビュー" guid="{B2D441E7-D750-4466-9F5C-BED9F80CA5C9}"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3" l="1"/>
  <c r="A29" i="3"/>
  <c r="A30" i="3"/>
  <c r="A31" i="3"/>
  <c r="A32" i="3"/>
  <c r="A11" i="3"/>
  <c r="A10" i="3"/>
  <c r="A9" i="3"/>
  <c r="H43" i="3"/>
  <c r="H39" i="3"/>
  <c r="H38" i="3" s="1"/>
  <c r="H35" i="3"/>
  <c r="H34" i="3" s="1"/>
  <c r="H32" i="3"/>
  <c r="H30" i="3"/>
  <c r="H26" i="3"/>
  <c r="H25" i="3" s="1"/>
  <c r="H22" i="3"/>
  <c r="H21" i="3" s="1"/>
  <c r="H18" i="3"/>
  <c r="H17" i="3" s="1"/>
  <c r="H16" i="3" s="1"/>
  <c r="H14" i="3"/>
  <c r="H10" i="3"/>
  <c r="H9" i="3" s="1"/>
  <c r="I33" i="3"/>
  <c r="I31" i="3"/>
  <c r="I30" i="3"/>
  <c r="H20" i="3" l="1"/>
  <c r="H29" i="3"/>
  <c r="H28" i="3" s="1"/>
  <c r="I32" i="3"/>
  <c r="I29" i="3"/>
  <c r="G55" i="3" l="1"/>
  <c r="H48" i="3"/>
  <c r="H47" i="3" s="1"/>
  <c r="H42" i="3" s="1"/>
  <c r="H41" i="3" s="1"/>
  <c r="I19" i="3" l="1"/>
  <c r="I50" i="3" l="1"/>
  <c r="I49" i="3"/>
  <c r="I48" i="3" l="1"/>
  <c r="I47" i="3"/>
  <c r="P50" i="3" l="1"/>
  <c r="I46" i="3" l="1"/>
  <c r="L46" i="3" l="1"/>
  <c r="M46" i="3"/>
  <c r="N46" i="3"/>
  <c r="O46" i="3"/>
  <c r="P46" i="3"/>
  <c r="L16" i="3"/>
  <c r="M16" i="3"/>
  <c r="N16" i="3"/>
  <c r="O16" i="3"/>
  <c r="P16" i="3"/>
  <c r="L17" i="3"/>
  <c r="M17" i="3"/>
  <c r="N17" i="3"/>
  <c r="O17" i="3"/>
  <c r="P17" i="3"/>
  <c r="L18" i="3"/>
  <c r="M18" i="3"/>
  <c r="N18" i="3"/>
  <c r="O18" i="3"/>
  <c r="P18" i="3"/>
  <c r="I16" i="3" l="1"/>
  <c r="I18" i="3" l="1"/>
  <c r="I17" i="3" l="1"/>
  <c r="P24" i="3"/>
  <c r="O24" i="3"/>
  <c r="N24" i="3"/>
  <c r="M24" i="3"/>
  <c r="L24" i="3"/>
  <c r="I24" i="3" l="1"/>
  <c r="I42" i="3" l="1"/>
  <c r="A54" i="3" l="1"/>
  <c r="A50" i="3"/>
  <c r="A47" i="3"/>
  <c r="A43" i="3"/>
  <c r="A53" i="3"/>
  <c r="A46" i="3"/>
  <c r="A42" i="3"/>
  <c r="A45" i="3"/>
  <c r="A52" i="3"/>
  <c r="A51" i="3"/>
  <c r="A48" i="3"/>
  <c r="A44" i="3"/>
  <c r="A49" i="3"/>
  <c r="A41" i="3"/>
  <c r="A15" i="3"/>
  <c r="A19" i="3"/>
  <c r="A20" i="3"/>
  <c r="A24" i="3"/>
  <c r="A28" i="3"/>
  <c r="A38" i="3"/>
  <c r="A16" i="3"/>
  <c r="A21" i="3"/>
  <c r="A25" i="3"/>
  <c r="A34" i="3"/>
  <c r="A39" i="3"/>
  <c r="A12" i="3"/>
  <c r="A13" i="3"/>
  <c r="A17" i="3"/>
  <c r="A22" i="3"/>
  <c r="A26" i="3"/>
  <c r="A35" i="3"/>
  <c r="A40" i="3"/>
  <c r="A14" i="3"/>
  <c r="A18" i="3"/>
  <c r="A23" i="3"/>
  <c r="A27" i="3"/>
  <c r="A36" i="3"/>
  <c r="A37" i="3"/>
  <c r="A8" i="3"/>
  <c r="H10" i="5"/>
  <c r="I54" i="3" l="1"/>
  <c r="I45" i="3"/>
  <c r="I44" i="3"/>
  <c r="I40" i="3"/>
  <c r="I36" i="3"/>
  <c r="I27" i="3"/>
  <c r="I23" i="3"/>
  <c r="I15" i="3"/>
  <c r="I12" i="3"/>
  <c r="I11" i="3"/>
  <c r="I22" i="3"/>
  <c r="P23" i="3"/>
  <c r="I21" i="3" l="1"/>
  <c r="I43" i="3"/>
  <c r="A7" i="5" l="1"/>
  <c r="B7" i="5"/>
  <c r="F7" i="5"/>
  <c r="G7" i="5"/>
  <c r="A8" i="5"/>
  <c r="B8" i="5"/>
  <c r="F8" i="5"/>
  <c r="G8" i="5"/>
  <c r="A6" i="5"/>
  <c r="B6" i="5"/>
  <c r="F6" i="5"/>
  <c r="G6" i="5"/>
  <c r="A5" i="5"/>
  <c r="B5" i="5"/>
  <c r="F5" i="5"/>
  <c r="G5" i="5"/>
  <c r="A2" i="5"/>
  <c r="B2" i="5"/>
  <c r="F2" i="5"/>
  <c r="G2" i="5"/>
  <c r="H2" i="5"/>
  <c r="I2" i="5"/>
  <c r="J2" i="5"/>
  <c r="A3" i="5"/>
  <c r="H3" i="5"/>
  <c r="I3" i="5"/>
  <c r="J3" i="5"/>
  <c r="A4" i="5"/>
  <c r="B4" i="5"/>
  <c r="F4" i="5"/>
  <c r="G4" i="5"/>
  <c r="AF57" i="4" l="1"/>
  <c r="AE57" i="4"/>
  <c r="AD57" i="4"/>
  <c r="Z57" i="4"/>
  <c r="Y57" i="4"/>
  <c r="X57" i="4"/>
  <c r="V57" i="4"/>
  <c r="R57" i="4"/>
  <c r="Q57" i="4"/>
  <c r="P57" i="4"/>
  <c r="O57" i="4"/>
  <c r="N57" i="4"/>
  <c r="J57" i="4"/>
  <c r="AF56" i="4"/>
  <c r="AE56" i="4"/>
  <c r="AD56" i="4"/>
  <c r="Z56" i="4"/>
  <c r="Y56" i="4"/>
  <c r="X56" i="4"/>
  <c r="AA56" i="4" s="1"/>
  <c r="AB56" i="4" s="1"/>
  <c r="V56" i="4"/>
  <c r="R56" i="4"/>
  <c r="Q56" i="4"/>
  <c r="P56" i="4"/>
  <c r="O56" i="4"/>
  <c r="N56" i="4"/>
  <c r="I56" i="4"/>
  <c r="H56" i="4"/>
  <c r="H55" i="4" s="1"/>
  <c r="H54" i="4" s="1"/>
  <c r="AF55" i="4"/>
  <c r="AE55" i="4"/>
  <c r="AD55" i="4"/>
  <c r="Z55" i="4"/>
  <c r="Y55" i="4"/>
  <c r="X55" i="4"/>
  <c r="V55" i="4"/>
  <c r="R55" i="4"/>
  <c r="Q55" i="4"/>
  <c r="P55" i="4"/>
  <c r="O55" i="4"/>
  <c r="N55" i="4"/>
  <c r="I55" i="4"/>
  <c r="I54" i="4" s="1"/>
  <c r="J54" i="4" s="1"/>
  <c r="AF54" i="4"/>
  <c r="AE54" i="4"/>
  <c r="AD54" i="4"/>
  <c r="Z54" i="4"/>
  <c r="Y54" i="4"/>
  <c r="X54" i="4"/>
  <c r="AA54" i="4" s="1"/>
  <c r="AB54" i="4" s="1"/>
  <c r="V54" i="4"/>
  <c r="R54" i="4"/>
  <c r="Q54" i="4"/>
  <c r="P54" i="4"/>
  <c r="O54" i="4"/>
  <c r="N54" i="4"/>
  <c r="AH54" i="4" s="1"/>
  <c r="AF53" i="4"/>
  <c r="AE53" i="4"/>
  <c r="AD53" i="4"/>
  <c r="Z53" i="4"/>
  <c r="Y53" i="4"/>
  <c r="X53" i="4"/>
  <c r="V53" i="4"/>
  <c r="R53" i="4"/>
  <c r="Q53" i="4"/>
  <c r="P53" i="4"/>
  <c r="O53" i="4"/>
  <c r="N53" i="4"/>
  <c r="J53" i="4"/>
  <c r="AF52" i="4"/>
  <c r="AE52" i="4"/>
  <c r="AD52" i="4"/>
  <c r="Z52" i="4"/>
  <c r="Y52" i="4"/>
  <c r="X52" i="4"/>
  <c r="V52" i="4"/>
  <c r="R52" i="4"/>
  <c r="Q52" i="4"/>
  <c r="P52" i="4"/>
  <c r="O52" i="4"/>
  <c r="N52" i="4"/>
  <c r="J52" i="4"/>
  <c r="AF51" i="4"/>
  <c r="AE51" i="4"/>
  <c r="AD51" i="4"/>
  <c r="Z51" i="4"/>
  <c r="Y51" i="4"/>
  <c r="X51" i="4"/>
  <c r="AA51" i="4" s="1"/>
  <c r="AB51" i="4" s="1"/>
  <c r="V51" i="4"/>
  <c r="R51" i="4"/>
  <c r="Q51" i="4"/>
  <c r="P51" i="4"/>
  <c r="O51" i="4"/>
  <c r="N51" i="4"/>
  <c r="I51" i="4"/>
  <c r="H51" i="4"/>
  <c r="H50" i="4" s="1"/>
  <c r="AF50" i="4"/>
  <c r="AE50" i="4"/>
  <c r="AD50" i="4"/>
  <c r="Z50" i="4"/>
  <c r="Y50" i="4"/>
  <c r="X50" i="4"/>
  <c r="V50" i="4"/>
  <c r="R50" i="4"/>
  <c r="Q50" i="4"/>
  <c r="P50" i="4"/>
  <c r="O50" i="4"/>
  <c r="N50" i="4"/>
  <c r="I50" i="4"/>
  <c r="AF49" i="4"/>
  <c r="AE49" i="4"/>
  <c r="AD49" i="4"/>
  <c r="Z49" i="4"/>
  <c r="Y49" i="4"/>
  <c r="X49" i="4"/>
  <c r="AA49" i="4" s="1"/>
  <c r="AB49" i="4" s="1"/>
  <c r="V49" i="4"/>
  <c r="R49" i="4"/>
  <c r="Q49" i="4"/>
  <c r="P49" i="4"/>
  <c r="O49" i="4"/>
  <c r="N49" i="4"/>
  <c r="J49" i="4"/>
  <c r="AF48" i="4"/>
  <c r="AE48" i="4"/>
  <c r="AD48" i="4"/>
  <c r="Z48" i="4"/>
  <c r="Y48" i="4"/>
  <c r="X48" i="4"/>
  <c r="AA48" i="4" s="1"/>
  <c r="AB48" i="4" s="1"/>
  <c r="V48" i="4"/>
  <c r="R48" i="4"/>
  <c r="Q48" i="4"/>
  <c r="P48" i="4"/>
  <c r="O48" i="4"/>
  <c r="N48" i="4"/>
  <c r="I48" i="4"/>
  <c r="H48" i="4"/>
  <c r="H47" i="4" s="1"/>
  <c r="H43" i="4" s="1"/>
  <c r="H42" i="4" s="1"/>
  <c r="AF47" i="4"/>
  <c r="AE47" i="4"/>
  <c r="AD47" i="4"/>
  <c r="Z47" i="4"/>
  <c r="Y47" i="4"/>
  <c r="X47" i="4"/>
  <c r="V47" i="4"/>
  <c r="R47" i="4"/>
  <c r="Q47" i="4"/>
  <c r="P47" i="4"/>
  <c r="O47" i="4"/>
  <c r="N47" i="4"/>
  <c r="AF46" i="4"/>
  <c r="AE46" i="4"/>
  <c r="AD46" i="4"/>
  <c r="Z46" i="4"/>
  <c r="Y46" i="4"/>
  <c r="X46" i="4"/>
  <c r="AA46" i="4" s="1"/>
  <c r="AB46" i="4" s="1"/>
  <c r="V46" i="4"/>
  <c r="R46" i="4"/>
  <c r="Q46" i="4"/>
  <c r="P46" i="4"/>
  <c r="O46" i="4"/>
  <c r="N46" i="4"/>
  <c r="J46" i="4"/>
  <c r="AF45" i="4"/>
  <c r="AE45" i="4"/>
  <c r="AD45" i="4"/>
  <c r="Z45" i="4"/>
  <c r="Y45" i="4"/>
  <c r="X45" i="4"/>
  <c r="V45" i="4"/>
  <c r="R45" i="4"/>
  <c r="Q45" i="4"/>
  <c r="P45" i="4"/>
  <c r="O45" i="4"/>
  <c r="N45" i="4"/>
  <c r="J45" i="4"/>
  <c r="AF44" i="4"/>
  <c r="AE44" i="4"/>
  <c r="AD44" i="4"/>
  <c r="Z44" i="4"/>
  <c r="Y44" i="4"/>
  <c r="X44" i="4"/>
  <c r="V44" i="4"/>
  <c r="R44" i="4"/>
  <c r="Q44" i="4"/>
  <c r="P44" i="4"/>
  <c r="O44" i="4"/>
  <c r="N44" i="4"/>
  <c r="I44" i="4"/>
  <c r="J44" i="4" s="1"/>
  <c r="H44" i="4"/>
  <c r="AF43" i="4"/>
  <c r="AE43" i="4"/>
  <c r="AD43" i="4"/>
  <c r="Z43" i="4"/>
  <c r="Y43" i="4"/>
  <c r="X43" i="4"/>
  <c r="AA43" i="4" s="1"/>
  <c r="AB43" i="4" s="1"/>
  <c r="V43" i="4"/>
  <c r="R43" i="4"/>
  <c r="Q43" i="4"/>
  <c r="P43" i="4"/>
  <c r="O43" i="4"/>
  <c r="N43" i="4"/>
  <c r="AF42" i="4"/>
  <c r="AE42" i="4"/>
  <c r="AD42" i="4"/>
  <c r="Z42" i="4"/>
  <c r="Y42" i="4"/>
  <c r="X42" i="4"/>
  <c r="V42" i="4"/>
  <c r="R42" i="4"/>
  <c r="Q42" i="4"/>
  <c r="P42" i="4"/>
  <c r="O42" i="4"/>
  <c r="N42" i="4"/>
  <c r="AH42" i="4" s="1"/>
  <c r="AF41" i="4"/>
  <c r="AE41" i="4"/>
  <c r="AD41" i="4"/>
  <c r="Z41" i="4"/>
  <c r="Y41" i="4"/>
  <c r="X41" i="4"/>
  <c r="AA41" i="4" s="1"/>
  <c r="AB41" i="4" s="1"/>
  <c r="V41" i="4"/>
  <c r="R41" i="4"/>
  <c r="Q41" i="4"/>
  <c r="P41" i="4"/>
  <c r="O41" i="4"/>
  <c r="N41" i="4"/>
  <c r="J41" i="4"/>
  <c r="AF40" i="4"/>
  <c r="AE40" i="4"/>
  <c r="AD40" i="4"/>
  <c r="Z40" i="4"/>
  <c r="Y40" i="4"/>
  <c r="X40" i="4"/>
  <c r="AA40" i="4" s="1"/>
  <c r="AB40" i="4" s="1"/>
  <c r="V40" i="4"/>
  <c r="R40" i="4"/>
  <c r="Q40" i="4"/>
  <c r="P40" i="4"/>
  <c r="O40" i="4"/>
  <c r="N40" i="4"/>
  <c r="I40" i="4"/>
  <c r="I39" i="4" s="1"/>
  <c r="H40" i="4"/>
  <c r="H39" i="4" s="1"/>
  <c r="H38" i="4" s="1"/>
  <c r="AF39" i="4"/>
  <c r="AE39" i="4"/>
  <c r="AD39" i="4"/>
  <c r="Z39" i="4"/>
  <c r="Y39" i="4"/>
  <c r="X39" i="4"/>
  <c r="V39" i="4"/>
  <c r="R39" i="4"/>
  <c r="Q39" i="4"/>
  <c r="P39" i="4"/>
  <c r="O39" i="4"/>
  <c r="N39" i="4"/>
  <c r="AF38" i="4"/>
  <c r="AE38" i="4"/>
  <c r="AD38" i="4"/>
  <c r="Z38" i="4"/>
  <c r="Y38" i="4"/>
  <c r="X38" i="4"/>
  <c r="AA38" i="4" s="1"/>
  <c r="AB38" i="4" s="1"/>
  <c r="V38" i="4"/>
  <c r="R38" i="4"/>
  <c r="Q38" i="4"/>
  <c r="P38" i="4"/>
  <c r="O38" i="4"/>
  <c r="N38" i="4"/>
  <c r="AH38" i="4" s="1"/>
  <c r="AF37" i="4"/>
  <c r="AE37" i="4"/>
  <c r="AD37" i="4"/>
  <c r="Z37" i="4"/>
  <c r="Y37" i="4"/>
  <c r="X37" i="4"/>
  <c r="V37" i="4"/>
  <c r="R37" i="4"/>
  <c r="Q37" i="4"/>
  <c r="P37" i="4"/>
  <c r="O37" i="4"/>
  <c r="N37" i="4"/>
  <c r="J37" i="4"/>
  <c r="AF36" i="4"/>
  <c r="AE36" i="4"/>
  <c r="AD36" i="4"/>
  <c r="Z36" i="4"/>
  <c r="Y36" i="4"/>
  <c r="X36" i="4"/>
  <c r="V36" i="4"/>
  <c r="R36" i="4"/>
  <c r="Q36" i="4"/>
  <c r="P36" i="4"/>
  <c r="O36" i="4"/>
  <c r="N36" i="4"/>
  <c r="I36" i="4"/>
  <c r="J36" i="4" s="1"/>
  <c r="H36" i="4"/>
  <c r="AF35" i="4"/>
  <c r="AE35" i="4"/>
  <c r="AD35" i="4"/>
  <c r="Z35" i="4"/>
  <c r="Y35" i="4"/>
  <c r="X35" i="4"/>
  <c r="AA35" i="4" s="1"/>
  <c r="AB35" i="4" s="1"/>
  <c r="V35" i="4"/>
  <c r="R35" i="4"/>
  <c r="Q35" i="4"/>
  <c r="P35" i="4"/>
  <c r="O35" i="4"/>
  <c r="N35" i="4"/>
  <c r="I35" i="4"/>
  <c r="I34" i="4" s="1"/>
  <c r="H35" i="4"/>
  <c r="H34" i="4" s="1"/>
  <c r="H33" i="4" s="1"/>
  <c r="AF34" i="4"/>
  <c r="AE34" i="4"/>
  <c r="AD34" i="4"/>
  <c r="Z34" i="4"/>
  <c r="Y34" i="4"/>
  <c r="X34" i="4"/>
  <c r="V34" i="4"/>
  <c r="R34" i="4"/>
  <c r="Q34" i="4"/>
  <c r="P34" i="4"/>
  <c r="O34" i="4"/>
  <c r="N34" i="4"/>
  <c r="AF33" i="4"/>
  <c r="AE33" i="4"/>
  <c r="AD33" i="4"/>
  <c r="Z33" i="4"/>
  <c r="Y33" i="4"/>
  <c r="X33" i="4"/>
  <c r="AA33" i="4" s="1"/>
  <c r="AB33" i="4" s="1"/>
  <c r="V33" i="4"/>
  <c r="R33" i="4"/>
  <c r="Q33" i="4"/>
  <c r="P33" i="4"/>
  <c r="O33" i="4"/>
  <c r="N33" i="4"/>
  <c r="AH33" i="4" s="1"/>
  <c r="AF32" i="4"/>
  <c r="AE32" i="4"/>
  <c r="AD32" i="4"/>
  <c r="Z32" i="4"/>
  <c r="Y32" i="4"/>
  <c r="X32" i="4"/>
  <c r="V32" i="4"/>
  <c r="R32" i="4"/>
  <c r="Q32" i="4"/>
  <c r="P32" i="4"/>
  <c r="O32" i="4"/>
  <c r="N32" i="4"/>
  <c r="J32" i="4"/>
  <c r="AF31" i="4"/>
  <c r="AE31" i="4"/>
  <c r="AD31" i="4"/>
  <c r="Z31" i="4"/>
  <c r="Y31" i="4"/>
  <c r="X31" i="4"/>
  <c r="V31" i="4"/>
  <c r="R31" i="4"/>
  <c r="Q31" i="4"/>
  <c r="P31" i="4"/>
  <c r="O31" i="4"/>
  <c r="N31" i="4"/>
  <c r="I31" i="4"/>
  <c r="J31" i="4" s="1"/>
  <c r="H31" i="4"/>
  <c r="AF30" i="4"/>
  <c r="AE30" i="4"/>
  <c r="AD30" i="4"/>
  <c r="Z30" i="4"/>
  <c r="Y30" i="4"/>
  <c r="X30" i="4"/>
  <c r="V30" i="4"/>
  <c r="R30" i="4"/>
  <c r="Q30" i="4"/>
  <c r="P30" i="4"/>
  <c r="O30" i="4"/>
  <c r="N30" i="4"/>
  <c r="I30" i="4"/>
  <c r="H30" i="4"/>
  <c r="AF29" i="4"/>
  <c r="AE29" i="4"/>
  <c r="AD29" i="4"/>
  <c r="Z29" i="4"/>
  <c r="Y29" i="4"/>
  <c r="X29" i="4"/>
  <c r="V29" i="4"/>
  <c r="R29" i="4"/>
  <c r="Q29" i="4"/>
  <c r="P29" i="4"/>
  <c r="O29" i="4"/>
  <c r="N29" i="4"/>
  <c r="J29" i="4"/>
  <c r="AF28" i="4"/>
  <c r="AE28" i="4"/>
  <c r="AD28" i="4"/>
  <c r="Z28" i="4"/>
  <c r="Y28" i="4"/>
  <c r="X28" i="4"/>
  <c r="AA28" i="4" s="1"/>
  <c r="AB28" i="4" s="1"/>
  <c r="V28" i="4"/>
  <c r="R28" i="4"/>
  <c r="Q28" i="4"/>
  <c r="P28" i="4"/>
  <c r="O28" i="4"/>
  <c r="N28" i="4"/>
  <c r="H28" i="4"/>
  <c r="J28" i="4" s="1"/>
  <c r="AF27" i="4"/>
  <c r="AE27" i="4"/>
  <c r="AD27" i="4"/>
  <c r="Z27" i="4"/>
  <c r="AA27" i="4" s="1"/>
  <c r="AB27" i="4" s="1"/>
  <c r="Y27" i="4"/>
  <c r="X27" i="4"/>
  <c r="V27" i="4"/>
  <c r="R27" i="4"/>
  <c r="Q27" i="4"/>
  <c r="P27" i="4"/>
  <c r="O27" i="4"/>
  <c r="N27" i="4"/>
  <c r="I27" i="4"/>
  <c r="AF26" i="4"/>
  <c r="AE26" i="4"/>
  <c r="AD26" i="4"/>
  <c r="Z26" i="4"/>
  <c r="Y26" i="4"/>
  <c r="X26" i="4"/>
  <c r="V26" i="4"/>
  <c r="R26" i="4"/>
  <c r="Q26" i="4"/>
  <c r="P26" i="4"/>
  <c r="O26" i="4"/>
  <c r="N26" i="4"/>
  <c r="J26" i="4"/>
  <c r="AF25" i="4"/>
  <c r="AE25" i="4"/>
  <c r="AD25" i="4"/>
  <c r="Z25" i="4"/>
  <c r="Y25" i="4"/>
  <c r="AA25" i="4" s="1"/>
  <c r="AB25" i="4" s="1"/>
  <c r="X25" i="4"/>
  <c r="V25" i="4"/>
  <c r="R25" i="4"/>
  <c r="Q25" i="4"/>
  <c r="P25" i="4"/>
  <c r="O25" i="4"/>
  <c r="N25" i="4"/>
  <c r="I25" i="4"/>
  <c r="I24" i="4" s="1"/>
  <c r="AF24" i="4"/>
  <c r="AE24" i="4"/>
  <c r="AD24" i="4"/>
  <c r="AA24" i="4"/>
  <c r="AB24" i="4" s="1"/>
  <c r="Z24" i="4"/>
  <c r="Y24" i="4"/>
  <c r="X24" i="4"/>
  <c r="V24" i="4"/>
  <c r="R24" i="4"/>
  <c r="Q24" i="4"/>
  <c r="P24" i="4"/>
  <c r="O24" i="4"/>
  <c r="N24" i="4"/>
  <c r="AF23" i="4"/>
  <c r="AE23" i="4"/>
  <c r="AD23" i="4"/>
  <c r="Z23" i="4"/>
  <c r="Y23" i="4"/>
  <c r="X23" i="4"/>
  <c r="AA23" i="4" s="1"/>
  <c r="AB23" i="4" s="1"/>
  <c r="V23" i="4"/>
  <c r="R23" i="4"/>
  <c r="Q23" i="4"/>
  <c r="P23" i="4"/>
  <c r="O23" i="4"/>
  <c r="N23" i="4"/>
  <c r="AH23" i="4" s="1"/>
  <c r="AF22" i="4"/>
  <c r="AE22" i="4"/>
  <c r="AD22" i="4"/>
  <c r="Z22" i="4"/>
  <c r="AA22" i="4" s="1"/>
  <c r="AB22" i="4" s="1"/>
  <c r="Y22" i="4"/>
  <c r="X22" i="4"/>
  <c r="V22" i="4"/>
  <c r="R22" i="4"/>
  <c r="Q22" i="4"/>
  <c r="P22" i="4"/>
  <c r="O22" i="4"/>
  <c r="N22" i="4"/>
  <c r="J22" i="4"/>
  <c r="AF21" i="4"/>
  <c r="AE21" i="4"/>
  <c r="AD21" i="4"/>
  <c r="Z21" i="4"/>
  <c r="Y21" i="4"/>
  <c r="X21" i="4"/>
  <c r="AA21" i="4" s="1"/>
  <c r="AB21" i="4" s="1"/>
  <c r="V21" i="4"/>
  <c r="R21" i="4"/>
  <c r="Q21" i="4"/>
  <c r="P21" i="4"/>
  <c r="O21" i="4"/>
  <c r="N21" i="4"/>
  <c r="I21" i="4"/>
  <c r="I20" i="4" s="1"/>
  <c r="H21" i="4"/>
  <c r="J21" i="4" s="1"/>
  <c r="AF20" i="4"/>
  <c r="AE20" i="4"/>
  <c r="AD20" i="4"/>
  <c r="Z20" i="4"/>
  <c r="Y20" i="4"/>
  <c r="X20" i="4"/>
  <c r="V20" i="4"/>
  <c r="R20" i="4"/>
  <c r="Q20" i="4"/>
  <c r="P20" i="4"/>
  <c r="O20" i="4"/>
  <c r="N20" i="4"/>
  <c r="AF19" i="4"/>
  <c r="AE19" i="4"/>
  <c r="AD19" i="4"/>
  <c r="Z19" i="4"/>
  <c r="Y19" i="4"/>
  <c r="X19" i="4"/>
  <c r="AA19" i="4" s="1"/>
  <c r="AB19" i="4" s="1"/>
  <c r="V19" i="4"/>
  <c r="R19" i="4"/>
  <c r="Q19" i="4"/>
  <c r="P19" i="4"/>
  <c r="O19" i="4"/>
  <c r="N19" i="4"/>
  <c r="J19" i="4"/>
  <c r="AF18" i="4"/>
  <c r="AE18" i="4"/>
  <c r="AD18" i="4"/>
  <c r="Z18" i="4"/>
  <c r="Y18" i="4"/>
  <c r="X18" i="4"/>
  <c r="V18" i="4"/>
  <c r="R18" i="4"/>
  <c r="Q18" i="4"/>
  <c r="P18" i="4"/>
  <c r="O18" i="4"/>
  <c r="N18" i="4"/>
  <c r="I18" i="4"/>
  <c r="I17" i="4" s="1"/>
  <c r="I16" i="4" s="1"/>
  <c r="H18" i="4"/>
  <c r="AF17" i="4"/>
  <c r="AE17" i="4"/>
  <c r="AD17" i="4"/>
  <c r="Z17" i="4"/>
  <c r="Y17" i="4"/>
  <c r="X17" i="4"/>
  <c r="AA17" i="4" s="1"/>
  <c r="AB17" i="4" s="1"/>
  <c r="V17" i="4"/>
  <c r="R17" i="4"/>
  <c r="Q17" i="4"/>
  <c r="P17" i="4"/>
  <c r="O17" i="4"/>
  <c r="N17" i="4"/>
  <c r="AF16" i="4"/>
  <c r="AE16" i="4"/>
  <c r="AD16" i="4"/>
  <c r="Z16" i="4"/>
  <c r="Y16" i="4"/>
  <c r="X16" i="4"/>
  <c r="V16" i="4"/>
  <c r="R16" i="4"/>
  <c r="Q16" i="4"/>
  <c r="P16" i="4"/>
  <c r="O16" i="4"/>
  <c r="N16" i="4"/>
  <c r="AH16" i="4" s="1"/>
  <c r="AF15" i="4"/>
  <c r="AE15" i="4"/>
  <c r="AD15" i="4"/>
  <c r="Z15" i="4"/>
  <c r="Y15" i="4"/>
  <c r="X15" i="4"/>
  <c r="AA15" i="4" s="1"/>
  <c r="AB15" i="4" s="1"/>
  <c r="V15" i="4"/>
  <c r="R15" i="4"/>
  <c r="Q15" i="4"/>
  <c r="P15" i="4"/>
  <c r="O15" i="4"/>
  <c r="N15" i="4"/>
  <c r="J15" i="4"/>
  <c r="AF14" i="4"/>
  <c r="AE14" i="4"/>
  <c r="AD14" i="4"/>
  <c r="Z14" i="4"/>
  <c r="Y14" i="4"/>
  <c r="X14" i="4"/>
  <c r="V14" i="4"/>
  <c r="R14" i="4"/>
  <c r="Q14" i="4"/>
  <c r="P14" i="4"/>
  <c r="O14" i="4"/>
  <c r="N14" i="4"/>
  <c r="I14" i="4"/>
  <c r="I13" i="4" s="1"/>
  <c r="J13" i="4" s="1"/>
  <c r="H14" i="4"/>
  <c r="AF13" i="4"/>
  <c r="AE13" i="4"/>
  <c r="AD13" i="4"/>
  <c r="Z13" i="4"/>
  <c r="Y13" i="4"/>
  <c r="X13" i="4"/>
  <c r="V13" i="4"/>
  <c r="R13" i="4"/>
  <c r="Q13" i="4"/>
  <c r="P13" i="4"/>
  <c r="O13" i="4"/>
  <c r="N13" i="4"/>
  <c r="H13" i="4"/>
  <c r="AF12" i="4"/>
  <c r="AE12" i="4"/>
  <c r="AD12" i="4"/>
  <c r="Z12" i="4"/>
  <c r="Y12" i="4"/>
  <c r="X12" i="4"/>
  <c r="AA12" i="4" s="1"/>
  <c r="AB12" i="4" s="1"/>
  <c r="V12" i="4"/>
  <c r="R12" i="4"/>
  <c r="Q12" i="4"/>
  <c r="P12" i="4"/>
  <c r="O12" i="4"/>
  <c r="N12" i="4"/>
  <c r="J12" i="4"/>
  <c r="AF11" i="4"/>
  <c r="AE11" i="4"/>
  <c r="AD11" i="4"/>
  <c r="Z11" i="4"/>
  <c r="Y11" i="4"/>
  <c r="X11" i="4"/>
  <c r="V11" i="4"/>
  <c r="R11" i="4"/>
  <c r="Q11" i="4"/>
  <c r="P11" i="4"/>
  <c r="O11" i="4"/>
  <c r="N11" i="4"/>
  <c r="J11" i="4"/>
  <c r="AF10" i="4"/>
  <c r="AE10" i="4"/>
  <c r="AD10" i="4"/>
  <c r="Z10" i="4"/>
  <c r="Y10" i="4"/>
  <c r="X10" i="4"/>
  <c r="V10" i="4"/>
  <c r="R10" i="4"/>
  <c r="Q10" i="4"/>
  <c r="P10" i="4"/>
  <c r="O10" i="4"/>
  <c r="N10" i="4"/>
  <c r="I10" i="4"/>
  <c r="I9" i="4" s="1"/>
  <c r="H10" i="4"/>
  <c r="AF9" i="4"/>
  <c r="AE9" i="4"/>
  <c r="AD9" i="4"/>
  <c r="Z9" i="4"/>
  <c r="Y9" i="4"/>
  <c r="X9" i="4"/>
  <c r="V9" i="4"/>
  <c r="R9" i="4"/>
  <c r="Q9" i="4"/>
  <c r="P9" i="4"/>
  <c r="O9" i="4"/>
  <c r="N9" i="4"/>
  <c r="H9" i="4"/>
  <c r="H8" i="4" s="1"/>
  <c r="AF8" i="4"/>
  <c r="AE8" i="4"/>
  <c r="AD8" i="4"/>
  <c r="Z8" i="4"/>
  <c r="Y8" i="4"/>
  <c r="X8" i="4"/>
  <c r="V8" i="4"/>
  <c r="R8" i="4"/>
  <c r="Q8" i="4"/>
  <c r="P8" i="4"/>
  <c r="O8" i="4"/>
  <c r="N8" i="4"/>
  <c r="AH8" i="4" s="1"/>
  <c r="AA18" i="4" l="1"/>
  <c r="AB18" i="4" s="1"/>
  <c r="AA26" i="4"/>
  <c r="AB26" i="4" s="1"/>
  <c r="J48" i="4"/>
  <c r="J67" i="4" s="1"/>
  <c r="AH39" i="4"/>
  <c r="AI39" i="4" s="1"/>
  <c r="J50" i="4"/>
  <c r="AH9" i="4"/>
  <c r="AA9" i="4"/>
  <c r="AB9" i="4" s="1"/>
  <c r="AA10" i="4"/>
  <c r="AB10" i="4" s="1"/>
  <c r="AA16" i="4"/>
  <c r="AB16" i="4" s="1"/>
  <c r="H27" i="4"/>
  <c r="AA34" i="4"/>
  <c r="AB34" i="4" s="1"/>
  <c r="AA36" i="4"/>
  <c r="AB36" i="4" s="1"/>
  <c r="AA39" i="4"/>
  <c r="AB39" i="4" s="1"/>
  <c r="AA42" i="4"/>
  <c r="AB42" i="4" s="1"/>
  <c r="AA44" i="4"/>
  <c r="AB44" i="4" s="1"/>
  <c r="AA47" i="4"/>
  <c r="AB47" i="4" s="1"/>
  <c r="J51" i="4"/>
  <c r="AA52" i="4"/>
  <c r="AB52" i="4" s="1"/>
  <c r="J56" i="4"/>
  <c r="AA57" i="4"/>
  <c r="AB57" i="4" s="1"/>
  <c r="AH34" i="4"/>
  <c r="J55" i="4"/>
  <c r="AA8" i="4"/>
  <c r="AB8" i="4" s="1"/>
  <c r="AA11" i="4"/>
  <c r="AB11" i="4" s="1"/>
  <c r="AA13" i="4"/>
  <c r="AB13" i="4" s="1"/>
  <c r="AA14" i="4"/>
  <c r="AB14" i="4" s="1"/>
  <c r="J18" i="4"/>
  <c r="AA20" i="4"/>
  <c r="AB20" i="4" s="1"/>
  <c r="AA30" i="4"/>
  <c r="AB30" i="4" s="1"/>
  <c r="AA32" i="4"/>
  <c r="AB32" i="4" s="1"/>
  <c r="AA37" i="4"/>
  <c r="AB37" i="4" s="1"/>
  <c r="AA45" i="4"/>
  <c r="AB45" i="4" s="1"/>
  <c r="I47" i="4"/>
  <c r="AA50" i="4"/>
  <c r="AB50" i="4" s="1"/>
  <c r="AA53" i="4"/>
  <c r="AB53" i="4" s="1"/>
  <c r="AA55" i="4"/>
  <c r="AB55" i="4" s="1"/>
  <c r="AH10" i="4"/>
  <c r="I8" i="4"/>
  <c r="J8" i="4" s="1"/>
  <c r="J9" i="4"/>
  <c r="AI9" i="4"/>
  <c r="AH17" i="4"/>
  <c r="AI17" i="4" s="1"/>
  <c r="J10" i="4"/>
  <c r="J14" i="4"/>
  <c r="J27" i="4"/>
  <c r="H25" i="4"/>
  <c r="AH35" i="4"/>
  <c r="AH36" i="4" s="1"/>
  <c r="AH40" i="4"/>
  <c r="AI43" i="4"/>
  <c r="AH43" i="4"/>
  <c r="AH44" i="4" s="1"/>
  <c r="I64" i="4"/>
  <c r="H64" i="4"/>
  <c r="I67" i="4"/>
  <c r="H67" i="4"/>
  <c r="I70" i="4"/>
  <c r="H70" i="4"/>
  <c r="J70" i="4"/>
  <c r="H20" i="4"/>
  <c r="J20" i="4" s="1"/>
  <c r="AH24" i="4"/>
  <c r="AH25" i="4" s="1"/>
  <c r="AH26" i="4" s="1"/>
  <c r="AH27" i="4" s="1"/>
  <c r="AA29" i="4"/>
  <c r="AB29" i="4" s="1"/>
  <c r="I23" i="4"/>
  <c r="J30" i="4"/>
  <c r="AA31" i="4"/>
  <c r="AB31" i="4" s="1"/>
  <c r="J34" i="4"/>
  <c r="I33" i="4"/>
  <c r="J33" i="4" s="1"/>
  <c r="J39" i="4"/>
  <c r="I38" i="4"/>
  <c r="J38" i="4" s="1"/>
  <c r="AH55" i="4"/>
  <c r="AI8" i="4"/>
  <c r="H17" i="4"/>
  <c r="H16" i="4" s="1"/>
  <c r="J16" i="4" s="1"/>
  <c r="AI34" i="4"/>
  <c r="AI55" i="4"/>
  <c r="AH56" i="4"/>
  <c r="J35" i="4"/>
  <c r="J40" i="4"/>
  <c r="AI40" i="4" l="1"/>
  <c r="AI24" i="4"/>
  <c r="AH18" i="4"/>
  <c r="AH19" i="4" s="1"/>
  <c r="AI10" i="4"/>
  <c r="AJ10" i="4" s="1"/>
  <c r="J47" i="4"/>
  <c r="I43" i="4"/>
  <c r="AH45" i="4"/>
  <c r="AI45" i="4" s="1"/>
  <c r="AH37" i="4"/>
  <c r="AI38" i="4" s="1"/>
  <c r="AJ40" i="4"/>
  <c r="AI56" i="4"/>
  <c r="AJ56" i="4" s="1"/>
  <c r="H24" i="4"/>
  <c r="J25" i="4"/>
  <c r="J64" i="4" s="1"/>
  <c r="AH28" i="4"/>
  <c r="AI44" i="4"/>
  <c r="AI18" i="4"/>
  <c r="AI26" i="4"/>
  <c r="AH57" i="4"/>
  <c r="AJ44" i="4"/>
  <c r="AH20" i="4"/>
  <c r="AI20" i="4" s="1"/>
  <c r="AI19" i="4"/>
  <c r="AM8" i="4"/>
  <c r="AJ8" i="4"/>
  <c r="AJ9" i="4"/>
  <c r="AI25" i="4"/>
  <c r="AJ25" i="4" s="1"/>
  <c r="AH41" i="4"/>
  <c r="AI42" i="4" s="1"/>
  <c r="AI35" i="4"/>
  <c r="J17" i="4"/>
  <c r="AH11" i="4"/>
  <c r="AI11" i="4" s="1"/>
  <c r="I42" i="4" l="1"/>
  <c r="I61" i="4"/>
  <c r="J43" i="4"/>
  <c r="J61" i="4" s="1"/>
  <c r="AK10" i="4"/>
  <c r="AM10" i="4" s="1"/>
  <c r="AI41" i="4"/>
  <c r="AI57" i="4"/>
  <c r="AJ57" i="4" s="1"/>
  <c r="AJ42" i="4"/>
  <c r="AJ20" i="4"/>
  <c r="AM20" i="4" s="1"/>
  <c r="AK8" i="4"/>
  <c r="AK9" i="4"/>
  <c r="AH21" i="4"/>
  <c r="AI21" i="4" s="1"/>
  <c r="AJ26" i="4"/>
  <c r="AK26" i="4" s="1"/>
  <c r="AM9" i="4"/>
  <c r="AI36" i="4"/>
  <c r="AJ35" i="4"/>
  <c r="AH12" i="4"/>
  <c r="AI12" i="4"/>
  <c r="AJ43" i="4"/>
  <c r="AM42" i="4"/>
  <c r="AJ45" i="4"/>
  <c r="AK45" i="4" s="1"/>
  <c r="AH29" i="4"/>
  <c r="AI27" i="4"/>
  <c r="AJ18" i="4"/>
  <c r="AJ41" i="4"/>
  <c r="AK42" i="4" s="1"/>
  <c r="AH46" i="4"/>
  <c r="AI46" i="4" s="1"/>
  <c r="AJ46" i="4" s="1"/>
  <c r="AJ11" i="4"/>
  <c r="H23" i="4"/>
  <c r="J24" i="4"/>
  <c r="H61" i="4"/>
  <c r="AJ39" i="4"/>
  <c r="AM38" i="4"/>
  <c r="J42" i="4" l="1"/>
  <c r="I58" i="4"/>
  <c r="H58" i="4"/>
  <c r="H62" i="4" s="1"/>
  <c r="J23" i="4"/>
  <c r="AK44" i="4"/>
  <c r="AM44" i="4" s="1"/>
  <c r="AM43" i="4"/>
  <c r="AK40" i="4"/>
  <c r="AM40" i="4" s="1"/>
  <c r="AM39" i="4"/>
  <c r="AK36" i="4"/>
  <c r="AM36" i="4" s="1"/>
  <c r="AJ36" i="4"/>
  <c r="AK57" i="4"/>
  <c r="AM57" i="4" s="1"/>
  <c r="AH47" i="4"/>
  <c r="AI47" i="4" s="1"/>
  <c r="AJ47" i="4" s="1"/>
  <c r="AH30" i="4"/>
  <c r="AK11" i="4"/>
  <c r="AM11" i="4" s="1"/>
  <c r="AI13" i="4"/>
  <c r="AJ13" i="4" s="1"/>
  <c r="AH13" i="4"/>
  <c r="AI37" i="4"/>
  <c r="AJ37" i="4" s="1"/>
  <c r="AJ21" i="4"/>
  <c r="AK21" i="4"/>
  <c r="AK46" i="4"/>
  <c r="AK41" i="4"/>
  <c r="AM46" i="4"/>
  <c r="AJ12" i="4"/>
  <c r="AJ19" i="4"/>
  <c r="AH22" i="4"/>
  <c r="AI23" i="4" s="1"/>
  <c r="AM26" i="4"/>
  <c r="AM41" i="4"/>
  <c r="AM45" i="4"/>
  <c r="AJ27" i="4"/>
  <c r="AK43" i="4"/>
  <c r="AI28" i="4"/>
  <c r="I65" i="4" l="1"/>
  <c r="I68" i="4"/>
  <c r="I71" i="4"/>
  <c r="I62" i="4"/>
  <c r="AK47" i="4"/>
  <c r="AH31" i="4"/>
  <c r="AK20" i="4"/>
  <c r="AK13" i="4"/>
  <c r="AK27" i="4"/>
  <c r="AM27" i="4" s="1"/>
  <c r="H71" i="4"/>
  <c r="H68" i="4"/>
  <c r="H65" i="4"/>
  <c r="J58" i="4"/>
  <c r="AI29" i="4"/>
  <c r="AI22" i="4"/>
  <c r="AH14" i="4"/>
  <c r="AI14" i="4" s="1"/>
  <c r="AI30" i="4"/>
  <c r="AH48" i="4"/>
  <c r="AK37" i="4"/>
  <c r="AM37" i="4" s="1"/>
  <c r="AK19" i="4"/>
  <c r="AM19" i="4" s="1"/>
  <c r="AM21" i="4"/>
  <c r="AJ24" i="4"/>
  <c r="AM23" i="4"/>
  <c r="AJ38" i="4"/>
  <c r="AK39" i="4" s="1"/>
  <c r="AM13" i="4"/>
  <c r="AJ28" i="4"/>
  <c r="AM47" i="4"/>
  <c r="AK12" i="4"/>
  <c r="AM12" i="4" s="1"/>
  <c r="AJ14" i="4" l="1"/>
  <c r="AJ23" i="4"/>
  <c r="AK24" i="4" s="1"/>
  <c r="AJ22" i="4"/>
  <c r="J71" i="4"/>
  <c r="J68" i="4"/>
  <c r="J65" i="4"/>
  <c r="J62" i="4"/>
  <c r="AK28" i="4"/>
  <c r="AM28" i="4" s="1"/>
  <c r="AH32" i="4"/>
  <c r="AI33" i="4" s="1"/>
  <c r="AJ30" i="4"/>
  <c r="AI31" i="4"/>
  <c r="AM30" i="4"/>
  <c r="AK25" i="4"/>
  <c r="AM25" i="4" s="1"/>
  <c r="AM24" i="4"/>
  <c r="AH49" i="4"/>
  <c r="AH15" i="4"/>
  <c r="AI16" i="4" s="1"/>
  <c r="AJ29" i="4"/>
  <c r="AK29" i="4" s="1"/>
  <c r="AK38" i="4"/>
  <c r="AI48" i="4"/>
  <c r="AI15" i="4" l="1"/>
  <c r="AM15" i="4" s="1"/>
  <c r="AJ16" i="4"/>
  <c r="AI32" i="4"/>
  <c r="AJ15" i="4"/>
  <c r="AJ48" i="4"/>
  <c r="AJ17" i="4"/>
  <c r="AM16" i="4"/>
  <c r="AM29" i="4"/>
  <c r="AH50" i="4"/>
  <c r="AK31" i="4"/>
  <c r="AM31" i="4" s="1"/>
  <c r="AK23" i="4"/>
  <c r="AK22" i="4"/>
  <c r="AK15" i="4"/>
  <c r="AK14" i="4"/>
  <c r="AM14" i="4" s="1"/>
  <c r="AK30" i="4"/>
  <c r="AI49" i="4"/>
  <c r="AJ49" i="4" s="1"/>
  <c r="AJ31" i="4"/>
  <c r="AJ34" i="4"/>
  <c r="AM33" i="4"/>
  <c r="AM22" i="4"/>
  <c r="AK16" i="4" l="1"/>
  <c r="AI50" i="4"/>
  <c r="AK49" i="4"/>
  <c r="AM49" i="4" s="1"/>
  <c r="AK48" i="4"/>
  <c r="AJ33" i="4"/>
  <c r="AK34" i="4" s="1"/>
  <c r="AJ32" i="4"/>
  <c r="AK33" i="4" s="1"/>
  <c r="AJ50" i="4"/>
  <c r="AK50" i="4" s="1"/>
  <c r="AK35" i="4"/>
  <c r="AM35" i="4" s="1"/>
  <c r="AM34" i="4"/>
  <c r="AM48" i="4"/>
  <c r="AH51" i="4"/>
  <c r="AK18" i="4"/>
  <c r="AM18" i="4" s="1"/>
  <c r="AM17" i="4"/>
  <c r="AK17" i="4"/>
  <c r="AH52" i="4" l="1"/>
  <c r="AI51" i="4"/>
  <c r="AM50" i="4"/>
  <c r="AK32" i="4"/>
  <c r="AM32" i="4" s="1"/>
  <c r="AH53" i="4" l="1"/>
  <c r="AI54" i="4" s="1"/>
  <c r="AJ51" i="4"/>
  <c r="AI52" i="4"/>
  <c r="AI53" i="4" l="1"/>
  <c r="AJ53" i="4" s="1"/>
  <c r="AK54" i="4" s="1"/>
  <c r="AJ55" i="4"/>
  <c r="AM54" i="4"/>
  <c r="AJ54" i="4"/>
  <c r="AK55" i="4" s="1"/>
  <c r="AJ52" i="4"/>
  <c r="AK52" i="4" s="1"/>
  <c r="AK51" i="4"/>
  <c r="AM51" i="4" s="1"/>
  <c r="AK53" i="4" l="1"/>
  <c r="AM53" i="4" s="1"/>
  <c r="AM52" i="4"/>
  <c r="AK56" i="4"/>
  <c r="AM56" i="4" s="1"/>
  <c r="AM55" i="4"/>
  <c r="P54" i="3" l="1"/>
  <c r="O54" i="3"/>
  <c r="N54" i="3"/>
  <c r="M54" i="3"/>
  <c r="L54" i="3"/>
  <c r="P53" i="3"/>
  <c r="O53" i="3"/>
  <c r="N53" i="3"/>
  <c r="M53" i="3"/>
  <c r="L53" i="3"/>
  <c r="H53" i="3"/>
  <c r="P52" i="3"/>
  <c r="O52" i="3"/>
  <c r="N52" i="3"/>
  <c r="M52" i="3"/>
  <c r="L52" i="3"/>
  <c r="P51" i="3"/>
  <c r="O51" i="3"/>
  <c r="N51" i="3"/>
  <c r="M51" i="3"/>
  <c r="L51" i="3"/>
  <c r="P48" i="3"/>
  <c r="O48" i="3"/>
  <c r="N48" i="3"/>
  <c r="M48" i="3"/>
  <c r="L48" i="3"/>
  <c r="P47" i="3"/>
  <c r="O47" i="3"/>
  <c r="N47" i="3"/>
  <c r="M47" i="3"/>
  <c r="L47" i="3"/>
  <c r="P45" i="3"/>
  <c r="O45" i="3"/>
  <c r="N45" i="3"/>
  <c r="M45" i="3"/>
  <c r="L45" i="3"/>
  <c r="P44" i="3"/>
  <c r="O44" i="3"/>
  <c r="N44" i="3"/>
  <c r="M44" i="3"/>
  <c r="L44" i="3"/>
  <c r="P43" i="3"/>
  <c r="O43" i="3"/>
  <c r="N43" i="3"/>
  <c r="M43" i="3"/>
  <c r="L43" i="3"/>
  <c r="P42" i="3"/>
  <c r="O42" i="3"/>
  <c r="N42" i="3"/>
  <c r="M42" i="3"/>
  <c r="L42" i="3"/>
  <c r="P41" i="3"/>
  <c r="O41" i="3"/>
  <c r="N41" i="3"/>
  <c r="M41" i="3"/>
  <c r="L41" i="3"/>
  <c r="P40" i="3"/>
  <c r="O40" i="3"/>
  <c r="N40" i="3"/>
  <c r="M40" i="3"/>
  <c r="L40" i="3"/>
  <c r="P39" i="3"/>
  <c r="O39" i="3"/>
  <c r="N39" i="3"/>
  <c r="M39" i="3"/>
  <c r="L39" i="3"/>
  <c r="H7" i="5"/>
  <c r="P38" i="3"/>
  <c r="O38" i="3"/>
  <c r="N38" i="3"/>
  <c r="M38" i="3"/>
  <c r="L38" i="3"/>
  <c r="P37" i="3"/>
  <c r="O37" i="3"/>
  <c r="N37" i="3"/>
  <c r="M37" i="3"/>
  <c r="L37" i="3"/>
  <c r="H6" i="5"/>
  <c r="P28" i="3"/>
  <c r="O28" i="3"/>
  <c r="N28" i="3"/>
  <c r="M28" i="3"/>
  <c r="L28" i="3"/>
  <c r="P27" i="3"/>
  <c r="O27" i="3"/>
  <c r="N27" i="3"/>
  <c r="M27" i="3"/>
  <c r="L27" i="3"/>
  <c r="P26" i="3"/>
  <c r="O26" i="3"/>
  <c r="N26" i="3"/>
  <c r="M26" i="3"/>
  <c r="L26" i="3"/>
  <c r="P25" i="3"/>
  <c r="O25" i="3"/>
  <c r="N25" i="3"/>
  <c r="M25" i="3"/>
  <c r="L25" i="3"/>
  <c r="O23" i="3"/>
  <c r="N23" i="3"/>
  <c r="M23" i="3"/>
  <c r="L23" i="3"/>
  <c r="P22" i="3"/>
  <c r="O22" i="3"/>
  <c r="N22" i="3"/>
  <c r="M22" i="3"/>
  <c r="L22" i="3"/>
  <c r="P21" i="3"/>
  <c r="O21" i="3"/>
  <c r="N21" i="3"/>
  <c r="M21" i="3"/>
  <c r="L21" i="3"/>
  <c r="P20" i="3"/>
  <c r="O20" i="3"/>
  <c r="N20" i="3"/>
  <c r="M20" i="3"/>
  <c r="L20" i="3"/>
  <c r="P15" i="3"/>
  <c r="O15" i="3"/>
  <c r="N15" i="3"/>
  <c r="M15" i="3"/>
  <c r="L15" i="3"/>
  <c r="P14" i="3"/>
  <c r="O14" i="3"/>
  <c r="N14" i="3"/>
  <c r="M14" i="3"/>
  <c r="L14" i="3"/>
  <c r="P13" i="3"/>
  <c r="O13" i="3"/>
  <c r="N13" i="3"/>
  <c r="M13" i="3"/>
  <c r="L13" i="3"/>
  <c r="P12" i="3"/>
  <c r="O12" i="3"/>
  <c r="N12" i="3"/>
  <c r="M12" i="3"/>
  <c r="L12" i="3"/>
  <c r="P11" i="3"/>
  <c r="O11" i="3"/>
  <c r="N11" i="3"/>
  <c r="M11" i="3"/>
  <c r="L11" i="3"/>
  <c r="P10" i="3"/>
  <c r="O10" i="3"/>
  <c r="N10" i="3"/>
  <c r="M10" i="3"/>
  <c r="L10" i="3"/>
  <c r="I10" i="3"/>
  <c r="P9" i="3"/>
  <c r="O9" i="3"/>
  <c r="N9" i="3"/>
  <c r="M9" i="3"/>
  <c r="L9" i="3"/>
  <c r="P8" i="3"/>
  <c r="O8" i="3"/>
  <c r="N8" i="3"/>
  <c r="M8" i="3"/>
  <c r="L8" i="3"/>
  <c r="I26" i="3" l="1"/>
  <c r="H13" i="3"/>
  <c r="I14" i="3"/>
  <c r="I39" i="3"/>
  <c r="I53" i="3"/>
  <c r="H5" i="5"/>
  <c r="H52" i="3"/>
  <c r="H4" i="5"/>
  <c r="I35" i="3"/>
  <c r="H8" i="5"/>
  <c r="I44" i="2"/>
  <c r="H44" i="2"/>
  <c r="I13" i="3" l="1"/>
  <c r="H8" i="3"/>
  <c r="I9" i="3"/>
  <c r="H51" i="3"/>
  <c r="I25" i="3"/>
  <c r="I52" i="3"/>
  <c r="H9" i="5"/>
  <c r="H11" i="5" s="1"/>
  <c r="J52" i="2"/>
  <c r="I51" i="2"/>
  <c r="I50" i="2" s="1"/>
  <c r="I51" i="3" l="1"/>
  <c r="I10" i="5"/>
  <c r="I34" i="3"/>
  <c r="I8" i="3"/>
  <c r="J4" i="5" s="1"/>
  <c r="I4" i="5"/>
  <c r="H51" i="2"/>
  <c r="I28" i="3" l="1"/>
  <c r="J6" i="5" s="1"/>
  <c r="I6" i="5"/>
  <c r="I5" i="5"/>
  <c r="I20" i="3"/>
  <c r="J5" i="5" s="1"/>
  <c r="H50" i="2"/>
  <c r="J51" i="2"/>
  <c r="AF43" i="2"/>
  <c r="AE43" i="2"/>
  <c r="AD43" i="2"/>
  <c r="Z43" i="2"/>
  <c r="Y43" i="2"/>
  <c r="X43" i="2"/>
  <c r="V43" i="2"/>
  <c r="R43" i="2"/>
  <c r="Q43" i="2"/>
  <c r="P43" i="2"/>
  <c r="O43" i="2"/>
  <c r="N43" i="2"/>
  <c r="I27" i="2"/>
  <c r="I25" i="2" s="1"/>
  <c r="I24" i="2" s="1"/>
  <c r="AA43" i="2" l="1"/>
  <c r="AB43" i="2" s="1"/>
  <c r="H14" i="2"/>
  <c r="H13" i="2" s="1"/>
  <c r="J19" i="2"/>
  <c r="J15" i="2"/>
  <c r="I18" i="2"/>
  <c r="I17" i="2" s="1"/>
  <c r="I16" i="2" s="1"/>
  <c r="H18" i="2"/>
  <c r="J18" i="2" l="1"/>
  <c r="H17" i="2"/>
  <c r="AF56" i="2"/>
  <c r="AE56" i="2"/>
  <c r="AD56" i="2"/>
  <c r="Z56" i="2"/>
  <c r="Y56" i="2"/>
  <c r="X56" i="2"/>
  <c r="V56" i="2"/>
  <c r="R56" i="2"/>
  <c r="Q56" i="2"/>
  <c r="P56" i="2"/>
  <c r="O56" i="2"/>
  <c r="N56" i="2"/>
  <c r="M56" i="2"/>
  <c r="J56" i="2"/>
  <c r="AF55" i="2"/>
  <c r="AE55" i="2"/>
  <c r="AD55" i="2"/>
  <c r="Z55" i="2"/>
  <c r="Y55" i="2"/>
  <c r="X55" i="2"/>
  <c r="V55" i="2"/>
  <c r="R55" i="2"/>
  <c r="Q55" i="2"/>
  <c r="P55" i="2"/>
  <c r="O55" i="2"/>
  <c r="N55" i="2"/>
  <c r="I55" i="2"/>
  <c r="I54" i="2" s="1"/>
  <c r="H55" i="2"/>
  <c r="H54" i="2" s="1"/>
  <c r="AF54" i="2"/>
  <c r="AE54" i="2"/>
  <c r="AD54" i="2"/>
  <c r="Z54" i="2"/>
  <c r="Y54" i="2"/>
  <c r="X54" i="2"/>
  <c r="V54" i="2"/>
  <c r="R54" i="2"/>
  <c r="Q54" i="2"/>
  <c r="P54" i="2"/>
  <c r="O54" i="2"/>
  <c r="N54" i="2"/>
  <c r="AF53" i="2"/>
  <c r="AE53" i="2"/>
  <c r="AD53" i="2"/>
  <c r="Z53" i="2"/>
  <c r="Y53" i="2"/>
  <c r="X53" i="2"/>
  <c r="V53" i="2"/>
  <c r="R53" i="2"/>
  <c r="Q53" i="2"/>
  <c r="P53" i="2"/>
  <c r="O53" i="2"/>
  <c r="N53" i="2"/>
  <c r="AH53" i="2" s="1"/>
  <c r="AF52" i="2"/>
  <c r="AE52" i="2"/>
  <c r="AD52" i="2"/>
  <c r="Z52" i="2"/>
  <c r="Y52" i="2"/>
  <c r="X52" i="2"/>
  <c r="V52" i="2"/>
  <c r="R52" i="2"/>
  <c r="Q52" i="2"/>
  <c r="P52" i="2"/>
  <c r="O52" i="2"/>
  <c r="N52" i="2"/>
  <c r="M52" i="2"/>
  <c r="AF51" i="2"/>
  <c r="AE51" i="2"/>
  <c r="AD51" i="2"/>
  <c r="Z51" i="2"/>
  <c r="Y51" i="2"/>
  <c r="X51" i="2"/>
  <c r="V51" i="2"/>
  <c r="R51" i="2"/>
  <c r="Q51" i="2"/>
  <c r="P51" i="2"/>
  <c r="O51" i="2"/>
  <c r="N51" i="2"/>
  <c r="AF50" i="2"/>
  <c r="AE50" i="2"/>
  <c r="AD50" i="2"/>
  <c r="Z50" i="2"/>
  <c r="Y50" i="2"/>
  <c r="X50" i="2"/>
  <c r="V50" i="2"/>
  <c r="R50" i="2"/>
  <c r="Q50" i="2"/>
  <c r="P50" i="2"/>
  <c r="O50" i="2"/>
  <c r="N50" i="2"/>
  <c r="AF49" i="2"/>
  <c r="AE49" i="2"/>
  <c r="AD49" i="2"/>
  <c r="Z49" i="2"/>
  <c r="Y49" i="2"/>
  <c r="X49" i="2"/>
  <c r="V49" i="2"/>
  <c r="R49" i="2"/>
  <c r="Q49" i="2"/>
  <c r="P49" i="2"/>
  <c r="O49" i="2"/>
  <c r="N49" i="2"/>
  <c r="M49" i="2"/>
  <c r="J49" i="2"/>
  <c r="AF48" i="2"/>
  <c r="AE48" i="2"/>
  <c r="AD48" i="2"/>
  <c r="Z48" i="2"/>
  <c r="Y48" i="2"/>
  <c r="X48" i="2"/>
  <c r="V48" i="2"/>
  <c r="R48" i="2"/>
  <c r="Q48" i="2"/>
  <c r="P48" i="2"/>
  <c r="O48" i="2"/>
  <c r="N48" i="2"/>
  <c r="I48" i="2"/>
  <c r="I47" i="2" s="1"/>
  <c r="H48" i="2"/>
  <c r="AF47" i="2"/>
  <c r="AE47" i="2"/>
  <c r="AD47" i="2"/>
  <c r="Z47" i="2"/>
  <c r="Y47" i="2"/>
  <c r="X47" i="2"/>
  <c r="V47" i="2"/>
  <c r="R47" i="2"/>
  <c r="Q47" i="2"/>
  <c r="P47" i="2"/>
  <c r="O47" i="2"/>
  <c r="N47" i="2"/>
  <c r="AF46" i="2"/>
  <c r="AE46" i="2"/>
  <c r="AD46" i="2"/>
  <c r="Z46" i="2"/>
  <c r="Y46" i="2"/>
  <c r="X46" i="2"/>
  <c r="V46" i="2"/>
  <c r="R46" i="2"/>
  <c r="Q46" i="2"/>
  <c r="P46" i="2"/>
  <c r="O46" i="2"/>
  <c r="N46" i="2"/>
  <c r="M46" i="2"/>
  <c r="J46" i="2"/>
  <c r="AF45" i="2"/>
  <c r="AE45" i="2"/>
  <c r="AD45" i="2"/>
  <c r="Z45" i="2"/>
  <c r="Y45" i="2"/>
  <c r="X45" i="2"/>
  <c r="V45" i="2"/>
  <c r="R45" i="2"/>
  <c r="Q45" i="2"/>
  <c r="P45" i="2"/>
  <c r="O45" i="2"/>
  <c r="N45" i="2"/>
  <c r="M45" i="2"/>
  <c r="J45" i="2"/>
  <c r="AF44" i="2"/>
  <c r="AE44" i="2"/>
  <c r="AD44" i="2"/>
  <c r="Z44" i="2"/>
  <c r="Y44" i="2"/>
  <c r="X44" i="2"/>
  <c r="V44" i="2"/>
  <c r="R44" i="2"/>
  <c r="Q44" i="2"/>
  <c r="P44" i="2"/>
  <c r="O44" i="2"/>
  <c r="N44" i="2"/>
  <c r="I43" i="2"/>
  <c r="AF42" i="2"/>
  <c r="AE42" i="2"/>
  <c r="AD42" i="2"/>
  <c r="Z42" i="2"/>
  <c r="Y42" i="2"/>
  <c r="X42" i="2"/>
  <c r="V42" i="2"/>
  <c r="R42" i="2"/>
  <c r="Q42" i="2"/>
  <c r="P42" i="2"/>
  <c r="O42" i="2"/>
  <c r="N42" i="2"/>
  <c r="AH42" i="2" s="1"/>
  <c r="AF41" i="2"/>
  <c r="AE41" i="2"/>
  <c r="AD41" i="2"/>
  <c r="Z41" i="2"/>
  <c r="Y41" i="2"/>
  <c r="X41" i="2"/>
  <c r="V41" i="2"/>
  <c r="R41" i="2"/>
  <c r="Q41" i="2"/>
  <c r="P41" i="2"/>
  <c r="O41" i="2"/>
  <c r="N41" i="2"/>
  <c r="M41" i="2"/>
  <c r="J41" i="2"/>
  <c r="AF40" i="2"/>
  <c r="AE40" i="2"/>
  <c r="AD40" i="2"/>
  <c r="Z40" i="2"/>
  <c r="Y40" i="2"/>
  <c r="X40" i="2"/>
  <c r="V40" i="2"/>
  <c r="R40" i="2"/>
  <c r="Q40" i="2"/>
  <c r="P40" i="2"/>
  <c r="O40" i="2"/>
  <c r="N40" i="2"/>
  <c r="I40" i="2"/>
  <c r="I39" i="2" s="1"/>
  <c r="I38" i="2" s="1"/>
  <c r="H40" i="2"/>
  <c r="H39" i="2" s="1"/>
  <c r="H38" i="2" s="1"/>
  <c r="AF39" i="2"/>
  <c r="AE39" i="2"/>
  <c r="AD39" i="2"/>
  <c r="Z39" i="2"/>
  <c r="Y39" i="2"/>
  <c r="X39" i="2"/>
  <c r="V39" i="2"/>
  <c r="R39" i="2"/>
  <c r="Q39" i="2"/>
  <c r="P39" i="2"/>
  <c r="O39" i="2"/>
  <c r="N39" i="2"/>
  <c r="AF38" i="2"/>
  <c r="AE38" i="2"/>
  <c r="AD38" i="2"/>
  <c r="Z38" i="2"/>
  <c r="Y38" i="2"/>
  <c r="X38" i="2"/>
  <c r="V38" i="2"/>
  <c r="R38" i="2"/>
  <c r="Q38" i="2"/>
  <c r="P38" i="2"/>
  <c r="O38" i="2"/>
  <c r="N38" i="2"/>
  <c r="AH38" i="2" s="1"/>
  <c r="AF37" i="2"/>
  <c r="AE37" i="2"/>
  <c r="AD37" i="2"/>
  <c r="Z37" i="2"/>
  <c r="Y37" i="2"/>
  <c r="X37" i="2"/>
  <c r="V37" i="2"/>
  <c r="R37" i="2"/>
  <c r="Q37" i="2"/>
  <c r="P37" i="2"/>
  <c r="O37" i="2"/>
  <c r="N37" i="2"/>
  <c r="M37" i="2"/>
  <c r="J37" i="2"/>
  <c r="AF36" i="2"/>
  <c r="AE36" i="2"/>
  <c r="AD36" i="2"/>
  <c r="Z36" i="2"/>
  <c r="Y36" i="2"/>
  <c r="X36" i="2"/>
  <c r="V36" i="2"/>
  <c r="R36" i="2"/>
  <c r="Q36" i="2"/>
  <c r="P36" i="2"/>
  <c r="O36" i="2"/>
  <c r="N36" i="2"/>
  <c r="I36" i="2"/>
  <c r="H36" i="2"/>
  <c r="H35" i="2" s="1"/>
  <c r="H34" i="2" s="1"/>
  <c r="H33" i="2" s="1"/>
  <c r="AF35" i="2"/>
  <c r="AE35" i="2"/>
  <c r="AD35" i="2"/>
  <c r="Z35" i="2"/>
  <c r="Y35" i="2"/>
  <c r="X35" i="2"/>
  <c r="V35" i="2"/>
  <c r="R35" i="2"/>
  <c r="Q35" i="2"/>
  <c r="P35" i="2"/>
  <c r="O35" i="2"/>
  <c r="N35" i="2"/>
  <c r="AF34" i="2"/>
  <c r="AE34" i="2"/>
  <c r="AD34" i="2"/>
  <c r="Z34" i="2"/>
  <c r="Y34" i="2"/>
  <c r="X34" i="2"/>
  <c r="V34" i="2"/>
  <c r="R34" i="2"/>
  <c r="Q34" i="2"/>
  <c r="P34" i="2"/>
  <c r="O34" i="2"/>
  <c r="N34" i="2"/>
  <c r="AF33" i="2"/>
  <c r="AE33" i="2"/>
  <c r="AD33" i="2"/>
  <c r="Z33" i="2"/>
  <c r="Y33" i="2"/>
  <c r="X33" i="2"/>
  <c r="V33" i="2"/>
  <c r="R33" i="2"/>
  <c r="Q33" i="2"/>
  <c r="P33" i="2"/>
  <c r="O33" i="2"/>
  <c r="N33" i="2"/>
  <c r="AH33" i="2" s="1"/>
  <c r="AF32" i="2"/>
  <c r="AE32" i="2"/>
  <c r="AD32" i="2"/>
  <c r="Z32" i="2"/>
  <c r="Y32" i="2"/>
  <c r="X32" i="2"/>
  <c r="V32" i="2"/>
  <c r="R32" i="2"/>
  <c r="Q32" i="2"/>
  <c r="P32" i="2"/>
  <c r="O32" i="2"/>
  <c r="N32" i="2"/>
  <c r="M32" i="2"/>
  <c r="J32" i="2"/>
  <c r="AF31" i="2"/>
  <c r="AE31" i="2"/>
  <c r="AD31" i="2"/>
  <c r="Z31" i="2"/>
  <c r="Y31" i="2"/>
  <c r="X31" i="2"/>
  <c r="V31" i="2"/>
  <c r="R31" i="2"/>
  <c r="Q31" i="2"/>
  <c r="P31" i="2"/>
  <c r="O31" i="2"/>
  <c r="N31" i="2"/>
  <c r="I31" i="2"/>
  <c r="I30" i="2" s="1"/>
  <c r="I23" i="2" s="1"/>
  <c r="H31" i="2"/>
  <c r="H30" i="2" s="1"/>
  <c r="AF30" i="2"/>
  <c r="AE30" i="2"/>
  <c r="AD30" i="2"/>
  <c r="Z30" i="2"/>
  <c r="Y30" i="2"/>
  <c r="X30" i="2"/>
  <c r="V30" i="2"/>
  <c r="R30" i="2"/>
  <c r="Q30" i="2"/>
  <c r="P30" i="2"/>
  <c r="O30" i="2"/>
  <c r="N30" i="2"/>
  <c r="AF29" i="2"/>
  <c r="AE29" i="2"/>
  <c r="AD29" i="2"/>
  <c r="Z29" i="2"/>
  <c r="Y29" i="2"/>
  <c r="X29" i="2"/>
  <c r="V29" i="2"/>
  <c r="R29" i="2"/>
  <c r="Q29" i="2"/>
  <c r="P29" i="2"/>
  <c r="O29" i="2"/>
  <c r="N29" i="2"/>
  <c r="M29" i="2"/>
  <c r="J29" i="2"/>
  <c r="AF28" i="2"/>
  <c r="AE28" i="2"/>
  <c r="AD28" i="2"/>
  <c r="Z28" i="2"/>
  <c r="Y28" i="2"/>
  <c r="X28" i="2"/>
  <c r="V28" i="2"/>
  <c r="R28" i="2"/>
  <c r="Q28" i="2"/>
  <c r="P28" i="2"/>
  <c r="O28" i="2"/>
  <c r="N28" i="2"/>
  <c r="H28" i="2"/>
  <c r="H27" i="2" s="1"/>
  <c r="AF27" i="2"/>
  <c r="AE27" i="2"/>
  <c r="AD27" i="2"/>
  <c r="Z27" i="2"/>
  <c r="Y27" i="2"/>
  <c r="X27" i="2"/>
  <c r="V27" i="2"/>
  <c r="R27" i="2"/>
  <c r="Q27" i="2"/>
  <c r="P27" i="2"/>
  <c r="O27" i="2"/>
  <c r="N27" i="2"/>
  <c r="AF26" i="2"/>
  <c r="AE26" i="2"/>
  <c r="AD26" i="2"/>
  <c r="Z26" i="2"/>
  <c r="Y26" i="2"/>
  <c r="X26" i="2"/>
  <c r="V26" i="2"/>
  <c r="R26" i="2"/>
  <c r="Q26" i="2"/>
  <c r="P26" i="2"/>
  <c r="O26" i="2"/>
  <c r="N26" i="2"/>
  <c r="M26" i="2"/>
  <c r="J26" i="2"/>
  <c r="AF25" i="2"/>
  <c r="AE25" i="2"/>
  <c r="AD25" i="2"/>
  <c r="Z25" i="2"/>
  <c r="Y25" i="2"/>
  <c r="X25" i="2"/>
  <c r="V25" i="2"/>
  <c r="R25" i="2"/>
  <c r="Q25" i="2"/>
  <c r="P25" i="2"/>
  <c r="O25" i="2"/>
  <c r="N25" i="2"/>
  <c r="AF24" i="2"/>
  <c r="AE24" i="2"/>
  <c r="AD24" i="2"/>
  <c r="Z24" i="2"/>
  <c r="Y24" i="2"/>
  <c r="X24" i="2"/>
  <c r="V24" i="2"/>
  <c r="R24" i="2"/>
  <c r="Q24" i="2"/>
  <c r="P24" i="2"/>
  <c r="O24" i="2"/>
  <c r="N24" i="2"/>
  <c r="AF23" i="2"/>
  <c r="AE23" i="2"/>
  <c r="AD23" i="2"/>
  <c r="Z23" i="2"/>
  <c r="Y23" i="2"/>
  <c r="X23" i="2"/>
  <c r="V23" i="2"/>
  <c r="R23" i="2"/>
  <c r="Q23" i="2"/>
  <c r="P23" i="2"/>
  <c r="O23" i="2"/>
  <c r="N23" i="2"/>
  <c r="AH23" i="2" s="1"/>
  <c r="AF22" i="2"/>
  <c r="AE22" i="2"/>
  <c r="AD22" i="2"/>
  <c r="Z22" i="2"/>
  <c r="Y22" i="2"/>
  <c r="X22" i="2"/>
  <c r="V22" i="2"/>
  <c r="R22" i="2"/>
  <c r="Q22" i="2"/>
  <c r="P22" i="2"/>
  <c r="O22" i="2"/>
  <c r="N22" i="2"/>
  <c r="M22" i="2"/>
  <c r="J22" i="2"/>
  <c r="AF21" i="2"/>
  <c r="AE21" i="2"/>
  <c r="AD21" i="2"/>
  <c r="Z21" i="2"/>
  <c r="Y21" i="2"/>
  <c r="X21" i="2"/>
  <c r="V21" i="2"/>
  <c r="R21" i="2"/>
  <c r="Q21" i="2"/>
  <c r="P21" i="2"/>
  <c r="O21" i="2"/>
  <c r="N21" i="2"/>
  <c r="I21" i="2"/>
  <c r="I20" i="2" s="1"/>
  <c r="H21" i="2"/>
  <c r="H20" i="2" s="1"/>
  <c r="AF20" i="2"/>
  <c r="AE20" i="2"/>
  <c r="AD20" i="2"/>
  <c r="Z20" i="2"/>
  <c r="Y20" i="2"/>
  <c r="X20" i="2"/>
  <c r="V20" i="2"/>
  <c r="R20" i="2"/>
  <c r="Q20" i="2"/>
  <c r="P20" i="2"/>
  <c r="O20" i="2"/>
  <c r="N20" i="2"/>
  <c r="AF19" i="2"/>
  <c r="AE19" i="2"/>
  <c r="AD19" i="2"/>
  <c r="Z19" i="2"/>
  <c r="Y19" i="2"/>
  <c r="X19" i="2"/>
  <c r="V19" i="2"/>
  <c r="R19" i="2"/>
  <c r="Q19" i="2"/>
  <c r="P19" i="2"/>
  <c r="O19" i="2"/>
  <c r="N19" i="2"/>
  <c r="M19" i="2"/>
  <c r="AF18" i="2"/>
  <c r="AE18" i="2"/>
  <c r="AD18" i="2"/>
  <c r="Z18" i="2"/>
  <c r="Y18" i="2"/>
  <c r="X18" i="2"/>
  <c r="V18" i="2"/>
  <c r="R18" i="2"/>
  <c r="Q18" i="2"/>
  <c r="P18" i="2"/>
  <c r="O18" i="2"/>
  <c r="N18" i="2"/>
  <c r="AF17" i="2"/>
  <c r="AE17" i="2"/>
  <c r="AD17" i="2"/>
  <c r="Z17" i="2"/>
  <c r="Y17" i="2"/>
  <c r="X17" i="2"/>
  <c r="V17" i="2"/>
  <c r="R17" i="2"/>
  <c r="Q17" i="2"/>
  <c r="P17" i="2"/>
  <c r="O17" i="2"/>
  <c r="N17" i="2"/>
  <c r="AF16" i="2"/>
  <c r="AE16" i="2"/>
  <c r="AD16" i="2"/>
  <c r="Z16" i="2"/>
  <c r="Y16" i="2"/>
  <c r="X16" i="2"/>
  <c r="V16" i="2"/>
  <c r="R16" i="2"/>
  <c r="Q16" i="2"/>
  <c r="P16" i="2"/>
  <c r="O16" i="2"/>
  <c r="N16" i="2"/>
  <c r="AH16" i="2" s="1"/>
  <c r="AF15" i="2"/>
  <c r="AE15" i="2"/>
  <c r="AD15" i="2"/>
  <c r="Z15" i="2"/>
  <c r="Y15" i="2"/>
  <c r="X15" i="2"/>
  <c r="V15" i="2"/>
  <c r="R15" i="2"/>
  <c r="Q15" i="2"/>
  <c r="P15" i="2"/>
  <c r="O15" i="2"/>
  <c r="N15" i="2"/>
  <c r="M15" i="2"/>
  <c r="AF14" i="2"/>
  <c r="AE14" i="2"/>
  <c r="AD14" i="2"/>
  <c r="Z14" i="2"/>
  <c r="Y14" i="2"/>
  <c r="X14" i="2"/>
  <c r="V14" i="2"/>
  <c r="R14" i="2"/>
  <c r="Q14" i="2"/>
  <c r="P14" i="2"/>
  <c r="O14" i="2"/>
  <c r="N14" i="2"/>
  <c r="I14" i="2"/>
  <c r="I13" i="2" s="1"/>
  <c r="AF13" i="2"/>
  <c r="AE13" i="2"/>
  <c r="AD13" i="2"/>
  <c r="Z13" i="2"/>
  <c r="Y13" i="2"/>
  <c r="X13" i="2"/>
  <c r="V13" i="2"/>
  <c r="R13" i="2"/>
  <c r="Q13" i="2"/>
  <c r="P13" i="2"/>
  <c r="O13" i="2"/>
  <c r="N13" i="2"/>
  <c r="AF12" i="2"/>
  <c r="AE12" i="2"/>
  <c r="AD12" i="2"/>
  <c r="Z12" i="2"/>
  <c r="Y12" i="2"/>
  <c r="X12" i="2"/>
  <c r="V12" i="2"/>
  <c r="R12" i="2"/>
  <c r="Q12" i="2"/>
  <c r="P12" i="2"/>
  <c r="O12" i="2"/>
  <c r="N12" i="2"/>
  <c r="M12" i="2"/>
  <c r="J12" i="2"/>
  <c r="AF11" i="2"/>
  <c r="AE11" i="2"/>
  <c r="AD11" i="2"/>
  <c r="Z11" i="2"/>
  <c r="Y11" i="2"/>
  <c r="X11" i="2"/>
  <c r="V11" i="2"/>
  <c r="R11" i="2"/>
  <c r="Q11" i="2"/>
  <c r="P11" i="2"/>
  <c r="O11" i="2"/>
  <c r="N11" i="2"/>
  <c r="M11" i="2"/>
  <c r="J11" i="2"/>
  <c r="AF10" i="2"/>
  <c r="AE10" i="2"/>
  <c r="AD10" i="2"/>
  <c r="Z10" i="2"/>
  <c r="Y10" i="2"/>
  <c r="X10" i="2"/>
  <c r="V10" i="2"/>
  <c r="R10" i="2"/>
  <c r="Q10" i="2"/>
  <c r="P10" i="2"/>
  <c r="O10" i="2"/>
  <c r="N10" i="2"/>
  <c r="I10" i="2"/>
  <c r="I9" i="2" s="1"/>
  <c r="H10" i="2"/>
  <c r="H9" i="2" s="1"/>
  <c r="H8" i="2" s="1"/>
  <c r="AF9" i="2"/>
  <c r="AE9" i="2"/>
  <c r="AD9" i="2"/>
  <c r="Z9" i="2"/>
  <c r="Y9" i="2"/>
  <c r="X9" i="2"/>
  <c r="V9" i="2"/>
  <c r="R9" i="2"/>
  <c r="Q9" i="2"/>
  <c r="P9" i="2"/>
  <c r="O9" i="2"/>
  <c r="N9" i="2"/>
  <c r="AF8" i="2"/>
  <c r="AE8" i="2"/>
  <c r="AD8" i="2"/>
  <c r="Z8" i="2"/>
  <c r="Y8" i="2"/>
  <c r="X8" i="2"/>
  <c r="V8" i="2"/>
  <c r="R8" i="2"/>
  <c r="Q8" i="2"/>
  <c r="P8" i="2"/>
  <c r="O8" i="2"/>
  <c r="N8" i="2"/>
  <c r="AH8" i="2" l="1"/>
  <c r="AH43" i="2"/>
  <c r="AI43" i="2" s="1"/>
  <c r="I8" i="2"/>
  <c r="J9" i="2"/>
  <c r="I42" i="2"/>
  <c r="M28" i="2"/>
  <c r="H25" i="2"/>
  <c r="H24" i="2" s="1"/>
  <c r="H23" i="2" s="1"/>
  <c r="H16" i="2"/>
  <c r="J16" i="2" s="1"/>
  <c r="J17" i="2"/>
  <c r="J14" i="2"/>
  <c r="AA47" i="2"/>
  <c r="AB47" i="2" s="1"/>
  <c r="J40" i="2"/>
  <c r="AA37" i="2"/>
  <c r="AB37" i="2" s="1"/>
  <c r="M40" i="2"/>
  <c r="AA44" i="2"/>
  <c r="AB44" i="2" s="1"/>
  <c r="AA45" i="2"/>
  <c r="AB45" i="2" s="1"/>
  <c r="M10" i="2"/>
  <c r="M21" i="2"/>
  <c r="AA21" i="2"/>
  <c r="AB21" i="2" s="1"/>
  <c r="AA28" i="2"/>
  <c r="AB28" i="2" s="1"/>
  <c r="AA39" i="2"/>
  <c r="AB39" i="2" s="1"/>
  <c r="AA55" i="2"/>
  <c r="AB55" i="2" s="1"/>
  <c r="AA33" i="2"/>
  <c r="AB33" i="2" s="1"/>
  <c r="AA34" i="2"/>
  <c r="AB34" i="2" s="1"/>
  <c r="AA9" i="2"/>
  <c r="AB9" i="2" s="1"/>
  <c r="AA20" i="2"/>
  <c r="AB20" i="2" s="1"/>
  <c r="AA29" i="2"/>
  <c r="AB29" i="2" s="1"/>
  <c r="AA23" i="2"/>
  <c r="AB23" i="2" s="1"/>
  <c r="AA56" i="2"/>
  <c r="AB56" i="2" s="1"/>
  <c r="M31" i="2"/>
  <c r="AA31" i="2"/>
  <c r="AB31" i="2" s="1"/>
  <c r="AA36" i="2"/>
  <c r="AB36" i="2" s="1"/>
  <c r="J44" i="2"/>
  <c r="AA54" i="2"/>
  <c r="AB54" i="2" s="1"/>
  <c r="J31" i="2"/>
  <c r="AA8" i="2"/>
  <c r="AB8" i="2" s="1"/>
  <c r="AA15" i="2"/>
  <c r="AB15" i="2" s="1"/>
  <c r="AA16" i="2"/>
  <c r="AB16" i="2" s="1"/>
  <c r="AA17" i="2"/>
  <c r="AB17" i="2" s="1"/>
  <c r="AA19" i="2"/>
  <c r="AB19" i="2" s="1"/>
  <c r="J10" i="2"/>
  <c r="AA10" i="2"/>
  <c r="AB10" i="2" s="1"/>
  <c r="AA12" i="2"/>
  <c r="AB12" i="2" s="1"/>
  <c r="M14" i="2"/>
  <c r="AA14" i="2"/>
  <c r="AB14" i="2" s="1"/>
  <c r="M18" i="2"/>
  <c r="AA18" i="2"/>
  <c r="AB18" i="2" s="1"/>
  <c r="AA25" i="2"/>
  <c r="AB25" i="2" s="1"/>
  <c r="AA22" i="2"/>
  <c r="AB22" i="2" s="1"/>
  <c r="AA26" i="2"/>
  <c r="AB26" i="2" s="1"/>
  <c r="AA32" i="2"/>
  <c r="AB32" i="2" s="1"/>
  <c r="AA24" i="2"/>
  <c r="AB24" i="2" s="1"/>
  <c r="AA27" i="2"/>
  <c r="AB27" i="2" s="1"/>
  <c r="AA30" i="2"/>
  <c r="AB30" i="2" s="1"/>
  <c r="AA35" i="2"/>
  <c r="AB35" i="2" s="1"/>
  <c r="J48" i="2"/>
  <c r="H47" i="2"/>
  <c r="M47" i="2" s="1"/>
  <c r="AA41" i="2"/>
  <c r="AB41" i="2" s="1"/>
  <c r="M48" i="2"/>
  <c r="AA38" i="2"/>
  <c r="AB38" i="2" s="1"/>
  <c r="AA42" i="2"/>
  <c r="AB42" i="2" s="1"/>
  <c r="AA50" i="2"/>
  <c r="AB50" i="2" s="1"/>
  <c r="AA52" i="2"/>
  <c r="AB52" i="2" s="1"/>
  <c r="AA51" i="2"/>
  <c r="AB51" i="2" s="1"/>
  <c r="AA53" i="2"/>
  <c r="AB53" i="2" s="1"/>
  <c r="AH54" i="2"/>
  <c r="AA46" i="2"/>
  <c r="AB46" i="2" s="1"/>
  <c r="AH9" i="2"/>
  <c r="I69" i="2"/>
  <c r="AA11" i="2"/>
  <c r="AB11" i="2" s="1"/>
  <c r="AA13" i="2"/>
  <c r="AB13" i="2" s="1"/>
  <c r="AH17" i="2"/>
  <c r="AH18" i="2" s="1"/>
  <c r="J21" i="2"/>
  <c r="AH39" i="2"/>
  <c r="J28" i="2"/>
  <c r="M27" i="2"/>
  <c r="M36" i="2"/>
  <c r="I35" i="2"/>
  <c r="J36" i="2"/>
  <c r="AA40" i="2"/>
  <c r="AB40" i="2" s="1"/>
  <c r="M44" i="2"/>
  <c r="AA48" i="2"/>
  <c r="AB48" i="2" s="1"/>
  <c r="AA49" i="2"/>
  <c r="AB49" i="2" s="1"/>
  <c r="M55" i="2"/>
  <c r="J55" i="2"/>
  <c r="I10" i="1"/>
  <c r="I13" i="1"/>
  <c r="I17" i="1"/>
  <c r="I20" i="1"/>
  <c r="I23" i="1"/>
  <c r="I26" i="1"/>
  <c r="I29" i="1"/>
  <c r="I28" i="1" s="1"/>
  <c r="I32" i="1"/>
  <c r="I31" i="1" s="1"/>
  <c r="I35" i="1"/>
  <c r="I34" i="1" s="1"/>
  <c r="I39" i="1"/>
  <c r="I38" i="1" s="1"/>
  <c r="I44" i="1"/>
  <c r="I43" i="1" s="1"/>
  <c r="I47" i="1"/>
  <c r="I46" i="1" s="1"/>
  <c r="I50" i="1"/>
  <c r="I49" i="1" s="1"/>
  <c r="I53" i="1"/>
  <c r="I52" i="1" s="1"/>
  <c r="I56" i="1"/>
  <c r="I55" i="1" s="1"/>
  <c r="I59" i="1"/>
  <c r="I58" i="1" s="1"/>
  <c r="I63" i="1"/>
  <c r="I62" i="1" s="1"/>
  <c r="I67" i="1"/>
  <c r="I66" i="1" s="1"/>
  <c r="I71" i="1"/>
  <c r="I70" i="1" s="1"/>
  <c r="I75" i="1"/>
  <c r="I74" i="1" s="1"/>
  <c r="I79" i="1"/>
  <c r="I78" i="1" s="1"/>
  <c r="I83" i="1"/>
  <c r="I85" i="1"/>
  <c r="I82" i="1" s="1"/>
  <c r="I89" i="1"/>
  <c r="I88" i="1" s="1"/>
  <c r="I93" i="1"/>
  <c r="I95" i="1"/>
  <c r="I99" i="1"/>
  <c r="I98" i="1" s="1"/>
  <c r="I102" i="1"/>
  <c r="I101" i="1" s="1"/>
  <c r="I106" i="1"/>
  <c r="I105" i="1" s="1"/>
  <c r="I110" i="1"/>
  <c r="I109" i="1" s="1"/>
  <c r="I114" i="1"/>
  <c r="I113" i="1" s="1"/>
  <c r="I121" i="1"/>
  <c r="I120" i="1" s="1"/>
  <c r="I127" i="1"/>
  <c r="I152" i="1"/>
  <c r="I183" i="1"/>
  <c r="I188" i="1"/>
  <c r="I193" i="1"/>
  <c r="I198" i="1"/>
  <c r="I202" i="1"/>
  <c r="I207" i="1"/>
  <c r="I213" i="1"/>
  <c r="I219" i="1"/>
  <c r="I222" i="1"/>
  <c r="I225" i="1"/>
  <c r="I238" i="1"/>
  <c r="I245" i="1"/>
  <c r="I244" i="1" s="1"/>
  <c r="I249" i="1"/>
  <c r="I252" i="1"/>
  <c r="I262" i="1"/>
  <c r="I264" i="1"/>
  <c r="I270" i="1"/>
  <c r="I275" i="1"/>
  <c r="I280" i="1"/>
  <c r="I283" i="1"/>
  <c r="I288" i="1"/>
  <c r="I296" i="1"/>
  <c r="I298" i="1"/>
  <c r="I306" i="1"/>
  <c r="I311" i="1"/>
  <c r="I315" i="1"/>
  <c r="I318" i="1"/>
  <c r="I320" i="1"/>
  <c r="I325" i="1"/>
  <c r="I322" i="1" s="1"/>
  <c r="I331" i="1"/>
  <c r="I334" i="1"/>
  <c r="I337" i="1"/>
  <c r="I340" i="1"/>
  <c r="I367" i="1"/>
  <c r="I371" i="1"/>
  <c r="I378" i="1"/>
  <c r="I381" i="1"/>
  <c r="I390" i="1"/>
  <c r="I393" i="1"/>
  <c r="I398" i="1"/>
  <c r="I404" i="1"/>
  <c r="I410" i="1"/>
  <c r="I416" i="1"/>
  <c r="I420" i="1"/>
  <c r="I427" i="1"/>
  <c r="I426" i="1" s="1"/>
  <c r="I432" i="1"/>
  <c r="I436" i="1"/>
  <c r="I440" i="1"/>
  <c r="I444" i="1"/>
  <c r="I451" i="1"/>
  <c r="I450" i="1" s="1"/>
  <c r="I462" i="1"/>
  <c r="I466" i="1"/>
  <c r="I464" i="1" s="1"/>
  <c r="I471" i="1"/>
  <c r="I480" i="1"/>
  <c r="I487" i="1"/>
  <c r="I489" i="1"/>
  <c r="I492" i="1"/>
  <c r="I498" i="1"/>
  <c r="I504" i="1"/>
  <c r="I507" i="1"/>
  <c r="I509" i="1"/>
  <c r="I512" i="1"/>
  <c r="I517" i="1"/>
  <c r="I522" i="1"/>
  <c r="I526" i="1"/>
  <c r="I525" i="1" s="1"/>
  <c r="I530" i="1"/>
  <c r="I535" i="1"/>
  <c r="I533" i="1" s="1"/>
  <c r="I543" i="1"/>
  <c r="I552" i="1"/>
  <c r="I556" i="1"/>
  <c r="I561" i="1"/>
  <c r="I568" i="1"/>
  <c r="I572" i="1"/>
  <c r="I575" i="1"/>
  <c r="I578" i="1"/>
  <c r="I581" i="1"/>
  <c r="I580" i="1" s="1"/>
  <c r="I586" i="1"/>
  <c r="I589" i="1"/>
  <c r="I593" i="1"/>
  <c r="I598" i="1"/>
  <c r="I600" i="1"/>
  <c r="I605" i="1"/>
  <c r="I607" i="1"/>
  <c r="I609" i="1"/>
  <c r="I612" i="1"/>
  <c r="I618" i="1"/>
  <c r="I620" i="1"/>
  <c r="I622" i="1"/>
  <c r="I624" i="1"/>
  <c r="I626" i="1"/>
  <c r="I629" i="1"/>
  <c r="I635" i="1"/>
  <c r="I637" i="1"/>
  <c r="I642" i="1"/>
  <c r="I660" i="1"/>
  <c r="I674" i="1"/>
  <c r="I673" i="1" s="1"/>
  <c r="I690" i="1"/>
  <c r="I695" i="1"/>
  <c r="I694" i="1" s="1"/>
  <c r="I707" i="1"/>
  <c r="I706" i="1" s="1"/>
  <c r="I712" i="1"/>
  <c r="I711" i="1" s="1"/>
  <c r="I710" i="1" s="1"/>
  <c r="I723" i="1"/>
  <c r="I725" i="1"/>
  <c r="I727" i="1"/>
  <c r="I730" i="1"/>
  <c r="I729" i="1" s="1"/>
  <c r="I733" i="1"/>
  <c r="I735" i="1"/>
  <c r="I737" i="1"/>
  <c r="I739" i="1"/>
  <c r="I741" i="1"/>
  <c r="I743" i="1"/>
  <c r="I745" i="1"/>
  <c r="I747" i="1"/>
  <c r="I749" i="1"/>
  <c r="I752" i="1"/>
  <c r="I751" i="1" s="1"/>
  <c r="I757" i="1"/>
  <c r="I759" i="1"/>
  <c r="I761" i="1"/>
  <c r="I763" i="1"/>
  <c r="I765" i="1"/>
  <c r="I767" i="1"/>
  <c r="I770" i="1"/>
  <c r="I772" i="1"/>
  <c r="I774" i="1"/>
  <c r="I778" i="1"/>
  <c r="I777" i="1" s="1"/>
  <c r="I782" i="1"/>
  <c r="I781" i="1" s="1"/>
  <c r="I786" i="1"/>
  <c r="I788" i="1"/>
  <c r="I791" i="1"/>
  <c r="I790" i="1" s="1"/>
  <c r="I812" i="1"/>
  <c r="I814" i="1"/>
  <c r="I816" i="1"/>
  <c r="I818" i="1"/>
  <c r="I821" i="1"/>
  <c r="I820" i="1" s="1"/>
  <c r="I824" i="1"/>
  <c r="I826" i="1"/>
  <c r="I828" i="1"/>
  <c r="I830" i="1"/>
  <c r="I832" i="1"/>
  <c r="I834" i="1"/>
  <c r="I836" i="1"/>
  <c r="I838" i="1"/>
  <c r="I840" i="1"/>
  <c r="I843" i="1"/>
  <c r="I842" i="1" s="1"/>
  <c r="I849" i="1"/>
  <c r="I852" i="1"/>
  <c r="I851" i="1" s="1"/>
  <c r="I855" i="1"/>
  <c r="I857" i="1"/>
  <c r="I860" i="1"/>
  <c r="I859" i="1" s="1"/>
  <c r="I865" i="1"/>
  <c r="I864" i="1" s="1"/>
  <c r="I874" i="1"/>
  <c r="I873" i="1" s="1"/>
  <c r="I878" i="1"/>
  <c r="I881" i="1"/>
  <c r="I880" i="1" s="1"/>
  <c r="I885" i="1"/>
  <c r="I884" i="1" s="1"/>
  <c r="I897" i="1"/>
  <c r="I888" i="1" s="1"/>
  <c r="I909" i="1"/>
  <c r="I921" i="1"/>
  <c r="I920" i="1" s="1"/>
  <c r="I926" i="1"/>
  <c r="I925" i="1" s="1"/>
  <c r="I931" i="1"/>
  <c r="I936" i="1"/>
  <c r="I934" i="1" s="1"/>
  <c r="I933" i="1" s="1"/>
  <c r="I955" i="1"/>
  <c r="I957" i="1"/>
  <c r="I963" i="1"/>
  <c r="I966" i="1"/>
  <c r="I968" i="1"/>
  <c r="I971" i="1"/>
  <c r="I974" i="1"/>
  <c r="I973" i="1" s="1"/>
  <c r="I978" i="1"/>
  <c r="I980" i="1"/>
  <c r="I983" i="1"/>
  <c r="I985" i="1"/>
  <c r="I987" i="1"/>
  <c r="I989" i="1"/>
  <c r="I994" i="1"/>
  <c r="I998" i="1"/>
  <c r="I997" i="1" s="1"/>
  <c r="I1001" i="1"/>
  <c r="I1004" i="1"/>
  <c r="I1003" i="1" s="1"/>
  <c r="I1010" i="1"/>
  <c r="I1009" i="1" s="1"/>
  <c r="I1022" i="1"/>
  <c r="I1045" i="1"/>
  <c r="I1094" i="1"/>
  <c r="I1099" i="1"/>
  <c r="I1102" i="1"/>
  <c r="I1106" i="1"/>
  <c r="I1110" i="1"/>
  <c r="I1112" i="1"/>
  <c r="I1115" i="1"/>
  <c r="I1117" i="1"/>
  <c r="I1119" i="1"/>
  <c r="I1125" i="1"/>
  <c r="I1121" i="1" s="1"/>
  <c r="I1132" i="1"/>
  <c r="I1135" i="1"/>
  <c r="I1137" i="1"/>
  <c r="I1139" i="1"/>
  <c r="I1143" i="1"/>
  <c r="I1146" i="1"/>
  <c r="I1150" i="1"/>
  <c r="I1149" i="1" s="1"/>
  <c r="H1150" i="1"/>
  <c r="H1149" i="1" s="1"/>
  <c r="H1146" i="1"/>
  <c r="H1143" i="1"/>
  <c r="H1139" i="1"/>
  <c r="H1137" i="1"/>
  <c r="H1135" i="1"/>
  <c r="H1132" i="1"/>
  <c r="H1125" i="1"/>
  <c r="H1121" i="1" s="1"/>
  <c r="H1119" i="1"/>
  <c r="H1117" i="1"/>
  <c r="H1115" i="1"/>
  <c r="H1112" i="1"/>
  <c r="H1110" i="1"/>
  <c r="H1106" i="1"/>
  <c r="H1102" i="1"/>
  <c r="H1099" i="1"/>
  <c r="H1094" i="1"/>
  <c r="H1071" i="1"/>
  <c r="H1066" i="1"/>
  <c r="H1056" i="1"/>
  <c r="H1051" i="1"/>
  <c r="H1022" i="1"/>
  <c r="H1010" i="1"/>
  <c r="H1009" i="1" s="1"/>
  <c r="H1004" i="1"/>
  <c r="H1003" i="1" s="1"/>
  <c r="H1001" i="1"/>
  <c r="H998" i="1"/>
  <c r="H997" i="1" s="1"/>
  <c r="H994" i="1"/>
  <c r="H991" i="1"/>
  <c r="H989" i="1"/>
  <c r="H987" i="1"/>
  <c r="H985" i="1"/>
  <c r="H983" i="1"/>
  <c r="H980" i="1"/>
  <c r="H978" i="1"/>
  <c r="H974" i="1"/>
  <c r="H973" i="1" s="1"/>
  <c r="H971" i="1"/>
  <c r="H968" i="1"/>
  <c r="H966" i="1"/>
  <c r="H963" i="1"/>
  <c r="H957" i="1"/>
  <c r="H955" i="1"/>
  <c r="H936" i="1"/>
  <c r="H934" i="1" s="1"/>
  <c r="H933" i="1" s="1"/>
  <c r="H931" i="1"/>
  <c r="H926" i="1"/>
  <c r="H925" i="1" s="1"/>
  <c r="H921" i="1"/>
  <c r="H920" i="1" s="1"/>
  <c r="H909" i="1"/>
  <c r="H897" i="1"/>
  <c r="H888" i="1" s="1"/>
  <c r="H885" i="1"/>
  <c r="H884" i="1" s="1"/>
  <c r="H881" i="1"/>
  <c r="H880" i="1" s="1"/>
  <c r="H878" i="1"/>
  <c r="H874" i="1"/>
  <c r="H873" i="1" s="1"/>
  <c r="H865" i="1"/>
  <c r="H864" i="1" s="1"/>
  <c r="H860" i="1"/>
  <c r="H859" i="1" s="1"/>
  <c r="H857" i="1"/>
  <c r="H855" i="1"/>
  <c r="H852" i="1"/>
  <c r="H851" i="1" s="1"/>
  <c r="H849" i="1"/>
  <c r="H843" i="1"/>
  <c r="H842" i="1" s="1"/>
  <c r="H840" i="1"/>
  <c r="H838" i="1"/>
  <c r="H836" i="1"/>
  <c r="H834" i="1"/>
  <c r="H832" i="1"/>
  <c r="H830" i="1"/>
  <c r="H828" i="1"/>
  <c r="H826" i="1"/>
  <c r="H824" i="1"/>
  <c r="H821" i="1"/>
  <c r="H820" i="1" s="1"/>
  <c r="H818" i="1"/>
  <c r="H816" i="1"/>
  <c r="H814" i="1"/>
  <c r="H812" i="1"/>
  <c r="H791" i="1"/>
  <c r="H790" i="1" s="1"/>
  <c r="H788" i="1"/>
  <c r="H786" i="1"/>
  <c r="H782" i="1"/>
  <c r="H781" i="1" s="1"/>
  <c r="H778" i="1"/>
  <c r="H777" i="1" s="1"/>
  <c r="H774" i="1"/>
  <c r="H772" i="1"/>
  <c r="H770" i="1"/>
  <c r="H767" i="1"/>
  <c r="H765" i="1"/>
  <c r="H763" i="1"/>
  <c r="H761" i="1"/>
  <c r="H759" i="1"/>
  <c r="H757" i="1"/>
  <c r="H752" i="1"/>
  <c r="H751" i="1" s="1"/>
  <c r="H749" i="1"/>
  <c r="H747" i="1"/>
  <c r="H745" i="1"/>
  <c r="H743" i="1"/>
  <c r="H741" i="1"/>
  <c r="H739" i="1"/>
  <c r="H737" i="1"/>
  <c r="H735" i="1"/>
  <c r="H733" i="1"/>
  <c r="H730" i="1"/>
  <c r="H729" i="1" s="1"/>
  <c r="H727" i="1"/>
  <c r="H725" i="1"/>
  <c r="H723" i="1"/>
  <c r="H712" i="1"/>
  <c r="H711" i="1" s="1"/>
  <c r="H710" i="1" s="1"/>
  <c r="H707" i="1"/>
  <c r="H706" i="1" s="1"/>
  <c r="H695" i="1"/>
  <c r="H694" i="1" s="1"/>
  <c r="H690" i="1"/>
  <c r="H674" i="1"/>
  <c r="H673" i="1" s="1"/>
  <c r="H660" i="1"/>
  <c r="H642" i="1"/>
  <c r="H637" i="1"/>
  <c r="H635" i="1"/>
  <c r="H629" i="1"/>
  <c r="H626" i="1"/>
  <c r="H624" i="1"/>
  <c r="H622" i="1"/>
  <c r="H620" i="1"/>
  <c r="H618" i="1"/>
  <c r="H612" i="1"/>
  <c r="H609" i="1"/>
  <c r="H607" i="1"/>
  <c r="H605" i="1"/>
  <c r="H600" i="1"/>
  <c r="H598" i="1"/>
  <c r="H593" i="1"/>
  <c r="H589" i="1"/>
  <c r="H587" i="1"/>
  <c r="H586" i="1" s="1"/>
  <c r="H584" i="1" s="1"/>
  <c r="H581" i="1"/>
  <c r="H580" i="1" s="1"/>
  <c r="H578" i="1"/>
  <c r="H575" i="1"/>
  <c r="H572" i="1"/>
  <c r="H568" i="1"/>
  <c r="H564" i="1"/>
  <c r="H563" i="1"/>
  <c r="H562" i="1"/>
  <c r="H557" i="1"/>
  <c r="H556" i="1" s="1"/>
  <c r="H553" i="1"/>
  <c r="H552" i="1" s="1"/>
  <c r="H545" i="1"/>
  <c r="H543" i="1"/>
  <c r="H535" i="1"/>
  <c r="H533" i="1" s="1"/>
  <c r="H530" i="1"/>
  <c r="H526" i="1"/>
  <c r="H525" i="1" s="1"/>
  <c r="H522" i="1"/>
  <c r="H517" i="1"/>
  <c r="H512" i="1"/>
  <c r="H509" i="1"/>
  <c r="H507" i="1"/>
  <c r="H504" i="1"/>
  <c r="H498" i="1"/>
  <c r="H492" i="1"/>
  <c r="H489" i="1"/>
  <c r="H487" i="1"/>
  <c r="H481" i="1"/>
  <c r="H480" i="1" s="1"/>
  <c r="H471" i="1"/>
  <c r="H466" i="1"/>
  <c r="H464" i="1" s="1"/>
  <c r="H462" i="1"/>
  <c r="H452" i="1"/>
  <c r="H451" i="1" s="1"/>
  <c r="H450" i="1" s="1"/>
  <c r="H445" i="1"/>
  <c r="H444" i="1" s="1"/>
  <c r="H440" i="1"/>
  <c r="H436" i="1"/>
  <c r="H432" i="1"/>
  <c r="H428" i="1"/>
  <c r="H427" i="1" s="1"/>
  <c r="H426" i="1" s="1"/>
  <c r="H420" i="1"/>
  <c r="H416" i="1"/>
  <c r="H410" i="1"/>
  <c r="H404" i="1"/>
  <c r="H399" i="1"/>
  <c r="H398" i="1"/>
  <c r="H394" i="1"/>
  <c r="H393" i="1" s="1"/>
  <c r="H391" i="1"/>
  <c r="H390" i="1" s="1"/>
  <c r="H388" i="1"/>
  <c r="H381" i="1"/>
  <c r="H378" i="1"/>
  <c r="H371" i="1"/>
  <c r="H367" i="1"/>
  <c r="H360" i="1"/>
  <c r="H340" i="1" s="1"/>
  <c r="H338" i="1"/>
  <c r="H337" i="1"/>
  <c r="H335" i="1"/>
  <c r="H334" i="1" s="1"/>
  <c r="H331" i="1"/>
  <c r="H325" i="1"/>
  <c r="H322" i="1" s="1"/>
  <c r="H320" i="1"/>
  <c r="H318" i="1"/>
  <c r="H315" i="1"/>
  <c r="H311" i="1"/>
  <c r="H306" i="1"/>
  <c r="H298" i="1"/>
  <c r="H296" i="1"/>
  <c r="H288" i="1"/>
  <c r="H286" i="1"/>
  <c r="H283" i="1"/>
  <c r="H280" i="1"/>
  <c r="H275" i="1"/>
  <c r="H270" i="1"/>
  <c r="H264" i="1"/>
  <c r="H262" i="1"/>
  <c r="H252" i="1"/>
  <c r="H249" i="1"/>
  <c r="H245" i="1"/>
  <c r="H244" i="1" s="1"/>
  <c r="H239" i="1"/>
  <c r="H238" i="1" s="1"/>
  <c r="H237" i="1" s="1"/>
  <c r="H225" i="1"/>
  <c r="H222" i="1"/>
  <c r="H219" i="1"/>
  <c r="H213" i="1"/>
  <c r="H207" i="1"/>
  <c r="H202" i="1"/>
  <c r="H198" i="1"/>
  <c r="H193" i="1"/>
  <c r="H188" i="1"/>
  <c r="H183" i="1"/>
  <c r="H152" i="1"/>
  <c r="H127" i="1"/>
  <c r="H121" i="1"/>
  <c r="H120" i="1" s="1"/>
  <c r="H114" i="1"/>
  <c r="H113" i="1" s="1"/>
  <c r="H110" i="1"/>
  <c r="H109" i="1" s="1"/>
  <c r="H106" i="1"/>
  <c r="H105" i="1" s="1"/>
  <c r="H102" i="1"/>
  <c r="H101" i="1" s="1"/>
  <c r="H99" i="1"/>
  <c r="H98" i="1" s="1"/>
  <c r="H95" i="1"/>
  <c r="H93" i="1"/>
  <c r="H89" i="1"/>
  <c r="H88" i="1" s="1"/>
  <c r="H85" i="1"/>
  <c r="H83" i="1"/>
  <c r="H79" i="1"/>
  <c r="H78" i="1" s="1"/>
  <c r="H75" i="1"/>
  <c r="H74" i="1" s="1"/>
  <c r="H71" i="1"/>
  <c r="H70" i="1" s="1"/>
  <c r="H67" i="1"/>
  <c r="H66" i="1" s="1"/>
  <c r="H63" i="1"/>
  <c r="H62" i="1" s="1"/>
  <c r="H59" i="1"/>
  <c r="H58" i="1" s="1"/>
  <c r="H56" i="1"/>
  <c r="H55" i="1" s="1"/>
  <c r="H53" i="1"/>
  <c r="H52" i="1" s="1"/>
  <c r="H50" i="1"/>
  <c r="H49" i="1" s="1"/>
  <c r="H47" i="1"/>
  <c r="H46" i="1" s="1"/>
  <c r="H44" i="1"/>
  <c r="H43" i="1" s="1"/>
  <c r="H39" i="1"/>
  <c r="H38" i="1" s="1"/>
  <c r="H35" i="1"/>
  <c r="H34" i="1" s="1"/>
  <c r="H32" i="1"/>
  <c r="H31" i="1" s="1"/>
  <c r="H29" i="1"/>
  <c r="H28" i="1" s="1"/>
  <c r="H26" i="1"/>
  <c r="H23" i="1"/>
  <c r="H20" i="1"/>
  <c r="H17" i="1"/>
  <c r="H13" i="1"/>
  <c r="H10" i="1"/>
  <c r="H561" i="1" l="1"/>
  <c r="H1045" i="1"/>
  <c r="H43" i="2"/>
  <c r="H60" i="2" s="1"/>
  <c r="AI54" i="2"/>
  <c r="J47" i="2"/>
  <c r="J69" i="2"/>
  <c r="H69" i="2"/>
  <c r="M51" i="2"/>
  <c r="J39" i="2"/>
  <c r="H66" i="2"/>
  <c r="AI17" i="2"/>
  <c r="AI18" i="2" s="1"/>
  <c r="AJ18" i="2" s="1"/>
  <c r="M39" i="2"/>
  <c r="J27" i="2"/>
  <c r="M25" i="2"/>
  <c r="AI39" i="2"/>
  <c r="M30" i="2"/>
  <c r="J30" i="2"/>
  <c r="J35" i="2"/>
  <c r="M35" i="2"/>
  <c r="I34" i="2"/>
  <c r="I33" i="2" s="1"/>
  <c r="I63" i="2"/>
  <c r="I66" i="2"/>
  <c r="AI9" i="2"/>
  <c r="AH19" i="2"/>
  <c r="I887" i="1"/>
  <c r="H887" i="1"/>
  <c r="I1021" i="1"/>
  <c r="I1020" i="1" s="1"/>
  <c r="I310" i="1"/>
  <c r="I295" i="1" s="1"/>
  <c r="H872" i="1"/>
  <c r="I22" i="1"/>
  <c r="H92" i="1"/>
  <c r="H769" i="1"/>
  <c r="I672" i="1"/>
  <c r="H397" i="1"/>
  <c r="H125" i="1"/>
  <c r="H124" i="1" s="1"/>
  <c r="H310" i="1"/>
  <c r="H295" i="1" s="1"/>
  <c r="H491" i="1"/>
  <c r="H611" i="1"/>
  <c r="I125" i="1"/>
  <c r="I124" i="1" s="1"/>
  <c r="H9" i="1"/>
  <c r="H470" i="1"/>
  <c r="H641" i="1"/>
  <c r="H640" i="1" s="1"/>
  <c r="H693" i="1"/>
  <c r="H756" i="1"/>
  <c r="I1098" i="1"/>
  <c r="I1097" i="1" s="1"/>
  <c r="I1096" i="1" s="1"/>
  <c r="I776" i="1"/>
  <c r="I366" i="1"/>
  <c r="I16" i="1"/>
  <c r="H16" i="1"/>
  <c r="H82" i="1"/>
  <c r="H366" i="1"/>
  <c r="H516" i="1"/>
  <c r="H592" i="1"/>
  <c r="H1021" i="1"/>
  <c r="H1020" i="1" s="1"/>
  <c r="H930" i="1" s="1"/>
  <c r="H22" i="1"/>
  <c r="H273" i="1"/>
  <c r="H551" i="1"/>
  <c r="H559" i="1"/>
  <c r="H672" i="1"/>
  <c r="H1098" i="1"/>
  <c r="H1097" i="1" s="1"/>
  <c r="H1096" i="1" s="1"/>
  <c r="I756" i="1"/>
  <c r="I559" i="1"/>
  <c r="I397" i="1"/>
  <c r="I769" i="1"/>
  <c r="I693" i="1"/>
  <c r="I641" i="1"/>
  <c r="I640" i="1" s="1"/>
  <c r="I491" i="1"/>
  <c r="I611" i="1"/>
  <c r="I551" i="1"/>
  <c r="I385" i="1"/>
  <c r="I273" i="1"/>
  <c r="I92" i="1"/>
  <c r="I592" i="1"/>
  <c r="I516" i="1"/>
  <c r="I329" i="1"/>
  <c r="I9" i="1"/>
  <c r="I872" i="1"/>
  <c r="I722" i="1"/>
  <c r="I470" i="1"/>
  <c r="I431" i="1"/>
  <c r="I237" i="1"/>
  <c r="H232" i="1"/>
  <c r="H329" i="1"/>
  <c r="H776" i="1"/>
  <c r="H385" i="1"/>
  <c r="H431" i="1"/>
  <c r="H722" i="1"/>
  <c r="AF583" i="1"/>
  <c r="AE583" i="1"/>
  <c r="AD583" i="1"/>
  <c r="Z583" i="1"/>
  <c r="Y583" i="1"/>
  <c r="X583" i="1"/>
  <c r="V583" i="1"/>
  <c r="R583" i="1"/>
  <c r="Q583" i="1"/>
  <c r="P583" i="1"/>
  <c r="O583" i="1"/>
  <c r="N583" i="1"/>
  <c r="M583" i="1"/>
  <c r="J583" i="1"/>
  <c r="AF582" i="1"/>
  <c r="AE582" i="1"/>
  <c r="AD582" i="1"/>
  <c r="Z582" i="1"/>
  <c r="Y582" i="1"/>
  <c r="X582" i="1"/>
  <c r="V582" i="1"/>
  <c r="R582" i="1"/>
  <c r="Q582" i="1"/>
  <c r="P582" i="1"/>
  <c r="O582" i="1"/>
  <c r="N582" i="1"/>
  <c r="M582" i="1"/>
  <c r="J582" i="1"/>
  <c r="AF468" i="1"/>
  <c r="AE468" i="1"/>
  <c r="AD468" i="1"/>
  <c r="Z468" i="1"/>
  <c r="Y468" i="1"/>
  <c r="X468" i="1"/>
  <c r="V468" i="1"/>
  <c r="R468" i="1"/>
  <c r="Q468" i="1"/>
  <c r="P468" i="1"/>
  <c r="O468" i="1"/>
  <c r="N468" i="1"/>
  <c r="M468" i="1"/>
  <c r="J468" i="1"/>
  <c r="H42" i="2" l="1"/>
  <c r="M43" i="2"/>
  <c r="J43" i="2"/>
  <c r="J66" i="2"/>
  <c r="M50" i="2"/>
  <c r="J25" i="2"/>
  <c r="M54" i="2"/>
  <c r="I53" i="2"/>
  <c r="J54" i="2"/>
  <c r="H53" i="2"/>
  <c r="M33" i="2"/>
  <c r="J33" i="2"/>
  <c r="H63" i="2"/>
  <c r="M17" i="2"/>
  <c r="M34" i="2"/>
  <c r="J34" i="2"/>
  <c r="J50" i="2"/>
  <c r="M9" i="2"/>
  <c r="J38" i="2"/>
  <c r="M38" i="2"/>
  <c r="AI19" i="2"/>
  <c r="AJ19" i="2" s="1"/>
  <c r="AK19" i="2" s="1"/>
  <c r="H231" i="1"/>
  <c r="H532" i="1"/>
  <c r="I328" i="1"/>
  <c r="I232" i="1"/>
  <c r="H328" i="1"/>
  <c r="AA583" i="1"/>
  <c r="AB583" i="1" s="1"/>
  <c r="AA582" i="1"/>
  <c r="AB582" i="1" s="1"/>
  <c r="AA468" i="1"/>
  <c r="AB468" i="1" s="1"/>
  <c r="H57" i="2" l="1"/>
  <c r="M42" i="2"/>
  <c r="M53" i="2"/>
  <c r="J53" i="2"/>
  <c r="M13" i="2"/>
  <c r="J13" i="2"/>
  <c r="I60" i="2"/>
  <c r="M8" i="2"/>
  <c r="J24" i="2"/>
  <c r="I57" i="2"/>
  <c r="M23" i="2"/>
  <c r="J23" i="2"/>
  <c r="J63" i="2"/>
  <c r="AM19" i="2"/>
  <c r="AP19" i="2" s="1"/>
  <c r="AQ19" i="2" s="1"/>
  <c r="M20" i="2"/>
  <c r="J20" i="2"/>
  <c r="M24" i="2"/>
  <c r="AF469" i="1"/>
  <c r="AE469" i="1"/>
  <c r="AD469" i="1"/>
  <c r="Z469" i="1"/>
  <c r="Y469" i="1"/>
  <c r="X469" i="1"/>
  <c r="V469" i="1"/>
  <c r="R469" i="1"/>
  <c r="Q469" i="1"/>
  <c r="P469" i="1"/>
  <c r="O469" i="1"/>
  <c r="N469" i="1"/>
  <c r="M469" i="1"/>
  <c r="J469" i="1"/>
  <c r="AF467" i="1"/>
  <c r="AE467" i="1"/>
  <c r="AD467" i="1"/>
  <c r="Z467" i="1"/>
  <c r="Y467" i="1"/>
  <c r="X467" i="1"/>
  <c r="V467" i="1"/>
  <c r="R467" i="1"/>
  <c r="Q467" i="1"/>
  <c r="P467" i="1"/>
  <c r="O467" i="1"/>
  <c r="N467" i="1"/>
  <c r="M467" i="1"/>
  <c r="J467" i="1"/>
  <c r="J42" i="2" l="1"/>
  <c r="I70" i="2"/>
  <c r="I67" i="2"/>
  <c r="I64" i="2"/>
  <c r="J8" i="2"/>
  <c r="J60" i="2"/>
  <c r="M16" i="2"/>
  <c r="J57" i="2"/>
  <c r="I61" i="2"/>
  <c r="AA469" i="1"/>
  <c r="AB469" i="1" s="1"/>
  <c r="AA467" i="1"/>
  <c r="AB467" i="1" s="1"/>
  <c r="J70" i="2" l="1"/>
  <c r="J67" i="2"/>
  <c r="J64" i="2"/>
  <c r="H61" i="2"/>
  <c r="H70" i="2"/>
  <c r="H67" i="2"/>
  <c r="H64" i="2"/>
  <c r="M57" i="2"/>
  <c r="J61" i="2"/>
  <c r="AF1039" i="1"/>
  <c r="AE1039" i="1"/>
  <c r="AD1039" i="1"/>
  <c r="Z1039" i="1"/>
  <c r="Y1039" i="1"/>
  <c r="X1039" i="1"/>
  <c r="V1039" i="1"/>
  <c r="R1039" i="1"/>
  <c r="Q1039" i="1"/>
  <c r="P1039" i="1"/>
  <c r="O1039" i="1"/>
  <c r="N1039" i="1"/>
  <c r="M1039" i="1"/>
  <c r="J1039" i="1"/>
  <c r="AF476" i="1"/>
  <c r="AE476" i="1"/>
  <c r="AD476" i="1"/>
  <c r="Z476" i="1"/>
  <c r="Y476" i="1"/>
  <c r="X476" i="1"/>
  <c r="V476" i="1"/>
  <c r="R476" i="1"/>
  <c r="Q476" i="1"/>
  <c r="P476" i="1"/>
  <c r="O476" i="1"/>
  <c r="N476" i="1"/>
  <c r="M476" i="1"/>
  <c r="J476" i="1"/>
  <c r="AF475" i="1"/>
  <c r="AE475" i="1"/>
  <c r="AD475" i="1"/>
  <c r="Z475" i="1"/>
  <c r="Y475" i="1"/>
  <c r="X475" i="1"/>
  <c r="V475" i="1"/>
  <c r="R475" i="1"/>
  <c r="Q475" i="1"/>
  <c r="P475" i="1"/>
  <c r="O475" i="1"/>
  <c r="N475" i="1"/>
  <c r="M475" i="1"/>
  <c r="J475" i="1"/>
  <c r="AF474" i="1"/>
  <c r="AE474" i="1"/>
  <c r="AD474" i="1"/>
  <c r="Z474" i="1"/>
  <c r="Y474" i="1"/>
  <c r="X474" i="1"/>
  <c r="V474" i="1"/>
  <c r="R474" i="1"/>
  <c r="Q474" i="1"/>
  <c r="P474" i="1"/>
  <c r="O474" i="1"/>
  <c r="N474" i="1"/>
  <c r="M474" i="1"/>
  <c r="J474" i="1"/>
  <c r="AF473" i="1"/>
  <c r="AE473" i="1"/>
  <c r="AD473" i="1"/>
  <c r="Z473" i="1"/>
  <c r="Y473" i="1"/>
  <c r="X473" i="1"/>
  <c r="V473" i="1"/>
  <c r="R473" i="1"/>
  <c r="Q473" i="1"/>
  <c r="P473" i="1"/>
  <c r="O473" i="1"/>
  <c r="N473" i="1"/>
  <c r="M473" i="1"/>
  <c r="J473" i="1"/>
  <c r="AF375" i="1"/>
  <c r="AE375" i="1"/>
  <c r="AD375" i="1"/>
  <c r="Z375" i="1"/>
  <c r="Y375" i="1"/>
  <c r="X375" i="1"/>
  <c r="V375" i="1"/>
  <c r="R375" i="1"/>
  <c r="Q375" i="1"/>
  <c r="P375" i="1"/>
  <c r="O375" i="1"/>
  <c r="N375" i="1"/>
  <c r="M375" i="1"/>
  <c r="AA1039" i="1" l="1"/>
  <c r="AB1039" i="1" s="1"/>
  <c r="AA473" i="1"/>
  <c r="AB473" i="1" s="1"/>
  <c r="AA475" i="1"/>
  <c r="AB475" i="1" s="1"/>
  <c r="AA474" i="1"/>
  <c r="AB474" i="1" s="1"/>
  <c r="AA476" i="1"/>
  <c r="AB476" i="1" s="1"/>
  <c r="AA375" i="1"/>
  <c r="AB375" i="1" s="1"/>
  <c r="J375" i="1"/>
  <c r="AF485" i="1" l="1"/>
  <c r="AE485" i="1"/>
  <c r="AD485" i="1"/>
  <c r="Z485" i="1"/>
  <c r="Y485" i="1"/>
  <c r="X485" i="1"/>
  <c r="V485" i="1"/>
  <c r="R485" i="1"/>
  <c r="Q485" i="1"/>
  <c r="P485" i="1"/>
  <c r="O485" i="1"/>
  <c r="N485" i="1"/>
  <c r="J485" i="1"/>
  <c r="AF484" i="1"/>
  <c r="AE484" i="1"/>
  <c r="AD484" i="1"/>
  <c r="Z484" i="1"/>
  <c r="Y484" i="1"/>
  <c r="X484" i="1"/>
  <c r="V484" i="1"/>
  <c r="R484" i="1"/>
  <c r="Q484" i="1"/>
  <c r="P484" i="1"/>
  <c r="O484" i="1"/>
  <c r="N484" i="1"/>
  <c r="M484" i="1"/>
  <c r="J484" i="1"/>
  <c r="AF483" i="1"/>
  <c r="AE483" i="1"/>
  <c r="AD483" i="1"/>
  <c r="Z483" i="1"/>
  <c r="Y483" i="1"/>
  <c r="X483" i="1"/>
  <c r="V483" i="1"/>
  <c r="R483" i="1"/>
  <c r="Q483" i="1"/>
  <c r="P483" i="1"/>
  <c r="O483" i="1"/>
  <c r="N483" i="1"/>
  <c r="M483" i="1"/>
  <c r="J483" i="1"/>
  <c r="AF482" i="1"/>
  <c r="AE482" i="1"/>
  <c r="AD482" i="1"/>
  <c r="Z482" i="1"/>
  <c r="Y482" i="1"/>
  <c r="X482" i="1"/>
  <c r="V482" i="1"/>
  <c r="R482" i="1"/>
  <c r="Q482" i="1"/>
  <c r="P482" i="1"/>
  <c r="O482" i="1"/>
  <c r="N482" i="1"/>
  <c r="M482" i="1"/>
  <c r="M326" i="1"/>
  <c r="AF327" i="1"/>
  <c r="AE327" i="1"/>
  <c r="AD327" i="1"/>
  <c r="Z327" i="1"/>
  <c r="Y327" i="1"/>
  <c r="X327" i="1"/>
  <c r="V327" i="1"/>
  <c r="R327" i="1"/>
  <c r="Q327" i="1"/>
  <c r="P327" i="1"/>
  <c r="O327" i="1"/>
  <c r="N327" i="1"/>
  <c r="M327" i="1"/>
  <c r="J327" i="1"/>
  <c r="AF326" i="1"/>
  <c r="AE326" i="1"/>
  <c r="AD326" i="1"/>
  <c r="Z326" i="1"/>
  <c r="Y326" i="1"/>
  <c r="X326" i="1"/>
  <c r="V326" i="1"/>
  <c r="R326" i="1"/>
  <c r="Q326" i="1"/>
  <c r="P326" i="1"/>
  <c r="O326" i="1"/>
  <c r="N326" i="1"/>
  <c r="AF1043" i="1"/>
  <c r="AE1043" i="1"/>
  <c r="AD1043" i="1"/>
  <c r="Z1043" i="1"/>
  <c r="Y1043" i="1"/>
  <c r="X1043" i="1"/>
  <c r="V1043" i="1"/>
  <c r="R1043" i="1"/>
  <c r="Q1043" i="1"/>
  <c r="P1043" i="1"/>
  <c r="O1043" i="1"/>
  <c r="N1043" i="1"/>
  <c r="M1043" i="1"/>
  <c r="J1043" i="1"/>
  <c r="AF1028" i="1"/>
  <c r="AE1028" i="1"/>
  <c r="AD1028" i="1"/>
  <c r="Z1028" i="1"/>
  <c r="Y1028" i="1"/>
  <c r="X1028" i="1"/>
  <c r="V1028" i="1"/>
  <c r="R1028" i="1"/>
  <c r="Q1028" i="1"/>
  <c r="P1028" i="1"/>
  <c r="O1028" i="1"/>
  <c r="N1028" i="1"/>
  <c r="J1028" i="1"/>
  <c r="AI8" i="2" l="1"/>
  <c r="J326" i="1"/>
  <c r="AA1028" i="1"/>
  <c r="AB1028" i="1" s="1"/>
  <c r="AA1043" i="1"/>
  <c r="AB1043" i="1" s="1"/>
  <c r="AA485" i="1"/>
  <c r="AB485" i="1" s="1"/>
  <c r="AA484" i="1"/>
  <c r="AB484" i="1" s="1"/>
  <c r="AA326" i="1"/>
  <c r="AB326" i="1" s="1"/>
  <c r="AA482" i="1"/>
  <c r="AB482" i="1" s="1"/>
  <c r="AA483" i="1"/>
  <c r="AB483" i="1" s="1"/>
  <c r="J482" i="1"/>
  <c r="M485" i="1"/>
  <c r="AA327" i="1"/>
  <c r="AB327" i="1" s="1"/>
  <c r="M545" i="1"/>
  <c r="AF547" i="1"/>
  <c r="AE547" i="1"/>
  <c r="AD547" i="1"/>
  <c r="Z547" i="1"/>
  <c r="Y547" i="1"/>
  <c r="X547" i="1"/>
  <c r="V547" i="1"/>
  <c r="R547" i="1"/>
  <c r="Q547" i="1"/>
  <c r="P547" i="1"/>
  <c r="O547" i="1"/>
  <c r="N547" i="1"/>
  <c r="M547" i="1"/>
  <c r="J547" i="1"/>
  <c r="AF546" i="1"/>
  <c r="AE546" i="1"/>
  <c r="AD546" i="1"/>
  <c r="Z546" i="1"/>
  <c r="Y546" i="1"/>
  <c r="X546" i="1"/>
  <c r="V546" i="1"/>
  <c r="R546" i="1"/>
  <c r="Q546" i="1"/>
  <c r="P546" i="1"/>
  <c r="O546" i="1"/>
  <c r="N546" i="1"/>
  <c r="M546" i="1"/>
  <c r="J546" i="1"/>
  <c r="AF545" i="1"/>
  <c r="AE545" i="1"/>
  <c r="AD545" i="1"/>
  <c r="Z545" i="1"/>
  <c r="Y545" i="1"/>
  <c r="X545" i="1"/>
  <c r="V545" i="1"/>
  <c r="R545" i="1"/>
  <c r="Q545" i="1"/>
  <c r="P545" i="1"/>
  <c r="O545" i="1"/>
  <c r="N545" i="1"/>
  <c r="AF396" i="1"/>
  <c r="AE396" i="1"/>
  <c r="AD396" i="1"/>
  <c r="Z396" i="1"/>
  <c r="Y396" i="1"/>
  <c r="X396" i="1"/>
  <c r="V396" i="1"/>
  <c r="R396" i="1"/>
  <c r="Q396" i="1"/>
  <c r="P396" i="1"/>
  <c r="O396" i="1"/>
  <c r="N396" i="1"/>
  <c r="M396" i="1"/>
  <c r="J396" i="1"/>
  <c r="AF374" i="1"/>
  <c r="AE374" i="1"/>
  <c r="AD374" i="1"/>
  <c r="Z374" i="1"/>
  <c r="Y374" i="1"/>
  <c r="X374" i="1"/>
  <c r="V374" i="1"/>
  <c r="R374" i="1"/>
  <c r="Q374" i="1"/>
  <c r="P374" i="1"/>
  <c r="O374" i="1"/>
  <c r="N374" i="1"/>
  <c r="M374" i="1"/>
  <c r="J374" i="1"/>
  <c r="AF369" i="1"/>
  <c r="AE369" i="1"/>
  <c r="AD369" i="1"/>
  <c r="Z369" i="1"/>
  <c r="Y369" i="1"/>
  <c r="X369" i="1"/>
  <c r="V369" i="1"/>
  <c r="R369" i="1"/>
  <c r="Q369" i="1"/>
  <c r="P369" i="1"/>
  <c r="O369" i="1"/>
  <c r="N369" i="1"/>
  <c r="M369" i="1"/>
  <c r="AF368" i="1"/>
  <c r="AE368" i="1"/>
  <c r="AD368" i="1"/>
  <c r="Z368" i="1"/>
  <c r="Y368" i="1"/>
  <c r="X368" i="1"/>
  <c r="V368" i="1"/>
  <c r="R368" i="1"/>
  <c r="Q368" i="1"/>
  <c r="P368" i="1"/>
  <c r="O368" i="1"/>
  <c r="N368" i="1"/>
  <c r="J428" i="1"/>
  <c r="AF429" i="1"/>
  <c r="AE429" i="1"/>
  <c r="AD429" i="1"/>
  <c r="Z429" i="1"/>
  <c r="Y429" i="1"/>
  <c r="X429" i="1"/>
  <c r="V429" i="1"/>
  <c r="R429" i="1"/>
  <c r="Q429" i="1"/>
  <c r="P429" i="1"/>
  <c r="O429" i="1"/>
  <c r="N429" i="1"/>
  <c r="M429" i="1"/>
  <c r="J429" i="1"/>
  <c r="AF428" i="1"/>
  <c r="AE428" i="1"/>
  <c r="AD428" i="1"/>
  <c r="Z428" i="1"/>
  <c r="Y428" i="1"/>
  <c r="X428" i="1"/>
  <c r="V428" i="1"/>
  <c r="R428" i="1"/>
  <c r="Q428" i="1"/>
  <c r="P428" i="1"/>
  <c r="O428" i="1"/>
  <c r="N428" i="1"/>
  <c r="AF364" i="1"/>
  <c r="AE364" i="1"/>
  <c r="AD364" i="1"/>
  <c r="Z364" i="1"/>
  <c r="Y364" i="1"/>
  <c r="X364" i="1"/>
  <c r="V364" i="1"/>
  <c r="R364" i="1"/>
  <c r="Q364" i="1"/>
  <c r="P364" i="1"/>
  <c r="O364" i="1"/>
  <c r="N364" i="1"/>
  <c r="M364" i="1"/>
  <c r="AF351" i="1"/>
  <c r="AE351" i="1"/>
  <c r="AD351" i="1"/>
  <c r="Z351" i="1"/>
  <c r="Y351" i="1"/>
  <c r="X351" i="1"/>
  <c r="V351" i="1"/>
  <c r="R351" i="1"/>
  <c r="Q351" i="1"/>
  <c r="P351" i="1"/>
  <c r="O351" i="1"/>
  <c r="N351" i="1"/>
  <c r="M351" i="1"/>
  <c r="AF447" i="1"/>
  <c r="AE447" i="1"/>
  <c r="AD447" i="1"/>
  <c r="Z447" i="1"/>
  <c r="Y447" i="1"/>
  <c r="X447" i="1"/>
  <c r="V447" i="1"/>
  <c r="R447" i="1"/>
  <c r="Q447" i="1"/>
  <c r="P447" i="1"/>
  <c r="O447" i="1"/>
  <c r="N447" i="1"/>
  <c r="M447" i="1"/>
  <c r="J447" i="1"/>
  <c r="M441" i="1"/>
  <c r="AF442" i="1"/>
  <c r="AE442" i="1"/>
  <c r="AD442" i="1"/>
  <c r="Z442" i="1"/>
  <c r="Y442" i="1"/>
  <c r="X442" i="1"/>
  <c r="V442" i="1"/>
  <c r="R442" i="1"/>
  <c r="Q442" i="1"/>
  <c r="P442" i="1"/>
  <c r="O442" i="1"/>
  <c r="N442" i="1"/>
  <c r="M442" i="1"/>
  <c r="AF441" i="1"/>
  <c r="AE441" i="1"/>
  <c r="AD441" i="1"/>
  <c r="Z441" i="1"/>
  <c r="Y441" i="1"/>
  <c r="X441" i="1"/>
  <c r="V441" i="1"/>
  <c r="R441" i="1"/>
  <c r="Q441" i="1"/>
  <c r="P441" i="1"/>
  <c r="O441" i="1"/>
  <c r="N441" i="1"/>
  <c r="M587" i="1"/>
  <c r="AF588" i="1"/>
  <c r="AE588" i="1"/>
  <c r="AD588" i="1"/>
  <c r="Z588" i="1"/>
  <c r="Y588" i="1"/>
  <c r="X588" i="1"/>
  <c r="V588" i="1"/>
  <c r="R588" i="1"/>
  <c r="Q588" i="1"/>
  <c r="P588" i="1"/>
  <c r="O588" i="1"/>
  <c r="N588" i="1"/>
  <c r="M588" i="1"/>
  <c r="J588" i="1"/>
  <c r="AF587" i="1"/>
  <c r="AE587" i="1"/>
  <c r="AD587" i="1"/>
  <c r="Z587" i="1"/>
  <c r="Y587" i="1"/>
  <c r="X587" i="1"/>
  <c r="V587" i="1"/>
  <c r="R587" i="1"/>
  <c r="Q587" i="1"/>
  <c r="P587" i="1"/>
  <c r="O587" i="1"/>
  <c r="N587" i="1"/>
  <c r="AF365" i="1"/>
  <c r="AE365" i="1"/>
  <c r="AD365" i="1"/>
  <c r="Z365" i="1"/>
  <c r="Y365" i="1"/>
  <c r="X365" i="1"/>
  <c r="V365" i="1"/>
  <c r="R365" i="1"/>
  <c r="Q365" i="1"/>
  <c r="P365" i="1"/>
  <c r="O365" i="1"/>
  <c r="N365" i="1"/>
  <c r="M365" i="1"/>
  <c r="M452" i="1"/>
  <c r="AF452" i="1"/>
  <c r="AE452" i="1"/>
  <c r="AD452" i="1"/>
  <c r="Z452" i="1"/>
  <c r="Y452" i="1"/>
  <c r="X452" i="1"/>
  <c r="V452" i="1"/>
  <c r="R452" i="1"/>
  <c r="Q452" i="1"/>
  <c r="P452" i="1"/>
  <c r="O452" i="1"/>
  <c r="N452" i="1"/>
  <c r="AF453" i="1"/>
  <c r="AE453" i="1"/>
  <c r="AD453" i="1"/>
  <c r="Z453" i="1"/>
  <c r="Y453" i="1"/>
  <c r="X453" i="1"/>
  <c r="V453" i="1"/>
  <c r="R453" i="1"/>
  <c r="Q453" i="1"/>
  <c r="P453" i="1"/>
  <c r="O453" i="1"/>
  <c r="N453" i="1"/>
  <c r="M453" i="1"/>
  <c r="J453" i="1"/>
  <c r="AJ9" i="2" l="1"/>
  <c r="AM8" i="2"/>
  <c r="AP8" i="2" s="1"/>
  <c r="AQ8" i="2" s="1"/>
  <c r="AA374" i="1"/>
  <c r="AB374" i="1" s="1"/>
  <c r="AA587" i="1"/>
  <c r="AB587" i="1" s="1"/>
  <c r="AA452" i="1"/>
  <c r="AB452" i="1" s="1"/>
  <c r="AA396" i="1"/>
  <c r="AB396" i="1" s="1"/>
  <c r="AA588" i="1"/>
  <c r="AB588" i="1" s="1"/>
  <c r="AA547" i="1"/>
  <c r="AB547" i="1" s="1"/>
  <c r="AA545" i="1"/>
  <c r="AB545" i="1" s="1"/>
  <c r="J545" i="1"/>
  <c r="AA546" i="1"/>
  <c r="AB546" i="1" s="1"/>
  <c r="AA368" i="1"/>
  <c r="AB368" i="1" s="1"/>
  <c r="AA447" i="1"/>
  <c r="AB447" i="1" s="1"/>
  <c r="AA365" i="1"/>
  <c r="AB365" i="1" s="1"/>
  <c r="AA429" i="1"/>
  <c r="AB429" i="1" s="1"/>
  <c r="AA453" i="1"/>
  <c r="AB453" i="1" s="1"/>
  <c r="J452" i="1"/>
  <c r="AA441" i="1"/>
  <c r="AB441" i="1" s="1"/>
  <c r="M428" i="1"/>
  <c r="AA428" i="1"/>
  <c r="AB428" i="1" s="1"/>
  <c r="AA369" i="1"/>
  <c r="AB369" i="1" s="1"/>
  <c r="J369" i="1"/>
  <c r="AA351" i="1"/>
  <c r="AB351" i="1" s="1"/>
  <c r="AA364" i="1"/>
  <c r="AB364" i="1" s="1"/>
  <c r="J351" i="1"/>
  <c r="J364" i="1"/>
  <c r="AA442" i="1"/>
  <c r="AB442" i="1" s="1"/>
  <c r="J441" i="1"/>
  <c r="J442" i="1"/>
  <c r="J587" i="1"/>
  <c r="J365" i="1"/>
  <c r="AM9" i="2" l="1"/>
  <c r="AP9" i="2" s="1"/>
  <c r="AQ9" i="2" s="1"/>
  <c r="AJ8" i="2"/>
  <c r="AK9" i="2" s="1"/>
  <c r="M368" i="1"/>
  <c r="J368" i="1"/>
  <c r="AK8" i="2" l="1"/>
  <c r="M388" i="1"/>
  <c r="N1145" i="1"/>
  <c r="O1145" i="1"/>
  <c r="P1145" i="1"/>
  <c r="Q1145" i="1"/>
  <c r="R1145" i="1"/>
  <c r="V1145" i="1"/>
  <c r="X1145" i="1"/>
  <c r="Y1145" i="1"/>
  <c r="Z1145" i="1"/>
  <c r="AD1145" i="1"/>
  <c r="AE1145" i="1"/>
  <c r="AF1145" i="1"/>
  <c r="N1146" i="1"/>
  <c r="O1146" i="1"/>
  <c r="P1146" i="1"/>
  <c r="Q1146" i="1"/>
  <c r="R1146" i="1"/>
  <c r="V1146" i="1"/>
  <c r="X1146" i="1"/>
  <c r="Y1146" i="1"/>
  <c r="Z1146" i="1"/>
  <c r="AD1146" i="1"/>
  <c r="AE1146" i="1"/>
  <c r="AF1146" i="1"/>
  <c r="N1147" i="1"/>
  <c r="O1147" i="1"/>
  <c r="P1147" i="1"/>
  <c r="Q1147" i="1"/>
  <c r="R1147" i="1"/>
  <c r="V1147" i="1"/>
  <c r="X1147" i="1"/>
  <c r="Y1147" i="1"/>
  <c r="Z1147" i="1"/>
  <c r="AD1147" i="1"/>
  <c r="AE1147" i="1"/>
  <c r="AF1147" i="1"/>
  <c r="N1148" i="1"/>
  <c r="AH1148" i="1" s="1"/>
  <c r="O1148" i="1"/>
  <c r="P1148" i="1"/>
  <c r="Q1148" i="1"/>
  <c r="R1148" i="1"/>
  <c r="V1148" i="1"/>
  <c r="X1148" i="1"/>
  <c r="Y1148" i="1"/>
  <c r="Z1148" i="1"/>
  <c r="AD1148" i="1"/>
  <c r="AE1148" i="1"/>
  <c r="AF1148" i="1"/>
  <c r="N1149" i="1"/>
  <c r="O1149" i="1"/>
  <c r="P1149" i="1"/>
  <c r="Q1149" i="1"/>
  <c r="R1149" i="1"/>
  <c r="V1149" i="1"/>
  <c r="X1149" i="1"/>
  <c r="Y1149" i="1"/>
  <c r="Z1149" i="1"/>
  <c r="AD1149" i="1"/>
  <c r="AE1149" i="1"/>
  <c r="AF1149" i="1"/>
  <c r="N1150" i="1"/>
  <c r="O1150" i="1"/>
  <c r="P1150" i="1"/>
  <c r="Q1150" i="1"/>
  <c r="R1150" i="1"/>
  <c r="V1150" i="1"/>
  <c r="X1150" i="1"/>
  <c r="Y1150" i="1"/>
  <c r="Z1150" i="1"/>
  <c r="AD1150" i="1"/>
  <c r="AE1150" i="1"/>
  <c r="AF1150" i="1"/>
  <c r="N1151" i="1"/>
  <c r="O1151" i="1"/>
  <c r="P1151" i="1"/>
  <c r="Q1151" i="1"/>
  <c r="R1151" i="1"/>
  <c r="V1151" i="1"/>
  <c r="X1151" i="1"/>
  <c r="Y1151" i="1"/>
  <c r="Z1151" i="1"/>
  <c r="AD1151" i="1"/>
  <c r="AE1151" i="1"/>
  <c r="AF1151" i="1"/>
  <c r="N388" i="1"/>
  <c r="O388" i="1"/>
  <c r="P388" i="1"/>
  <c r="Q388" i="1"/>
  <c r="R388" i="1"/>
  <c r="V388" i="1"/>
  <c r="X388" i="1"/>
  <c r="Y388" i="1"/>
  <c r="Z388" i="1"/>
  <c r="AD388" i="1"/>
  <c r="AE388" i="1"/>
  <c r="AF388" i="1"/>
  <c r="N391" i="1"/>
  <c r="O391" i="1"/>
  <c r="P391" i="1"/>
  <c r="Q391" i="1"/>
  <c r="R391" i="1"/>
  <c r="V391" i="1"/>
  <c r="X391" i="1"/>
  <c r="Y391" i="1"/>
  <c r="Z391" i="1"/>
  <c r="AD391" i="1"/>
  <c r="AE391" i="1"/>
  <c r="AF391" i="1"/>
  <c r="AA1151" i="1" l="1"/>
  <c r="AB1151" i="1" s="1"/>
  <c r="AA1147" i="1"/>
  <c r="AB1147" i="1" s="1"/>
  <c r="J388" i="1"/>
  <c r="AA1146" i="1"/>
  <c r="AB1146" i="1" s="1"/>
  <c r="AA1150" i="1"/>
  <c r="AB1150" i="1" s="1"/>
  <c r="AA1149" i="1"/>
  <c r="AB1149" i="1" s="1"/>
  <c r="AA1148" i="1"/>
  <c r="AB1148" i="1" s="1"/>
  <c r="AA1145" i="1"/>
  <c r="AB1145" i="1" s="1"/>
  <c r="AH1149" i="1"/>
  <c r="AI1149" i="1" s="1"/>
  <c r="J391" i="1"/>
  <c r="AA388" i="1"/>
  <c r="AB388" i="1" s="1"/>
  <c r="AA391" i="1"/>
  <c r="AB391" i="1" s="1"/>
  <c r="M391" i="1"/>
  <c r="AH1150" i="1" l="1"/>
  <c r="AI1150" i="1" s="1"/>
  <c r="AF407" i="1"/>
  <c r="AE407" i="1"/>
  <c r="AD407" i="1"/>
  <c r="Z407" i="1"/>
  <c r="Y407" i="1"/>
  <c r="X407" i="1"/>
  <c r="V407" i="1"/>
  <c r="R407" i="1"/>
  <c r="Q407" i="1"/>
  <c r="P407" i="1"/>
  <c r="O407" i="1"/>
  <c r="N407" i="1"/>
  <c r="M407" i="1"/>
  <c r="J407" i="1"/>
  <c r="AF565" i="1"/>
  <c r="AE565" i="1"/>
  <c r="AD565" i="1"/>
  <c r="Z565" i="1"/>
  <c r="Y565" i="1"/>
  <c r="X565" i="1"/>
  <c r="V565" i="1"/>
  <c r="R565" i="1"/>
  <c r="Q565" i="1"/>
  <c r="P565" i="1"/>
  <c r="O565" i="1"/>
  <c r="N565" i="1"/>
  <c r="J565" i="1"/>
  <c r="AH34" i="2" l="1"/>
  <c r="AH24" i="2"/>
  <c r="AI24" i="2" s="1"/>
  <c r="AJ1150" i="1"/>
  <c r="AH1151" i="1"/>
  <c r="AI1151" i="1" s="1"/>
  <c r="AA407" i="1"/>
  <c r="AB407" i="1" s="1"/>
  <c r="AA565" i="1"/>
  <c r="AB565" i="1" s="1"/>
  <c r="M565" i="1"/>
  <c r="AJ24" i="2" l="1"/>
  <c r="AM24" i="2" s="1"/>
  <c r="AP24" i="2" s="1"/>
  <c r="AQ24" i="2" s="1"/>
  <c r="AH35" i="2"/>
  <c r="AI34" i="2"/>
  <c r="AJ1151" i="1"/>
  <c r="AK1151" i="1" s="1"/>
  <c r="M563" i="1"/>
  <c r="AF563" i="1"/>
  <c r="AE563" i="1"/>
  <c r="AD563" i="1"/>
  <c r="Z563" i="1"/>
  <c r="Y563" i="1"/>
  <c r="X563" i="1"/>
  <c r="V563" i="1"/>
  <c r="R563" i="1"/>
  <c r="Q563" i="1"/>
  <c r="P563" i="1"/>
  <c r="O563" i="1"/>
  <c r="N563" i="1"/>
  <c r="AK24" i="2" l="1"/>
  <c r="AH36" i="2"/>
  <c r="AI35" i="2"/>
  <c r="AJ35" i="2" s="1"/>
  <c r="AM1151" i="1"/>
  <c r="AP1151" i="1" s="1"/>
  <c r="AQ1151" i="1" s="1"/>
  <c r="J561" i="1"/>
  <c r="AA563" i="1"/>
  <c r="AB563" i="1" s="1"/>
  <c r="J563" i="1"/>
  <c r="AJ34" i="2" l="1"/>
  <c r="AI36" i="2"/>
  <c r="AF338" i="1"/>
  <c r="AE338" i="1"/>
  <c r="AD338" i="1"/>
  <c r="Z338" i="1"/>
  <c r="Y338" i="1"/>
  <c r="X338" i="1"/>
  <c r="V338" i="1"/>
  <c r="R338" i="1"/>
  <c r="Q338" i="1"/>
  <c r="P338" i="1"/>
  <c r="O338" i="1"/>
  <c r="N338" i="1"/>
  <c r="M338" i="1"/>
  <c r="J338" i="1"/>
  <c r="AF335" i="1"/>
  <c r="AE335" i="1"/>
  <c r="AD335" i="1"/>
  <c r="Z335" i="1"/>
  <c r="Y335" i="1"/>
  <c r="X335" i="1"/>
  <c r="V335" i="1"/>
  <c r="R335" i="1"/>
  <c r="Q335" i="1"/>
  <c r="P335" i="1"/>
  <c r="O335" i="1"/>
  <c r="N335" i="1"/>
  <c r="M335" i="1"/>
  <c r="J335" i="1"/>
  <c r="AF333" i="1"/>
  <c r="AE333" i="1"/>
  <c r="AD333" i="1"/>
  <c r="Z333" i="1"/>
  <c r="Y333" i="1"/>
  <c r="X333" i="1"/>
  <c r="V333" i="1"/>
  <c r="R333" i="1"/>
  <c r="Q333" i="1"/>
  <c r="P333" i="1"/>
  <c r="O333" i="1"/>
  <c r="N333" i="1"/>
  <c r="M333" i="1"/>
  <c r="J333" i="1"/>
  <c r="AF339" i="1"/>
  <c r="AE339" i="1"/>
  <c r="AD339" i="1"/>
  <c r="Z339" i="1"/>
  <c r="Y339" i="1"/>
  <c r="X339" i="1"/>
  <c r="V339" i="1"/>
  <c r="R339" i="1"/>
  <c r="Q339" i="1"/>
  <c r="P339" i="1"/>
  <c r="O339" i="1"/>
  <c r="N339" i="1"/>
  <c r="M339" i="1"/>
  <c r="J339" i="1"/>
  <c r="AF336" i="1"/>
  <c r="AE336" i="1"/>
  <c r="AD336" i="1"/>
  <c r="Z336" i="1"/>
  <c r="Y336" i="1"/>
  <c r="X336" i="1"/>
  <c r="V336" i="1"/>
  <c r="R336" i="1"/>
  <c r="Q336" i="1"/>
  <c r="P336" i="1"/>
  <c r="O336" i="1"/>
  <c r="N336" i="1"/>
  <c r="M336" i="1"/>
  <c r="J336" i="1"/>
  <c r="AF332" i="1"/>
  <c r="AE332" i="1"/>
  <c r="AD332" i="1"/>
  <c r="Z332" i="1"/>
  <c r="Y332" i="1"/>
  <c r="X332" i="1"/>
  <c r="V332" i="1"/>
  <c r="R332" i="1"/>
  <c r="Q332" i="1"/>
  <c r="P332" i="1"/>
  <c r="O332" i="1"/>
  <c r="N332" i="1"/>
  <c r="M332" i="1"/>
  <c r="AK34" i="2" l="1"/>
  <c r="AJ36" i="2"/>
  <c r="AK35" i="2"/>
  <c r="AM35" i="2" s="1"/>
  <c r="AP35" i="2" s="1"/>
  <c r="AQ35" i="2" s="1"/>
  <c r="AM34" i="2"/>
  <c r="AP34" i="2" s="1"/>
  <c r="AQ34" i="2" s="1"/>
  <c r="AA338" i="1"/>
  <c r="AB338" i="1" s="1"/>
  <c r="AA333" i="1"/>
  <c r="AB333" i="1" s="1"/>
  <c r="AA332" i="1"/>
  <c r="AB332" i="1" s="1"/>
  <c r="AA335" i="1"/>
  <c r="AB335" i="1" s="1"/>
  <c r="AA336" i="1"/>
  <c r="AB336" i="1" s="1"/>
  <c r="AA339" i="1"/>
  <c r="AB339" i="1" s="1"/>
  <c r="J332" i="1"/>
  <c r="AK36" i="2" l="1"/>
  <c r="AM36" i="2" s="1"/>
  <c r="AP36" i="2" s="1"/>
  <c r="AQ36" i="2" s="1"/>
  <c r="AF361" i="1"/>
  <c r="AE361" i="1"/>
  <c r="AD361" i="1"/>
  <c r="Z361" i="1"/>
  <c r="Y361" i="1"/>
  <c r="X361" i="1"/>
  <c r="V361" i="1"/>
  <c r="R361" i="1"/>
  <c r="Q361" i="1"/>
  <c r="P361" i="1"/>
  <c r="O361" i="1"/>
  <c r="N361" i="1"/>
  <c r="M361" i="1"/>
  <c r="AA361" i="1" l="1"/>
  <c r="AB361" i="1" s="1"/>
  <c r="J361" i="1"/>
  <c r="AF362" i="1"/>
  <c r="AE362" i="1"/>
  <c r="AD362" i="1"/>
  <c r="Z362" i="1"/>
  <c r="Y362" i="1"/>
  <c r="X362" i="1"/>
  <c r="V362" i="1"/>
  <c r="R362" i="1"/>
  <c r="Q362" i="1"/>
  <c r="P362" i="1"/>
  <c r="O362" i="1"/>
  <c r="N362" i="1"/>
  <c r="M362" i="1"/>
  <c r="AA362" i="1" l="1"/>
  <c r="AB362" i="1" s="1"/>
  <c r="J362" i="1"/>
  <c r="R1144" i="1"/>
  <c r="Q1144" i="1"/>
  <c r="P1144" i="1"/>
  <c r="O1144" i="1"/>
  <c r="N1144" i="1"/>
  <c r="R1143" i="1"/>
  <c r="Q1143" i="1"/>
  <c r="P1143" i="1"/>
  <c r="O1143" i="1"/>
  <c r="N1143" i="1"/>
  <c r="R1142" i="1"/>
  <c r="Q1142" i="1"/>
  <c r="P1142" i="1"/>
  <c r="O1142" i="1"/>
  <c r="N1142" i="1"/>
  <c r="R1141" i="1"/>
  <c r="Q1141" i="1"/>
  <c r="P1141" i="1"/>
  <c r="O1141" i="1"/>
  <c r="N1141" i="1"/>
  <c r="R1140" i="1"/>
  <c r="Q1140" i="1"/>
  <c r="P1140" i="1"/>
  <c r="O1140" i="1"/>
  <c r="N1140" i="1"/>
  <c r="R1139" i="1"/>
  <c r="Q1139" i="1"/>
  <c r="P1139" i="1"/>
  <c r="O1139" i="1"/>
  <c r="N1139" i="1"/>
  <c r="R1138" i="1"/>
  <c r="Q1138" i="1"/>
  <c r="P1138" i="1"/>
  <c r="O1138" i="1"/>
  <c r="N1138" i="1"/>
  <c r="R1137" i="1"/>
  <c r="Q1137" i="1"/>
  <c r="P1137" i="1"/>
  <c r="O1137" i="1"/>
  <c r="N1137" i="1"/>
  <c r="R1136" i="1"/>
  <c r="Q1136" i="1"/>
  <c r="P1136" i="1"/>
  <c r="O1136" i="1"/>
  <c r="N1136" i="1"/>
  <c r="R1135" i="1"/>
  <c r="Q1135" i="1"/>
  <c r="P1135" i="1"/>
  <c r="O1135" i="1"/>
  <c r="N1135" i="1"/>
  <c r="R1134" i="1"/>
  <c r="Q1134" i="1"/>
  <c r="P1134" i="1"/>
  <c r="O1134" i="1"/>
  <c r="N1134" i="1"/>
  <c r="R1133" i="1"/>
  <c r="Q1133" i="1"/>
  <c r="P1133" i="1"/>
  <c r="O1133" i="1"/>
  <c r="N1133" i="1"/>
  <c r="R1132" i="1"/>
  <c r="Q1132" i="1"/>
  <c r="P1132" i="1"/>
  <c r="O1132" i="1"/>
  <c r="N1132" i="1"/>
  <c r="R1131" i="1"/>
  <c r="Q1131" i="1"/>
  <c r="P1131" i="1"/>
  <c r="O1131" i="1"/>
  <c r="N1131" i="1"/>
  <c r="R1130" i="1"/>
  <c r="Q1130" i="1"/>
  <c r="P1130" i="1"/>
  <c r="O1130" i="1"/>
  <c r="N1130" i="1"/>
  <c r="R1129" i="1"/>
  <c r="Q1129" i="1"/>
  <c r="P1129" i="1"/>
  <c r="O1129" i="1"/>
  <c r="N1129" i="1"/>
  <c r="R1128" i="1"/>
  <c r="Q1128" i="1"/>
  <c r="P1128" i="1"/>
  <c r="O1128" i="1"/>
  <c r="N1128" i="1"/>
  <c r="R1127" i="1"/>
  <c r="Q1127" i="1"/>
  <c r="P1127" i="1"/>
  <c r="O1127" i="1"/>
  <c r="N1127" i="1"/>
  <c r="R1126" i="1"/>
  <c r="Q1126" i="1"/>
  <c r="P1126" i="1"/>
  <c r="O1126" i="1"/>
  <c r="N1126" i="1"/>
  <c r="R1125" i="1"/>
  <c r="Q1125" i="1"/>
  <c r="P1125" i="1"/>
  <c r="O1125" i="1"/>
  <c r="N1125" i="1"/>
  <c r="R1124" i="1"/>
  <c r="Q1124" i="1"/>
  <c r="P1124" i="1"/>
  <c r="O1124" i="1"/>
  <c r="N1124" i="1"/>
  <c r="R1123" i="1"/>
  <c r="Q1123" i="1"/>
  <c r="P1123" i="1"/>
  <c r="O1123" i="1"/>
  <c r="N1123" i="1"/>
  <c r="R1122" i="1"/>
  <c r="Q1122" i="1"/>
  <c r="P1122" i="1"/>
  <c r="O1122" i="1"/>
  <c r="N1122" i="1"/>
  <c r="R1121" i="1"/>
  <c r="Q1121" i="1"/>
  <c r="P1121" i="1"/>
  <c r="O1121" i="1"/>
  <c r="N1121" i="1"/>
  <c r="R1120" i="1"/>
  <c r="Q1120" i="1"/>
  <c r="P1120" i="1"/>
  <c r="O1120" i="1"/>
  <c r="N1120" i="1"/>
  <c r="R1119" i="1"/>
  <c r="Q1119" i="1"/>
  <c r="P1119" i="1"/>
  <c r="O1119" i="1"/>
  <c r="N1119" i="1"/>
  <c r="R1118" i="1"/>
  <c r="Q1118" i="1"/>
  <c r="P1118" i="1"/>
  <c r="O1118" i="1"/>
  <c r="N1118" i="1"/>
  <c r="R1117" i="1"/>
  <c r="Q1117" i="1"/>
  <c r="P1117" i="1"/>
  <c r="O1117" i="1"/>
  <c r="N1117" i="1"/>
  <c r="R1116" i="1"/>
  <c r="Q1116" i="1"/>
  <c r="P1116" i="1"/>
  <c r="O1116" i="1"/>
  <c r="N1116" i="1"/>
  <c r="R1115" i="1"/>
  <c r="Q1115" i="1"/>
  <c r="P1115" i="1"/>
  <c r="O1115" i="1"/>
  <c r="N1115" i="1"/>
  <c r="R1114" i="1"/>
  <c r="Q1114" i="1"/>
  <c r="P1114" i="1"/>
  <c r="O1114" i="1"/>
  <c r="N1114" i="1"/>
  <c r="R1113" i="1"/>
  <c r="Q1113" i="1"/>
  <c r="P1113" i="1"/>
  <c r="O1113" i="1"/>
  <c r="N1113" i="1"/>
  <c r="R1112" i="1"/>
  <c r="Q1112" i="1"/>
  <c r="P1112" i="1"/>
  <c r="O1112" i="1"/>
  <c r="N1112" i="1"/>
  <c r="R1111" i="1"/>
  <c r="Q1111" i="1"/>
  <c r="P1111" i="1"/>
  <c r="O1111" i="1"/>
  <c r="N1111" i="1"/>
  <c r="R1110" i="1"/>
  <c r="Q1110" i="1"/>
  <c r="P1110" i="1"/>
  <c r="O1110" i="1"/>
  <c r="N1110" i="1"/>
  <c r="R1109" i="1"/>
  <c r="Q1109" i="1"/>
  <c r="P1109" i="1"/>
  <c r="O1109" i="1"/>
  <c r="N1109" i="1"/>
  <c r="R1108" i="1"/>
  <c r="Q1108" i="1"/>
  <c r="P1108" i="1"/>
  <c r="O1108" i="1"/>
  <c r="N1108" i="1"/>
  <c r="R1107" i="1"/>
  <c r="Q1107" i="1"/>
  <c r="P1107" i="1"/>
  <c r="O1107" i="1"/>
  <c r="N1107" i="1"/>
  <c r="R1106" i="1"/>
  <c r="Q1106" i="1"/>
  <c r="P1106" i="1"/>
  <c r="O1106" i="1"/>
  <c r="N1106" i="1"/>
  <c r="R1105" i="1"/>
  <c r="Q1105" i="1"/>
  <c r="P1105" i="1"/>
  <c r="O1105" i="1"/>
  <c r="N1105" i="1"/>
  <c r="R1104" i="1"/>
  <c r="Q1104" i="1"/>
  <c r="P1104" i="1"/>
  <c r="O1104" i="1"/>
  <c r="N1104" i="1"/>
  <c r="R1103" i="1"/>
  <c r="Q1103" i="1"/>
  <c r="P1103" i="1"/>
  <c r="O1103" i="1"/>
  <c r="N1103" i="1"/>
  <c r="R1102" i="1"/>
  <c r="Q1102" i="1"/>
  <c r="P1102" i="1"/>
  <c r="O1102" i="1"/>
  <c r="N1102" i="1"/>
  <c r="R1101" i="1"/>
  <c r="Q1101" i="1"/>
  <c r="P1101" i="1"/>
  <c r="O1101" i="1"/>
  <c r="N1101" i="1"/>
  <c r="R1100" i="1"/>
  <c r="Q1100" i="1"/>
  <c r="P1100" i="1"/>
  <c r="O1100" i="1"/>
  <c r="N1100" i="1"/>
  <c r="R1099" i="1"/>
  <c r="Q1099" i="1"/>
  <c r="P1099" i="1"/>
  <c r="O1099" i="1"/>
  <c r="N1099" i="1"/>
  <c r="R1098" i="1"/>
  <c r="Q1098" i="1"/>
  <c r="P1098" i="1"/>
  <c r="O1098" i="1"/>
  <c r="N1098" i="1"/>
  <c r="R1097" i="1"/>
  <c r="Q1097" i="1"/>
  <c r="P1097" i="1"/>
  <c r="O1097" i="1"/>
  <c r="N1097" i="1"/>
  <c r="R1096" i="1"/>
  <c r="Q1096" i="1"/>
  <c r="P1096" i="1"/>
  <c r="O1096" i="1"/>
  <c r="N1096" i="1"/>
  <c r="AH1096" i="1" s="1"/>
  <c r="R1095" i="1"/>
  <c r="Q1095" i="1"/>
  <c r="P1095" i="1"/>
  <c r="O1095" i="1"/>
  <c r="N1095" i="1"/>
  <c r="R1094" i="1"/>
  <c r="Q1094" i="1"/>
  <c r="P1094" i="1"/>
  <c r="O1094" i="1"/>
  <c r="N1094" i="1"/>
  <c r="R1092" i="1"/>
  <c r="Q1092" i="1"/>
  <c r="P1092" i="1"/>
  <c r="O1092" i="1"/>
  <c r="N1092" i="1"/>
  <c r="R1091" i="1"/>
  <c r="Q1091" i="1"/>
  <c r="P1091" i="1"/>
  <c r="O1091" i="1"/>
  <c r="N1091" i="1"/>
  <c r="R1090" i="1"/>
  <c r="Q1090" i="1"/>
  <c r="P1090" i="1"/>
  <c r="O1090" i="1"/>
  <c r="N1090" i="1"/>
  <c r="R1089" i="1"/>
  <c r="Q1089" i="1"/>
  <c r="P1089" i="1"/>
  <c r="O1089" i="1"/>
  <c r="N1089" i="1"/>
  <c r="R1088" i="1"/>
  <c r="Q1088" i="1"/>
  <c r="P1088" i="1"/>
  <c r="O1088" i="1"/>
  <c r="N1088" i="1"/>
  <c r="R1087" i="1"/>
  <c r="Q1087" i="1"/>
  <c r="P1087" i="1"/>
  <c r="O1087" i="1"/>
  <c r="N1087" i="1"/>
  <c r="R1086" i="1"/>
  <c r="Q1086" i="1"/>
  <c r="P1086" i="1"/>
  <c r="O1086" i="1"/>
  <c r="N1086" i="1"/>
  <c r="R1085" i="1"/>
  <c r="Q1085" i="1"/>
  <c r="P1085" i="1"/>
  <c r="O1085" i="1"/>
  <c r="N1085" i="1"/>
  <c r="R1084" i="1"/>
  <c r="Q1084" i="1"/>
  <c r="P1084" i="1"/>
  <c r="O1084" i="1"/>
  <c r="N1084" i="1"/>
  <c r="R1083" i="1"/>
  <c r="Q1083" i="1"/>
  <c r="P1083" i="1"/>
  <c r="O1083" i="1"/>
  <c r="N1083" i="1"/>
  <c r="R1082" i="1"/>
  <c r="Q1082" i="1"/>
  <c r="P1082" i="1"/>
  <c r="O1082" i="1"/>
  <c r="N1082" i="1"/>
  <c r="R1081" i="1"/>
  <c r="Q1081" i="1"/>
  <c r="P1081" i="1"/>
  <c r="O1081" i="1"/>
  <c r="N1081" i="1"/>
  <c r="R1080" i="1"/>
  <c r="Q1080" i="1"/>
  <c r="P1080" i="1"/>
  <c r="O1080" i="1"/>
  <c r="N1080" i="1"/>
  <c r="R1079" i="1"/>
  <c r="Q1079" i="1"/>
  <c r="P1079" i="1"/>
  <c r="O1079" i="1"/>
  <c r="N1079" i="1"/>
  <c r="R1078" i="1"/>
  <c r="Q1078" i="1"/>
  <c r="P1078" i="1"/>
  <c r="O1078" i="1"/>
  <c r="N1078" i="1"/>
  <c r="R1077" i="1"/>
  <c r="Q1077" i="1"/>
  <c r="P1077" i="1"/>
  <c r="O1077" i="1"/>
  <c r="N1077" i="1"/>
  <c r="R1076" i="1"/>
  <c r="Q1076" i="1"/>
  <c r="P1076" i="1"/>
  <c r="O1076" i="1"/>
  <c r="N1076" i="1"/>
  <c r="R1075" i="1"/>
  <c r="Q1075" i="1"/>
  <c r="P1075" i="1"/>
  <c r="O1075" i="1"/>
  <c r="N1075" i="1"/>
  <c r="R1074" i="1"/>
  <c r="Q1074" i="1"/>
  <c r="P1074" i="1"/>
  <c r="O1074" i="1"/>
  <c r="N1074" i="1"/>
  <c r="R1073" i="1"/>
  <c r="Q1073" i="1"/>
  <c r="P1073" i="1"/>
  <c r="O1073" i="1"/>
  <c r="N1073" i="1"/>
  <c r="R1072" i="1"/>
  <c r="Q1072" i="1"/>
  <c r="P1072" i="1"/>
  <c r="O1072" i="1"/>
  <c r="N1072" i="1"/>
  <c r="R1071" i="1"/>
  <c r="Q1071" i="1"/>
  <c r="P1071" i="1"/>
  <c r="O1071" i="1"/>
  <c r="N1071" i="1"/>
  <c r="R1070" i="1"/>
  <c r="Q1070" i="1"/>
  <c r="P1070" i="1"/>
  <c r="O1070" i="1"/>
  <c r="N1070" i="1"/>
  <c r="R1069" i="1"/>
  <c r="Q1069" i="1"/>
  <c r="P1069" i="1"/>
  <c r="O1069" i="1"/>
  <c r="N1069" i="1"/>
  <c r="R1068" i="1"/>
  <c r="Q1068" i="1"/>
  <c r="P1068" i="1"/>
  <c r="O1068" i="1"/>
  <c r="N1068" i="1"/>
  <c r="R1067" i="1"/>
  <c r="Q1067" i="1"/>
  <c r="P1067" i="1"/>
  <c r="O1067" i="1"/>
  <c r="N1067" i="1"/>
  <c r="R1066" i="1"/>
  <c r="Q1066" i="1"/>
  <c r="P1066" i="1"/>
  <c r="O1066" i="1"/>
  <c r="N1066" i="1"/>
  <c r="R1065" i="1"/>
  <c r="Q1065" i="1"/>
  <c r="P1065" i="1"/>
  <c r="O1065" i="1"/>
  <c r="N1065" i="1"/>
  <c r="R1064" i="1"/>
  <c r="Q1064" i="1"/>
  <c r="P1064" i="1"/>
  <c r="O1064" i="1"/>
  <c r="N1064" i="1"/>
  <c r="R1063" i="1"/>
  <c r="Q1063" i="1"/>
  <c r="P1063" i="1"/>
  <c r="O1063" i="1"/>
  <c r="N1063" i="1"/>
  <c r="R1062" i="1"/>
  <c r="Q1062" i="1"/>
  <c r="P1062" i="1"/>
  <c r="O1062" i="1"/>
  <c r="N1062" i="1"/>
  <c r="R1061" i="1"/>
  <c r="Q1061" i="1"/>
  <c r="P1061" i="1"/>
  <c r="O1061" i="1"/>
  <c r="N1061" i="1"/>
  <c r="R1060" i="1"/>
  <c r="Q1060" i="1"/>
  <c r="P1060" i="1"/>
  <c r="O1060" i="1"/>
  <c r="N1060" i="1"/>
  <c r="R1059" i="1"/>
  <c r="Q1059" i="1"/>
  <c r="P1059" i="1"/>
  <c r="O1059" i="1"/>
  <c r="N1059" i="1"/>
  <c r="R1058" i="1"/>
  <c r="Q1058" i="1"/>
  <c r="P1058" i="1"/>
  <c r="O1058" i="1"/>
  <c r="N1058" i="1"/>
  <c r="R1057" i="1"/>
  <c r="Q1057" i="1"/>
  <c r="P1057" i="1"/>
  <c r="O1057" i="1"/>
  <c r="N1057" i="1"/>
  <c r="R1056" i="1"/>
  <c r="Q1056" i="1"/>
  <c r="P1056" i="1"/>
  <c r="O1056" i="1"/>
  <c r="N1056" i="1"/>
  <c r="R1055" i="1"/>
  <c r="Q1055" i="1"/>
  <c r="P1055" i="1"/>
  <c r="O1055" i="1"/>
  <c r="N1055" i="1"/>
  <c r="R1054" i="1"/>
  <c r="Q1054" i="1"/>
  <c r="P1054" i="1"/>
  <c r="O1054" i="1"/>
  <c r="N1054" i="1"/>
  <c r="R1053" i="1"/>
  <c r="Q1053" i="1"/>
  <c r="P1053" i="1"/>
  <c r="O1053" i="1"/>
  <c r="N1053" i="1"/>
  <c r="R1052" i="1"/>
  <c r="Q1052" i="1"/>
  <c r="P1052" i="1"/>
  <c r="O1052" i="1"/>
  <c r="N1052" i="1"/>
  <c r="R1051" i="1"/>
  <c r="Q1051" i="1"/>
  <c r="P1051" i="1"/>
  <c r="O1051" i="1"/>
  <c r="N1051" i="1"/>
  <c r="R1050" i="1"/>
  <c r="Q1050" i="1"/>
  <c r="P1050" i="1"/>
  <c r="O1050" i="1"/>
  <c r="N1050" i="1"/>
  <c r="R1049" i="1"/>
  <c r="Q1049" i="1"/>
  <c r="P1049" i="1"/>
  <c r="O1049" i="1"/>
  <c r="N1049" i="1"/>
  <c r="R1048" i="1"/>
  <c r="Q1048" i="1"/>
  <c r="P1048" i="1"/>
  <c r="O1048" i="1"/>
  <c r="N1048" i="1"/>
  <c r="R1047" i="1"/>
  <c r="Q1047" i="1"/>
  <c r="P1047" i="1"/>
  <c r="O1047" i="1"/>
  <c r="N1047" i="1"/>
  <c r="R1046" i="1"/>
  <c r="Q1046" i="1"/>
  <c r="P1046" i="1"/>
  <c r="O1046" i="1"/>
  <c r="N1046" i="1"/>
  <c r="R1045" i="1"/>
  <c r="Q1045" i="1"/>
  <c r="P1045" i="1"/>
  <c r="O1045" i="1"/>
  <c r="N1045" i="1"/>
  <c r="R1029" i="1"/>
  <c r="Q1029" i="1"/>
  <c r="P1029" i="1"/>
  <c r="O1029" i="1"/>
  <c r="N1029" i="1"/>
  <c r="R1044" i="1"/>
  <c r="Q1044" i="1"/>
  <c r="P1044" i="1"/>
  <c r="O1044" i="1"/>
  <c r="N1044" i="1"/>
  <c r="R1042" i="1"/>
  <c r="Q1042" i="1"/>
  <c r="P1042" i="1"/>
  <c r="O1042" i="1"/>
  <c r="N1042" i="1"/>
  <c r="R1041" i="1"/>
  <c r="Q1041" i="1"/>
  <c r="P1041" i="1"/>
  <c r="O1041" i="1"/>
  <c r="N1041" i="1"/>
  <c r="R1040" i="1"/>
  <c r="Q1040" i="1"/>
  <c r="P1040" i="1"/>
  <c r="O1040" i="1"/>
  <c r="N1040" i="1"/>
  <c r="R1038" i="1"/>
  <c r="Q1038" i="1"/>
  <c r="P1038" i="1"/>
  <c r="O1038" i="1"/>
  <c r="N1038" i="1"/>
  <c r="R1037" i="1"/>
  <c r="Q1037" i="1"/>
  <c r="P1037" i="1"/>
  <c r="O1037" i="1"/>
  <c r="N1037" i="1"/>
  <c r="R1036" i="1"/>
  <c r="Q1036" i="1"/>
  <c r="P1036" i="1"/>
  <c r="O1036" i="1"/>
  <c r="N1036" i="1"/>
  <c r="R1093" i="1"/>
  <c r="Q1093" i="1"/>
  <c r="P1093" i="1"/>
  <c r="O1093" i="1"/>
  <c r="N1093" i="1"/>
  <c r="R1035" i="1"/>
  <c r="Q1035" i="1"/>
  <c r="P1035" i="1"/>
  <c r="O1035" i="1"/>
  <c r="N1035" i="1"/>
  <c r="R1034" i="1"/>
  <c r="Q1034" i="1"/>
  <c r="P1034" i="1"/>
  <c r="O1034" i="1"/>
  <c r="N1034" i="1"/>
  <c r="R1033" i="1"/>
  <c r="Q1033" i="1"/>
  <c r="P1033" i="1"/>
  <c r="O1033" i="1"/>
  <c r="N1033" i="1"/>
  <c r="R1032" i="1"/>
  <c r="Q1032" i="1"/>
  <c r="P1032" i="1"/>
  <c r="O1032" i="1"/>
  <c r="N1032" i="1"/>
  <c r="R1031" i="1"/>
  <c r="Q1031" i="1"/>
  <c r="P1031" i="1"/>
  <c r="O1031" i="1"/>
  <c r="N1031" i="1"/>
  <c r="R1030" i="1"/>
  <c r="Q1030" i="1"/>
  <c r="P1030" i="1"/>
  <c r="O1030" i="1"/>
  <c r="N1030" i="1"/>
  <c r="R1027" i="1"/>
  <c r="Q1027" i="1"/>
  <c r="P1027" i="1"/>
  <c r="O1027" i="1"/>
  <c r="N1027" i="1"/>
  <c r="R1026" i="1"/>
  <c r="Q1026" i="1"/>
  <c r="P1026" i="1"/>
  <c r="O1026" i="1"/>
  <c r="N1026" i="1"/>
  <c r="R1025" i="1"/>
  <c r="Q1025" i="1"/>
  <c r="P1025" i="1"/>
  <c r="O1025" i="1"/>
  <c r="N1025" i="1"/>
  <c r="R1024" i="1"/>
  <c r="Q1024" i="1"/>
  <c r="P1024" i="1"/>
  <c r="O1024" i="1"/>
  <c r="N1024" i="1"/>
  <c r="R1023" i="1"/>
  <c r="Q1023" i="1"/>
  <c r="P1023" i="1"/>
  <c r="O1023" i="1"/>
  <c r="N1023" i="1"/>
  <c r="R1022" i="1"/>
  <c r="Q1022" i="1"/>
  <c r="P1022" i="1"/>
  <c r="O1022" i="1"/>
  <c r="N1022" i="1"/>
  <c r="R1021" i="1"/>
  <c r="Q1021" i="1"/>
  <c r="P1021" i="1"/>
  <c r="O1021" i="1"/>
  <c r="N1021" i="1"/>
  <c r="R1020" i="1"/>
  <c r="Q1020" i="1"/>
  <c r="P1020" i="1"/>
  <c r="O1020" i="1"/>
  <c r="N1020" i="1"/>
  <c r="R1019" i="1"/>
  <c r="Q1019" i="1"/>
  <c r="P1019" i="1"/>
  <c r="O1019" i="1"/>
  <c r="N1019" i="1"/>
  <c r="R1018" i="1"/>
  <c r="Q1018" i="1"/>
  <c r="P1018" i="1"/>
  <c r="O1018" i="1"/>
  <c r="N1018" i="1"/>
  <c r="R1017" i="1"/>
  <c r="Q1017" i="1"/>
  <c r="P1017" i="1"/>
  <c r="O1017" i="1"/>
  <c r="N1017" i="1"/>
  <c r="R1016" i="1"/>
  <c r="Q1016" i="1"/>
  <c r="P1016" i="1"/>
  <c r="O1016" i="1"/>
  <c r="N1016" i="1"/>
  <c r="R1015" i="1"/>
  <c r="Q1015" i="1"/>
  <c r="P1015" i="1"/>
  <c r="O1015" i="1"/>
  <c r="N1015" i="1"/>
  <c r="R1014" i="1"/>
  <c r="Q1014" i="1"/>
  <c r="P1014" i="1"/>
  <c r="O1014" i="1"/>
  <c r="N1014" i="1"/>
  <c r="R1013" i="1"/>
  <c r="Q1013" i="1"/>
  <c r="P1013" i="1"/>
  <c r="O1013" i="1"/>
  <c r="N1013" i="1"/>
  <c r="R1012" i="1"/>
  <c r="Q1012" i="1"/>
  <c r="P1012" i="1"/>
  <c r="O1012" i="1"/>
  <c r="N1012" i="1"/>
  <c r="R1011" i="1"/>
  <c r="Q1011" i="1"/>
  <c r="P1011" i="1"/>
  <c r="O1011" i="1"/>
  <c r="N1011" i="1"/>
  <c r="R1010" i="1"/>
  <c r="Q1010" i="1"/>
  <c r="P1010" i="1"/>
  <c r="O1010" i="1"/>
  <c r="N1010" i="1"/>
  <c r="R1009" i="1"/>
  <c r="Q1009" i="1"/>
  <c r="P1009" i="1"/>
  <c r="O1009" i="1"/>
  <c r="N1009" i="1"/>
  <c r="R1008" i="1"/>
  <c r="Q1008" i="1"/>
  <c r="P1008" i="1"/>
  <c r="O1008" i="1"/>
  <c r="N1008" i="1"/>
  <c r="R1007" i="1"/>
  <c r="Q1007" i="1"/>
  <c r="P1007" i="1"/>
  <c r="O1007" i="1"/>
  <c r="N1007" i="1"/>
  <c r="R1006" i="1"/>
  <c r="Q1006" i="1"/>
  <c r="P1006" i="1"/>
  <c r="O1006" i="1"/>
  <c r="N1006" i="1"/>
  <c r="R1005" i="1"/>
  <c r="Q1005" i="1"/>
  <c r="P1005" i="1"/>
  <c r="O1005" i="1"/>
  <c r="N1005" i="1"/>
  <c r="R1004" i="1"/>
  <c r="Q1004" i="1"/>
  <c r="P1004" i="1"/>
  <c r="O1004" i="1"/>
  <c r="N1004" i="1"/>
  <c r="R1003" i="1"/>
  <c r="Q1003" i="1"/>
  <c r="P1003" i="1"/>
  <c r="O1003" i="1"/>
  <c r="N1003" i="1"/>
  <c r="R1002" i="1"/>
  <c r="Q1002" i="1"/>
  <c r="P1002" i="1"/>
  <c r="O1002" i="1"/>
  <c r="N1002" i="1"/>
  <c r="R1001" i="1"/>
  <c r="Q1001" i="1"/>
  <c r="P1001" i="1"/>
  <c r="O1001" i="1"/>
  <c r="N1001" i="1"/>
  <c r="R1000" i="1"/>
  <c r="Q1000" i="1"/>
  <c r="P1000" i="1"/>
  <c r="O1000" i="1"/>
  <c r="N1000" i="1"/>
  <c r="R999" i="1"/>
  <c r="Q999" i="1"/>
  <c r="P999" i="1"/>
  <c r="O999" i="1"/>
  <c r="N999" i="1"/>
  <c r="R998" i="1"/>
  <c r="Q998" i="1"/>
  <c r="P998" i="1"/>
  <c r="O998" i="1"/>
  <c r="N998" i="1"/>
  <c r="R997" i="1"/>
  <c r="Q997" i="1"/>
  <c r="P997" i="1"/>
  <c r="O997" i="1"/>
  <c r="N997" i="1"/>
  <c r="R996" i="1"/>
  <c r="Q996" i="1"/>
  <c r="P996" i="1"/>
  <c r="O996" i="1"/>
  <c r="N996" i="1"/>
  <c r="R995" i="1"/>
  <c r="Q995" i="1"/>
  <c r="P995" i="1"/>
  <c r="O995" i="1"/>
  <c r="N995" i="1"/>
  <c r="R994" i="1"/>
  <c r="Q994" i="1"/>
  <c r="P994" i="1"/>
  <c r="O994" i="1"/>
  <c r="N994" i="1"/>
  <c r="R993" i="1"/>
  <c r="Q993" i="1"/>
  <c r="P993" i="1"/>
  <c r="O993" i="1"/>
  <c r="N993" i="1"/>
  <c r="R992" i="1"/>
  <c r="Q992" i="1"/>
  <c r="P992" i="1"/>
  <c r="O992" i="1"/>
  <c r="N992" i="1"/>
  <c r="R991" i="1"/>
  <c r="Q991" i="1"/>
  <c r="P991" i="1"/>
  <c r="O991" i="1"/>
  <c r="N991" i="1"/>
  <c r="R990" i="1"/>
  <c r="Q990" i="1"/>
  <c r="P990" i="1"/>
  <c r="O990" i="1"/>
  <c r="N990" i="1"/>
  <c r="R989" i="1"/>
  <c r="Q989" i="1"/>
  <c r="P989" i="1"/>
  <c r="O989" i="1"/>
  <c r="N989" i="1"/>
  <c r="R988" i="1"/>
  <c r="Q988" i="1"/>
  <c r="P988" i="1"/>
  <c r="O988" i="1"/>
  <c r="N988" i="1"/>
  <c r="R987" i="1"/>
  <c r="Q987" i="1"/>
  <c r="P987" i="1"/>
  <c r="O987" i="1"/>
  <c r="N987" i="1"/>
  <c r="R986" i="1"/>
  <c r="Q986" i="1"/>
  <c r="P986" i="1"/>
  <c r="O986" i="1"/>
  <c r="N986" i="1"/>
  <c r="R985" i="1"/>
  <c r="Q985" i="1"/>
  <c r="P985" i="1"/>
  <c r="O985" i="1"/>
  <c r="N985" i="1"/>
  <c r="R984" i="1"/>
  <c r="Q984" i="1"/>
  <c r="P984" i="1"/>
  <c r="O984" i="1"/>
  <c r="N984" i="1"/>
  <c r="R983" i="1"/>
  <c r="Q983" i="1"/>
  <c r="P983" i="1"/>
  <c r="O983" i="1"/>
  <c r="N983" i="1"/>
  <c r="R982" i="1"/>
  <c r="Q982" i="1"/>
  <c r="P982" i="1"/>
  <c r="O982" i="1"/>
  <c r="N982" i="1"/>
  <c r="R981" i="1"/>
  <c r="Q981" i="1"/>
  <c r="P981" i="1"/>
  <c r="O981" i="1"/>
  <c r="N981" i="1"/>
  <c r="R980" i="1"/>
  <c r="Q980" i="1"/>
  <c r="P980" i="1"/>
  <c r="O980" i="1"/>
  <c r="N980" i="1"/>
  <c r="R979" i="1"/>
  <c r="Q979" i="1"/>
  <c r="P979" i="1"/>
  <c r="O979" i="1"/>
  <c r="N979" i="1"/>
  <c r="R978" i="1"/>
  <c r="Q978" i="1"/>
  <c r="P978" i="1"/>
  <c r="O978" i="1"/>
  <c r="N978" i="1"/>
  <c r="R977" i="1"/>
  <c r="Q977" i="1"/>
  <c r="P977" i="1"/>
  <c r="O977" i="1"/>
  <c r="N977" i="1"/>
  <c r="R976" i="1"/>
  <c r="Q976" i="1"/>
  <c r="P976" i="1"/>
  <c r="O976" i="1"/>
  <c r="N976" i="1"/>
  <c r="R975" i="1"/>
  <c r="Q975" i="1"/>
  <c r="P975" i="1"/>
  <c r="O975" i="1"/>
  <c r="N975" i="1"/>
  <c r="R974" i="1"/>
  <c r="Q974" i="1"/>
  <c r="P974" i="1"/>
  <c r="O974" i="1"/>
  <c r="N974" i="1"/>
  <c r="R973" i="1"/>
  <c r="Q973" i="1"/>
  <c r="P973" i="1"/>
  <c r="O973" i="1"/>
  <c r="N973" i="1"/>
  <c r="R972" i="1"/>
  <c r="Q972" i="1"/>
  <c r="P972" i="1"/>
  <c r="O972" i="1"/>
  <c r="N972" i="1"/>
  <c r="R971" i="1"/>
  <c r="Q971" i="1"/>
  <c r="P971" i="1"/>
  <c r="O971" i="1"/>
  <c r="N971" i="1"/>
  <c r="R970" i="1"/>
  <c r="Q970" i="1"/>
  <c r="P970" i="1"/>
  <c r="O970" i="1"/>
  <c r="N970" i="1"/>
  <c r="R969" i="1"/>
  <c r="Q969" i="1"/>
  <c r="P969" i="1"/>
  <c r="O969" i="1"/>
  <c r="N969" i="1"/>
  <c r="R968" i="1"/>
  <c r="Q968" i="1"/>
  <c r="P968" i="1"/>
  <c r="O968" i="1"/>
  <c r="N968" i="1"/>
  <c r="R967" i="1"/>
  <c r="Q967" i="1"/>
  <c r="P967" i="1"/>
  <c r="O967" i="1"/>
  <c r="N967" i="1"/>
  <c r="R966" i="1"/>
  <c r="Q966" i="1"/>
  <c r="P966" i="1"/>
  <c r="O966" i="1"/>
  <c r="N966" i="1"/>
  <c r="R965" i="1"/>
  <c r="Q965" i="1"/>
  <c r="P965" i="1"/>
  <c r="O965" i="1"/>
  <c r="N965" i="1"/>
  <c r="R964" i="1"/>
  <c r="Q964" i="1"/>
  <c r="P964" i="1"/>
  <c r="O964" i="1"/>
  <c r="N964" i="1"/>
  <c r="R963" i="1"/>
  <c r="Q963" i="1"/>
  <c r="P963" i="1"/>
  <c r="O963" i="1"/>
  <c r="N963" i="1"/>
  <c r="R962" i="1"/>
  <c r="Q962" i="1"/>
  <c r="P962" i="1"/>
  <c r="O962" i="1"/>
  <c r="N962" i="1"/>
  <c r="R961" i="1"/>
  <c r="Q961" i="1"/>
  <c r="P961" i="1"/>
  <c r="O961" i="1"/>
  <c r="N961" i="1"/>
  <c r="R960" i="1"/>
  <c r="Q960" i="1"/>
  <c r="P960" i="1"/>
  <c r="O960" i="1"/>
  <c r="N960" i="1"/>
  <c r="R959" i="1"/>
  <c r="Q959" i="1"/>
  <c r="P959" i="1"/>
  <c r="O959" i="1"/>
  <c r="N959" i="1"/>
  <c r="R958" i="1"/>
  <c r="Q958" i="1"/>
  <c r="P958" i="1"/>
  <c r="O958" i="1"/>
  <c r="N958" i="1"/>
  <c r="R957" i="1"/>
  <c r="Q957" i="1"/>
  <c r="P957" i="1"/>
  <c r="O957" i="1"/>
  <c r="N957" i="1"/>
  <c r="R956" i="1"/>
  <c r="Q956" i="1"/>
  <c r="P956" i="1"/>
  <c r="O956" i="1"/>
  <c r="N956" i="1"/>
  <c r="R955" i="1"/>
  <c r="Q955" i="1"/>
  <c r="P955" i="1"/>
  <c r="O955" i="1"/>
  <c r="N955" i="1"/>
  <c r="R954" i="1"/>
  <c r="Q954" i="1"/>
  <c r="P954" i="1"/>
  <c r="O954" i="1"/>
  <c r="N954" i="1"/>
  <c r="R953" i="1"/>
  <c r="Q953" i="1"/>
  <c r="P953" i="1"/>
  <c r="O953" i="1"/>
  <c r="N953" i="1"/>
  <c r="R952" i="1"/>
  <c r="Q952" i="1"/>
  <c r="P952" i="1"/>
  <c r="O952" i="1"/>
  <c r="N952" i="1"/>
  <c r="R951" i="1"/>
  <c r="Q951" i="1"/>
  <c r="P951" i="1"/>
  <c r="O951" i="1"/>
  <c r="N951" i="1"/>
  <c r="R950" i="1"/>
  <c r="Q950" i="1"/>
  <c r="P950" i="1"/>
  <c r="O950" i="1"/>
  <c r="N950" i="1"/>
  <c r="R949" i="1"/>
  <c r="Q949" i="1"/>
  <c r="P949" i="1"/>
  <c r="O949" i="1"/>
  <c r="N949" i="1"/>
  <c r="R948" i="1"/>
  <c r="Q948" i="1"/>
  <c r="P948" i="1"/>
  <c r="O948" i="1"/>
  <c r="N948" i="1"/>
  <c r="R947" i="1"/>
  <c r="Q947" i="1"/>
  <c r="P947" i="1"/>
  <c r="O947" i="1"/>
  <c r="N947" i="1"/>
  <c r="R946" i="1"/>
  <c r="Q946" i="1"/>
  <c r="P946" i="1"/>
  <c r="O946" i="1"/>
  <c r="N946" i="1"/>
  <c r="R945" i="1"/>
  <c r="Q945" i="1"/>
  <c r="P945" i="1"/>
  <c r="O945" i="1"/>
  <c r="N945" i="1"/>
  <c r="R944" i="1"/>
  <c r="Q944" i="1"/>
  <c r="P944" i="1"/>
  <c r="O944" i="1"/>
  <c r="N944" i="1"/>
  <c r="R943" i="1"/>
  <c r="Q943" i="1"/>
  <c r="P943" i="1"/>
  <c r="O943" i="1"/>
  <c r="N943" i="1"/>
  <c r="R942" i="1"/>
  <c r="Q942" i="1"/>
  <c r="P942" i="1"/>
  <c r="O942" i="1"/>
  <c r="N942" i="1"/>
  <c r="R941" i="1"/>
  <c r="Q941" i="1"/>
  <c r="P941" i="1"/>
  <c r="O941" i="1"/>
  <c r="N941" i="1"/>
  <c r="R940" i="1"/>
  <c r="Q940" i="1"/>
  <c r="P940" i="1"/>
  <c r="O940" i="1"/>
  <c r="N940" i="1"/>
  <c r="R939" i="1"/>
  <c r="Q939" i="1"/>
  <c r="P939" i="1"/>
  <c r="O939" i="1"/>
  <c r="N939" i="1"/>
  <c r="R938" i="1"/>
  <c r="Q938" i="1"/>
  <c r="P938" i="1"/>
  <c r="O938" i="1"/>
  <c r="N938" i="1"/>
  <c r="R937" i="1"/>
  <c r="Q937" i="1"/>
  <c r="P937" i="1"/>
  <c r="O937" i="1"/>
  <c r="N937" i="1"/>
  <c r="R936" i="1"/>
  <c r="Q936" i="1"/>
  <c r="P936" i="1"/>
  <c r="O936" i="1"/>
  <c r="N936" i="1"/>
  <c r="R935" i="1"/>
  <c r="Q935" i="1"/>
  <c r="P935" i="1"/>
  <c r="O935" i="1"/>
  <c r="N935" i="1"/>
  <c r="R934" i="1"/>
  <c r="Q934" i="1"/>
  <c r="P934" i="1"/>
  <c r="O934" i="1"/>
  <c r="N934" i="1"/>
  <c r="R933" i="1"/>
  <c r="Q933" i="1"/>
  <c r="P933" i="1"/>
  <c r="O933" i="1"/>
  <c r="N933" i="1"/>
  <c r="R932" i="1"/>
  <c r="Q932" i="1"/>
  <c r="P932" i="1"/>
  <c r="O932" i="1"/>
  <c r="N932" i="1"/>
  <c r="R931" i="1"/>
  <c r="Q931" i="1"/>
  <c r="P931" i="1"/>
  <c r="O931" i="1"/>
  <c r="N931" i="1"/>
  <c r="R930" i="1"/>
  <c r="Q930" i="1"/>
  <c r="P930" i="1"/>
  <c r="O930" i="1"/>
  <c r="N930" i="1"/>
  <c r="R929" i="1"/>
  <c r="Q929" i="1"/>
  <c r="P929" i="1"/>
  <c r="O929" i="1"/>
  <c r="N929" i="1"/>
  <c r="R928" i="1"/>
  <c r="Q928" i="1"/>
  <c r="P928" i="1"/>
  <c r="O928" i="1"/>
  <c r="N928" i="1"/>
  <c r="R927" i="1"/>
  <c r="Q927" i="1"/>
  <c r="P927" i="1"/>
  <c r="O927" i="1"/>
  <c r="N927" i="1"/>
  <c r="R926" i="1"/>
  <c r="Q926" i="1"/>
  <c r="P926" i="1"/>
  <c r="O926" i="1"/>
  <c r="N926" i="1"/>
  <c r="R925" i="1"/>
  <c r="Q925" i="1"/>
  <c r="P925" i="1"/>
  <c r="O925" i="1"/>
  <c r="N925" i="1"/>
  <c r="R924" i="1"/>
  <c r="Q924" i="1"/>
  <c r="P924" i="1"/>
  <c r="O924" i="1"/>
  <c r="N924" i="1"/>
  <c r="R923" i="1"/>
  <c r="Q923" i="1"/>
  <c r="P923" i="1"/>
  <c r="O923" i="1"/>
  <c r="N923" i="1"/>
  <c r="R922" i="1"/>
  <c r="Q922" i="1"/>
  <c r="P922" i="1"/>
  <c r="O922" i="1"/>
  <c r="N922" i="1"/>
  <c r="R921" i="1"/>
  <c r="Q921" i="1"/>
  <c r="P921" i="1"/>
  <c r="O921" i="1"/>
  <c r="N921" i="1"/>
  <c r="R920" i="1"/>
  <c r="Q920" i="1"/>
  <c r="P920" i="1"/>
  <c r="O920" i="1"/>
  <c r="N920" i="1"/>
  <c r="R919" i="1"/>
  <c r="Q919" i="1"/>
  <c r="P919" i="1"/>
  <c r="O919" i="1"/>
  <c r="N919" i="1"/>
  <c r="R918" i="1"/>
  <c r="Q918" i="1"/>
  <c r="P918" i="1"/>
  <c r="O918" i="1"/>
  <c r="N918" i="1"/>
  <c r="R917" i="1"/>
  <c r="Q917" i="1"/>
  <c r="P917" i="1"/>
  <c r="O917" i="1"/>
  <c r="N917" i="1"/>
  <c r="R916" i="1"/>
  <c r="Q916" i="1"/>
  <c r="P916" i="1"/>
  <c r="O916" i="1"/>
  <c r="N916" i="1"/>
  <c r="R915" i="1"/>
  <c r="Q915" i="1"/>
  <c r="P915" i="1"/>
  <c r="O915" i="1"/>
  <c r="N915" i="1"/>
  <c r="R914" i="1"/>
  <c r="Q914" i="1"/>
  <c r="P914" i="1"/>
  <c r="O914" i="1"/>
  <c r="N914" i="1"/>
  <c r="R913" i="1"/>
  <c r="Q913" i="1"/>
  <c r="P913" i="1"/>
  <c r="O913" i="1"/>
  <c r="N913" i="1"/>
  <c r="R912" i="1"/>
  <c r="Q912" i="1"/>
  <c r="P912" i="1"/>
  <c r="O912" i="1"/>
  <c r="N912" i="1"/>
  <c r="R911" i="1"/>
  <c r="Q911" i="1"/>
  <c r="P911" i="1"/>
  <c r="O911" i="1"/>
  <c r="N911" i="1"/>
  <c r="R910" i="1"/>
  <c r="Q910" i="1"/>
  <c r="P910" i="1"/>
  <c r="O910" i="1"/>
  <c r="N910" i="1"/>
  <c r="R909" i="1"/>
  <c r="Q909" i="1"/>
  <c r="P909" i="1"/>
  <c r="O909" i="1"/>
  <c r="N909" i="1"/>
  <c r="R908" i="1"/>
  <c r="Q908" i="1"/>
  <c r="P908" i="1"/>
  <c r="O908" i="1"/>
  <c r="N908" i="1"/>
  <c r="R907" i="1"/>
  <c r="Q907" i="1"/>
  <c r="P907" i="1"/>
  <c r="O907" i="1"/>
  <c r="N907" i="1"/>
  <c r="R906" i="1"/>
  <c r="Q906" i="1"/>
  <c r="P906" i="1"/>
  <c r="O906" i="1"/>
  <c r="N906" i="1"/>
  <c r="R905" i="1"/>
  <c r="Q905" i="1"/>
  <c r="P905" i="1"/>
  <c r="O905" i="1"/>
  <c r="N905" i="1"/>
  <c r="R904" i="1"/>
  <c r="Q904" i="1"/>
  <c r="P904" i="1"/>
  <c r="O904" i="1"/>
  <c r="N904" i="1"/>
  <c r="R903" i="1"/>
  <c r="Q903" i="1"/>
  <c r="P903" i="1"/>
  <c r="O903" i="1"/>
  <c r="N903" i="1"/>
  <c r="R902" i="1"/>
  <c r="Q902" i="1"/>
  <c r="P902" i="1"/>
  <c r="O902" i="1"/>
  <c r="N902" i="1"/>
  <c r="R901" i="1"/>
  <c r="Q901" i="1"/>
  <c r="P901" i="1"/>
  <c r="O901" i="1"/>
  <c r="N901" i="1"/>
  <c r="R900" i="1"/>
  <c r="Q900" i="1"/>
  <c r="P900" i="1"/>
  <c r="O900" i="1"/>
  <c r="N900" i="1"/>
  <c r="R899" i="1"/>
  <c r="Q899" i="1"/>
  <c r="P899" i="1"/>
  <c r="O899" i="1"/>
  <c r="N899" i="1"/>
  <c r="R898" i="1"/>
  <c r="Q898" i="1"/>
  <c r="P898" i="1"/>
  <c r="O898" i="1"/>
  <c r="N898" i="1"/>
  <c r="R897" i="1"/>
  <c r="Q897" i="1"/>
  <c r="P897" i="1"/>
  <c r="O897" i="1"/>
  <c r="N897" i="1"/>
  <c r="R896" i="1"/>
  <c r="Q896" i="1"/>
  <c r="P896" i="1"/>
  <c r="O896" i="1"/>
  <c r="N896" i="1"/>
  <c r="R895" i="1"/>
  <c r="Q895" i="1"/>
  <c r="P895" i="1"/>
  <c r="O895" i="1"/>
  <c r="N895" i="1"/>
  <c r="R894" i="1"/>
  <c r="Q894" i="1"/>
  <c r="P894" i="1"/>
  <c r="O894" i="1"/>
  <c r="N894" i="1"/>
  <c r="R893" i="1"/>
  <c r="Q893" i="1"/>
  <c r="P893" i="1"/>
  <c r="O893" i="1"/>
  <c r="N893" i="1"/>
  <c r="R892" i="1"/>
  <c r="Q892" i="1"/>
  <c r="P892" i="1"/>
  <c r="O892" i="1"/>
  <c r="N892" i="1"/>
  <c r="R891" i="1"/>
  <c r="Q891" i="1"/>
  <c r="P891" i="1"/>
  <c r="O891" i="1"/>
  <c r="N891" i="1"/>
  <c r="R890" i="1"/>
  <c r="Q890" i="1"/>
  <c r="P890" i="1"/>
  <c r="O890" i="1"/>
  <c r="N890" i="1"/>
  <c r="R889" i="1"/>
  <c r="Q889" i="1"/>
  <c r="P889" i="1"/>
  <c r="O889" i="1"/>
  <c r="N889" i="1"/>
  <c r="R888" i="1"/>
  <c r="Q888" i="1"/>
  <c r="P888" i="1"/>
  <c r="O888" i="1"/>
  <c r="N888" i="1"/>
  <c r="R887" i="1"/>
  <c r="Q887" i="1"/>
  <c r="P887" i="1"/>
  <c r="O887" i="1"/>
  <c r="N887" i="1"/>
  <c r="R886" i="1"/>
  <c r="Q886" i="1"/>
  <c r="P886" i="1"/>
  <c r="O886" i="1"/>
  <c r="N886" i="1"/>
  <c r="R885" i="1"/>
  <c r="Q885" i="1"/>
  <c r="P885" i="1"/>
  <c r="O885" i="1"/>
  <c r="N885" i="1"/>
  <c r="R884" i="1"/>
  <c r="Q884" i="1"/>
  <c r="P884" i="1"/>
  <c r="O884" i="1"/>
  <c r="N884" i="1"/>
  <c r="R883" i="1"/>
  <c r="Q883" i="1"/>
  <c r="P883" i="1"/>
  <c r="O883" i="1"/>
  <c r="N883" i="1"/>
  <c r="R882" i="1"/>
  <c r="Q882" i="1"/>
  <c r="P882" i="1"/>
  <c r="O882" i="1"/>
  <c r="N882" i="1"/>
  <c r="R881" i="1"/>
  <c r="Q881" i="1"/>
  <c r="P881" i="1"/>
  <c r="O881" i="1"/>
  <c r="N881" i="1"/>
  <c r="R880" i="1"/>
  <c r="Q880" i="1"/>
  <c r="P880" i="1"/>
  <c r="O880" i="1"/>
  <c r="N880" i="1"/>
  <c r="R879" i="1"/>
  <c r="Q879" i="1"/>
  <c r="P879" i="1"/>
  <c r="O879" i="1"/>
  <c r="N879" i="1"/>
  <c r="R878" i="1"/>
  <c r="Q878" i="1"/>
  <c r="P878" i="1"/>
  <c r="O878" i="1"/>
  <c r="N878" i="1"/>
  <c r="R877" i="1"/>
  <c r="Q877" i="1"/>
  <c r="P877" i="1"/>
  <c r="O877" i="1"/>
  <c r="N877" i="1"/>
  <c r="R876" i="1"/>
  <c r="Q876" i="1"/>
  <c r="P876" i="1"/>
  <c r="O876" i="1"/>
  <c r="N876" i="1"/>
  <c r="R875" i="1"/>
  <c r="Q875" i="1"/>
  <c r="P875" i="1"/>
  <c r="O875" i="1"/>
  <c r="N875" i="1"/>
  <c r="R874" i="1"/>
  <c r="Q874" i="1"/>
  <c r="P874" i="1"/>
  <c r="O874" i="1"/>
  <c r="N874" i="1"/>
  <c r="R873" i="1"/>
  <c r="Q873" i="1"/>
  <c r="P873" i="1"/>
  <c r="O873" i="1"/>
  <c r="N873" i="1"/>
  <c r="R872" i="1"/>
  <c r="Q872" i="1"/>
  <c r="P872" i="1"/>
  <c r="O872" i="1"/>
  <c r="N872" i="1"/>
  <c r="R871" i="1"/>
  <c r="Q871" i="1"/>
  <c r="P871" i="1"/>
  <c r="O871" i="1"/>
  <c r="N871" i="1"/>
  <c r="AH871" i="1" s="1"/>
  <c r="R870" i="1"/>
  <c r="Q870" i="1"/>
  <c r="P870" i="1"/>
  <c r="O870" i="1"/>
  <c r="N870" i="1"/>
  <c r="R869" i="1"/>
  <c r="Q869" i="1"/>
  <c r="P869" i="1"/>
  <c r="O869" i="1"/>
  <c r="N869" i="1"/>
  <c r="R868" i="1"/>
  <c r="Q868" i="1"/>
  <c r="P868" i="1"/>
  <c r="O868" i="1"/>
  <c r="N868" i="1"/>
  <c r="R867" i="1"/>
  <c r="Q867" i="1"/>
  <c r="P867" i="1"/>
  <c r="O867" i="1"/>
  <c r="N867" i="1"/>
  <c r="R866" i="1"/>
  <c r="Q866" i="1"/>
  <c r="P866" i="1"/>
  <c r="O866" i="1"/>
  <c r="N866" i="1"/>
  <c r="R865" i="1"/>
  <c r="Q865" i="1"/>
  <c r="P865" i="1"/>
  <c r="O865" i="1"/>
  <c r="N865" i="1"/>
  <c r="R864" i="1"/>
  <c r="Q864" i="1"/>
  <c r="P864" i="1"/>
  <c r="O864" i="1"/>
  <c r="N864" i="1"/>
  <c r="R863" i="1"/>
  <c r="Q863" i="1"/>
  <c r="P863" i="1"/>
  <c r="O863" i="1"/>
  <c r="N863" i="1"/>
  <c r="R862" i="1"/>
  <c r="Q862" i="1"/>
  <c r="P862" i="1"/>
  <c r="O862" i="1"/>
  <c r="N862" i="1"/>
  <c r="R861" i="1"/>
  <c r="Q861" i="1"/>
  <c r="P861" i="1"/>
  <c r="O861" i="1"/>
  <c r="N861" i="1"/>
  <c r="R860" i="1"/>
  <c r="Q860" i="1"/>
  <c r="P860" i="1"/>
  <c r="O860" i="1"/>
  <c r="N860" i="1"/>
  <c r="R859" i="1"/>
  <c r="Q859" i="1"/>
  <c r="P859" i="1"/>
  <c r="O859" i="1"/>
  <c r="N859" i="1"/>
  <c r="R858" i="1"/>
  <c r="Q858" i="1"/>
  <c r="P858" i="1"/>
  <c r="O858" i="1"/>
  <c r="N858" i="1"/>
  <c r="R857" i="1"/>
  <c r="Q857" i="1"/>
  <c r="P857" i="1"/>
  <c r="O857" i="1"/>
  <c r="N857" i="1"/>
  <c r="R856" i="1"/>
  <c r="Q856" i="1"/>
  <c r="P856" i="1"/>
  <c r="O856" i="1"/>
  <c r="N856" i="1"/>
  <c r="R855" i="1"/>
  <c r="Q855" i="1"/>
  <c r="P855" i="1"/>
  <c r="O855" i="1"/>
  <c r="N855" i="1"/>
  <c r="R854" i="1"/>
  <c r="Q854" i="1"/>
  <c r="P854" i="1"/>
  <c r="O854" i="1"/>
  <c r="N854" i="1"/>
  <c r="R853" i="1"/>
  <c r="Q853" i="1"/>
  <c r="P853" i="1"/>
  <c r="O853" i="1"/>
  <c r="N853" i="1"/>
  <c r="R852" i="1"/>
  <c r="Q852" i="1"/>
  <c r="P852" i="1"/>
  <c r="O852" i="1"/>
  <c r="N852" i="1"/>
  <c r="R851" i="1"/>
  <c r="Q851" i="1"/>
  <c r="P851" i="1"/>
  <c r="O851" i="1"/>
  <c r="N851" i="1"/>
  <c r="R850" i="1"/>
  <c r="Q850" i="1"/>
  <c r="P850" i="1"/>
  <c r="O850" i="1"/>
  <c r="N850" i="1"/>
  <c r="R849" i="1"/>
  <c r="Q849" i="1"/>
  <c r="P849" i="1"/>
  <c r="O849" i="1"/>
  <c r="N849" i="1"/>
  <c r="R848" i="1"/>
  <c r="Q848" i="1"/>
  <c r="P848" i="1"/>
  <c r="O848" i="1"/>
  <c r="N848" i="1"/>
  <c r="R847" i="1"/>
  <c r="Q847" i="1"/>
  <c r="P847" i="1"/>
  <c r="O847" i="1"/>
  <c r="N847" i="1"/>
  <c r="R846" i="1"/>
  <c r="Q846" i="1"/>
  <c r="P846" i="1"/>
  <c r="O846" i="1"/>
  <c r="N846" i="1"/>
  <c r="R845" i="1"/>
  <c r="Q845" i="1"/>
  <c r="P845" i="1"/>
  <c r="O845" i="1"/>
  <c r="N845" i="1"/>
  <c r="R844" i="1"/>
  <c r="Q844" i="1"/>
  <c r="P844" i="1"/>
  <c r="O844" i="1"/>
  <c r="N844" i="1"/>
  <c r="R843" i="1"/>
  <c r="Q843" i="1"/>
  <c r="P843" i="1"/>
  <c r="O843" i="1"/>
  <c r="N843" i="1"/>
  <c r="R842" i="1"/>
  <c r="Q842" i="1"/>
  <c r="P842" i="1"/>
  <c r="O842" i="1"/>
  <c r="N842" i="1"/>
  <c r="R841" i="1"/>
  <c r="Q841" i="1"/>
  <c r="P841" i="1"/>
  <c r="O841" i="1"/>
  <c r="N841" i="1"/>
  <c r="R840" i="1"/>
  <c r="Q840" i="1"/>
  <c r="P840" i="1"/>
  <c r="O840" i="1"/>
  <c r="N840" i="1"/>
  <c r="R839" i="1"/>
  <c r="Q839" i="1"/>
  <c r="P839" i="1"/>
  <c r="O839" i="1"/>
  <c r="N839" i="1"/>
  <c r="R838" i="1"/>
  <c r="Q838" i="1"/>
  <c r="P838" i="1"/>
  <c r="O838" i="1"/>
  <c r="N838" i="1"/>
  <c r="R837" i="1"/>
  <c r="Q837" i="1"/>
  <c r="P837" i="1"/>
  <c r="O837" i="1"/>
  <c r="N837" i="1"/>
  <c r="R836" i="1"/>
  <c r="Q836" i="1"/>
  <c r="P836" i="1"/>
  <c r="O836" i="1"/>
  <c r="N836" i="1"/>
  <c r="R835" i="1"/>
  <c r="Q835" i="1"/>
  <c r="P835" i="1"/>
  <c r="O835" i="1"/>
  <c r="N835" i="1"/>
  <c r="R834" i="1"/>
  <c r="Q834" i="1"/>
  <c r="P834" i="1"/>
  <c r="O834" i="1"/>
  <c r="N834" i="1"/>
  <c r="R833" i="1"/>
  <c r="Q833" i="1"/>
  <c r="P833" i="1"/>
  <c r="O833" i="1"/>
  <c r="N833" i="1"/>
  <c r="R832" i="1"/>
  <c r="Q832" i="1"/>
  <c r="P832" i="1"/>
  <c r="O832" i="1"/>
  <c r="N832" i="1"/>
  <c r="R831" i="1"/>
  <c r="Q831" i="1"/>
  <c r="P831" i="1"/>
  <c r="O831" i="1"/>
  <c r="N831" i="1"/>
  <c r="R830" i="1"/>
  <c r="Q830" i="1"/>
  <c r="P830" i="1"/>
  <c r="O830" i="1"/>
  <c r="N830" i="1"/>
  <c r="R829" i="1"/>
  <c r="Q829" i="1"/>
  <c r="P829" i="1"/>
  <c r="O829" i="1"/>
  <c r="N829" i="1"/>
  <c r="R828" i="1"/>
  <c r="Q828" i="1"/>
  <c r="P828" i="1"/>
  <c r="O828" i="1"/>
  <c r="N828" i="1"/>
  <c r="R827" i="1"/>
  <c r="Q827" i="1"/>
  <c r="P827" i="1"/>
  <c r="O827" i="1"/>
  <c r="N827" i="1"/>
  <c r="R826" i="1"/>
  <c r="Q826" i="1"/>
  <c r="P826" i="1"/>
  <c r="O826" i="1"/>
  <c r="N826" i="1"/>
  <c r="R825" i="1"/>
  <c r="Q825" i="1"/>
  <c r="P825" i="1"/>
  <c r="O825" i="1"/>
  <c r="N825" i="1"/>
  <c r="R824" i="1"/>
  <c r="Q824" i="1"/>
  <c r="P824" i="1"/>
  <c r="O824" i="1"/>
  <c r="N824" i="1"/>
  <c r="R823" i="1"/>
  <c r="Q823" i="1"/>
  <c r="P823" i="1"/>
  <c r="O823" i="1"/>
  <c r="N823" i="1"/>
  <c r="R822" i="1"/>
  <c r="Q822" i="1"/>
  <c r="P822" i="1"/>
  <c r="O822" i="1"/>
  <c r="N822" i="1"/>
  <c r="R821" i="1"/>
  <c r="Q821" i="1"/>
  <c r="P821" i="1"/>
  <c r="O821" i="1"/>
  <c r="N821" i="1"/>
  <c r="R820" i="1"/>
  <c r="Q820" i="1"/>
  <c r="P820" i="1"/>
  <c r="O820" i="1"/>
  <c r="N820" i="1"/>
  <c r="R819" i="1"/>
  <c r="Q819" i="1"/>
  <c r="P819" i="1"/>
  <c r="O819" i="1"/>
  <c r="N819" i="1"/>
  <c r="R818" i="1"/>
  <c r="Q818" i="1"/>
  <c r="P818" i="1"/>
  <c r="O818" i="1"/>
  <c r="N818" i="1"/>
  <c r="R817" i="1"/>
  <c r="Q817" i="1"/>
  <c r="P817" i="1"/>
  <c r="O817" i="1"/>
  <c r="N817" i="1"/>
  <c r="R816" i="1"/>
  <c r="Q816" i="1"/>
  <c r="P816" i="1"/>
  <c r="O816" i="1"/>
  <c r="N816" i="1"/>
  <c r="R815" i="1"/>
  <c r="Q815" i="1"/>
  <c r="P815" i="1"/>
  <c r="O815" i="1"/>
  <c r="N815" i="1"/>
  <c r="R814" i="1"/>
  <c r="Q814" i="1"/>
  <c r="P814" i="1"/>
  <c r="O814" i="1"/>
  <c r="N814" i="1"/>
  <c r="R813" i="1"/>
  <c r="Q813" i="1"/>
  <c r="P813" i="1"/>
  <c r="O813" i="1"/>
  <c r="N813" i="1"/>
  <c r="R812" i="1"/>
  <c r="Q812" i="1"/>
  <c r="P812" i="1"/>
  <c r="O812" i="1"/>
  <c r="N812" i="1"/>
  <c r="R811" i="1"/>
  <c r="Q811" i="1"/>
  <c r="P811" i="1"/>
  <c r="O811" i="1"/>
  <c r="N811" i="1"/>
  <c r="R810" i="1"/>
  <c r="Q810" i="1"/>
  <c r="P810" i="1"/>
  <c r="O810" i="1"/>
  <c r="N810" i="1"/>
  <c r="R809" i="1"/>
  <c r="Q809" i="1"/>
  <c r="P809" i="1"/>
  <c r="O809" i="1"/>
  <c r="N809" i="1"/>
  <c r="R808" i="1"/>
  <c r="Q808" i="1"/>
  <c r="P808" i="1"/>
  <c r="O808" i="1"/>
  <c r="N808" i="1"/>
  <c r="R807" i="1"/>
  <c r="Q807" i="1"/>
  <c r="P807" i="1"/>
  <c r="O807" i="1"/>
  <c r="N807" i="1"/>
  <c r="R806" i="1"/>
  <c r="Q806" i="1"/>
  <c r="P806" i="1"/>
  <c r="O806" i="1"/>
  <c r="N806" i="1"/>
  <c r="R805" i="1"/>
  <c r="Q805" i="1"/>
  <c r="P805" i="1"/>
  <c r="O805" i="1"/>
  <c r="N805" i="1"/>
  <c r="R804" i="1"/>
  <c r="Q804" i="1"/>
  <c r="P804" i="1"/>
  <c r="O804" i="1"/>
  <c r="N804" i="1"/>
  <c r="R803" i="1"/>
  <c r="Q803" i="1"/>
  <c r="P803" i="1"/>
  <c r="O803" i="1"/>
  <c r="N803" i="1"/>
  <c r="R802" i="1"/>
  <c r="Q802" i="1"/>
  <c r="P802" i="1"/>
  <c r="O802" i="1"/>
  <c r="N802" i="1"/>
  <c r="R801" i="1"/>
  <c r="Q801" i="1"/>
  <c r="P801" i="1"/>
  <c r="O801" i="1"/>
  <c r="N801" i="1"/>
  <c r="R799" i="1"/>
  <c r="Q799" i="1"/>
  <c r="P799" i="1"/>
  <c r="O799" i="1"/>
  <c r="N799" i="1"/>
  <c r="R800" i="1"/>
  <c r="Q800" i="1"/>
  <c r="P800" i="1"/>
  <c r="O800" i="1"/>
  <c r="N800" i="1"/>
  <c r="R798" i="1"/>
  <c r="Q798" i="1"/>
  <c r="P798" i="1"/>
  <c r="O798" i="1"/>
  <c r="N798" i="1"/>
  <c r="R797" i="1"/>
  <c r="Q797" i="1"/>
  <c r="P797" i="1"/>
  <c r="O797" i="1"/>
  <c r="N797" i="1"/>
  <c r="R796" i="1"/>
  <c r="Q796" i="1"/>
  <c r="P796" i="1"/>
  <c r="O796" i="1"/>
  <c r="N796" i="1"/>
  <c r="R795" i="1"/>
  <c r="Q795" i="1"/>
  <c r="P795" i="1"/>
  <c r="O795" i="1"/>
  <c r="N795" i="1"/>
  <c r="R794" i="1"/>
  <c r="Q794" i="1"/>
  <c r="P794" i="1"/>
  <c r="O794" i="1"/>
  <c r="N794" i="1"/>
  <c r="R793" i="1"/>
  <c r="Q793" i="1"/>
  <c r="P793" i="1"/>
  <c r="O793" i="1"/>
  <c r="N793" i="1"/>
  <c r="R792" i="1"/>
  <c r="Q792" i="1"/>
  <c r="P792" i="1"/>
  <c r="O792" i="1"/>
  <c r="N792" i="1"/>
  <c r="R791" i="1"/>
  <c r="Q791" i="1"/>
  <c r="P791" i="1"/>
  <c r="O791" i="1"/>
  <c r="N791" i="1"/>
  <c r="R790" i="1"/>
  <c r="Q790" i="1"/>
  <c r="P790" i="1"/>
  <c r="O790" i="1"/>
  <c r="N790" i="1"/>
  <c r="R789" i="1"/>
  <c r="Q789" i="1"/>
  <c r="P789" i="1"/>
  <c r="O789" i="1"/>
  <c r="N789" i="1"/>
  <c r="R788" i="1"/>
  <c r="Q788" i="1"/>
  <c r="P788" i="1"/>
  <c r="O788" i="1"/>
  <c r="N788" i="1"/>
  <c r="R787" i="1"/>
  <c r="Q787" i="1"/>
  <c r="P787" i="1"/>
  <c r="O787" i="1"/>
  <c r="N787" i="1"/>
  <c r="R786" i="1"/>
  <c r="Q786" i="1"/>
  <c r="P786" i="1"/>
  <c r="O786" i="1"/>
  <c r="N786" i="1"/>
  <c r="R785" i="1"/>
  <c r="Q785" i="1"/>
  <c r="P785" i="1"/>
  <c r="O785" i="1"/>
  <c r="N785" i="1"/>
  <c r="R784" i="1"/>
  <c r="Q784" i="1"/>
  <c r="P784" i="1"/>
  <c r="O784" i="1"/>
  <c r="N784" i="1"/>
  <c r="R783" i="1"/>
  <c r="Q783" i="1"/>
  <c r="P783" i="1"/>
  <c r="O783" i="1"/>
  <c r="N783" i="1"/>
  <c r="R782" i="1"/>
  <c r="Q782" i="1"/>
  <c r="P782" i="1"/>
  <c r="O782" i="1"/>
  <c r="N782" i="1"/>
  <c r="R781" i="1"/>
  <c r="Q781" i="1"/>
  <c r="P781" i="1"/>
  <c r="O781" i="1"/>
  <c r="N781" i="1"/>
  <c r="R779" i="1"/>
  <c r="Q779" i="1"/>
  <c r="P779" i="1"/>
  <c r="O779" i="1"/>
  <c r="N779" i="1"/>
  <c r="R780" i="1"/>
  <c r="Q780" i="1"/>
  <c r="P780" i="1"/>
  <c r="O780" i="1"/>
  <c r="N780" i="1"/>
  <c r="R778" i="1"/>
  <c r="Q778" i="1"/>
  <c r="P778" i="1"/>
  <c r="O778" i="1"/>
  <c r="N778" i="1"/>
  <c r="R777" i="1"/>
  <c r="Q777" i="1"/>
  <c r="P777" i="1"/>
  <c r="O777" i="1"/>
  <c r="N777" i="1"/>
  <c r="R776" i="1"/>
  <c r="Q776" i="1"/>
  <c r="P776" i="1"/>
  <c r="O776" i="1"/>
  <c r="N776" i="1"/>
  <c r="R775" i="1"/>
  <c r="Q775" i="1"/>
  <c r="P775" i="1"/>
  <c r="O775" i="1"/>
  <c r="N775" i="1"/>
  <c r="R774" i="1"/>
  <c r="Q774" i="1"/>
  <c r="P774" i="1"/>
  <c r="O774" i="1"/>
  <c r="N774" i="1"/>
  <c r="R773" i="1"/>
  <c r="Q773" i="1"/>
  <c r="P773" i="1"/>
  <c r="O773" i="1"/>
  <c r="N773" i="1"/>
  <c r="R772" i="1"/>
  <c r="Q772" i="1"/>
  <c r="P772" i="1"/>
  <c r="O772" i="1"/>
  <c r="N772" i="1"/>
  <c r="R771" i="1"/>
  <c r="Q771" i="1"/>
  <c r="P771" i="1"/>
  <c r="O771" i="1"/>
  <c r="N771" i="1"/>
  <c r="R770" i="1"/>
  <c r="Q770" i="1"/>
  <c r="P770" i="1"/>
  <c r="O770" i="1"/>
  <c r="N770" i="1"/>
  <c r="R769" i="1"/>
  <c r="Q769" i="1"/>
  <c r="P769" i="1"/>
  <c r="O769" i="1"/>
  <c r="N769" i="1"/>
  <c r="R768" i="1"/>
  <c r="Q768" i="1"/>
  <c r="P768" i="1"/>
  <c r="O768" i="1"/>
  <c r="N768" i="1"/>
  <c r="R767" i="1"/>
  <c r="Q767" i="1"/>
  <c r="P767" i="1"/>
  <c r="O767" i="1"/>
  <c r="N767" i="1"/>
  <c r="R766" i="1"/>
  <c r="Q766" i="1"/>
  <c r="P766" i="1"/>
  <c r="O766" i="1"/>
  <c r="N766" i="1"/>
  <c r="R765" i="1"/>
  <c r="Q765" i="1"/>
  <c r="P765" i="1"/>
  <c r="O765" i="1"/>
  <c r="N765" i="1"/>
  <c r="R764" i="1"/>
  <c r="Q764" i="1"/>
  <c r="P764" i="1"/>
  <c r="O764" i="1"/>
  <c r="N764" i="1"/>
  <c r="R763" i="1"/>
  <c r="Q763" i="1"/>
  <c r="P763" i="1"/>
  <c r="O763" i="1"/>
  <c r="N763" i="1"/>
  <c r="R762" i="1"/>
  <c r="Q762" i="1"/>
  <c r="P762" i="1"/>
  <c r="O762" i="1"/>
  <c r="N762" i="1"/>
  <c r="R761" i="1"/>
  <c r="Q761" i="1"/>
  <c r="P761" i="1"/>
  <c r="O761" i="1"/>
  <c r="N761" i="1"/>
  <c r="R760" i="1"/>
  <c r="Q760" i="1"/>
  <c r="P760" i="1"/>
  <c r="O760" i="1"/>
  <c r="N760" i="1"/>
  <c r="R759" i="1"/>
  <c r="Q759" i="1"/>
  <c r="P759" i="1"/>
  <c r="O759" i="1"/>
  <c r="N759" i="1"/>
  <c r="R758" i="1"/>
  <c r="Q758" i="1"/>
  <c r="P758" i="1"/>
  <c r="O758" i="1"/>
  <c r="N758" i="1"/>
  <c r="R757" i="1"/>
  <c r="Q757" i="1"/>
  <c r="P757" i="1"/>
  <c r="O757" i="1"/>
  <c r="N757" i="1"/>
  <c r="R756" i="1"/>
  <c r="Q756" i="1"/>
  <c r="P756" i="1"/>
  <c r="O756" i="1"/>
  <c r="N756" i="1"/>
  <c r="R755" i="1"/>
  <c r="Q755" i="1"/>
  <c r="P755" i="1"/>
  <c r="O755" i="1"/>
  <c r="N755" i="1"/>
  <c r="R754" i="1"/>
  <c r="Q754" i="1"/>
  <c r="P754" i="1"/>
  <c r="O754" i="1"/>
  <c r="N754" i="1"/>
  <c r="R753" i="1"/>
  <c r="Q753" i="1"/>
  <c r="P753" i="1"/>
  <c r="O753" i="1"/>
  <c r="N753" i="1"/>
  <c r="R752" i="1"/>
  <c r="Q752" i="1"/>
  <c r="P752" i="1"/>
  <c r="O752" i="1"/>
  <c r="N752" i="1"/>
  <c r="R751" i="1"/>
  <c r="Q751" i="1"/>
  <c r="P751" i="1"/>
  <c r="O751" i="1"/>
  <c r="N751" i="1"/>
  <c r="R750" i="1"/>
  <c r="Q750" i="1"/>
  <c r="P750" i="1"/>
  <c r="O750" i="1"/>
  <c r="N750" i="1"/>
  <c r="R749" i="1"/>
  <c r="Q749" i="1"/>
  <c r="P749" i="1"/>
  <c r="O749" i="1"/>
  <c r="N749" i="1"/>
  <c r="R748" i="1"/>
  <c r="Q748" i="1"/>
  <c r="P748" i="1"/>
  <c r="O748" i="1"/>
  <c r="N748" i="1"/>
  <c r="R747" i="1"/>
  <c r="Q747" i="1"/>
  <c r="P747" i="1"/>
  <c r="O747" i="1"/>
  <c r="N747" i="1"/>
  <c r="R746" i="1"/>
  <c r="Q746" i="1"/>
  <c r="P746" i="1"/>
  <c r="O746" i="1"/>
  <c r="N746" i="1"/>
  <c r="R745" i="1"/>
  <c r="Q745" i="1"/>
  <c r="P745" i="1"/>
  <c r="O745" i="1"/>
  <c r="N745" i="1"/>
  <c r="R744" i="1"/>
  <c r="Q744" i="1"/>
  <c r="P744" i="1"/>
  <c r="O744" i="1"/>
  <c r="N744" i="1"/>
  <c r="R743" i="1"/>
  <c r="Q743" i="1"/>
  <c r="P743" i="1"/>
  <c r="O743" i="1"/>
  <c r="N743" i="1"/>
  <c r="R742" i="1"/>
  <c r="Q742" i="1"/>
  <c r="P742" i="1"/>
  <c r="O742" i="1"/>
  <c r="N742" i="1"/>
  <c r="R741" i="1"/>
  <c r="Q741" i="1"/>
  <c r="P741" i="1"/>
  <c r="O741" i="1"/>
  <c r="N741" i="1"/>
  <c r="R740" i="1"/>
  <c r="Q740" i="1"/>
  <c r="P740" i="1"/>
  <c r="O740" i="1"/>
  <c r="N740" i="1"/>
  <c r="R739" i="1"/>
  <c r="Q739" i="1"/>
  <c r="P739" i="1"/>
  <c r="O739" i="1"/>
  <c r="N739" i="1"/>
  <c r="R738" i="1"/>
  <c r="Q738" i="1"/>
  <c r="P738" i="1"/>
  <c r="O738" i="1"/>
  <c r="N738" i="1"/>
  <c r="R737" i="1"/>
  <c r="Q737" i="1"/>
  <c r="P737" i="1"/>
  <c r="O737" i="1"/>
  <c r="N737" i="1"/>
  <c r="R736" i="1"/>
  <c r="Q736" i="1"/>
  <c r="P736" i="1"/>
  <c r="O736" i="1"/>
  <c r="N736" i="1"/>
  <c r="R735" i="1"/>
  <c r="Q735" i="1"/>
  <c r="P735" i="1"/>
  <c r="O735" i="1"/>
  <c r="N735" i="1"/>
  <c r="R734" i="1"/>
  <c r="Q734" i="1"/>
  <c r="P734" i="1"/>
  <c r="O734" i="1"/>
  <c r="N734" i="1"/>
  <c r="R733" i="1"/>
  <c r="Q733" i="1"/>
  <c r="P733" i="1"/>
  <c r="O733" i="1"/>
  <c r="N733" i="1"/>
  <c r="R732" i="1"/>
  <c r="Q732" i="1"/>
  <c r="P732" i="1"/>
  <c r="O732" i="1"/>
  <c r="N732" i="1"/>
  <c r="R731" i="1"/>
  <c r="Q731" i="1"/>
  <c r="P731" i="1"/>
  <c r="O731" i="1"/>
  <c r="N731" i="1"/>
  <c r="R730" i="1"/>
  <c r="Q730" i="1"/>
  <c r="P730" i="1"/>
  <c r="O730" i="1"/>
  <c r="N730" i="1"/>
  <c r="R729" i="1"/>
  <c r="Q729" i="1"/>
  <c r="P729" i="1"/>
  <c r="O729" i="1"/>
  <c r="N729" i="1"/>
  <c r="R728" i="1"/>
  <c r="Q728" i="1"/>
  <c r="P728" i="1"/>
  <c r="O728" i="1"/>
  <c r="N728" i="1"/>
  <c r="R727" i="1"/>
  <c r="Q727" i="1"/>
  <c r="P727" i="1"/>
  <c r="O727" i="1"/>
  <c r="N727" i="1"/>
  <c r="R726" i="1"/>
  <c r="Q726" i="1"/>
  <c r="P726" i="1"/>
  <c r="O726" i="1"/>
  <c r="N726" i="1"/>
  <c r="R725" i="1"/>
  <c r="Q725" i="1"/>
  <c r="P725" i="1"/>
  <c r="O725" i="1"/>
  <c r="N725" i="1"/>
  <c r="R724" i="1"/>
  <c r="Q724" i="1"/>
  <c r="P724" i="1"/>
  <c r="O724" i="1"/>
  <c r="N724" i="1"/>
  <c r="R723" i="1"/>
  <c r="Q723" i="1"/>
  <c r="P723" i="1"/>
  <c r="O723" i="1"/>
  <c r="N723" i="1"/>
  <c r="R722" i="1"/>
  <c r="Q722" i="1"/>
  <c r="P722" i="1"/>
  <c r="O722" i="1"/>
  <c r="N722" i="1"/>
  <c r="R721" i="1"/>
  <c r="Q721" i="1"/>
  <c r="P721" i="1"/>
  <c r="O721" i="1"/>
  <c r="N721" i="1"/>
  <c r="R720" i="1"/>
  <c r="Q720" i="1"/>
  <c r="P720" i="1"/>
  <c r="O720" i="1"/>
  <c r="N720" i="1"/>
  <c r="R719" i="1"/>
  <c r="Q719" i="1"/>
  <c r="P719" i="1"/>
  <c r="O719" i="1"/>
  <c r="N719" i="1"/>
  <c r="R718" i="1"/>
  <c r="Q718" i="1"/>
  <c r="P718" i="1"/>
  <c r="O718" i="1"/>
  <c r="N718" i="1"/>
  <c r="R717" i="1"/>
  <c r="Q717" i="1"/>
  <c r="P717" i="1"/>
  <c r="O717" i="1"/>
  <c r="N717" i="1"/>
  <c r="R716" i="1"/>
  <c r="Q716" i="1"/>
  <c r="P716" i="1"/>
  <c r="O716" i="1"/>
  <c r="N716" i="1"/>
  <c r="R715" i="1"/>
  <c r="Q715" i="1"/>
  <c r="P715" i="1"/>
  <c r="O715" i="1"/>
  <c r="N715" i="1"/>
  <c r="R714" i="1"/>
  <c r="Q714" i="1"/>
  <c r="P714" i="1"/>
  <c r="O714" i="1"/>
  <c r="N714" i="1"/>
  <c r="R713" i="1"/>
  <c r="Q713" i="1"/>
  <c r="P713" i="1"/>
  <c r="O713" i="1"/>
  <c r="N713" i="1"/>
  <c r="R712" i="1"/>
  <c r="Q712" i="1"/>
  <c r="P712" i="1"/>
  <c r="O712" i="1"/>
  <c r="N712" i="1"/>
  <c r="R711" i="1"/>
  <c r="Q711" i="1"/>
  <c r="P711" i="1"/>
  <c r="O711" i="1"/>
  <c r="N711" i="1"/>
  <c r="R710" i="1"/>
  <c r="Q710" i="1"/>
  <c r="P710" i="1"/>
  <c r="O710" i="1"/>
  <c r="N710" i="1"/>
  <c r="R709" i="1"/>
  <c r="Q709" i="1"/>
  <c r="P709" i="1"/>
  <c r="O709" i="1"/>
  <c r="N709" i="1"/>
  <c r="R708" i="1"/>
  <c r="Q708" i="1"/>
  <c r="P708" i="1"/>
  <c r="O708" i="1"/>
  <c r="N708" i="1"/>
  <c r="R707" i="1"/>
  <c r="Q707" i="1"/>
  <c r="P707" i="1"/>
  <c r="O707" i="1"/>
  <c r="N707" i="1"/>
  <c r="R706" i="1"/>
  <c r="Q706" i="1"/>
  <c r="P706" i="1"/>
  <c r="O706" i="1"/>
  <c r="N706" i="1"/>
  <c r="R705" i="1"/>
  <c r="Q705" i="1"/>
  <c r="P705" i="1"/>
  <c r="O705" i="1"/>
  <c r="N705" i="1"/>
  <c r="R704" i="1"/>
  <c r="Q704" i="1"/>
  <c r="P704" i="1"/>
  <c r="O704" i="1"/>
  <c r="N704" i="1"/>
  <c r="R703" i="1"/>
  <c r="Q703" i="1"/>
  <c r="P703" i="1"/>
  <c r="O703" i="1"/>
  <c r="N703" i="1"/>
  <c r="R702" i="1"/>
  <c r="Q702" i="1"/>
  <c r="P702" i="1"/>
  <c r="O702" i="1"/>
  <c r="N702" i="1"/>
  <c r="R701" i="1"/>
  <c r="Q701" i="1"/>
  <c r="P701" i="1"/>
  <c r="O701" i="1"/>
  <c r="N701" i="1"/>
  <c r="R700" i="1"/>
  <c r="Q700" i="1"/>
  <c r="P700" i="1"/>
  <c r="O700" i="1"/>
  <c r="N700" i="1"/>
  <c r="R699" i="1"/>
  <c r="Q699" i="1"/>
  <c r="P699" i="1"/>
  <c r="O699" i="1"/>
  <c r="N699" i="1"/>
  <c r="R698" i="1"/>
  <c r="Q698" i="1"/>
  <c r="P698" i="1"/>
  <c r="O698" i="1"/>
  <c r="N698" i="1"/>
  <c r="R697" i="1"/>
  <c r="Q697" i="1"/>
  <c r="P697" i="1"/>
  <c r="O697" i="1"/>
  <c r="N697" i="1"/>
  <c r="R696" i="1"/>
  <c r="Q696" i="1"/>
  <c r="P696" i="1"/>
  <c r="O696" i="1"/>
  <c r="N696" i="1"/>
  <c r="R695" i="1"/>
  <c r="Q695" i="1"/>
  <c r="P695" i="1"/>
  <c r="O695" i="1"/>
  <c r="N695" i="1"/>
  <c r="R694" i="1"/>
  <c r="Q694" i="1"/>
  <c r="P694" i="1"/>
  <c r="O694" i="1"/>
  <c r="N694" i="1"/>
  <c r="R693" i="1"/>
  <c r="Q693" i="1"/>
  <c r="P693" i="1"/>
  <c r="O693" i="1"/>
  <c r="N693" i="1"/>
  <c r="R692" i="1"/>
  <c r="Q692" i="1"/>
  <c r="P692" i="1"/>
  <c r="O692" i="1"/>
  <c r="N692" i="1"/>
  <c r="R691" i="1"/>
  <c r="Q691" i="1"/>
  <c r="P691" i="1"/>
  <c r="O691" i="1"/>
  <c r="N691" i="1"/>
  <c r="R690" i="1"/>
  <c r="Q690" i="1"/>
  <c r="P690" i="1"/>
  <c r="O690" i="1"/>
  <c r="N690" i="1"/>
  <c r="R689" i="1"/>
  <c r="Q689" i="1"/>
  <c r="P689" i="1"/>
  <c r="O689" i="1"/>
  <c r="N689" i="1"/>
  <c r="R688" i="1"/>
  <c r="Q688" i="1"/>
  <c r="P688" i="1"/>
  <c r="O688" i="1"/>
  <c r="N688" i="1"/>
  <c r="R687" i="1"/>
  <c r="Q687" i="1"/>
  <c r="P687" i="1"/>
  <c r="O687" i="1"/>
  <c r="N687" i="1"/>
  <c r="R686" i="1"/>
  <c r="Q686" i="1"/>
  <c r="P686" i="1"/>
  <c r="O686" i="1"/>
  <c r="N686" i="1"/>
  <c r="R685" i="1"/>
  <c r="Q685" i="1"/>
  <c r="P685" i="1"/>
  <c r="O685" i="1"/>
  <c r="N685" i="1"/>
  <c r="R684" i="1"/>
  <c r="Q684" i="1"/>
  <c r="P684" i="1"/>
  <c r="O684" i="1"/>
  <c r="N684" i="1"/>
  <c r="R683" i="1"/>
  <c r="Q683" i="1"/>
  <c r="P683" i="1"/>
  <c r="O683" i="1"/>
  <c r="N683" i="1"/>
  <c r="R682" i="1"/>
  <c r="Q682" i="1"/>
  <c r="P682" i="1"/>
  <c r="O682" i="1"/>
  <c r="N682" i="1"/>
  <c r="R681" i="1"/>
  <c r="Q681" i="1"/>
  <c r="P681" i="1"/>
  <c r="O681" i="1"/>
  <c r="N681" i="1"/>
  <c r="R680" i="1"/>
  <c r="Q680" i="1"/>
  <c r="P680" i="1"/>
  <c r="O680" i="1"/>
  <c r="N680" i="1"/>
  <c r="R679" i="1"/>
  <c r="Q679" i="1"/>
  <c r="P679" i="1"/>
  <c r="O679" i="1"/>
  <c r="N679" i="1"/>
  <c r="R678" i="1"/>
  <c r="Q678" i="1"/>
  <c r="P678" i="1"/>
  <c r="O678" i="1"/>
  <c r="N678" i="1"/>
  <c r="R677" i="1"/>
  <c r="Q677" i="1"/>
  <c r="P677" i="1"/>
  <c r="O677" i="1"/>
  <c r="N677" i="1"/>
  <c r="R676" i="1"/>
  <c r="Q676" i="1"/>
  <c r="P676" i="1"/>
  <c r="O676" i="1"/>
  <c r="N676" i="1"/>
  <c r="R675" i="1"/>
  <c r="Q675" i="1"/>
  <c r="P675" i="1"/>
  <c r="O675" i="1"/>
  <c r="N675" i="1"/>
  <c r="R674" i="1"/>
  <c r="Q674" i="1"/>
  <c r="P674" i="1"/>
  <c r="O674" i="1"/>
  <c r="N674" i="1"/>
  <c r="R673" i="1"/>
  <c r="Q673" i="1"/>
  <c r="P673" i="1"/>
  <c r="O673" i="1"/>
  <c r="N673" i="1"/>
  <c r="R672" i="1"/>
  <c r="Q672" i="1"/>
  <c r="P672" i="1"/>
  <c r="O672" i="1"/>
  <c r="N672" i="1"/>
  <c r="R671" i="1"/>
  <c r="Q671" i="1"/>
  <c r="P671" i="1"/>
  <c r="O671" i="1"/>
  <c r="N671" i="1"/>
  <c r="R670" i="1"/>
  <c r="Q670" i="1"/>
  <c r="P670" i="1"/>
  <c r="O670" i="1"/>
  <c r="N670" i="1"/>
  <c r="R669" i="1"/>
  <c r="Q669" i="1"/>
  <c r="P669" i="1"/>
  <c r="O669" i="1"/>
  <c r="N669" i="1"/>
  <c r="R668" i="1"/>
  <c r="Q668" i="1"/>
  <c r="P668" i="1"/>
  <c r="O668" i="1"/>
  <c r="N668" i="1"/>
  <c r="R667" i="1"/>
  <c r="Q667" i="1"/>
  <c r="P667" i="1"/>
  <c r="O667" i="1"/>
  <c r="N667" i="1"/>
  <c r="R666" i="1"/>
  <c r="Q666" i="1"/>
  <c r="P666" i="1"/>
  <c r="O666" i="1"/>
  <c r="N666" i="1"/>
  <c r="R665" i="1"/>
  <c r="Q665" i="1"/>
  <c r="P665" i="1"/>
  <c r="O665" i="1"/>
  <c r="N665" i="1"/>
  <c r="R664" i="1"/>
  <c r="Q664" i="1"/>
  <c r="P664" i="1"/>
  <c r="O664" i="1"/>
  <c r="N664" i="1"/>
  <c r="R663" i="1"/>
  <c r="Q663" i="1"/>
  <c r="P663" i="1"/>
  <c r="O663" i="1"/>
  <c r="N663" i="1"/>
  <c r="R662" i="1"/>
  <c r="Q662" i="1"/>
  <c r="P662" i="1"/>
  <c r="O662" i="1"/>
  <c r="N662" i="1"/>
  <c r="R661" i="1"/>
  <c r="Q661" i="1"/>
  <c r="P661" i="1"/>
  <c r="O661" i="1"/>
  <c r="N661" i="1"/>
  <c r="R660" i="1"/>
  <c r="Q660" i="1"/>
  <c r="P660" i="1"/>
  <c r="O660" i="1"/>
  <c r="N660" i="1"/>
  <c r="R659" i="1"/>
  <c r="Q659" i="1"/>
  <c r="P659" i="1"/>
  <c r="O659" i="1"/>
  <c r="N659" i="1"/>
  <c r="R658" i="1"/>
  <c r="Q658" i="1"/>
  <c r="P658" i="1"/>
  <c r="O658" i="1"/>
  <c r="N658" i="1"/>
  <c r="R657" i="1"/>
  <c r="Q657" i="1"/>
  <c r="P657" i="1"/>
  <c r="O657" i="1"/>
  <c r="N657" i="1"/>
  <c r="R656" i="1"/>
  <c r="Q656" i="1"/>
  <c r="P656" i="1"/>
  <c r="O656" i="1"/>
  <c r="N656" i="1"/>
  <c r="R655" i="1"/>
  <c r="Q655" i="1"/>
  <c r="P655" i="1"/>
  <c r="O655" i="1"/>
  <c r="N655" i="1"/>
  <c r="R654" i="1"/>
  <c r="Q654" i="1"/>
  <c r="P654" i="1"/>
  <c r="O654" i="1"/>
  <c r="N654" i="1"/>
  <c r="R653" i="1"/>
  <c r="Q653" i="1"/>
  <c r="P653" i="1"/>
  <c r="O653" i="1"/>
  <c r="N653" i="1"/>
  <c r="R652" i="1"/>
  <c r="Q652" i="1"/>
  <c r="P652" i="1"/>
  <c r="O652" i="1"/>
  <c r="N652" i="1"/>
  <c r="R651" i="1"/>
  <c r="Q651" i="1"/>
  <c r="P651" i="1"/>
  <c r="O651" i="1"/>
  <c r="N651" i="1"/>
  <c r="R650" i="1"/>
  <c r="Q650" i="1"/>
  <c r="P650" i="1"/>
  <c r="O650" i="1"/>
  <c r="N650" i="1"/>
  <c r="R649" i="1"/>
  <c r="Q649" i="1"/>
  <c r="P649" i="1"/>
  <c r="O649" i="1"/>
  <c r="N649" i="1"/>
  <c r="R648" i="1"/>
  <c r="Q648" i="1"/>
  <c r="P648" i="1"/>
  <c r="O648" i="1"/>
  <c r="N648" i="1"/>
  <c r="R647" i="1"/>
  <c r="Q647" i="1"/>
  <c r="P647" i="1"/>
  <c r="O647" i="1"/>
  <c r="N647" i="1"/>
  <c r="R646" i="1"/>
  <c r="Q646" i="1"/>
  <c r="P646" i="1"/>
  <c r="O646" i="1"/>
  <c r="N646" i="1"/>
  <c r="R645" i="1"/>
  <c r="Q645" i="1"/>
  <c r="P645" i="1"/>
  <c r="O645" i="1"/>
  <c r="N645" i="1"/>
  <c r="R644" i="1"/>
  <c r="Q644" i="1"/>
  <c r="P644" i="1"/>
  <c r="O644" i="1"/>
  <c r="N644" i="1"/>
  <c r="R643" i="1"/>
  <c r="Q643" i="1"/>
  <c r="P643" i="1"/>
  <c r="O643" i="1"/>
  <c r="N643" i="1"/>
  <c r="R642" i="1"/>
  <c r="Q642" i="1"/>
  <c r="P642" i="1"/>
  <c r="O642" i="1"/>
  <c r="N642" i="1"/>
  <c r="R641" i="1"/>
  <c r="Q641" i="1"/>
  <c r="P641" i="1"/>
  <c r="O641" i="1"/>
  <c r="N641" i="1"/>
  <c r="R640" i="1"/>
  <c r="Q640" i="1"/>
  <c r="P640" i="1"/>
  <c r="O640" i="1"/>
  <c r="N640" i="1"/>
  <c r="R639" i="1"/>
  <c r="Q639" i="1"/>
  <c r="P639" i="1"/>
  <c r="O639" i="1"/>
  <c r="N639" i="1"/>
  <c r="AH639" i="1" s="1"/>
  <c r="R638" i="1"/>
  <c r="Q638" i="1"/>
  <c r="P638" i="1"/>
  <c r="O638" i="1"/>
  <c r="N638" i="1"/>
  <c r="R637" i="1"/>
  <c r="Q637" i="1"/>
  <c r="P637" i="1"/>
  <c r="O637" i="1"/>
  <c r="N637" i="1"/>
  <c r="R636" i="1"/>
  <c r="Q636" i="1"/>
  <c r="P636" i="1"/>
  <c r="O636" i="1"/>
  <c r="N636" i="1"/>
  <c r="R635" i="1"/>
  <c r="Q635" i="1"/>
  <c r="P635" i="1"/>
  <c r="O635" i="1"/>
  <c r="N635" i="1"/>
  <c r="R634" i="1"/>
  <c r="Q634" i="1"/>
  <c r="P634" i="1"/>
  <c r="O634" i="1"/>
  <c r="N634" i="1"/>
  <c r="R633" i="1"/>
  <c r="Q633" i="1"/>
  <c r="P633" i="1"/>
  <c r="O633" i="1"/>
  <c r="N633" i="1"/>
  <c r="R632" i="1"/>
  <c r="Q632" i="1"/>
  <c r="P632" i="1"/>
  <c r="O632" i="1"/>
  <c r="N632" i="1"/>
  <c r="R631" i="1"/>
  <c r="Q631" i="1"/>
  <c r="P631" i="1"/>
  <c r="O631" i="1"/>
  <c r="N631" i="1"/>
  <c r="R630" i="1"/>
  <c r="Q630" i="1"/>
  <c r="P630" i="1"/>
  <c r="O630" i="1"/>
  <c r="N630" i="1"/>
  <c r="R629" i="1"/>
  <c r="Q629" i="1"/>
  <c r="P629" i="1"/>
  <c r="O629" i="1"/>
  <c r="N629" i="1"/>
  <c r="R628" i="1"/>
  <c r="Q628" i="1"/>
  <c r="P628" i="1"/>
  <c r="O628" i="1"/>
  <c r="N628" i="1"/>
  <c r="R627" i="1"/>
  <c r="Q627" i="1"/>
  <c r="P627" i="1"/>
  <c r="O627" i="1"/>
  <c r="N627" i="1"/>
  <c r="R626" i="1"/>
  <c r="Q626" i="1"/>
  <c r="P626" i="1"/>
  <c r="O626" i="1"/>
  <c r="N626" i="1"/>
  <c r="R625" i="1"/>
  <c r="Q625" i="1"/>
  <c r="P625" i="1"/>
  <c r="O625" i="1"/>
  <c r="N625" i="1"/>
  <c r="R624" i="1"/>
  <c r="Q624" i="1"/>
  <c r="P624" i="1"/>
  <c r="O624" i="1"/>
  <c r="N624" i="1"/>
  <c r="R623" i="1"/>
  <c r="Q623" i="1"/>
  <c r="P623" i="1"/>
  <c r="O623" i="1"/>
  <c r="N623" i="1"/>
  <c r="R622" i="1"/>
  <c r="Q622" i="1"/>
  <c r="P622" i="1"/>
  <c r="O622" i="1"/>
  <c r="N622" i="1"/>
  <c r="R621" i="1"/>
  <c r="Q621" i="1"/>
  <c r="P621" i="1"/>
  <c r="O621" i="1"/>
  <c r="N621" i="1"/>
  <c r="R620" i="1"/>
  <c r="Q620" i="1"/>
  <c r="P620" i="1"/>
  <c r="O620" i="1"/>
  <c r="N620" i="1"/>
  <c r="R619" i="1"/>
  <c r="Q619" i="1"/>
  <c r="P619" i="1"/>
  <c r="O619" i="1"/>
  <c r="N619" i="1"/>
  <c r="R618" i="1"/>
  <c r="Q618" i="1"/>
  <c r="P618" i="1"/>
  <c r="O618" i="1"/>
  <c r="N618" i="1"/>
  <c r="R617" i="1"/>
  <c r="Q617" i="1"/>
  <c r="P617" i="1"/>
  <c r="O617" i="1"/>
  <c r="N617" i="1"/>
  <c r="R616" i="1"/>
  <c r="Q616" i="1"/>
  <c r="P616" i="1"/>
  <c r="O616" i="1"/>
  <c r="N616" i="1"/>
  <c r="R615" i="1"/>
  <c r="Q615" i="1"/>
  <c r="P615" i="1"/>
  <c r="O615" i="1"/>
  <c r="N615" i="1"/>
  <c r="R614" i="1"/>
  <c r="Q614" i="1"/>
  <c r="P614" i="1"/>
  <c r="O614" i="1"/>
  <c r="N614" i="1"/>
  <c r="R613" i="1"/>
  <c r="Q613" i="1"/>
  <c r="P613" i="1"/>
  <c r="O613" i="1"/>
  <c r="N613" i="1"/>
  <c r="R612" i="1"/>
  <c r="Q612" i="1"/>
  <c r="P612" i="1"/>
  <c r="O612" i="1"/>
  <c r="N612" i="1"/>
  <c r="R611" i="1"/>
  <c r="Q611" i="1"/>
  <c r="P611" i="1"/>
  <c r="O611" i="1"/>
  <c r="N611" i="1"/>
  <c r="R610" i="1"/>
  <c r="Q610" i="1"/>
  <c r="P610" i="1"/>
  <c r="O610" i="1"/>
  <c r="N610" i="1"/>
  <c r="R609" i="1"/>
  <c r="Q609" i="1"/>
  <c r="P609" i="1"/>
  <c r="O609" i="1"/>
  <c r="N609" i="1"/>
  <c r="R608" i="1"/>
  <c r="Q608" i="1"/>
  <c r="P608" i="1"/>
  <c r="O608" i="1"/>
  <c r="N608" i="1"/>
  <c r="R607" i="1"/>
  <c r="Q607" i="1"/>
  <c r="P607" i="1"/>
  <c r="O607" i="1"/>
  <c r="N607" i="1"/>
  <c r="R606" i="1"/>
  <c r="Q606" i="1"/>
  <c r="P606" i="1"/>
  <c r="O606" i="1"/>
  <c r="N606" i="1"/>
  <c r="R605" i="1"/>
  <c r="Q605" i="1"/>
  <c r="P605" i="1"/>
  <c r="O605" i="1"/>
  <c r="N605" i="1"/>
  <c r="R604" i="1"/>
  <c r="Q604" i="1"/>
  <c r="P604" i="1"/>
  <c r="O604" i="1"/>
  <c r="N604" i="1"/>
  <c r="R603" i="1"/>
  <c r="Q603" i="1"/>
  <c r="P603" i="1"/>
  <c r="O603" i="1"/>
  <c r="N603" i="1"/>
  <c r="R602" i="1"/>
  <c r="Q602" i="1"/>
  <c r="P602" i="1"/>
  <c r="O602" i="1"/>
  <c r="N602" i="1"/>
  <c r="R601" i="1"/>
  <c r="Q601" i="1"/>
  <c r="P601" i="1"/>
  <c r="O601" i="1"/>
  <c r="N601" i="1"/>
  <c r="R600" i="1"/>
  <c r="Q600" i="1"/>
  <c r="P600" i="1"/>
  <c r="O600" i="1"/>
  <c r="N600" i="1"/>
  <c r="R599" i="1"/>
  <c r="Q599" i="1"/>
  <c r="P599" i="1"/>
  <c r="O599" i="1"/>
  <c r="N599" i="1"/>
  <c r="R598" i="1"/>
  <c r="Q598" i="1"/>
  <c r="P598" i="1"/>
  <c r="O598" i="1"/>
  <c r="N598" i="1"/>
  <c r="R597" i="1"/>
  <c r="Q597" i="1"/>
  <c r="P597" i="1"/>
  <c r="O597" i="1"/>
  <c r="N597" i="1"/>
  <c r="R596" i="1"/>
  <c r="Q596" i="1"/>
  <c r="P596" i="1"/>
  <c r="O596" i="1"/>
  <c r="N596" i="1"/>
  <c r="R595" i="1"/>
  <c r="Q595" i="1"/>
  <c r="P595" i="1"/>
  <c r="O595" i="1"/>
  <c r="N595" i="1"/>
  <c r="R594" i="1"/>
  <c r="Q594" i="1"/>
  <c r="P594" i="1"/>
  <c r="O594" i="1"/>
  <c r="N594" i="1"/>
  <c r="R593" i="1"/>
  <c r="Q593" i="1"/>
  <c r="P593" i="1"/>
  <c r="O593" i="1"/>
  <c r="N593" i="1"/>
  <c r="R592" i="1"/>
  <c r="Q592" i="1"/>
  <c r="P592" i="1"/>
  <c r="O592" i="1"/>
  <c r="N592" i="1"/>
  <c r="R591" i="1"/>
  <c r="Q591" i="1"/>
  <c r="P591" i="1"/>
  <c r="O591" i="1"/>
  <c r="N591" i="1"/>
  <c r="R590" i="1"/>
  <c r="Q590" i="1"/>
  <c r="P590" i="1"/>
  <c r="O590" i="1"/>
  <c r="N590" i="1"/>
  <c r="R589" i="1"/>
  <c r="Q589" i="1"/>
  <c r="P589" i="1"/>
  <c r="O589" i="1"/>
  <c r="N589" i="1"/>
  <c r="R586" i="1"/>
  <c r="Q586" i="1"/>
  <c r="P586" i="1"/>
  <c r="O586" i="1"/>
  <c r="N586" i="1"/>
  <c r="R585" i="1"/>
  <c r="Q585" i="1"/>
  <c r="P585" i="1"/>
  <c r="O585" i="1"/>
  <c r="N585" i="1"/>
  <c r="R584" i="1"/>
  <c r="Q584" i="1"/>
  <c r="P584" i="1"/>
  <c r="O584" i="1"/>
  <c r="N584" i="1"/>
  <c r="R581" i="1"/>
  <c r="Q581" i="1"/>
  <c r="P581" i="1"/>
  <c r="O581" i="1"/>
  <c r="N581" i="1"/>
  <c r="R580" i="1"/>
  <c r="Q580" i="1"/>
  <c r="P580" i="1"/>
  <c r="O580" i="1"/>
  <c r="N580" i="1"/>
  <c r="R579" i="1"/>
  <c r="Q579" i="1"/>
  <c r="P579" i="1"/>
  <c r="O579" i="1"/>
  <c r="N579" i="1"/>
  <c r="R578" i="1"/>
  <c r="Q578" i="1"/>
  <c r="P578" i="1"/>
  <c r="O578" i="1"/>
  <c r="N578" i="1"/>
  <c r="R577" i="1"/>
  <c r="Q577" i="1"/>
  <c r="P577" i="1"/>
  <c r="O577" i="1"/>
  <c r="N577" i="1"/>
  <c r="R576" i="1"/>
  <c r="Q576" i="1"/>
  <c r="P576" i="1"/>
  <c r="O576" i="1"/>
  <c r="N576" i="1"/>
  <c r="R575" i="1"/>
  <c r="Q575" i="1"/>
  <c r="P575" i="1"/>
  <c r="O575" i="1"/>
  <c r="N575" i="1"/>
  <c r="R574" i="1"/>
  <c r="Q574" i="1"/>
  <c r="P574" i="1"/>
  <c r="O574" i="1"/>
  <c r="N574" i="1"/>
  <c r="R573" i="1"/>
  <c r="Q573" i="1"/>
  <c r="P573" i="1"/>
  <c r="O573" i="1"/>
  <c r="N573" i="1"/>
  <c r="R572" i="1"/>
  <c r="Q572" i="1"/>
  <c r="P572" i="1"/>
  <c r="O572" i="1"/>
  <c r="N572" i="1"/>
  <c r="R571" i="1"/>
  <c r="Q571" i="1"/>
  <c r="P571" i="1"/>
  <c r="O571" i="1"/>
  <c r="N571" i="1"/>
  <c r="R570" i="1"/>
  <c r="Q570" i="1"/>
  <c r="P570" i="1"/>
  <c r="O570" i="1"/>
  <c r="N570" i="1"/>
  <c r="R569" i="1"/>
  <c r="Q569" i="1"/>
  <c r="P569" i="1"/>
  <c r="O569" i="1"/>
  <c r="N569" i="1"/>
  <c r="R568" i="1"/>
  <c r="Q568" i="1"/>
  <c r="P568" i="1"/>
  <c r="O568" i="1"/>
  <c r="N568" i="1"/>
  <c r="R567" i="1"/>
  <c r="Q567" i="1"/>
  <c r="P567" i="1"/>
  <c r="O567" i="1"/>
  <c r="N567" i="1"/>
  <c r="R566" i="1"/>
  <c r="Q566" i="1"/>
  <c r="P566" i="1"/>
  <c r="O566" i="1"/>
  <c r="N566" i="1"/>
  <c r="R564" i="1"/>
  <c r="Q564" i="1"/>
  <c r="P564" i="1"/>
  <c r="O564" i="1"/>
  <c r="N564" i="1"/>
  <c r="R562" i="1"/>
  <c r="Q562" i="1"/>
  <c r="P562" i="1"/>
  <c r="O562" i="1"/>
  <c r="N562" i="1"/>
  <c r="R561" i="1"/>
  <c r="Q561" i="1"/>
  <c r="P561" i="1"/>
  <c r="O561" i="1"/>
  <c r="N561" i="1"/>
  <c r="R560" i="1"/>
  <c r="Q560" i="1"/>
  <c r="P560" i="1"/>
  <c r="O560" i="1"/>
  <c r="N560" i="1"/>
  <c r="R559" i="1"/>
  <c r="Q559" i="1"/>
  <c r="P559" i="1"/>
  <c r="O559" i="1"/>
  <c r="N559" i="1"/>
  <c r="R558" i="1"/>
  <c r="Q558" i="1"/>
  <c r="P558" i="1"/>
  <c r="O558" i="1"/>
  <c r="N558" i="1"/>
  <c r="R557" i="1"/>
  <c r="Q557" i="1"/>
  <c r="P557" i="1"/>
  <c r="O557" i="1"/>
  <c r="N557" i="1"/>
  <c r="R556" i="1"/>
  <c r="Q556" i="1"/>
  <c r="P556" i="1"/>
  <c r="O556" i="1"/>
  <c r="N556" i="1"/>
  <c r="R555" i="1"/>
  <c r="Q555" i="1"/>
  <c r="P555" i="1"/>
  <c r="O555" i="1"/>
  <c r="N555" i="1"/>
  <c r="R554" i="1"/>
  <c r="Q554" i="1"/>
  <c r="P554" i="1"/>
  <c r="O554" i="1"/>
  <c r="N554" i="1"/>
  <c r="R553" i="1"/>
  <c r="Q553" i="1"/>
  <c r="P553" i="1"/>
  <c r="O553" i="1"/>
  <c r="N553" i="1"/>
  <c r="R552" i="1"/>
  <c r="Q552" i="1"/>
  <c r="P552" i="1"/>
  <c r="O552" i="1"/>
  <c r="N552" i="1"/>
  <c r="R551" i="1"/>
  <c r="Q551" i="1"/>
  <c r="P551" i="1"/>
  <c r="O551" i="1"/>
  <c r="N551" i="1"/>
  <c r="R550" i="1"/>
  <c r="Q550" i="1"/>
  <c r="P550" i="1"/>
  <c r="O550" i="1"/>
  <c r="N550" i="1"/>
  <c r="R549" i="1"/>
  <c r="Q549" i="1"/>
  <c r="P549" i="1"/>
  <c r="O549" i="1"/>
  <c r="N549" i="1"/>
  <c r="R548" i="1"/>
  <c r="Q548" i="1"/>
  <c r="P548" i="1"/>
  <c r="O548" i="1"/>
  <c r="N548" i="1"/>
  <c r="R544" i="1"/>
  <c r="Q544" i="1"/>
  <c r="P544" i="1"/>
  <c r="O544" i="1"/>
  <c r="N544" i="1"/>
  <c r="R543" i="1"/>
  <c r="Q543" i="1"/>
  <c r="P543" i="1"/>
  <c r="O543" i="1"/>
  <c r="N543" i="1"/>
  <c r="R542" i="1"/>
  <c r="Q542" i="1"/>
  <c r="P542" i="1"/>
  <c r="O542" i="1"/>
  <c r="N542" i="1"/>
  <c r="R541" i="1"/>
  <c r="Q541" i="1"/>
  <c r="P541" i="1"/>
  <c r="O541" i="1"/>
  <c r="N541" i="1"/>
  <c r="R540" i="1"/>
  <c r="Q540" i="1"/>
  <c r="P540" i="1"/>
  <c r="O540" i="1"/>
  <c r="N540" i="1"/>
  <c r="R539" i="1"/>
  <c r="Q539" i="1"/>
  <c r="P539" i="1"/>
  <c r="O539" i="1"/>
  <c r="N539" i="1"/>
  <c r="R538" i="1"/>
  <c r="Q538" i="1"/>
  <c r="P538" i="1"/>
  <c r="O538" i="1"/>
  <c r="N538" i="1"/>
  <c r="R537" i="1"/>
  <c r="Q537" i="1"/>
  <c r="P537" i="1"/>
  <c r="O537" i="1"/>
  <c r="N537" i="1"/>
  <c r="R536" i="1"/>
  <c r="Q536" i="1"/>
  <c r="P536" i="1"/>
  <c r="O536" i="1"/>
  <c r="N536" i="1"/>
  <c r="R535" i="1"/>
  <c r="Q535" i="1"/>
  <c r="P535" i="1"/>
  <c r="O535" i="1"/>
  <c r="N535" i="1"/>
  <c r="R534" i="1"/>
  <c r="Q534" i="1"/>
  <c r="P534" i="1"/>
  <c r="O534" i="1"/>
  <c r="N534" i="1"/>
  <c r="R533" i="1"/>
  <c r="Q533" i="1"/>
  <c r="P533" i="1"/>
  <c r="O533" i="1"/>
  <c r="N533" i="1"/>
  <c r="R532" i="1"/>
  <c r="Q532" i="1"/>
  <c r="P532" i="1"/>
  <c r="O532" i="1"/>
  <c r="N532" i="1"/>
  <c r="R531" i="1"/>
  <c r="Q531" i="1"/>
  <c r="P531" i="1"/>
  <c r="O531" i="1"/>
  <c r="N531" i="1"/>
  <c r="R530" i="1"/>
  <c r="Q530" i="1"/>
  <c r="P530" i="1"/>
  <c r="O530" i="1"/>
  <c r="N530" i="1"/>
  <c r="R529" i="1"/>
  <c r="Q529" i="1"/>
  <c r="P529" i="1"/>
  <c r="O529" i="1"/>
  <c r="N529" i="1"/>
  <c r="R528" i="1"/>
  <c r="Q528" i="1"/>
  <c r="P528" i="1"/>
  <c r="O528" i="1"/>
  <c r="N528" i="1"/>
  <c r="R527" i="1"/>
  <c r="Q527" i="1"/>
  <c r="P527" i="1"/>
  <c r="O527" i="1"/>
  <c r="N527" i="1"/>
  <c r="R526" i="1"/>
  <c r="Q526" i="1"/>
  <c r="P526" i="1"/>
  <c r="O526" i="1"/>
  <c r="N526" i="1"/>
  <c r="R525" i="1"/>
  <c r="Q525" i="1"/>
  <c r="P525" i="1"/>
  <c r="O525" i="1"/>
  <c r="N525" i="1"/>
  <c r="R524" i="1"/>
  <c r="Q524" i="1"/>
  <c r="P524" i="1"/>
  <c r="O524" i="1"/>
  <c r="N524" i="1"/>
  <c r="R523" i="1"/>
  <c r="Q523" i="1"/>
  <c r="P523" i="1"/>
  <c r="O523" i="1"/>
  <c r="N523" i="1"/>
  <c r="R522" i="1"/>
  <c r="Q522" i="1"/>
  <c r="P522" i="1"/>
  <c r="O522" i="1"/>
  <c r="N522" i="1"/>
  <c r="R521" i="1"/>
  <c r="Q521" i="1"/>
  <c r="P521" i="1"/>
  <c r="O521" i="1"/>
  <c r="N521" i="1"/>
  <c r="R520" i="1"/>
  <c r="Q520" i="1"/>
  <c r="P520" i="1"/>
  <c r="O520" i="1"/>
  <c r="N520" i="1"/>
  <c r="R519" i="1"/>
  <c r="Q519" i="1"/>
  <c r="P519" i="1"/>
  <c r="O519" i="1"/>
  <c r="N519" i="1"/>
  <c r="R518" i="1"/>
  <c r="Q518" i="1"/>
  <c r="P518" i="1"/>
  <c r="O518" i="1"/>
  <c r="N518" i="1"/>
  <c r="R517" i="1"/>
  <c r="Q517" i="1"/>
  <c r="P517" i="1"/>
  <c r="O517" i="1"/>
  <c r="N517" i="1"/>
  <c r="R516" i="1"/>
  <c r="Q516" i="1"/>
  <c r="P516" i="1"/>
  <c r="O516" i="1"/>
  <c r="N516" i="1"/>
  <c r="R515" i="1"/>
  <c r="Q515" i="1"/>
  <c r="P515" i="1"/>
  <c r="O515" i="1"/>
  <c r="N515" i="1"/>
  <c r="AH515" i="1" s="1"/>
  <c r="R514" i="1"/>
  <c r="Q514" i="1"/>
  <c r="P514" i="1"/>
  <c r="O514" i="1"/>
  <c r="N514" i="1"/>
  <c r="R513" i="1"/>
  <c r="Q513" i="1"/>
  <c r="P513" i="1"/>
  <c r="O513" i="1"/>
  <c r="N513" i="1"/>
  <c r="R512" i="1"/>
  <c r="Q512" i="1"/>
  <c r="P512" i="1"/>
  <c r="O512" i="1"/>
  <c r="N512" i="1"/>
  <c r="R511" i="1"/>
  <c r="Q511" i="1"/>
  <c r="P511" i="1"/>
  <c r="O511" i="1"/>
  <c r="N511" i="1"/>
  <c r="R510" i="1"/>
  <c r="Q510" i="1"/>
  <c r="P510" i="1"/>
  <c r="O510" i="1"/>
  <c r="N510" i="1"/>
  <c r="R509" i="1"/>
  <c r="Q509" i="1"/>
  <c r="P509" i="1"/>
  <c r="O509" i="1"/>
  <c r="N509" i="1"/>
  <c r="R508" i="1"/>
  <c r="Q508" i="1"/>
  <c r="P508" i="1"/>
  <c r="O508" i="1"/>
  <c r="N508" i="1"/>
  <c r="R507" i="1"/>
  <c r="Q507" i="1"/>
  <c r="P507" i="1"/>
  <c r="O507" i="1"/>
  <c r="N507" i="1"/>
  <c r="R506" i="1"/>
  <c r="Q506" i="1"/>
  <c r="P506" i="1"/>
  <c r="O506" i="1"/>
  <c r="N506" i="1"/>
  <c r="R505" i="1"/>
  <c r="Q505" i="1"/>
  <c r="P505" i="1"/>
  <c r="O505" i="1"/>
  <c r="N505" i="1"/>
  <c r="R504" i="1"/>
  <c r="Q504" i="1"/>
  <c r="P504" i="1"/>
  <c r="O504" i="1"/>
  <c r="N504" i="1"/>
  <c r="R503" i="1"/>
  <c r="Q503" i="1"/>
  <c r="P503" i="1"/>
  <c r="O503" i="1"/>
  <c r="N503" i="1"/>
  <c r="R502" i="1"/>
  <c r="Q502" i="1"/>
  <c r="P502" i="1"/>
  <c r="O502" i="1"/>
  <c r="N502" i="1"/>
  <c r="R501" i="1"/>
  <c r="Q501" i="1"/>
  <c r="P501" i="1"/>
  <c r="O501" i="1"/>
  <c r="N501" i="1"/>
  <c r="R500" i="1"/>
  <c r="Q500" i="1"/>
  <c r="P500" i="1"/>
  <c r="O500" i="1"/>
  <c r="N500" i="1"/>
  <c r="R499" i="1"/>
  <c r="Q499" i="1"/>
  <c r="P499" i="1"/>
  <c r="O499" i="1"/>
  <c r="N499" i="1"/>
  <c r="R498" i="1"/>
  <c r="Q498" i="1"/>
  <c r="P498" i="1"/>
  <c r="O498" i="1"/>
  <c r="N498" i="1"/>
  <c r="R497" i="1"/>
  <c r="Q497" i="1"/>
  <c r="P497" i="1"/>
  <c r="O497" i="1"/>
  <c r="N497" i="1"/>
  <c r="R496" i="1"/>
  <c r="Q496" i="1"/>
  <c r="P496" i="1"/>
  <c r="O496" i="1"/>
  <c r="N496" i="1"/>
  <c r="R495" i="1"/>
  <c r="Q495" i="1"/>
  <c r="P495" i="1"/>
  <c r="O495" i="1"/>
  <c r="N495" i="1"/>
  <c r="R494" i="1"/>
  <c r="Q494" i="1"/>
  <c r="P494" i="1"/>
  <c r="O494" i="1"/>
  <c r="N494" i="1"/>
  <c r="R493" i="1"/>
  <c r="Q493" i="1"/>
  <c r="P493" i="1"/>
  <c r="O493" i="1"/>
  <c r="N493" i="1"/>
  <c r="R492" i="1"/>
  <c r="Q492" i="1"/>
  <c r="P492" i="1"/>
  <c r="O492" i="1"/>
  <c r="N492" i="1"/>
  <c r="R491" i="1"/>
  <c r="Q491" i="1"/>
  <c r="P491" i="1"/>
  <c r="O491" i="1"/>
  <c r="N491" i="1"/>
  <c r="R490" i="1"/>
  <c r="Q490" i="1"/>
  <c r="P490" i="1"/>
  <c r="O490" i="1"/>
  <c r="N490" i="1"/>
  <c r="R489" i="1"/>
  <c r="Q489" i="1"/>
  <c r="P489" i="1"/>
  <c r="O489" i="1"/>
  <c r="N489" i="1"/>
  <c r="R488" i="1"/>
  <c r="Q488" i="1"/>
  <c r="P488" i="1"/>
  <c r="O488" i="1"/>
  <c r="N488" i="1"/>
  <c r="R487" i="1"/>
  <c r="Q487" i="1"/>
  <c r="P487" i="1"/>
  <c r="O487" i="1"/>
  <c r="N487" i="1"/>
  <c r="R486" i="1"/>
  <c r="Q486" i="1"/>
  <c r="P486" i="1"/>
  <c r="O486" i="1"/>
  <c r="N486" i="1"/>
  <c r="R481" i="1"/>
  <c r="Q481" i="1"/>
  <c r="P481" i="1"/>
  <c r="O481" i="1"/>
  <c r="N481" i="1"/>
  <c r="R480" i="1"/>
  <c r="Q480" i="1"/>
  <c r="P480" i="1"/>
  <c r="O480" i="1"/>
  <c r="N480" i="1"/>
  <c r="R479" i="1"/>
  <c r="Q479" i="1"/>
  <c r="P479" i="1"/>
  <c r="O479" i="1"/>
  <c r="N479" i="1"/>
  <c r="R478" i="1"/>
  <c r="Q478" i="1"/>
  <c r="P478" i="1"/>
  <c r="O478" i="1"/>
  <c r="N478" i="1"/>
  <c r="R477" i="1"/>
  <c r="Q477" i="1"/>
  <c r="P477" i="1"/>
  <c r="O477" i="1"/>
  <c r="N477" i="1"/>
  <c r="R472" i="1"/>
  <c r="Q472" i="1"/>
  <c r="P472" i="1"/>
  <c r="O472" i="1"/>
  <c r="N472" i="1"/>
  <c r="R471" i="1"/>
  <c r="Q471" i="1"/>
  <c r="P471" i="1"/>
  <c r="O471" i="1"/>
  <c r="N471" i="1"/>
  <c r="R470" i="1"/>
  <c r="Q470" i="1"/>
  <c r="P470" i="1"/>
  <c r="O470" i="1"/>
  <c r="N470" i="1"/>
  <c r="R466" i="1"/>
  <c r="Q466" i="1"/>
  <c r="P466" i="1"/>
  <c r="O466" i="1"/>
  <c r="N466" i="1"/>
  <c r="R465" i="1"/>
  <c r="Q465" i="1"/>
  <c r="P465" i="1"/>
  <c r="O465" i="1"/>
  <c r="N465" i="1"/>
  <c r="R464" i="1"/>
  <c r="Q464" i="1"/>
  <c r="P464" i="1"/>
  <c r="O464" i="1"/>
  <c r="N464" i="1"/>
  <c r="R463" i="1"/>
  <c r="Q463" i="1"/>
  <c r="P463" i="1"/>
  <c r="O463" i="1"/>
  <c r="N463" i="1"/>
  <c r="R462" i="1"/>
  <c r="Q462" i="1"/>
  <c r="P462" i="1"/>
  <c r="O462" i="1"/>
  <c r="N462" i="1"/>
  <c r="R461" i="1"/>
  <c r="Q461" i="1"/>
  <c r="P461" i="1"/>
  <c r="O461" i="1"/>
  <c r="N461" i="1"/>
  <c r="R460" i="1"/>
  <c r="Q460" i="1"/>
  <c r="P460" i="1"/>
  <c r="O460" i="1"/>
  <c r="N460" i="1"/>
  <c r="R459" i="1"/>
  <c r="Q459" i="1"/>
  <c r="P459" i="1"/>
  <c r="O459" i="1"/>
  <c r="N459" i="1"/>
  <c r="R458" i="1"/>
  <c r="Q458" i="1"/>
  <c r="P458" i="1"/>
  <c r="O458" i="1"/>
  <c r="N458" i="1"/>
  <c r="R457" i="1"/>
  <c r="Q457" i="1"/>
  <c r="P457" i="1"/>
  <c r="O457" i="1"/>
  <c r="N457" i="1"/>
  <c r="R456" i="1"/>
  <c r="Q456" i="1"/>
  <c r="P456" i="1"/>
  <c r="O456" i="1"/>
  <c r="N456" i="1"/>
  <c r="R455" i="1"/>
  <c r="Q455" i="1"/>
  <c r="P455" i="1"/>
  <c r="O455" i="1"/>
  <c r="N455" i="1"/>
  <c r="R454" i="1"/>
  <c r="Q454" i="1"/>
  <c r="P454" i="1"/>
  <c r="O454" i="1"/>
  <c r="N454" i="1"/>
  <c r="R451" i="1"/>
  <c r="Q451" i="1"/>
  <c r="P451" i="1"/>
  <c r="O451" i="1"/>
  <c r="N451" i="1"/>
  <c r="R450" i="1"/>
  <c r="Q450" i="1"/>
  <c r="P450" i="1"/>
  <c r="O450" i="1"/>
  <c r="N450" i="1"/>
  <c r="R449" i="1"/>
  <c r="Q449" i="1"/>
  <c r="P449" i="1"/>
  <c r="O449" i="1"/>
  <c r="N449" i="1"/>
  <c r="R448" i="1"/>
  <c r="Q448" i="1"/>
  <c r="P448" i="1"/>
  <c r="O448" i="1"/>
  <c r="N448" i="1"/>
  <c r="R446" i="1"/>
  <c r="Q446" i="1"/>
  <c r="P446" i="1"/>
  <c r="O446" i="1"/>
  <c r="N446" i="1"/>
  <c r="R445" i="1"/>
  <c r="Q445" i="1"/>
  <c r="P445" i="1"/>
  <c r="O445" i="1"/>
  <c r="N445" i="1"/>
  <c r="R444" i="1"/>
  <c r="Q444" i="1"/>
  <c r="P444" i="1"/>
  <c r="O444" i="1"/>
  <c r="N444" i="1"/>
  <c r="R443" i="1"/>
  <c r="Q443" i="1"/>
  <c r="P443" i="1"/>
  <c r="O443" i="1"/>
  <c r="N443" i="1"/>
  <c r="R440" i="1"/>
  <c r="Q440" i="1"/>
  <c r="P440" i="1"/>
  <c r="O440" i="1"/>
  <c r="N440" i="1"/>
  <c r="R439" i="1"/>
  <c r="Q439" i="1"/>
  <c r="P439" i="1"/>
  <c r="O439" i="1"/>
  <c r="N439" i="1"/>
  <c r="R438" i="1"/>
  <c r="Q438" i="1"/>
  <c r="P438" i="1"/>
  <c r="O438" i="1"/>
  <c r="N438" i="1"/>
  <c r="R437" i="1"/>
  <c r="Q437" i="1"/>
  <c r="P437" i="1"/>
  <c r="O437" i="1"/>
  <c r="N437" i="1"/>
  <c r="R436" i="1"/>
  <c r="Q436" i="1"/>
  <c r="P436" i="1"/>
  <c r="O436" i="1"/>
  <c r="N436" i="1"/>
  <c r="R435" i="1"/>
  <c r="Q435" i="1"/>
  <c r="P435" i="1"/>
  <c r="O435" i="1"/>
  <c r="N435" i="1"/>
  <c r="R434" i="1"/>
  <c r="Q434" i="1"/>
  <c r="P434" i="1"/>
  <c r="O434" i="1"/>
  <c r="N434" i="1"/>
  <c r="R433" i="1"/>
  <c r="Q433" i="1"/>
  <c r="P433" i="1"/>
  <c r="O433" i="1"/>
  <c r="N433" i="1"/>
  <c r="R432" i="1"/>
  <c r="Q432" i="1"/>
  <c r="P432" i="1"/>
  <c r="O432" i="1"/>
  <c r="N432" i="1"/>
  <c r="R431" i="1"/>
  <c r="Q431" i="1"/>
  <c r="P431" i="1"/>
  <c r="O431" i="1"/>
  <c r="N431" i="1"/>
  <c r="R430" i="1"/>
  <c r="Q430" i="1"/>
  <c r="P430" i="1"/>
  <c r="O430" i="1"/>
  <c r="N430" i="1"/>
  <c r="R427" i="1"/>
  <c r="Q427" i="1"/>
  <c r="P427" i="1"/>
  <c r="O427" i="1"/>
  <c r="N427" i="1"/>
  <c r="R426" i="1"/>
  <c r="Q426" i="1"/>
  <c r="P426" i="1"/>
  <c r="O426" i="1"/>
  <c r="N426" i="1"/>
  <c r="R425" i="1"/>
  <c r="Q425" i="1"/>
  <c r="P425" i="1"/>
  <c r="O425" i="1"/>
  <c r="N425" i="1"/>
  <c r="R424" i="1"/>
  <c r="Q424" i="1"/>
  <c r="P424" i="1"/>
  <c r="O424" i="1"/>
  <c r="N424" i="1"/>
  <c r="R423" i="1"/>
  <c r="Q423" i="1"/>
  <c r="P423" i="1"/>
  <c r="O423" i="1"/>
  <c r="N423" i="1"/>
  <c r="R422" i="1"/>
  <c r="Q422" i="1"/>
  <c r="P422" i="1"/>
  <c r="O422" i="1"/>
  <c r="N422" i="1"/>
  <c r="R421" i="1"/>
  <c r="Q421" i="1"/>
  <c r="P421" i="1"/>
  <c r="O421" i="1"/>
  <c r="N421" i="1"/>
  <c r="R420" i="1"/>
  <c r="Q420" i="1"/>
  <c r="P420" i="1"/>
  <c r="O420" i="1"/>
  <c r="N420" i="1"/>
  <c r="R419" i="1"/>
  <c r="Q419" i="1"/>
  <c r="P419" i="1"/>
  <c r="O419" i="1"/>
  <c r="N419" i="1"/>
  <c r="R418" i="1"/>
  <c r="Q418" i="1"/>
  <c r="P418" i="1"/>
  <c r="O418" i="1"/>
  <c r="N418" i="1"/>
  <c r="R417" i="1"/>
  <c r="Q417" i="1"/>
  <c r="P417" i="1"/>
  <c r="O417" i="1"/>
  <c r="N417" i="1"/>
  <c r="R416" i="1"/>
  <c r="Q416" i="1"/>
  <c r="P416" i="1"/>
  <c r="O416" i="1"/>
  <c r="N416" i="1"/>
  <c r="R415" i="1"/>
  <c r="Q415" i="1"/>
  <c r="P415" i="1"/>
  <c r="O415" i="1"/>
  <c r="N415" i="1"/>
  <c r="R414" i="1"/>
  <c r="Q414" i="1"/>
  <c r="P414" i="1"/>
  <c r="O414" i="1"/>
  <c r="N414" i="1"/>
  <c r="R413" i="1"/>
  <c r="Q413" i="1"/>
  <c r="P413" i="1"/>
  <c r="O413" i="1"/>
  <c r="N413" i="1"/>
  <c r="R412" i="1"/>
  <c r="Q412" i="1"/>
  <c r="P412" i="1"/>
  <c r="O412" i="1"/>
  <c r="N412" i="1"/>
  <c r="R411" i="1"/>
  <c r="Q411" i="1"/>
  <c r="P411" i="1"/>
  <c r="O411" i="1"/>
  <c r="N411" i="1"/>
  <c r="R410" i="1"/>
  <c r="Q410" i="1"/>
  <c r="P410" i="1"/>
  <c r="O410" i="1"/>
  <c r="N410" i="1"/>
  <c r="R409" i="1"/>
  <c r="Q409" i="1"/>
  <c r="P409" i="1"/>
  <c r="O409" i="1"/>
  <c r="N409" i="1"/>
  <c r="R408" i="1"/>
  <c r="Q408" i="1"/>
  <c r="P408" i="1"/>
  <c r="O408" i="1"/>
  <c r="N408" i="1"/>
  <c r="R406" i="1"/>
  <c r="Q406" i="1"/>
  <c r="P406" i="1"/>
  <c r="O406" i="1"/>
  <c r="N406" i="1"/>
  <c r="R405" i="1"/>
  <c r="Q405" i="1"/>
  <c r="P405" i="1"/>
  <c r="O405" i="1"/>
  <c r="N405" i="1"/>
  <c r="R404" i="1"/>
  <c r="Q404" i="1"/>
  <c r="P404" i="1"/>
  <c r="O404" i="1"/>
  <c r="N404" i="1"/>
  <c r="R403" i="1"/>
  <c r="Q403" i="1"/>
  <c r="P403" i="1"/>
  <c r="O403" i="1"/>
  <c r="N403" i="1"/>
  <c r="R402" i="1"/>
  <c r="Q402" i="1"/>
  <c r="P402" i="1"/>
  <c r="O402" i="1"/>
  <c r="N402" i="1"/>
  <c r="R401" i="1"/>
  <c r="Q401" i="1"/>
  <c r="P401" i="1"/>
  <c r="O401" i="1"/>
  <c r="N401" i="1"/>
  <c r="R400" i="1"/>
  <c r="Q400" i="1"/>
  <c r="P400" i="1"/>
  <c r="O400" i="1"/>
  <c r="N400" i="1"/>
  <c r="R399" i="1"/>
  <c r="Q399" i="1"/>
  <c r="P399" i="1"/>
  <c r="O399" i="1"/>
  <c r="N399" i="1"/>
  <c r="R398" i="1"/>
  <c r="Q398" i="1"/>
  <c r="P398" i="1"/>
  <c r="O398" i="1"/>
  <c r="N398" i="1"/>
  <c r="R397" i="1"/>
  <c r="Q397" i="1"/>
  <c r="P397" i="1"/>
  <c r="O397" i="1"/>
  <c r="N397" i="1"/>
  <c r="R395" i="1"/>
  <c r="Q395" i="1"/>
  <c r="P395" i="1"/>
  <c r="O395" i="1"/>
  <c r="N395" i="1"/>
  <c r="R394" i="1"/>
  <c r="Q394" i="1"/>
  <c r="P394" i="1"/>
  <c r="O394" i="1"/>
  <c r="N394" i="1"/>
  <c r="R393" i="1"/>
  <c r="Q393" i="1"/>
  <c r="P393" i="1"/>
  <c r="O393" i="1"/>
  <c r="N393" i="1"/>
  <c r="R392" i="1"/>
  <c r="Q392" i="1"/>
  <c r="P392" i="1"/>
  <c r="O392" i="1"/>
  <c r="N392" i="1"/>
  <c r="R390" i="1"/>
  <c r="Q390" i="1"/>
  <c r="P390" i="1"/>
  <c r="O390" i="1"/>
  <c r="N390" i="1"/>
  <c r="R389" i="1"/>
  <c r="Q389" i="1"/>
  <c r="P389" i="1"/>
  <c r="O389" i="1"/>
  <c r="N389" i="1"/>
  <c r="R387" i="1"/>
  <c r="Q387" i="1"/>
  <c r="P387" i="1"/>
  <c r="O387" i="1"/>
  <c r="N387" i="1"/>
  <c r="R386" i="1"/>
  <c r="Q386" i="1"/>
  <c r="P386" i="1"/>
  <c r="O386" i="1"/>
  <c r="N386" i="1"/>
  <c r="R385" i="1"/>
  <c r="Q385" i="1"/>
  <c r="P385" i="1"/>
  <c r="O385" i="1"/>
  <c r="N385" i="1"/>
  <c r="R384" i="1"/>
  <c r="Q384" i="1"/>
  <c r="P384" i="1"/>
  <c r="O384" i="1"/>
  <c r="N384" i="1"/>
  <c r="R383" i="1"/>
  <c r="Q383" i="1"/>
  <c r="P383" i="1"/>
  <c r="O383" i="1"/>
  <c r="N383" i="1"/>
  <c r="R382" i="1"/>
  <c r="Q382" i="1"/>
  <c r="P382" i="1"/>
  <c r="O382" i="1"/>
  <c r="N382" i="1"/>
  <c r="R381" i="1"/>
  <c r="Q381" i="1"/>
  <c r="P381" i="1"/>
  <c r="O381" i="1"/>
  <c r="N381" i="1"/>
  <c r="R380" i="1"/>
  <c r="Q380" i="1"/>
  <c r="P380" i="1"/>
  <c r="O380" i="1"/>
  <c r="N380" i="1"/>
  <c r="R379" i="1"/>
  <c r="Q379" i="1"/>
  <c r="P379" i="1"/>
  <c r="O379" i="1"/>
  <c r="N379" i="1"/>
  <c r="R378" i="1"/>
  <c r="Q378" i="1"/>
  <c r="P378" i="1"/>
  <c r="O378" i="1"/>
  <c r="N378" i="1"/>
  <c r="R377" i="1"/>
  <c r="Q377" i="1"/>
  <c r="P377" i="1"/>
  <c r="O377" i="1"/>
  <c r="N377" i="1"/>
  <c r="R376" i="1"/>
  <c r="Q376" i="1"/>
  <c r="P376" i="1"/>
  <c r="O376" i="1"/>
  <c r="N376" i="1"/>
  <c r="R373" i="1"/>
  <c r="Q373" i="1"/>
  <c r="P373" i="1"/>
  <c r="O373" i="1"/>
  <c r="N373" i="1"/>
  <c r="R372" i="1"/>
  <c r="Q372" i="1"/>
  <c r="P372" i="1"/>
  <c r="O372" i="1"/>
  <c r="N372" i="1"/>
  <c r="R371" i="1"/>
  <c r="Q371" i="1"/>
  <c r="P371" i="1"/>
  <c r="O371" i="1"/>
  <c r="N371" i="1"/>
  <c r="R370" i="1"/>
  <c r="Q370" i="1"/>
  <c r="P370" i="1"/>
  <c r="O370" i="1"/>
  <c r="N370" i="1"/>
  <c r="R367" i="1"/>
  <c r="Q367" i="1"/>
  <c r="P367" i="1"/>
  <c r="O367" i="1"/>
  <c r="N367" i="1"/>
  <c r="R366" i="1"/>
  <c r="Q366" i="1"/>
  <c r="P366" i="1"/>
  <c r="O366" i="1"/>
  <c r="N366" i="1"/>
  <c r="R360" i="1"/>
  <c r="Q360" i="1"/>
  <c r="P360" i="1"/>
  <c r="O360" i="1"/>
  <c r="N360" i="1"/>
  <c r="R359" i="1"/>
  <c r="Q359" i="1"/>
  <c r="P359" i="1"/>
  <c r="O359" i="1"/>
  <c r="N359" i="1"/>
  <c r="R358" i="1"/>
  <c r="Q358" i="1"/>
  <c r="P358" i="1"/>
  <c r="O358" i="1"/>
  <c r="N358" i="1"/>
  <c r="R357" i="1"/>
  <c r="Q357" i="1"/>
  <c r="P357" i="1"/>
  <c r="O357" i="1"/>
  <c r="N357" i="1"/>
  <c r="R356" i="1"/>
  <c r="Q356" i="1"/>
  <c r="P356" i="1"/>
  <c r="O356" i="1"/>
  <c r="N356" i="1"/>
  <c r="R355" i="1"/>
  <c r="Q355" i="1"/>
  <c r="P355" i="1"/>
  <c r="O355" i="1"/>
  <c r="N355" i="1"/>
  <c r="R354" i="1"/>
  <c r="Q354" i="1"/>
  <c r="P354" i="1"/>
  <c r="O354" i="1"/>
  <c r="N354" i="1"/>
  <c r="R353" i="1"/>
  <c r="Q353" i="1"/>
  <c r="P353" i="1"/>
  <c r="O353" i="1"/>
  <c r="N353" i="1"/>
  <c r="R352" i="1"/>
  <c r="Q352" i="1"/>
  <c r="P352" i="1"/>
  <c r="O352" i="1"/>
  <c r="N352" i="1"/>
  <c r="R350" i="1"/>
  <c r="Q350" i="1"/>
  <c r="P350" i="1"/>
  <c r="O350" i="1"/>
  <c r="N350" i="1"/>
  <c r="R349" i="1"/>
  <c r="Q349" i="1"/>
  <c r="P349" i="1"/>
  <c r="O349" i="1"/>
  <c r="N349" i="1"/>
  <c r="R348" i="1"/>
  <c r="Q348" i="1"/>
  <c r="P348" i="1"/>
  <c r="O348" i="1"/>
  <c r="N348" i="1"/>
  <c r="R347" i="1"/>
  <c r="Q347" i="1"/>
  <c r="P347" i="1"/>
  <c r="O347" i="1"/>
  <c r="N347" i="1"/>
  <c r="R346" i="1"/>
  <c r="Q346" i="1"/>
  <c r="P346" i="1"/>
  <c r="O346" i="1"/>
  <c r="N346" i="1"/>
  <c r="R345" i="1"/>
  <c r="Q345" i="1"/>
  <c r="P345" i="1"/>
  <c r="O345" i="1"/>
  <c r="N345" i="1"/>
  <c r="R363" i="1"/>
  <c r="Q363" i="1"/>
  <c r="P363" i="1"/>
  <c r="O363" i="1"/>
  <c r="N363" i="1"/>
  <c r="R344" i="1"/>
  <c r="Q344" i="1"/>
  <c r="P344" i="1"/>
  <c r="O344" i="1"/>
  <c r="N344" i="1"/>
  <c r="R343" i="1"/>
  <c r="Q343" i="1"/>
  <c r="P343" i="1"/>
  <c r="O343" i="1"/>
  <c r="N343" i="1"/>
  <c r="R342" i="1"/>
  <c r="Q342" i="1"/>
  <c r="P342" i="1"/>
  <c r="O342" i="1"/>
  <c r="N342" i="1"/>
  <c r="R341" i="1"/>
  <c r="Q341" i="1"/>
  <c r="P341" i="1"/>
  <c r="O341" i="1"/>
  <c r="N341" i="1"/>
  <c r="R340" i="1"/>
  <c r="Q340" i="1"/>
  <c r="P340" i="1"/>
  <c r="O340" i="1"/>
  <c r="N340" i="1"/>
  <c r="R337" i="1"/>
  <c r="Q337" i="1"/>
  <c r="P337" i="1"/>
  <c r="O337" i="1"/>
  <c r="N337" i="1"/>
  <c r="R334" i="1"/>
  <c r="Q334" i="1"/>
  <c r="P334" i="1"/>
  <c r="O334" i="1"/>
  <c r="N334" i="1"/>
  <c r="R331" i="1"/>
  <c r="Q331" i="1"/>
  <c r="P331" i="1"/>
  <c r="O331" i="1"/>
  <c r="N331" i="1"/>
  <c r="R330" i="1"/>
  <c r="Q330" i="1"/>
  <c r="P330" i="1"/>
  <c r="O330" i="1"/>
  <c r="N330" i="1"/>
  <c r="R329" i="1"/>
  <c r="Q329" i="1"/>
  <c r="P329" i="1"/>
  <c r="O329" i="1"/>
  <c r="N329" i="1"/>
  <c r="R328" i="1"/>
  <c r="Q328" i="1"/>
  <c r="P328" i="1"/>
  <c r="O328" i="1"/>
  <c r="N328" i="1"/>
  <c r="R325" i="1"/>
  <c r="Q325" i="1"/>
  <c r="P325" i="1"/>
  <c r="O325" i="1"/>
  <c r="N325" i="1"/>
  <c r="R324" i="1"/>
  <c r="Q324" i="1"/>
  <c r="P324" i="1"/>
  <c r="O324" i="1"/>
  <c r="N324" i="1"/>
  <c r="R323" i="1"/>
  <c r="Q323" i="1"/>
  <c r="P323" i="1"/>
  <c r="O323" i="1"/>
  <c r="N323" i="1"/>
  <c r="R322" i="1"/>
  <c r="Q322" i="1"/>
  <c r="P322" i="1"/>
  <c r="O322" i="1"/>
  <c r="N322" i="1"/>
  <c r="R321" i="1"/>
  <c r="Q321" i="1"/>
  <c r="P321" i="1"/>
  <c r="O321" i="1"/>
  <c r="N321" i="1"/>
  <c r="R320" i="1"/>
  <c r="Q320" i="1"/>
  <c r="P320" i="1"/>
  <c r="O320" i="1"/>
  <c r="N320" i="1"/>
  <c r="R319" i="1"/>
  <c r="Q319" i="1"/>
  <c r="P319" i="1"/>
  <c r="O319" i="1"/>
  <c r="N319" i="1"/>
  <c r="R318" i="1"/>
  <c r="Q318" i="1"/>
  <c r="P318" i="1"/>
  <c r="O318" i="1"/>
  <c r="N318" i="1"/>
  <c r="R317" i="1"/>
  <c r="Q317" i="1"/>
  <c r="P317" i="1"/>
  <c r="O317" i="1"/>
  <c r="N317" i="1"/>
  <c r="R316" i="1"/>
  <c r="Q316" i="1"/>
  <c r="P316" i="1"/>
  <c r="O316" i="1"/>
  <c r="N316" i="1"/>
  <c r="R315" i="1"/>
  <c r="Q315" i="1"/>
  <c r="P315" i="1"/>
  <c r="O315" i="1"/>
  <c r="N315" i="1"/>
  <c r="R314" i="1"/>
  <c r="Q314" i="1"/>
  <c r="P314" i="1"/>
  <c r="O314" i="1"/>
  <c r="N314" i="1"/>
  <c r="R313" i="1"/>
  <c r="Q313" i="1"/>
  <c r="P313" i="1"/>
  <c r="O313" i="1"/>
  <c r="N313" i="1"/>
  <c r="R312" i="1"/>
  <c r="Q312" i="1"/>
  <c r="P312" i="1"/>
  <c r="O312" i="1"/>
  <c r="N312" i="1"/>
  <c r="R311" i="1"/>
  <c r="Q311" i="1"/>
  <c r="P311" i="1"/>
  <c r="O311" i="1"/>
  <c r="N311" i="1"/>
  <c r="R310" i="1"/>
  <c r="Q310" i="1"/>
  <c r="P310" i="1"/>
  <c r="O310" i="1"/>
  <c r="N310" i="1"/>
  <c r="R309" i="1"/>
  <c r="Q309" i="1"/>
  <c r="P309" i="1"/>
  <c r="O309" i="1"/>
  <c r="N309" i="1"/>
  <c r="R308" i="1"/>
  <c r="Q308" i="1"/>
  <c r="P308" i="1"/>
  <c r="O308" i="1"/>
  <c r="N308" i="1"/>
  <c r="R307" i="1"/>
  <c r="Q307" i="1"/>
  <c r="P307" i="1"/>
  <c r="O307" i="1"/>
  <c r="N307" i="1"/>
  <c r="R306" i="1"/>
  <c r="Q306" i="1"/>
  <c r="P306" i="1"/>
  <c r="O306" i="1"/>
  <c r="N306" i="1"/>
  <c r="R305" i="1"/>
  <c r="Q305" i="1"/>
  <c r="P305" i="1"/>
  <c r="O305" i="1"/>
  <c r="N305" i="1"/>
  <c r="R304" i="1"/>
  <c r="Q304" i="1"/>
  <c r="P304" i="1"/>
  <c r="O304" i="1"/>
  <c r="N304" i="1"/>
  <c r="R303" i="1"/>
  <c r="Q303" i="1"/>
  <c r="P303" i="1"/>
  <c r="O303" i="1"/>
  <c r="N303" i="1"/>
  <c r="R302" i="1"/>
  <c r="Q302" i="1"/>
  <c r="P302" i="1"/>
  <c r="O302" i="1"/>
  <c r="N302" i="1"/>
  <c r="R301" i="1"/>
  <c r="Q301" i="1"/>
  <c r="P301" i="1"/>
  <c r="O301" i="1"/>
  <c r="N301" i="1"/>
  <c r="R300" i="1"/>
  <c r="Q300" i="1"/>
  <c r="P300" i="1"/>
  <c r="O300" i="1"/>
  <c r="N300" i="1"/>
  <c r="R299" i="1"/>
  <c r="Q299" i="1"/>
  <c r="P299" i="1"/>
  <c r="O299" i="1"/>
  <c r="N299" i="1"/>
  <c r="R298" i="1"/>
  <c r="Q298" i="1"/>
  <c r="P298" i="1"/>
  <c r="O298" i="1"/>
  <c r="N298" i="1"/>
  <c r="R297" i="1"/>
  <c r="Q297" i="1"/>
  <c r="P297" i="1"/>
  <c r="O297" i="1"/>
  <c r="N297" i="1"/>
  <c r="R296" i="1"/>
  <c r="Q296" i="1"/>
  <c r="P296" i="1"/>
  <c r="O296" i="1"/>
  <c r="N296" i="1"/>
  <c r="R295" i="1"/>
  <c r="Q295" i="1"/>
  <c r="P295" i="1"/>
  <c r="O295" i="1"/>
  <c r="N295" i="1"/>
  <c r="R294" i="1"/>
  <c r="Q294" i="1"/>
  <c r="P294" i="1"/>
  <c r="O294" i="1"/>
  <c r="N294" i="1"/>
  <c r="R293" i="1"/>
  <c r="Q293" i="1"/>
  <c r="P293" i="1"/>
  <c r="O293" i="1"/>
  <c r="N293" i="1"/>
  <c r="R292" i="1"/>
  <c r="Q292" i="1"/>
  <c r="P292" i="1"/>
  <c r="O292" i="1"/>
  <c r="N292" i="1"/>
  <c r="R291" i="1"/>
  <c r="Q291" i="1"/>
  <c r="P291" i="1"/>
  <c r="O291" i="1"/>
  <c r="N291" i="1"/>
  <c r="R290" i="1"/>
  <c r="Q290" i="1"/>
  <c r="P290" i="1"/>
  <c r="O290" i="1"/>
  <c r="N290" i="1"/>
  <c r="R289" i="1"/>
  <c r="Q289" i="1"/>
  <c r="P289" i="1"/>
  <c r="O289" i="1"/>
  <c r="N289" i="1"/>
  <c r="R288" i="1"/>
  <c r="Q288" i="1"/>
  <c r="P288" i="1"/>
  <c r="O288" i="1"/>
  <c r="N288" i="1"/>
  <c r="R287" i="1"/>
  <c r="Q287" i="1"/>
  <c r="P287" i="1"/>
  <c r="O287" i="1"/>
  <c r="N287" i="1"/>
  <c r="R286" i="1"/>
  <c r="Q286" i="1"/>
  <c r="P286" i="1"/>
  <c r="O286" i="1"/>
  <c r="N286" i="1"/>
  <c r="R285" i="1"/>
  <c r="Q285" i="1"/>
  <c r="P285" i="1"/>
  <c r="O285" i="1"/>
  <c r="N285" i="1"/>
  <c r="R284" i="1"/>
  <c r="Q284" i="1"/>
  <c r="P284" i="1"/>
  <c r="O284" i="1"/>
  <c r="N284" i="1"/>
  <c r="R283" i="1"/>
  <c r="Q283" i="1"/>
  <c r="P283" i="1"/>
  <c r="O283" i="1"/>
  <c r="N283" i="1"/>
  <c r="R282" i="1"/>
  <c r="Q282" i="1"/>
  <c r="P282" i="1"/>
  <c r="O282" i="1"/>
  <c r="N282" i="1"/>
  <c r="R281" i="1"/>
  <c r="Q281" i="1"/>
  <c r="P281" i="1"/>
  <c r="O281" i="1"/>
  <c r="N281" i="1"/>
  <c r="R280" i="1"/>
  <c r="Q280" i="1"/>
  <c r="P280" i="1"/>
  <c r="O280" i="1"/>
  <c r="N280" i="1"/>
  <c r="R279" i="1"/>
  <c r="Q279" i="1"/>
  <c r="P279" i="1"/>
  <c r="O279" i="1"/>
  <c r="N279" i="1"/>
  <c r="R278" i="1"/>
  <c r="Q278" i="1"/>
  <c r="P278" i="1"/>
  <c r="O278" i="1"/>
  <c r="N278" i="1"/>
  <c r="R277" i="1"/>
  <c r="Q277" i="1"/>
  <c r="P277" i="1"/>
  <c r="O277" i="1"/>
  <c r="N277" i="1"/>
  <c r="R276" i="1"/>
  <c r="Q276" i="1"/>
  <c r="P276" i="1"/>
  <c r="O276" i="1"/>
  <c r="N276" i="1"/>
  <c r="R275" i="1"/>
  <c r="Q275" i="1"/>
  <c r="P275" i="1"/>
  <c r="O275" i="1"/>
  <c r="N275" i="1"/>
  <c r="R274" i="1"/>
  <c r="Q274" i="1"/>
  <c r="P274" i="1"/>
  <c r="O274" i="1"/>
  <c r="N274" i="1"/>
  <c r="R273" i="1"/>
  <c r="Q273" i="1"/>
  <c r="P273" i="1"/>
  <c r="O273" i="1"/>
  <c r="N273" i="1"/>
  <c r="R272" i="1"/>
  <c r="Q272" i="1"/>
  <c r="P272" i="1"/>
  <c r="O272" i="1"/>
  <c r="N272" i="1"/>
  <c r="R271" i="1"/>
  <c r="Q271" i="1"/>
  <c r="P271" i="1"/>
  <c r="O271" i="1"/>
  <c r="N271" i="1"/>
  <c r="R270" i="1"/>
  <c r="Q270" i="1"/>
  <c r="P270" i="1"/>
  <c r="O270" i="1"/>
  <c r="N270" i="1"/>
  <c r="R269" i="1"/>
  <c r="Q269" i="1"/>
  <c r="P269" i="1"/>
  <c r="O269" i="1"/>
  <c r="N269" i="1"/>
  <c r="R268" i="1"/>
  <c r="Q268" i="1"/>
  <c r="P268" i="1"/>
  <c r="O268" i="1"/>
  <c r="N268" i="1"/>
  <c r="R267" i="1"/>
  <c r="Q267" i="1"/>
  <c r="P267" i="1"/>
  <c r="O267" i="1"/>
  <c r="N267" i="1"/>
  <c r="R266" i="1"/>
  <c r="Q266" i="1"/>
  <c r="P266" i="1"/>
  <c r="O266" i="1"/>
  <c r="N266" i="1"/>
  <c r="R265" i="1"/>
  <c r="Q265" i="1"/>
  <c r="P265" i="1"/>
  <c r="O265" i="1"/>
  <c r="N265" i="1"/>
  <c r="R264" i="1"/>
  <c r="Q264" i="1"/>
  <c r="P264" i="1"/>
  <c r="O264" i="1"/>
  <c r="N264" i="1"/>
  <c r="R263" i="1"/>
  <c r="Q263" i="1"/>
  <c r="P263" i="1"/>
  <c r="O263" i="1"/>
  <c r="N263" i="1"/>
  <c r="R262" i="1"/>
  <c r="Q262" i="1"/>
  <c r="P262" i="1"/>
  <c r="O262" i="1"/>
  <c r="N262" i="1"/>
  <c r="R261" i="1"/>
  <c r="Q261" i="1"/>
  <c r="P261" i="1"/>
  <c r="O261" i="1"/>
  <c r="N261" i="1"/>
  <c r="R260" i="1"/>
  <c r="Q260" i="1"/>
  <c r="P260" i="1"/>
  <c r="O260" i="1"/>
  <c r="N260" i="1"/>
  <c r="R259" i="1"/>
  <c r="Q259" i="1"/>
  <c r="P259" i="1"/>
  <c r="O259" i="1"/>
  <c r="N259" i="1"/>
  <c r="R258" i="1"/>
  <c r="Q258" i="1"/>
  <c r="P258" i="1"/>
  <c r="O258" i="1"/>
  <c r="N258" i="1"/>
  <c r="R257" i="1"/>
  <c r="Q257" i="1"/>
  <c r="P257" i="1"/>
  <c r="O257" i="1"/>
  <c r="N257" i="1"/>
  <c r="R256" i="1"/>
  <c r="Q256" i="1"/>
  <c r="P256" i="1"/>
  <c r="O256" i="1"/>
  <c r="N256" i="1"/>
  <c r="R255" i="1"/>
  <c r="Q255" i="1"/>
  <c r="P255" i="1"/>
  <c r="O255" i="1"/>
  <c r="N255" i="1"/>
  <c r="R254" i="1"/>
  <c r="Q254" i="1"/>
  <c r="P254" i="1"/>
  <c r="O254" i="1"/>
  <c r="N254" i="1"/>
  <c r="R253" i="1"/>
  <c r="Q253" i="1"/>
  <c r="P253" i="1"/>
  <c r="O253" i="1"/>
  <c r="N253" i="1"/>
  <c r="R252" i="1"/>
  <c r="Q252" i="1"/>
  <c r="P252" i="1"/>
  <c r="O252" i="1"/>
  <c r="N252" i="1"/>
  <c r="R251" i="1"/>
  <c r="Q251" i="1"/>
  <c r="P251" i="1"/>
  <c r="O251" i="1"/>
  <c r="N251" i="1"/>
  <c r="R250" i="1"/>
  <c r="Q250" i="1"/>
  <c r="P250" i="1"/>
  <c r="O250" i="1"/>
  <c r="N250" i="1"/>
  <c r="R249" i="1"/>
  <c r="Q249" i="1"/>
  <c r="P249" i="1"/>
  <c r="O249" i="1"/>
  <c r="N249" i="1"/>
  <c r="R248" i="1"/>
  <c r="Q248" i="1"/>
  <c r="P248" i="1"/>
  <c r="O248" i="1"/>
  <c r="N248" i="1"/>
  <c r="R247" i="1"/>
  <c r="Q247" i="1"/>
  <c r="P247" i="1"/>
  <c r="O247" i="1"/>
  <c r="N247" i="1"/>
  <c r="R246" i="1"/>
  <c r="Q246" i="1"/>
  <c r="P246" i="1"/>
  <c r="O246" i="1"/>
  <c r="N246" i="1"/>
  <c r="R245" i="1"/>
  <c r="Q245" i="1"/>
  <c r="P245" i="1"/>
  <c r="O245" i="1"/>
  <c r="N245" i="1"/>
  <c r="R244" i="1"/>
  <c r="Q244" i="1"/>
  <c r="P244" i="1"/>
  <c r="O244" i="1"/>
  <c r="N244" i="1"/>
  <c r="R243" i="1"/>
  <c r="Q243" i="1"/>
  <c r="P243" i="1"/>
  <c r="O243" i="1"/>
  <c r="N243" i="1"/>
  <c r="R242" i="1"/>
  <c r="Q242" i="1"/>
  <c r="P242" i="1"/>
  <c r="O242" i="1"/>
  <c r="N242" i="1"/>
  <c r="R241" i="1"/>
  <c r="Q241" i="1"/>
  <c r="P241" i="1"/>
  <c r="O241" i="1"/>
  <c r="N241" i="1"/>
  <c r="R240" i="1"/>
  <c r="Q240" i="1"/>
  <c r="P240" i="1"/>
  <c r="O240" i="1"/>
  <c r="N240" i="1"/>
  <c r="R239" i="1"/>
  <c r="Q239" i="1"/>
  <c r="P239" i="1"/>
  <c r="O239" i="1"/>
  <c r="N239" i="1"/>
  <c r="R238" i="1"/>
  <c r="Q238" i="1"/>
  <c r="P238" i="1"/>
  <c r="O238" i="1"/>
  <c r="N238" i="1"/>
  <c r="R237" i="1"/>
  <c r="Q237" i="1"/>
  <c r="P237" i="1"/>
  <c r="O237" i="1"/>
  <c r="N237" i="1"/>
  <c r="R236" i="1"/>
  <c r="Q236" i="1"/>
  <c r="P236" i="1"/>
  <c r="O236" i="1"/>
  <c r="N236" i="1"/>
  <c r="R235" i="1"/>
  <c r="Q235" i="1"/>
  <c r="P235" i="1"/>
  <c r="O235" i="1"/>
  <c r="N235" i="1"/>
  <c r="R234" i="1"/>
  <c r="Q234" i="1"/>
  <c r="P234" i="1"/>
  <c r="O234" i="1"/>
  <c r="N234" i="1"/>
  <c r="R233" i="1"/>
  <c r="Q233" i="1"/>
  <c r="P233" i="1"/>
  <c r="O233" i="1"/>
  <c r="N233" i="1"/>
  <c r="R232" i="1"/>
  <c r="Q232" i="1"/>
  <c r="P232" i="1"/>
  <c r="O232" i="1"/>
  <c r="N232" i="1"/>
  <c r="R231" i="1"/>
  <c r="Q231" i="1"/>
  <c r="P231" i="1"/>
  <c r="O231" i="1"/>
  <c r="N231" i="1"/>
  <c r="R230" i="1"/>
  <c r="Q230" i="1"/>
  <c r="P230" i="1"/>
  <c r="O230" i="1"/>
  <c r="N230" i="1"/>
  <c r="R229" i="1"/>
  <c r="Q229" i="1"/>
  <c r="P229" i="1"/>
  <c r="O229" i="1"/>
  <c r="N229" i="1"/>
  <c r="R228" i="1"/>
  <c r="Q228" i="1"/>
  <c r="P228" i="1"/>
  <c r="O228" i="1"/>
  <c r="N228" i="1"/>
  <c r="R227" i="1"/>
  <c r="Q227" i="1"/>
  <c r="P227" i="1"/>
  <c r="O227" i="1"/>
  <c r="N227" i="1"/>
  <c r="R226" i="1"/>
  <c r="Q226" i="1"/>
  <c r="P226" i="1"/>
  <c r="O226" i="1"/>
  <c r="N226" i="1"/>
  <c r="R225" i="1"/>
  <c r="Q225" i="1"/>
  <c r="P225" i="1"/>
  <c r="O225" i="1"/>
  <c r="N225" i="1"/>
  <c r="R224" i="1"/>
  <c r="Q224" i="1"/>
  <c r="P224" i="1"/>
  <c r="O224" i="1"/>
  <c r="N224" i="1"/>
  <c r="R223" i="1"/>
  <c r="Q223" i="1"/>
  <c r="P223" i="1"/>
  <c r="O223" i="1"/>
  <c r="N223" i="1"/>
  <c r="R222" i="1"/>
  <c r="Q222" i="1"/>
  <c r="P222" i="1"/>
  <c r="O222" i="1"/>
  <c r="N222" i="1"/>
  <c r="R221" i="1"/>
  <c r="Q221" i="1"/>
  <c r="P221" i="1"/>
  <c r="O221" i="1"/>
  <c r="N221" i="1"/>
  <c r="R220" i="1"/>
  <c r="Q220" i="1"/>
  <c r="P220" i="1"/>
  <c r="O220" i="1"/>
  <c r="N220" i="1"/>
  <c r="R219" i="1"/>
  <c r="Q219" i="1"/>
  <c r="P219" i="1"/>
  <c r="O219" i="1"/>
  <c r="N219" i="1"/>
  <c r="R218" i="1"/>
  <c r="Q218" i="1"/>
  <c r="P218" i="1"/>
  <c r="O218" i="1"/>
  <c r="N218" i="1"/>
  <c r="R217" i="1"/>
  <c r="Q217" i="1"/>
  <c r="P217" i="1"/>
  <c r="O217" i="1"/>
  <c r="N217" i="1"/>
  <c r="R216" i="1"/>
  <c r="Q216" i="1"/>
  <c r="P216" i="1"/>
  <c r="O216" i="1"/>
  <c r="N216" i="1"/>
  <c r="R215" i="1"/>
  <c r="Q215" i="1"/>
  <c r="P215" i="1"/>
  <c r="O215" i="1"/>
  <c r="N215" i="1"/>
  <c r="R214" i="1"/>
  <c r="Q214" i="1"/>
  <c r="P214" i="1"/>
  <c r="O214" i="1"/>
  <c r="N214" i="1"/>
  <c r="R213" i="1"/>
  <c r="Q213" i="1"/>
  <c r="P213" i="1"/>
  <c r="O213" i="1"/>
  <c r="N213" i="1"/>
  <c r="R212" i="1"/>
  <c r="Q212" i="1"/>
  <c r="P212" i="1"/>
  <c r="O212" i="1"/>
  <c r="N212" i="1"/>
  <c r="R211" i="1"/>
  <c r="Q211" i="1"/>
  <c r="P211" i="1"/>
  <c r="O211" i="1"/>
  <c r="N211" i="1"/>
  <c r="R210" i="1"/>
  <c r="Q210" i="1"/>
  <c r="P210" i="1"/>
  <c r="O210" i="1"/>
  <c r="N210" i="1"/>
  <c r="R209" i="1"/>
  <c r="Q209" i="1"/>
  <c r="P209" i="1"/>
  <c r="O209" i="1"/>
  <c r="N209" i="1"/>
  <c r="R208" i="1"/>
  <c r="Q208" i="1"/>
  <c r="P208" i="1"/>
  <c r="O208" i="1"/>
  <c r="N208" i="1"/>
  <c r="R207" i="1"/>
  <c r="Q207" i="1"/>
  <c r="P207" i="1"/>
  <c r="O207" i="1"/>
  <c r="N207" i="1"/>
  <c r="R206" i="1"/>
  <c r="Q206" i="1"/>
  <c r="P206" i="1"/>
  <c r="O206" i="1"/>
  <c r="N206" i="1"/>
  <c r="R205" i="1"/>
  <c r="Q205" i="1"/>
  <c r="P205" i="1"/>
  <c r="O205" i="1"/>
  <c r="N205" i="1"/>
  <c r="R204" i="1"/>
  <c r="Q204" i="1"/>
  <c r="P204" i="1"/>
  <c r="O204" i="1"/>
  <c r="N204" i="1"/>
  <c r="R203" i="1"/>
  <c r="Q203" i="1"/>
  <c r="P203" i="1"/>
  <c r="O203" i="1"/>
  <c r="N203" i="1"/>
  <c r="R202" i="1"/>
  <c r="Q202" i="1"/>
  <c r="P202" i="1"/>
  <c r="O202" i="1"/>
  <c r="N202" i="1"/>
  <c r="R201" i="1"/>
  <c r="Q201" i="1"/>
  <c r="P201" i="1"/>
  <c r="O201" i="1"/>
  <c r="N201" i="1"/>
  <c r="R200" i="1"/>
  <c r="Q200" i="1"/>
  <c r="P200" i="1"/>
  <c r="O200" i="1"/>
  <c r="N200" i="1"/>
  <c r="R199" i="1"/>
  <c r="Q199" i="1"/>
  <c r="P199" i="1"/>
  <c r="O199" i="1"/>
  <c r="N199" i="1"/>
  <c r="R198" i="1"/>
  <c r="Q198" i="1"/>
  <c r="P198" i="1"/>
  <c r="O198" i="1"/>
  <c r="N198" i="1"/>
  <c r="R197" i="1"/>
  <c r="Q197" i="1"/>
  <c r="P197" i="1"/>
  <c r="O197" i="1"/>
  <c r="N197" i="1"/>
  <c r="R196" i="1"/>
  <c r="Q196" i="1"/>
  <c r="P196" i="1"/>
  <c r="O196" i="1"/>
  <c r="N196" i="1"/>
  <c r="R195" i="1"/>
  <c r="Q195" i="1"/>
  <c r="P195" i="1"/>
  <c r="O195" i="1"/>
  <c r="N195" i="1"/>
  <c r="R194" i="1"/>
  <c r="Q194" i="1"/>
  <c r="P194" i="1"/>
  <c r="O194" i="1"/>
  <c r="N194" i="1"/>
  <c r="R193" i="1"/>
  <c r="Q193" i="1"/>
  <c r="P193" i="1"/>
  <c r="O193" i="1"/>
  <c r="N193" i="1"/>
  <c r="R192" i="1"/>
  <c r="Q192" i="1"/>
  <c r="P192" i="1"/>
  <c r="O192" i="1"/>
  <c r="N192" i="1"/>
  <c r="R191" i="1"/>
  <c r="Q191" i="1"/>
  <c r="P191" i="1"/>
  <c r="O191" i="1"/>
  <c r="N191" i="1"/>
  <c r="R190" i="1"/>
  <c r="Q190" i="1"/>
  <c r="P190" i="1"/>
  <c r="O190" i="1"/>
  <c r="N190" i="1"/>
  <c r="R189" i="1"/>
  <c r="Q189" i="1"/>
  <c r="P189" i="1"/>
  <c r="O189" i="1"/>
  <c r="N189" i="1"/>
  <c r="R188" i="1"/>
  <c r="Q188" i="1"/>
  <c r="P188" i="1"/>
  <c r="O188" i="1"/>
  <c r="N188" i="1"/>
  <c r="R187" i="1"/>
  <c r="Q187" i="1"/>
  <c r="P187" i="1"/>
  <c r="O187" i="1"/>
  <c r="N187" i="1"/>
  <c r="R186" i="1"/>
  <c r="Q186" i="1"/>
  <c r="P186" i="1"/>
  <c r="O186" i="1"/>
  <c r="N186" i="1"/>
  <c r="R185" i="1"/>
  <c r="Q185" i="1"/>
  <c r="P185" i="1"/>
  <c r="O185" i="1"/>
  <c r="N185" i="1"/>
  <c r="R184" i="1"/>
  <c r="Q184" i="1"/>
  <c r="P184" i="1"/>
  <c r="O184" i="1"/>
  <c r="N184" i="1"/>
  <c r="R183" i="1"/>
  <c r="Q183" i="1"/>
  <c r="P183" i="1"/>
  <c r="O183" i="1"/>
  <c r="N183" i="1"/>
  <c r="R182" i="1"/>
  <c r="Q182" i="1"/>
  <c r="P182" i="1"/>
  <c r="O182" i="1"/>
  <c r="N182" i="1"/>
  <c r="R181" i="1"/>
  <c r="Q181" i="1"/>
  <c r="P181" i="1"/>
  <c r="O181" i="1"/>
  <c r="N181" i="1"/>
  <c r="R180" i="1"/>
  <c r="Q180" i="1"/>
  <c r="P180" i="1"/>
  <c r="O180" i="1"/>
  <c r="N180" i="1"/>
  <c r="R179" i="1"/>
  <c r="Q179" i="1"/>
  <c r="P179" i="1"/>
  <c r="O179" i="1"/>
  <c r="N179" i="1"/>
  <c r="R178" i="1"/>
  <c r="Q178" i="1"/>
  <c r="P178" i="1"/>
  <c r="O178" i="1"/>
  <c r="N178" i="1"/>
  <c r="R177" i="1"/>
  <c r="Q177" i="1"/>
  <c r="P177" i="1"/>
  <c r="O177" i="1"/>
  <c r="N177" i="1"/>
  <c r="R176" i="1"/>
  <c r="Q176" i="1"/>
  <c r="P176" i="1"/>
  <c r="O176" i="1"/>
  <c r="N176" i="1"/>
  <c r="R175" i="1"/>
  <c r="Q175" i="1"/>
  <c r="P175" i="1"/>
  <c r="O175" i="1"/>
  <c r="N175" i="1"/>
  <c r="R174" i="1"/>
  <c r="Q174" i="1"/>
  <c r="P174" i="1"/>
  <c r="O174" i="1"/>
  <c r="N174" i="1"/>
  <c r="R173" i="1"/>
  <c r="Q173" i="1"/>
  <c r="P173" i="1"/>
  <c r="O173" i="1"/>
  <c r="N173" i="1"/>
  <c r="R172" i="1"/>
  <c r="Q172" i="1"/>
  <c r="P172" i="1"/>
  <c r="O172" i="1"/>
  <c r="N172" i="1"/>
  <c r="R171" i="1"/>
  <c r="Q171" i="1"/>
  <c r="P171" i="1"/>
  <c r="O171" i="1"/>
  <c r="N171" i="1"/>
  <c r="R170" i="1"/>
  <c r="Q170" i="1"/>
  <c r="P170" i="1"/>
  <c r="O170" i="1"/>
  <c r="N170" i="1"/>
  <c r="R169" i="1"/>
  <c r="Q169" i="1"/>
  <c r="P169" i="1"/>
  <c r="O169" i="1"/>
  <c r="N169" i="1"/>
  <c r="R168" i="1"/>
  <c r="Q168" i="1"/>
  <c r="P168" i="1"/>
  <c r="O168" i="1"/>
  <c r="N168" i="1"/>
  <c r="R167" i="1"/>
  <c r="Q167" i="1"/>
  <c r="P167" i="1"/>
  <c r="O167" i="1"/>
  <c r="N167" i="1"/>
  <c r="R166" i="1"/>
  <c r="Q166" i="1"/>
  <c r="P166" i="1"/>
  <c r="O166" i="1"/>
  <c r="N166" i="1"/>
  <c r="R165" i="1"/>
  <c r="Q165" i="1"/>
  <c r="P165" i="1"/>
  <c r="O165" i="1"/>
  <c r="N165" i="1"/>
  <c r="R164" i="1"/>
  <c r="Q164" i="1"/>
  <c r="P164" i="1"/>
  <c r="O164" i="1"/>
  <c r="N164" i="1"/>
  <c r="R163" i="1"/>
  <c r="Q163" i="1"/>
  <c r="P163" i="1"/>
  <c r="O163" i="1"/>
  <c r="N163" i="1"/>
  <c r="R162" i="1"/>
  <c r="Q162" i="1"/>
  <c r="P162" i="1"/>
  <c r="O162" i="1"/>
  <c r="N162" i="1"/>
  <c r="R161" i="1"/>
  <c r="Q161" i="1"/>
  <c r="P161" i="1"/>
  <c r="O161" i="1"/>
  <c r="N161" i="1"/>
  <c r="R160" i="1"/>
  <c r="Q160" i="1"/>
  <c r="P160" i="1"/>
  <c r="O160" i="1"/>
  <c r="N160" i="1"/>
  <c r="R159" i="1"/>
  <c r="Q159" i="1"/>
  <c r="P159" i="1"/>
  <c r="O159" i="1"/>
  <c r="N159" i="1"/>
  <c r="R158" i="1"/>
  <c r="Q158" i="1"/>
  <c r="P158" i="1"/>
  <c r="O158" i="1"/>
  <c r="N158" i="1"/>
  <c r="R157" i="1"/>
  <c r="Q157" i="1"/>
  <c r="P157" i="1"/>
  <c r="O157" i="1"/>
  <c r="N157" i="1"/>
  <c r="R156" i="1"/>
  <c r="Q156" i="1"/>
  <c r="P156" i="1"/>
  <c r="O156" i="1"/>
  <c r="N156" i="1"/>
  <c r="R155" i="1"/>
  <c r="Q155" i="1"/>
  <c r="P155" i="1"/>
  <c r="O155" i="1"/>
  <c r="N155" i="1"/>
  <c r="R154" i="1"/>
  <c r="Q154" i="1"/>
  <c r="P154" i="1"/>
  <c r="O154" i="1"/>
  <c r="N154" i="1"/>
  <c r="R153" i="1"/>
  <c r="Q153" i="1"/>
  <c r="P153" i="1"/>
  <c r="O153" i="1"/>
  <c r="N153" i="1"/>
  <c r="R152" i="1"/>
  <c r="Q152" i="1"/>
  <c r="P152" i="1"/>
  <c r="O152" i="1"/>
  <c r="N152" i="1"/>
  <c r="R151" i="1"/>
  <c r="Q151" i="1"/>
  <c r="P151" i="1"/>
  <c r="O151" i="1"/>
  <c r="N151" i="1"/>
  <c r="R150" i="1"/>
  <c r="Q150" i="1"/>
  <c r="P150" i="1"/>
  <c r="O150" i="1"/>
  <c r="N150" i="1"/>
  <c r="R149" i="1"/>
  <c r="Q149" i="1"/>
  <c r="P149" i="1"/>
  <c r="O149" i="1"/>
  <c r="N149" i="1"/>
  <c r="R148" i="1"/>
  <c r="Q148" i="1"/>
  <c r="P148" i="1"/>
  <c r="O148" i="1"/>
  <c r="N148" i="1"/>
  <c r="R147" i="1"/>
  <c r="Q147" i="1"/>
  <c r="P147" i="1"/>
  <c r="O147" i="1"/>
  <c r="N147" i="1"/>
  <c r="R146" i="1"/>
  <c r="Q146" i="1"/>
  <c r="P146" i="1"/>
  <c r="O146" i="1"/>
  <c r="N146" i="1"/>
  <c r="R145" i="1"/>
  <c r="Q145" i="1"/>
  <c r="P145" i="1"/>
  <c r="O145" i="1"/>
  <c r="N145" i="1"/>
  <c r="R144" i="1"/>
  <c r="Q144" i="1"/>
  <c r="P144" i="1"/>
  <c r="O144" i="1"/>
  <c r="N144" i="1"/>
  <c r="R143" i="1"/>
  <c r="Q143" i="1"/>
  <c r="P143" i="1"/>
  <c r="O143" i="1"/>
  <c r="N143" i="1"/>
  <c r="R142" i="1"/>
  <c r="Q142" i="1"/>
  <c r="P142" i="1"/>
  <c r="O142" i="1"/>
  <c r="N142" i="1"/>
  <c r="R141" i="1"/>
  <c r="Q141" i="1"/>
  <c r="P141" i="1"/>
  <c r="O141" i="1"/>
  <c r="N141" i="1"/>
  <c r="R140" i="1"/>
  <c r="Q140" i="1"/>
  <c r="P140" i="1"/>
  <c r="O140" i="1"/>
  <c r="N140" i="1"/>
  <c r="R139" i="1"/>
  <c r="Q139" i="1"/>
  <c r="P139" i="1"/>
  <c r="O139" i="1"/>
  <c r="N139" i="1"/>
  <c r="R138" i="1"/>
  <c r="Q138" i="1"/>
  <c r="P138" i="1"/>
  <c r="O138" i="1"/>
  <c r="N138" i="1"/>
  <c r="R137" i="1"/>
  <c r="Q137" i="1"/>
  <c r="P137" i="1"/>
  <c r="O137" i="1"/>
  <c r="N137" i="1"/>
  <c r="R136" i="1"/>
  <c r="Q136" i="1"/>
  <c r="P136" i="1"/>
  <c r="O136" i="1"/>
  <c r="N136" i="1"/>
  <c r="R135" i="1"/>
  <c r="Q135" i="1"/>
  <c r="P135" i="1"/>
  <c r="O135" i="1"/>
  <c r="N135" i="1"/>
  <c r="R134" i="1"/>
  <c r="Q134" i="1"/>
  <c r="P134" i="1"/>
  <c r="O134" i="1"/>
  <c r="N134" i="1"/>
  <c r="R133" i="1"/>
  <c r="Q133" i="1"/>
  <c r="P133" i="1"/>
  <c r="O133" i="1"/>
  <c r="N133" i="1"/>
  <c r="R132" i="1"/>
  <c r="Q132" i="1"/>
  <c r="P132" i="1"/>
  <c r="O132" i="1"/>
  <c r="N132" i="1"/>
  <c r="R131" i="1"/>
  <c r="Q131" i="1"/>
  <c r="P131" i="1"/>
  <c r="O131" i="1"/>
  <c r="N131" i="1"/>
  <c r="R130" i="1"/>
  <c r="Q130" i="1"/>
  <c r="P130" i="1"/>
  <c r="O130" i="1"/>
  <c r="N130" i="1"/>
  <c r="R129" i="1"/>
  <c r="Q129" i="1"/>
  <c r="P129" i="1"/>
  <c r="O129" i="1"/>
  <c r="N129" i="1"/>
  <c r="R128" i="1"/>
  <c r="Q128" i="1"/>
  <c r="P128" i="1"/>
  <c r="O128" i="1"/>
  <c r="N128" i="1"/>
  <c r="R127" i="1"/>
  <c r="Q127" i="1"/>
  <c r="P127" i="1"/>
  <c r="O127" i="1"/>
  <c r="N127" i="1"/>
  <c r="R126" i="1"/>
  <c r="Q126" i="1"/>
  <c r="P126" i="1"/>
  <c r="O126" i="1"/>
  <c r="N126" i="1"/>
  <c r="R125" i="1"/>
  <c r="Q125" i="1"/>
  <c r="P125" i="1"/>
  <c r="O125" i="1"/>
  <c r="N125" i="1"/>
  <c r="R124" i="1"/>
  <c r="Q124" i="1"/>
  <c r="P124" i="1"/>
  <c r="O124" i="1"/>
  <c r="N124" i="1"/>
  <c r="R123" i="1"/>
  <c r="Q123" i="1"/>
  <c r="P123" i="1"/>
  <c r="O123" i="1"/>
  <c r="N123" i="1"/>
  <c r="R122" i="1"/>
  <c r="Q122" i="1"/>
  <c r="P122" i="1"/>
  <c r="O122" i="1"/>
  <c r="N122" i="1"/>
  <c r="R121" i="1"/>
  <c r="Q121" i="1"/>
  <c r="P121" i="1"/>
  <c r="O121" i="1"/>
  <c r="N121" i="1"/>
  <c r="R120" i="1"/>
  <c r="Q120" i="1"/>
  <c r="P120" i="1"/>
  <c r="O120" i="1"/>
  <c r="N120" i="1"/>
  <c r="R119" i="1"/>
  <c r="Q119" i="1"/>
  <c r="P119" i="1"/>
  <c r="O119" i="1"/>
  <c r="N119" i="1"/>
  <c r="R118" i="1"/>
  <c r="Q118" i="1"/>
  <c r="P118" i="1"/>
  <c r="O118" i="1"/>
  <c r="N118" i="1"/>
  <c r="R117" i="1"/>
  <c r="Q117" i="1"/>
  <c r="P117" i="1"/>
  <c r="O117" i="1"/>
  <c r="N117" i="1"/>
  <c r="R116" i="1"/>
  <c r="Q116" i="1"/>
  <c r="P116" i="1"/>
  <c r="O116" i="1"/>
  <c r="N116" i="1"/>
  <c r="R115" i="1"/>
  <c r="Q115" i="1"/>
  <c r="P115" i="1"/>
  <c r="O115" i="1"/>
  <c r="N115" i="1"/>
  <c r="R114" i="1"/>
  <c r="Q114" i="1"/>
  <c r="P114" i="1"/>
  <c r="O114" i="1"/>
  <c r="N114" i="1"/>
  <c r="R113" i="1"/>
  <c r="Q113" i="1"/>
  <c r="P113" i="1"/>
  <c r="O113" i="1"/>
  <c r="N113" i="1"/>
  <c r="R112" i="1"/>
  <c r="Q112" i="1"/>
  <c r="P112" i="1"/>
  <c r="O112" i="1"/>
  <c r="N112" i="1"/>
  <c r="R111" i="1"/>
  <c r="Q111" i="1"/>
  <c r="P111" i="1"/>
  <c r="O111" i="1"/>
  <c r="N111" i="1"/>
  <c r="R110" i="1"/>
  <c r="Q110" i="1"/>
  <c r="P110" i="1"/>
  <c r="O110" i="1"/>
  <c r="N110" i="1"/>
  <c r="R109" i="1"/>
  <c r="Q109" i="1"/>
  <c r="P109" i="1"/>
  <c r="O109" i="1"/>
  <c r="N109" i="1"/>
  <c r="R108" i="1"/>
  <c r="Q108" i="1"/>
  <c r="P108" i="1"/>
  <c r="O108" i="1"/>
  <c r="N108" i="1"/>
  <c r="R107" i="1"/>
  <c r="Q107" i="1"/>
  <c r="P107" i="1"/>
  <c r="O107" i="1"/>
  <c r="N107" i="1"/>
  <c r="R106" i="1"/>
  <c r="Q106" i="1"/>
  <c r="P106" i="1"/>
  <c r="O106" i="1"/>
  <c r="N106" i="1"/>
  <c r="R105" i="1"/>
  <c r="Q105" i="1"/>
  <c r="P105" i="1"/>
  <c r="O105" i="1"/>
  <c r="N105" i="1"/>
  <c r="R104" i="1"/>
  <c r="Q104" i="1"/>
  <c r="P104" i="1"/>
  <c r="O104" i="1"/>
  <c r="N104" i="1"/>
  <c r="R103" i="1"/>
  <c r="Q103" i="1"/>
  <c r="P103" i="1"/>
  <c r="O103" i="1"/>
  <c r="N103" i="1"/>
  <c r="R102" i="1"/>
  <c r="Q102" i="1"/>
  <c r="P102" i="1"/>
  <c r="O102" i="1"/>
  <c r="N102" i="1"/>
  <c r="R101" i="1"/>
  <c r="Q101" i="1"/>
  <c r="P101" i="1"/>
  <c r="O101" i="1"/>
  <c r="N101" i="1"/>
  <c r="R100" i="1"/>
  <c r="Q100" i="1"/>
  <c r="P100" i="1"/>
  <c r="O100" i="1"/>
  <c r="N100" i="1"/>
  <c r="R99" i="1"/>
  <c r="Q99" i="1"/>
  <c r="P99" i="1"/>
  <c r="O99" i="1"/>
  <c r="N99" i="1"/>
  <c r="R98" i="1"/>
  <c r="Q98" i="1"/>
  <c r="P98" i="1"/>
  <c r="O98" i="1"/>
  <c r="N98" i="1"/>
  <c r="R97" i="1"/>
  <c r="Q97" i="1"/>
  <c r="P97" i="1"/>
  <c r="O97" i="1"/>
  <c r="N97" i="1"/>
  <c r="R96" i="1"/>
  <c r="Q96" i="1"/>
  <c r="P96" i="1"/>
  <c r="O96" i="1"/>
  <c r="N96" i="1"/>
  <c r="R95" i="1"/>
  <c r="Q95" i="1"/>
  <c r="P95" i="1"/>
  <c r="O95" i="1"/>
  <c r="N95" i="1"/>
  <c r="R94" i="1"/>
  <c r="Q94" i="1"/>
  <c r="P94" i="1"/>
  <c r="O94" i="1"/>
  <c r="N94" i="1"/>
  <c r="R93" i="1"/>
  <c r="Q93" i="1"/>
  <c r="P93" i="1"/>
  <c r="O93" i="1"/>
  <c r="N93" i="1"/>
  <c r="R92" i="1"/>
  <c r="Q92" i="1"/>
  <c r="P92" i="1"/>
  <c r="O92" i="1"/>
  <c r="N92" i="1"/>
  <c r="R91" i="1"/>
  <c r="Q91" i="1"/>
  <c r="P91" i="1"/>
  <c r="O91" i="1"/>
  <c r="N91" i="1"/>
  <c r="R90" i="1"/>
  <c r="Q90" i="1"/>
  <c r="P90" i="1"/>
  <c r="O90" i="1"/>
  <c r="N90" i="1"/>
  <c r="R89" i="1"/>
  <c r="Q89" i="1"/>
  <c r="P89" i="1"/>
  <c r="O89" i="1"/>
  <c r="N89" i="1"/>
  <c r="R88" i="1"/>
  <c r="Q88" i="1"/>
  <c r="P88" i="1"/>
  <c r="O88" i="1"/>
  <c r="N88" i="1"/>
  <c r="R87" i="1"/>
  <c r="Q87" i="1"/>
  <c r="P87" i="1"/>
  <c r="O87" i="1"/>
  <c r="N87" i="1"/>
  <c r="R86" i="1"/>
  <c r="Q86" i="1"/>
  <c r="P86" i="1"/>
  <c r="O86" i="1"/>
  <c r="N86" i="1"/>
  <c r="R85" i="1"/>
  <c r="Q85" i="1"/>
  <c r="P85" i="1"/>
  <c r="O85" i="1"/>
  <c r="N85" i="1"/>
  <c r="R84" i="1"/>
  <c r="Q84" i="1"/>
  <c r="P84" i="1"/>
  <c r="O84" i="1"/>
  <c r="N84" i="1"/>
  <c r="R83" i="1"/>
  <c r="Q83" i="1"/>
  <c r="P83" i="1"/>
  <c r="O83" i="1"/>
  <c r="N83" i="1"/>
  <c r="R82" i="1"/>
  <c r="Q82" i="1"/>
  <c r="P82" i="1"/>
  <c r="O82" i="1"/>
  <c r="N82" i="1"/>
  <c r="R81" i="1"/>
  <c r="Q81" i="1"/>
  <c r="P81" i="1"/>
  <c r="O81" i="1"/>
  <c r="N81" i="1"/>
  <c r="R80" i="1"/>
  <c r="Q80" i="1"/>
  <c r="P80" i="1"/>
  <c r="O80" i="1"/>
  <c r="N80" i="1"/>
  <c r="R79" i="1"/>
  <c r="Q79" i="1"/>
  <c r="P79" i="1"/>
  <c r="O79" i="1"/>
  <c r="N79" i="1"/>
  <c r="R78" i="1"/>
  <c r="Q78" i="1"/>
  <c r="P78" i="1"/>
  <c r="O78" i="1"/>
  <c r="N78" i="1"/>
  <c r="R77" i="1"/>
  <c r="Q77" i="1"/>
  <c r="P77" i="1"/>
  <c r="O77" i="1"/>
  <c r="N77" i="1"/>
  <c r="R76" i="1"/>
  <c r="Q76" i="1"/>
  <c r="P76" i="1"/>
  <c r="O76" i="1"/>
  <c r="N76" i="1"/>
  <c r="R75" i="1"/>
  <c r="Q75" i="1"/>
  <c r="P75" i="1"/>
  <c r="O75" i="1"/>
  <c r="N75" i="1"/>
  <c r="R74" i="1"/>
  <c r="Q74" i="1"/>
  <c r="P74" i="1"/>
  <c r="O74" i="1"/>
  <c r="N74" i="1"/>
  <c r="R73" i="1"/>
  <c r="Q73" i="1"/>
  <c r="P73" i="1"/>
  <c r="O73" i="1"/>
  <c r="N73" i="1"/>
  <c r="R72" i="1"/>
  <c r="Q72" i="1"/>
  <c r="P72" i="1"/>
  <c r="O72" i="1"/>
  <c r="N72" i="1"/>
  <c r="R71" i="1"/>
  <c r="Q71" i="1"/>
  <c r="P71" i="1"/>
  <c r="O71" i="1"/>
  <c r="N71" i="1"/>
  <c r="R70" i="1"/>
  <c r="Q70" i="1"/>
  <c r="P70" i="1"/>
  <c r="O70" i="1"/>
  <c r="N70" i="1"/>
  <c r="R69" i="1"/>
  <c r="Q69" i="1"/>
  <c r="P69" i="1"/>
  <c r="O69" i="1"/>
  <c r="N69" i="1"/>
  <c r="R68" i="1"/>
  <c r="Q68" i="1"/>
  <c r="P68" i="1"/>
  <c r="O68" i="1"/>
  <c r="N68" i="1"/>
  <c r="R67" i="1"/>
  <c r="Q67" i="1"/>
  <c r="P67" i="1"/>
  <c r="O67" i="1"/>
  <c r="N67" i="1"/>
  <c r="R66" i="1"/>
  <c r="Q66" i="1"/>
  <c r="P66" i="1"/>
  <c r="O66" i="1"/>
  <c r="N66" i="1"/>
  <c r="R65" i="1"/>
  <c r="Q65" i="1"/>
  <c r="P65" i="1"/>
  <c r="O65" i="1"/>
  <c r="N65" i="1"/>
  <c r="R64" i="1"/>
  <c r="Q64" i="1"/>
  <c r="P64" i="1"/>
  <c r="O64" i="1"/>
  <c r="N64" i="1"/>
  <c r="R63" i="1"/>
  <c r="Q63" i="1"/>
  <c r="P63" i="1"/>
  <c r="O63" i="1"/>
  <c r="N63" i="1"/>
  <c r="R62" i="1"/>
  <c r="Q62" i="1"/>
  <c r="P62" i="1"/>
  <c r="O62" i="1"/>
  <c r="N62" i="1"/>
  <c r="R61" i="1"/>
  <c r="Q61" i="1"/>
  <c r="P61" i="1"/>
  <c r="O61" i="1"/>
  <c r="N61" i="1"/>
  <c r="R60" i="1"/>
  <c r="Q60" i="1"/>
  <c r="P60" i="1"/>
  <c r="O60" i="1"/>
  <c r="N60" i="1"/>
  <c r="R59" i="1"/>
  <c r="Q59" i="1"/>
  <c r="P59" i="1"/>
  <c r="O59" i="1"/>
  <c r="N59" i="1"/>
  <c r="R58" i="1"/>
  <c r="Q58" i="1"/>
  <c r="P58" i="1"/>
  <c r="O58" i="1"/>
  <c r="N58" i="1"/>
  <c r="R57" i="1"/>
  <c r="Q57" i="1"/>
  <c r="P57" i="1"/>
  <c r="O57" i="1"/>
  <c r="N57" i="1"/>
  <c r="R56" i="1"/>
  <c r="Q56" i="1"/>
  <c r="P56" i="1"/>
  <c r="O56" i="1"/>
  <c r="N56" i="1"/>
  <c r="R55" i="1"/>
  <c r="Q55" i="1"/>
  <c r="P55" i="1"/>
  <c r="O55" i="1"/>
  <c r="N55" i="1"/>
  <c r="R54" i="1"/>
  <c r="Q54" i="1"/>
  <c r="P54" i="1"/>
  <c r="O54" i="1"/>
  <c r="N54" i="1"/>
  <c r="R53" i="1"/>
  <c r="Q53" i="1"/>
  <c r="P53" i="1"/>
  <c r="O53" i="1"/>
  <c r="N53" i="1"/>
  <c r="R52" i="1"/>
  <c r="Q52" i="1"/>
  <c r="P52" i="1"/>
  <c r="O52" i="1"/>
  <c r="N52" i="1"/>
  <c r="R51" i="1"/>
  <c r="Q51" i="1"/>
  <c r="P51" i="1"/>
  <c r="O51" i="1"/>
  <c r="N51" i="1"/>
  <c r="R50" i="1"/>
  <c r="Q50" i="1"/>
  <c r="P50" i="1"/>
  <c r="O50" i="1"/>
  <c r="N50" i="1"/>
  <c r="R49" i="1"/>
  <c r="Q49" i="1"/>
  <c r="P49" i="1"/>
  <c r="O49" i="1"/>
  <c r="N49" i="1"/>
  <c r="R48" i="1"/>
  <c r="Q48" i="1"/>
  <c r="P48" i="1"/>
  <c r="O48" i="1"/>
  <c r="N48" i="1"/>
  <c r="R47" i="1"/>
  <c r="Q47" i="1"/>
  <c r="P47" i="1"/>
  <c r="O47" i="1"/>
  <c r="N47" i="1"/>
  <c r="R46" i="1"/>
  <c r="Q46" i="1"/>
  <c r="P46" i="1"/>
  <c r="O46" i="1"/>
  <c r="N46" i="1"/>
  <c r="R45" i="1"/>
  <c r="Q45" i="1"/>
  <c r="P45" i="1"/>
  <c r="O45" i="1"/>
  <c r="N45" i="1"/>
  <c r="R44" i="1"/>
  <c r="Q44" i="1"/>
  <c r="P44" i="1"/>
  <c r="O44" i="1"/>
  <c r="N44" i="1"/>
  <c r="R43" i="1"/>
  <c r="Q43" i="1"/>
  <c r="P43" i="1"/>
  <c r="O43" i="1"/>
  <c r="N43" i="1"/>
  <c r="R42" i="1"/>
  <c r="Q42" i="1"/>
  <c r="P42" i="1"/>
  <c r="O42" i="1"/>
  <c r="N42" i="1"/>
  <c r="R41" i="1"/>
  <c r="Q41" i="1"/>
  <c r="P41" i="1"/>
  <c r="O41" i="1"/>
  <c r="N41" i="1"/>
  <c r="R40" i="1"/>
  <c r="Q40" i="1"/>
  <c r="P40" i="1"/>
  <c r="O40" i="1"/>
  <c r="N40" i="1"/>
  <c r="R39" i="1"/>
  <c r="Q39" i="1"/>
  <c r="P39" i="1"/>
  <c r="O39" i="1"/>
  <c r="N39" i="1"/>
  <c r="R38" i="1"/>
  <c r="Q38" i="1"/>
  <c r="P38" i="1"/>
  <c r="O38" i="1"/>
  <c r="N38" i="1"/>
  <c r="R37" i="1"/>
  <c r="Q37" i="1"/>
  <c r="P37" i="1"/>
  <c r="O37" i="1"/>
  <c r="N37" i="1"/>
  <c r="R36" i="1"/>
  <c r="Q36" i="1"/>
  <c r="P36" i="1"/>
  <c r="O36" i="1"/>
  <c r="N36" i="1"/>
  <c r="R35" i="1"/>
  <c r="Q35" i="1"/>
  <c r="P35" i="1"/>
  <c r="O35" i="1"/>
  <c r="N35" i="1"/>
  <c r="R34" i="1"/>
  <c r="Q34" i="1"/>
  <c r="P34" i="1"/>
  <c r="O34" i="1"/>
  <c r="N34" i="1"/>
  <c r="R33" i="1"/>
  <c r="Q33" i="1"/>
  <c r="P33" i="1"/>
  <c r="O33" i="1"/>
  <c r="N33" i="1"/>
  <c r="R32" i="1"/>
  <c r="Q32" i="1"/>
  <c r="P32" i="1"/>
  <c r="O32" i="1"/>
  <c r="N32" i="1"/>
  <c r="R31" i="1"/>
  <c r="Q31" i="1"/>
  <c r="P31" i="1"/>
  <c r="O31" i="1"/>
  <c r="N31" i="1"/>
  <c r="R30" i="1"/>
  <c r="Q30" i="1"/>
  <c r="P30" i="1"/>
  <c r="O30" i="1"/>
  <c r="N30" i="1"/>
  <c r="R29" i="1"/>
  <c r="Q29" i="1"/>
  <c r="P29" i="1"/>
  <c r="O29" i="1"/>
  <c r="N29" i="1"/>
  <c r="R28" i="1"/>
  <c r="Q28" i="1"/>
  <c r="P28" i="1"/>
  <c r="O28" i="1"/>
  <c r="N28" i="1"/>
  <c r="R27" i="1"/>
  <c r="Q27" i="1"/>
  <c r="P27" i="1"/>
  <c r="O27" i="1"/>
  <c r="N27" i="1"/>
  <c r="R26" i="1"/>
  <c r="Q26" i="1"/>
  <c r="P26" i="1"/>
  <c r="O26" i="1"/>
  <c r="N26" i="1"/>
  <c r="R25" i="1"/>
  <c r="Q25" i="1"/>
  <c r="P25" i="1"/>
  <c r="O25" i="1"/>
  <c r="N25" i="1"/>
  <c r="R24" i="1"/>
  <c r="Q24" i="1"/>
  <c r="P24" i="1"/>
  <c r="O24" i="1"/>
  <c r="N24" i="1"/>
  <c r="R23" i="1"/>
  <c r="Q23" i="1"/>
  <c r="P23" i="1"/>
  <c r="O23" i="1"/>
  <c r="N23" i="1"/>
  <c r="R22" i="1"/>
  <c r="Q22" i="1"/>
  <c r="P22" i="1"/>
  <c r="O22" i="1"/>
  <c r="N22" i="1"/>
  <c r="R21" i="1"/>
  <c r="Q21" i="1"/>
  <c r="P21" i="1"/>
  <c r="O21" i="1"/>
  <c r="N21" i="1"/>
  <c r="R20" i="1"/>
  <c r="Q20" i="1"/>
  <c r="P20" i="1"/>
  <c r="O20" i="1"/>
  <c r="N20" i="1"/>
  <c r="R19" i="1"/>
  <c r="Q19" i="1"/>
  <c r="P19" i="1"/>
  <c r="O19" i="1"/>
  <c r="N19" i="1"/>
  <c r="R18" i="1"/>
  <c r="Q18" i="1"/>
  <c r="P18" i="1"/>
  <c r="O18" i="1"/>
  <c r="N18" i="1"/>
  <c r="R17" i="1"/>
  <c r="Q17" i="1"/>
  <c r="P17" i="1"/>
  <c r="O17" i="1"/>
  <c r="N17" i="1"/>
  <c r="R16" i="1"/>
  <c r="Q16" i="1"/>
  <c r="P16" i="1"/>
  <c r="O16" i="1"/>
  <c r="N16" i="1"/>
  <c r="R15" i="1"/>
  <c r="Q15" i="1"/>
  <c r="P15" i="1"/>
  <c r="O15" i="1"/>
  <c r="N15" i="1"/>
  <c r="R14" i="1"/>
  <c r="Q14" i="1"/>
  <c r="P14" i="1"/>
  <c r="O14" i="1"/>
  <c r="N14" i="1"/>
  <c r="R13" i="1"/>
  <c r="Q13" i="1"/>
  <c r="P13" i="1"/>
  <c r="O13" i="1"/>
  <c r="N13" i="1"/>
  <c r="R12" i="1"/>
  <c r="Q12" i="1"/>
  <c r="P12" i="1"/>
  <c r="O12" i="1"/>
  <c r="N12" i="1"/>
  <c r="R11" i="1"/>
  <c r="Q11" i="1"/>
  <c r="P11" i="1"/>
  <c r="O11" i="1"/>
  <c r="N11" i="1"/>
  <c r="R10" i="1"/>
  <c r="Q10" i="1"/>
  <c r="P10" i="1"/>
  <c r="O10" i="1"/>
  <c r="N10" i="1"/>
  <c r="R9" i="1"/>
  <c r="Q9" i="1"/>
  <c r="P9" i="1"/>
  <c r="O9" i="1"/>
  <c r="N9" i="1"/>
  <c r="R8" i="1"/>
  <c r="Q8" i="1"/>
  <c r="P8" i="1"/>
  <c r="O8" i="1"/>
  <c r="N8" i="1"/>
  <c r="J617" i="1"/>
  <c r="J616" i="1"/>
  <c r="J615" i="1"/>
  <c r="J614" i="1"/>
  <c r="J613" i="1"/>
  <c r="J379" i="1"/>
  <c r="J380" i="1"/>
  <c r="J11" i="1"/>
  <c r="J12" i="1"/>
  <c r="J14" i="1"/>
  <c r="J15" i="1"/>
  <c r="J18" i="1"/>
  <c r="J19" i="1"/>
  <c r="J21" i="1"/>
  <c r="J24" i="1"/>
  <c r="J25" i="1"/>
  <c r="J27" i="1"/>
  <c r="J30" i="1"/>
  <c r="J33" i="1"/>
  <c r="J36" i="1"/>
  <c r="J37" i="1"/>
  <c r="J40" i="1"/>
  <c r="J41" i="1"/>
  <c r="J45" i="1"/>
  <c r="J48" i="1"/>
  <c r="J51" i="1"/>
  <c r="J54" i="1"/>
  <c r="J57" i="1"/>
  <c r="J60" i="1"/>
  <c r="J64" i="1"/>
  <c r="J68" i="1"/>
  <c r="J72" i="1"/>
  <c r="J76" i="1"/>
  <c r="J80" i="1"/>
  <c r="J84" i="1"/>
  <c r="J86" i="1"/>
  <c r="J90" i="1"/>
  <c r="J94" i="1"/>
  <c r="J96" i="1"/>
  <c r="J100" i="1"/>
  <c r="J103" i="1"/>
  <c r="J107" i="1"/>
  <c r="J111" i="1"/>
  <c r="J115" i="1"/>
  <c r="J116" i="1"/>
  <c r="J117" i="1"/>
  <c r="J118" i="1"/>
  <c r="J119" i="1"/>
  <c r="J122" i="1"/>
  <c r="J126" i="1"/>
  <c r="J128" i="1"/>
  <c r="J129" i="1"/>
  <c r="J130" i="1"/>
  <c r="J131" i="1"/>
  <c r="J132" i="1"/>
  <c r="J133" i="1"/>
  <c r="J134" i="1"/>
  <c r="J135" i="1"/>
  <c r="J136" i="1"/>
  <c r="J137" i="1"/>
  <c r="J138" i="1"/>
  <c r="J139" i="1"/>
  <c r="J140" i="1"/>
  <c r="J141" i="1"/>
  <c r="J142" i="1"/>
  <c r="J143" i="1"/>
  <c r="J144" i="1"/>
  <c r="J145" i="1"/>
  <c r="J146" i="1"/>
  <c r="J147" i="1"/>
  <c r="J148" i="1"/>
  <c r="J149" i="1"/>
  <c r="J150" i="1"/>
  <c r="J151"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4" i="1"/>
  <c r="J185" i="1"/>
  <c r="J186" i="1"/>
  <c r="J187" i="1"/>
  <c r="J189" i="1"/>
  <c r="J190" i="1"/>
  <c r="J191" i="1"/>
  <c r="J192" i="1"/>
  <c r="J194" i="1"/>
  <c r="J195" i="1"/>
  <c r="J196" i="1"/>
  <c r="J197" i="1"/>
  <c r="J199" i="1"/>
  <c r="J200" i="1"/>
  <c r="J201" i="1"/>
  <c r="J203" i="1"/>
  <c r="J204" i="1"/>
  <c r="J205" i="1"/>
  <c r="J206" i="1"/>
  <c r="J208" i="1"/>
  <c r="J209" i="1"/>
  <c r="J210" i="1"/>
  <c r="J211" i="1"/>
  <c r="J212" i="1"/>
  <c r="J214" i="1"/>
  <c r="J215" i="1"/>
  <c r="J216" i="1"/>
  <c r="J217" i="1"/>
  <c r="J218" i="1"/>
  <c r="J220" i="1"/>
  <c r="J221" i="1"/>
  <c r="J223" i="1"/>
  <c r="J224" i="1"/>
  <c r="J226" i="1"/>
  <c r="J227" i="1"/>
  <c r="J228" i="1"/>
  <c r="J229" i="1"/>
  <c r="J233" i="1"/>
  <c r="J234" i="1"/>
  <c r="J235" i="1"/>
  <c r="J236" i="1"/>
  <c r="J240" i="1"/>
  <c r="J241" i="1"/>
  <c r="J242" i="1"/>
  <c r="J243" i="1"/>
  <c r="J246" i="1"/>
  <c r="J247" i="1"/>
  <c r="J248" i="1"/>
  <c r="J250" i="1"/>
  <c r="J251" i="1"/>
  <c r="J253" i="1"/>
  <c r="J254" i="1"/>
  <c r="J255" i="1"/>
  <c r="J256" i="1"/>
  <c r="J257" i="1"/>
  <c r="J258" i="1"/>
  <c r="J259" i="1"/>
  <c r="J260" i="1"/>
  <c r="J261" i="1"/>
  <c r="J263" i="1"/>
  <c r="J265" i="1"/>
  <c r="J266" i="1"/>
  <c r="J267" i="1"/>
  <c r="J268" i="1"/>
  <c r="J269" i="1"/>
  <c r="J271" i="1"/>
  <c r="J272" i="1"/>
  <c r="J274" i="1"/>
  <c r="J276" i="1"/>
  <c r="J277" i="1"/>
  <c r="J278" i="1"/>
  <c r="J279" i="1"/>
  <c r="J281" i="1"/>
  <c r="J282" i="1"/>
  <c r="J284" i="1"/>
  <c r="J285" i="1"/>
  <c r="J289" i="1"/>
  <c r="J290" i="1"/>
  <c r="J291" i="1"/>
  <c r="J297" i="1"/>
  <c r="J299" i="1"/>
  <c r="J301" i="1"/>
  <c r="J302" i="1"/>
  <c r="J304" i="1"/>
  <c r="J305" i="1"/>
  <c r="J307" i="1"/>
  <c r="J309" i="1"/>
  <c r="J312" i="1"/>
  <c r="J313" i="1"/>
  <c r="J314" i="1"/>
  <c r="J316" i="1"/>
  <c r="J317" i="1"/>
  <c r="J319" i="1"/>
  <c r="J321" i="1"/>
  <c r="J324" i="1"/>
  <c r="J325" i="1"/>
  <c r="J330" i="1"/>
  <c r="J331" i="1"/>
  <c r="J337" i="1"/>
  <c r="J342" i="1"/>
  <c r="J343" i="1"/>
  <c r="J344" i="1"/>
  <c r="J345" i="1"/>
  <c r="J346" i="1"/>
  <c r="J347" i="1"/>
  <c r="J348" i="1"/>
  <c r="J349" i="1"/>
  <c r="J352" i="1"/>
  <c r="J353" i="1"/>
  <c r="J354" i="1"/>
  <c r="J355" i="1"/>
  <c r="J356" i="1"/>
  <c r="J357" i="1"/>
  <c r="J358" i="1"/>
  <c r="J360" i="1"/>
  <c r="J370" i="1"/>
  <c r="J373" i="1"/>
  <c r="J376" i="1"/>
  <c r="J377" i="1"/>
  <c r="J382" i="1"/>
  <c r="J383" i="1"/>
  <c r="J384" i="1"/>
  <c r="J386" i="1"/>
  <c r="J389" i="1"/>
  <c r="J392" i="1"/>
  <c r="J395" i="1"/>
  <c r="J400" i="1"/>
  <c r="J401" i="1"/>
  <c r="J402" i="1"/>
  <c r="J403" i="1"/>
  <c r="J405" i="1"/>
  <c r="J406" i="1"/>
  <c r="J408" i="1"/>
  <c r="J409" i="1"/>
  <c r="J411" i="1"/>
  <c r="J412" i="1"/>
  <c r="J413" i="1"/>
  <c r="J414" i="1"/>
  <c r="J415" i="1"/>
  <c r="J417" i="1"/>
  <c r="J418" i="1"/>
  <c r="J419" i="1"/>
  <c r="J421" i="1"/>
  <c r="J422" i="1"/>
  <c r="J423" i="1"/>
  <c r="J424" i="1"/>
  <c r="J425" i="1"/>
  <c r="J427" i="1"/>
  <c r="J430" i="1"/>
  <c r="J433" i="1"/>
  <c r="J434" i="1"/>
  <c r="J435" i="1"/>
  <c r="J437" i="1"/>
  <c r="J438" i="1"/>
  <c r="J439" i="1"/>
  <c r="J443" i="1"/>
  <c r="J446" i="1"/>
  <c r="J448" i="1"/>
  <c r="J449" i="1"/>
  <c r="J451" i="1"/>
  <c r="J454" i="1"/>
  <c r="J455" i="1"/>
  <c r="J456" i="1"/>
  <c r="J457" i="1"/>
  <c r="J458" i="1"/>
  <c r="J460" i="1"/>
  <c r="J461" i="1"/>
  <c r="J463" i="1"/>
  <c r="J465" i="1"/>
  <c r="J466" i="1"/>
  <c r="J472" i="1"/>
  <c r="J477" i="1"/>
  <c r="J478" i="1"/>
  <c r="J479" i="1"/>
  <c r="J486" i="1"/>
  <c r="J488" i="1"/>
  <c r="J490" i="1"/>
  <c r="J493" i="1"/>
  <c r="J494" i="1"/>
  <c r="J495" i="1"/>
  <c r="J496" i="1"/>
  <c r="J497" i="1"/>
  <c r="J499" i="1"/>
  <c r="J500" i="1"/>
  <c r="J501" i="1"/>
  <c r="J502" i="1"/>
  <c r="J503" i="1"/>
  <c r="J505" i="1"/>
  <c r="J506" i="1"/>
  <c r="J508" i="1"/>
  <c r="J510" i="1"/>
  <c r="J511" i="1"/>
  <c r="J513" i="1"/>
  <c r="J514" i="1"/>
  <c r="J518" i="1"/>
  <c r="J519" i="1"/>
  <c r="J520" i="1"/>
  <c r="J521" i="1"/>
  <c r="J523" i="1"/>
  <c r="J524" i="1"/>
  <c r="J527" i="1"/>
  <c r="J528" i="1"/>
  <c r="J529" i="1"/>
  <c r="J531" i="1"/>
  <c r="J534" i="1"/>
  <c r="J536" i="1"/>
  <c r="J537" i="1"/>
  <c r="J538" i="1"/>
  <c r="J539" i="1"/>
  <c r="J540" i="1"/>
  <c r="J541" i="1"/>
  <c r="J542" i="1"/>
  <c r="J544" i="1"/>
  <c r="J548" i="1"/>
  <c r="J549" i="1"/>
  <c r="J550" i="1"/>
  <c r="J554" i="1"/>
  <c r="J555" i="1"/>
  <c r="J558" i="1"/>
  <c r="J560" i="1"/>
  <c r="J562" i="1"/>
  <c r="J564" i="1"/>
  <c r="J566" i="1"/>
  <c r="J567" i="1"/>
  <c r="J569" i="1"/>
  <c r="J570" i="1"/>
  <c r="J571" i="1"/>
  <c r="J573" i="1"/>
  <c r="J574" i="1"/>
  <c r="J576" i="1"/>
  <c r="J577" i="1"/>
  <c r="J579" i="1"/>
  <c r="J581" i="1"/>
  <c r="J586" i="1"/>
  <c r="J591" i="1"/>
  <c r="J594" i="1"/>
  <c r="J595" i="1"/>
  <c r="J596" i="1"/>
  <c r="J597" i="1"/>
  <c r="J599" i="1"/>
  <c r="J601" i="1"/>
  <c r="J602" i="1"/>
  <c r="J603" i="1"/>
  <c r="J604" i="1"/>
  <c r="J606" i="1"/>
  <c r="J608" i="1"/>
  <c r="J610" i="1"/>
  <c r="J619" i="1"/>
  <c r="J621" i="1"/>
  <c r="J623" i="1"/>
  <c r="J625" i="1"/>
  <c r="J627" i="1"/>
  <c r="J628" i="1"/>
  <c r="J630" i="1"/>
  <c r="J631" i="1"/>
  <c r="J632" i="1"/>
  <c r="J633" i="1"/>
  <c r="J634" i="1"/>
  <c r="J636" i="1"/>
  <c r="J638" i="1"/>
  <c r="J643" i="1"/>
  <c r="J644" i="1"/>
  <c r="J645" i="1"/>
  <c r="J646" i="1"/>
  <c r="J647" i="1"/>
  <c r="J648" i="1"/>
  <c r="J649" i="1"/>
  <c r="J650" i="1"/>
  <c r="J651" i="1"/>
  <c r="J652" i="1"/>
  <c r="J653" i="1"/>
  <c r="J654" i="1"/>
  <c r="J655" i="1"/>
  <c r="J656" i="1"/>
  <c r="J657" i="1"/>
  <c r="J658" i="1"/>
  <c r="J659" i="1"/>
  <c r="J661" i="1"/>
  <c r="J662" i="1"/>
  <c r="J663" i="1"/>
  <c r="J664" i="1"/>
  <c r="J665" i="1"/>
  <c r="J666" i="1"/>
  <c r="J667" i="1"/>
  <c r="J668" i="1"/>
  <c r="J669" i="1"/>
  <c r="J670" i="1"/>
  <c r="J671" i="1"/>
  <c r="J675" i="1"/>
  <c r="J676" i="1"/>
  <c r="J677" i="1"/>
  <c r="J678" i="1"/>
  <c r="J679" i="1"/>
  <c r="J680" i="1"/>
  <c r="J681" i="1"/>
  <c r="J682" i="1"/>
  <c r="J683" i="1"/>
  <c r="J684" i="1"/>
  <c r="J685" i="1"/>
  <c r="J686" i="1"/>
  <c r="J687" i="1"/>
  <c r="J688" i="1"/>
  <c r="J689" i="1"/>
  <c r="J691" i="1"/>
  <c r="J696" i="1"/>
  <c r="J697" i="1"/>
  <c r="J698" i="1"/>
  <c r="J701" i="1"/>
  <c r="J702" i="1"/>
  <c r="J703" i="1"/>
  <c r="J704" i="1"/>
  <c r="J705" i="1"/>
  <c r="J709" i="1"/>
  <c r="J713" i="1"/>
  <c r="J714" i="1"/>
  <c r="J715" i="1"/>
  <c r="J716" i="1"/>
  <c r="J717" i="1"/>
  <c r="J718" i="1"/>
  <c r="J719" i="1"/>
  <c r="J720" i="1"/>
  <c r="J724" i="1"/>
  <c r="J726" i="1"/>
  <c r="J728" i="1"/>
  <c r="J731" i="1"/>
  <c r="J732" i="1"/>
  <c r="J734" i="1"/>
  <c r="J736" i="1"/>
  <c r="J738" i="1"/>
  <c r="J740" i="1"/>
  <c r="J742" i="1"/>
  <c r="J744" i="1"/>
  <c r="J746" i="1"/>
  <c r="J748" i="1"/>
  <c r="J750" i="1"/>
  <c r="J753" i="1"/>
  <c r="J758" i="1"/>
  <c r="J760" i="1"/>
  <c r="J762" i="1"/>
  <c r="J764" i="1"/>
  <c r="J766" i="1"/>
  <c r="J768" i="1"/>
  <c r="J771" i="1"/>
  <c r="J773" i="1"/>
  <c r="J775" i="1"/>
  <c r="J780" i="1"/>
  <c r="J779" i="1"/>
  <c r="J783" i="1"/>
  <c r="J784" i="1"/>
  <c r="J785" i="1"/>
  <c r="J787" i="1"/>
  <c r="J789" i="1"/>
  <c r="J792" i="1"/>
  <c r="J793" i="1"/>
  <c r="J794" i="1"/>
  <c r="J795" i="1"/>
  <c r="J796" i="1"/>
  <c r="J797" i="1"/>
  <c r="J798" i="1"/>
  <c r="J800" i="1"/>
  <c r="J799" i="1"/>
  <c r="J801" i="1"/>
  <c r="J802" i="1"/>
  <c r="J803" i="1"/>
  <c r="J804" i="1"/>
  <c r="J805" i="1"/>
  <c r="J806" i="1"/>
  <c r="J807" i="1"/>
  <c r="J808" i="1"/>
  <c r="J809" i="1"/>
  <c r="J810" i="1"/>
  <c r="J811" i="1"/>
  <c r="J813" i="1"/>
  <c r="J815" i="1"/>
  <c r="J817" i="1"/>
  <c r="J819" i="1"/>
  <c r="J822" i="1"/>
  <c r="J823" i="1"/>
  <c r="J825" i="1"/>
  <c r="J827" i="1"/>
  <c r="J829" i="1"/>
  <c r="J831" i="1"/>
  <c r="J833" i="1"/>
  <c r="J835" i="1"/>
  <c r="J837" i="1"/>
  <c r="J839" i="1"/>
  <c r="J841" i="1"/>
  <c r="J844" i="1"/>
  <c r="J845" i="1"/>
  <c r="J846" i="1"/>
  <c r="J847" i="1"/>
  <c r="J848" i="1"/>
  <c r="J850" i="1"/>
  <c r="J853" i="1"/>
  <c r="J854" i="1"/>
  <c r="J856" i="1"/>
  <c r="J858" i="1"/>
  <c r="J861" i="1"/>
  <c r="J862" i="1"/>
  <c r="J863" i="1"/>
  <c r="J867" i="1"/>
  <c r="J868" i="1"/>
  <c r="J869" i="1"/>
  <c r="J870" i="1"/>
  <c r="J875" i="1"/>
  <c r="J876" i="1"/>
  <c r="J877" i="1"/>
  <c r="J879" i="1"/>
  <c r="J882" i="1"/>
  <c r="J883" i="1"/>
  <c r="J886" i="1"/>
  <c r="J889" i="1"/>
  <c r="J890" i="1"/>
  <c r="J891" i="1"/>
  <c r="J892" i="1"/>
  <c r="J893" i="1"/>
  <c r="J894" i="1"/>
  <c r="J895" i="1"/>
  <c r="J896" i="1"/>
  <c r="J898" i="1"/>
  <c r="J899" i="1"/>
  <c r="J900" i="1"/>
  <c r="J901" i="1"/>
  <c r="J902" i="1"/>
  <c r="J903" i="1"/>
  <c r="J904" i="1"/>
  <c r="J905" i="1"/>
  <c r="J906" i="1"/>
  <c r="J907" i="1"/>
  <c r="J908" i="1"/>
  <c r="J910" i="1"/>
  <c r="J911" i="1"/>
  <c r="J912" i="1"/>
  <c r="J913" i="1"/>
  <c r="J915" i="1"/>
  <c r="J916" i="1"/>
  <c r="J917" i="1"/>
  <c r="J918" i="1"/>
  <c r="J919" i="1"/>
  <c r="J922" i="1"/>
  <c r="J923" i="1"/>
  <c r="J924" i="1"/>
  <c r="J927" i="1"/>
  <c r="J928" i="1"/>
  <c r="J929" i="1"/>
  <c r="J932" i="1"/>
  <c r="J935" i="1"/>
  <c r="J937" i="1"/>
  <c r="J938" i="1"/>
  <c r="J939" i="1"/>
  <c r="J940" i="1"/>
  <c r="J941" i="1"/>
  <c r="J942" i="1"/>
  <c r="J943" i="1"/>
  <c r="J944" i="1"/>
  <c r="J945" i="1"/>
  <c r="J946" i="1"/>
  <c r="J947" i="1"/>
  <c r="J948" i="1"/>
  <c r="J949" i="1"/>
  <c r="J950" i="1"/>
  <c r="J951" i="1"/>
  <c r="J952" i="1"/>
  <c r="J953" i="1"/>
  <c r="J954" i="1"/>
  <c r="J956" i="1"/>
  <c r="J958" i="1"/>
  <c r="J960" i="1"/>
  <c r="J961" i="1"/>
  <c r="J962" i="1"/>
  <c r="J964" i="1"/>
  <c r="J965" i="1"/>
  <c r="J967" i="1"/>
  <c r="J969" i="1"/>
  <c r="J970" i="1"/>
  <c r="J972" i="1"/>
  <c r="J975" i="1"/>
  <c r="J976" i="1"/>
  <c r="J977" i="1"/>
  <c r="J979" i="1"/>
  <c r="J981" i="1"/>
  <c r="J982" i="1"/>
  <c r="J984" i="1"/>
  <c r="J986" i="1"/>
  <c r="J988" i="1"/>
  <c r="J990" i="1"/>
  <c r="J995" i="1"/>
  <c r="J996" i="1"/>
  <c r="J999" i="1"/>
  <c r="J1000" i="1"/>
  <c r="J1002" i="1"/>
  <c r="J1005" i="1"/>
  <c r="J1006" i="1"/>
  <c r="J1007" i="1"/>
  <c r="J1008" i="1"/>
  <c r="J1011" i="1"/>
  <c r="J1012" i="1"/>
  <c r="J1013" i="1"/>
  <c r="J1014" i="1"/>
  <c r="J1015" i="1"/>
  <c r="J1016" i="1"/>
  <c r="J1017" i="1"/>
  <c r="J1018" i="1"/>
  <c r="J1019" i="1"/>
  <c r="J1023" i="1"/>
  <c r="J1024" i="1"/>
  <c r="J1025" i="1"/>
  <c r="J1026" i="1"/>
  <c r="J1027" i="1"/>
  <c r="J1030" i="1"/>
  <c r="J1031" i="1"/>
  <c r="J1032" i="1"/>
  <c r="J1033" i="1"/>
  <c r="J1034" i="1"/>
  <c r="J1035" i="1"/>
  <c r="J1093" i="1"/>
  <c r="J1036" i="1"/>
  <c r="J1037" i="1"/>
  <c r="J1038" i="1"/>
  <c r="J1040" i="1"/>
  <c r="J1041" i="1"/>
  <c r="J1042" i="1"/>
  <c r="J1044" i="1"/>
  <c r="J1029" i="1"/>
  <c r="J1046" i="1"/>
  <c r="J1048" i="1"/>
  <c r="J1049" i="1"/>
  <c r="J1050" i="1"/>
  <c r="J1052" i="1"/>
  <c r="J1053" i="1"/>
  <c r="J1054" i="1"/>
  <c r="J1055" i="1"/>
  <c r="J1058" i="1"/>
  <c r="J1059" i="1"/>
  <c r="J1060" i="1"/>
  <c r="J1061" i="1"/>
  <c r="J1062" i="1"/>
  <c r="J1063" i="1"/>
  <c r="J1064" i="1"/>
  <c r="J1067" i="1"/>
  <c r="J1068" i="1"/>
  <c r="J1069" i="1"/>
  <c r="J1070" i="1"/>
  <c r="J1072" i="1"/>
  <c r="J1074" i="1"/>
  <c r="J1075" i="1"/>
  <c r="J1076" i="1"/>
  <c r="J1077" i="1"/>
  <c r="J1078" i="1"/>
  <c r="J1079" i="1"/>
  <c r="J1080" i="1"/>
  <c r="J1081" i="1"/>
  <c r="J1082" i="1"/>
  <c r="J1083" i="1"/>
  <c r="J1084" i="1"/>
  <c r="J1085" i="1"/>
  <c r="J1086" i="1"/>
  <c r="J1087" i="1"/>
  <c r="J1088" i="1"/>
  <c r="J1089" i="1"/>
  <c r="J1090" i="1"/>
  <c r="J1091" i="1"/>
  <c r="J1092" i="1"/>
  <c r="J1095" i="1"/>
  <c r="J1100" i="1"/>
  <c r="J1101" i="1"/>
  <c r="J1103" i="1"/>
  <c r="J1104" i="1"/>
  <c r="J1105" i="1"/>
  <c r="J1107" i="1"/>
  <c r="J1108" i="1"/>
  <c r="J1109" i="1"/>
  <c r="J1111" i="1"/>
  <c r="J1114" i="1"/>
  <c r="J1116" i="1"/>
  <c r="J1118" i="1"/>
  <c r="J1120" i="1"/>
  <c r="J1122" i="1"/>
  <c r="J1123" i="1"/>
  <c r="J1126" i="1"/>
  <c r="J1127" i="1"/>
  <c r="J1128" i="1"/>
  <c r="J1129" i="1"/>
  <c r="J1130" i="1"/>
  <c r="J1131" i="1"/>
  <c r="J1133" i="1"/>
  <c r="J1134" i="1"/>
  <c r="J1136" i="1"/>
  <c r="J1138" i="1"/>
  <c r="J1140" i="1"/>
  <c r="J1141" i="1"/>
  <c r="J1142" i="1"/>
  <c r="J1144" i="1"/>
  <c r="J1145" i="1"/>
  <c r="J1147" i="1"/>
  <c r="J1151" i="1"/>
  <c r="H755" i="1" l="1"/>
  <c r="H515" i="1"/>
  <c r="H108" i="1"/>
  <c r="H87" i="1"/>
  <c r="H69" i="1"/>
  <c r="H721" i="1"/>
  <c r="H294" i="1"/>
  <c r="H104" i="1"/>
  <c r="H81" i="1"/>
  <c r="H65" i="1"/>
  <c r="H1148" i="1"/>
  <c r="H692" i="1"/>
  <c r="H123" i="1"/>
  <c r="H97" i="1"/>
  <c r="H77" i="1"/>
  <c r="H871" i="1"/>
  <c r="H639" i="1"/>
  <c r="H112" i="1"/>
  <c r="H91" i="1"/>
  <c r="H73" i="1"/>
  <c r="H61" i="1"/>
  <c r="H8" i="1"/>
  <c r="I73" i="1"/>
  <c r="I61" i="1"/>
  <c r="I97" i="1"/>
  <c r="I639" i="1"/>
  <c r="I8" i="1"/>
  <c r="I87" i="1"/>
  <c r="H42" i="1"/>
  <c r="I108" i="1"/>
  <c r="I1148" i="1"/>
  <c r="I69" i="1"/>
  <c r="I81" i="1"/>
  <c r="I112" i="1"/>
  <c r="I77" i="1"/>
  <c r="I692" i="1"/>
  <c r="I42" i="1"/>
  <c r="I104" i="1"/>
  <c r="I65" i="1"/>
  <c r="I294" i="1"/>
  <c r="I721" i="1"/>
  <c r="I91" i="1"/>
  <c r="I755" i="1"/>
  <c r="AH1097" i="1"/>
  <c r="AI1097" i="1" s="1"/>
  <c r="AH872" i="1"/>
  <c r="AI872" i="1" s="1"/>
  <c r="AH640" i="1"/>
  <c r="AI640" i="1" s="1"/>
  <c r="AH516" i="1"/>
  <c r="AI516" i="1" s="1"/>
  <c r="AH37" i="2" l="1"/>
  <c r="I286" i="1"/>
  <c r="J287" i="1"/>
  <c r="H1152" i="1"/>
  <c r="AH1098" i="1"/>
  <c r="AI1098" i="1" s="1"/>
  <c r="AJ1098" i="1" s="1"/>
  <c r="AH873" i="1"/>
  <c r="AI873" i="1" s="1"/>
  <c r="AJ873" i="1" s="1"/>
  <c r="AH641" i="1"/>
  <c r="AI641" i="1" s="1"/>
  <c r="AJ641" i="1" s="1"/>
  <c r="AH517" i="1"/>
  <c r="AI517" i="1" s="1"/>
  <c r="AJ517" i="1" s="1"/>
  <c r="AF54" i="1"/>
  <c r="AE54" i="1"/>
  <c r="AD54" i="1"/>
  <c r="Z54" i="1"/>
  <c r="Y54" i="1"/>
  <c r="X54" i="1"/>
  <c r="V54" i="1"/>
  <c r="M54" i="1"/>
  <c r="AF53" i="1"/>
  <c r="AE53" i="1"/>
  <c r="AD53" i="1"/>
  <c r="Z53" i="1"/>
  <c r="Y53" i="1"/>
  <c r="X53" i="1"/>
  <c r="V53" i="1"/>
  <c r="AF52" i="1"/>
  <c r="AE52" i="1"/>
  <c r="AD52" i="1"/>
  <c r="Z52" i="1"/>
  <c r="Y52" i="1"/>
  <c r="X52" i="1"/>
  <c r="V52" i="1"/>
  <c r="AF27" i="1"/>
  <c r="AE27" i="1"/>
  <c r="AD27" i="1"/>
  <c r="Z27" i="1"/>
  <c r="Y27" i="1"/>
  <c r="X27" i="1"/>
  <c r="V27" i="1"/>
  <c r="M27" i="1"/>
  <c r="AF26" i="1"/>
  <c r="AE26" i="1"/>
  <c r="AD26" i="1"/>
  <c r="Z26" i="1"/>
  <c r="Y26" i="1"/>
  <c r="X26" i="1"/>
  <c r="V26" i="1"/>
  <c r="AI38" i="2" l="1"/>
  <c r="AI37" i="2"/>
  <c r="I231" i="1"/>
  <c r="J53" i="1"/>
  <c r="J26" i="1"/>
  <c r="AA52" i="1"/>
  <c r="AB52" i="1" s="1"/>
  <c r="M53" i="1"/>
  <c r="AA54" i="1"/>
  <c r="AB54" i="1" s="1"/>
  <c r="AA53" i="1"/>
  <c r="AB53" i="1" s="1"/>
  <c r="J52" i="1"/>
  <c r="M26" i="1"/>
  <c r="AA27" i="1"/>
  <c r="AB27" i="1" s="1"/>
  <c r="AA26" i="1"/>
  <c r="AB26" i="1" s="1"/>
  <c r="AF349" i="1"/>
  <c r="AE349" i="1"/>
  <c r="AD349" i="1"/>
  <c r="Z349" i="1"/>
  <c r="Y349" i="1"/>
  <c r="X349" i="1"/>
  <c r="V349" i="1"/>
  <c r="M349" i="1"/>
  <c r="AF1144" i="1"/>
  <c r="AE1144" i="1"/>
  <c r="AD1144" i="1"/>
  <c r="Z1144" i="1"/>
  <c r="Y1144" i="1"/>
  <c r="X1144" i="1"/>
  <c r="V1144" i="1"/>
  <c r="AF1143" i="1"/>
  <c r="AE1143" i="1"/>
  <c r="AD1143" i="1"/>
  <c r="Z1143" i="1"/>
  <c r="Y1143" i="1"/>
  <c r="X1143" i="1"/>
  <c r="V1143" i="1"/>
  <c r="AF1142" i="1"/>
  <c r="AE1142" i="1"/>
  <c r="AD1142" i="1"/>
  <c r="Z1142" i="1"/>
  <c r="Y1142" i="1"/>
  <c r="X1142" i="1"/>
  <c r="V1142" i="1"/>
  <c r="AF1141" i="1"/>
  <c r="AE1141" i="1"/>
  <c r="AD1141" i="1"/>
  <c r="Z1141" i="1"/>
  <c r="Y1141" i="1"/>
  <c r="X1141" i="1"/>
  <c r="V1141" i="1"/>
  <c r="AF1140" i="1"/>
  <c r="AE1140" i="1"/>
  <c r="AD1140" i="1"/>
  <c r="Z1140" i="1"/>
  <c r="Y1140" i="1"/>
  <c r="X1140" i="1"/>
  <c r="V1140" i="1"/>
  <c r="AF1139" i="1"/>
  <c r="AE1139" i="1"/>
  <c r="AD1139" i="1"/>
  <c r="Z1139" i="1"/>
  <c r="Y1139" i="1"/>
  <c r="X1139" i="1"/>
  <c r="V1139" i="1"/>
  <c r="AF1138" i="1"/>
  <c r="AE1138" i="1"/>
  <c r="AD1138" i="1"/>
  <c r="Z1138" i="1"/>
  <c r="Y1138" i="1"/>
  <c r="X1138" i="1"/>
  <c r="V1138" i="1"/>
  <c r="AF1137" i="1"/>
  <c r="AE1137" i="1"/>
  <c r="AD1137" i="1"/>
  <c r="Z1137" i="1"/>
  <c r="Y1137" i="1"/>
  <c r="X1137" i="1"/>
  <c r="V1137" i="1"/>
  <c r="AF1136" i="1"/>
  <c r="AE1136" i="1"/>
  <c r="AD1136" i="1"/>
  <c r="Z1136" i="1"/>
  <c r="Y1136" i="1"/>
  <c r="X1136" i="1"/>
  <c r="V1136" i="1"/>
  <c r="AF1135" i="1"/>
  <c r="AE1135" i="1"/>
  <c r="AD1135" i="1"/>
  <c r="Z1135" i="1"/>
  <c r="Y1135" i="1"/>
  <c r="X1135" i="1"/>
  <c r="V1135" i="1"/>
  <c r="AF1134" i="1"/>
  <c r="AE1134" i="1"/>
  <c r="AD1134" i="1"/>
  <c r="Z1134" i="1"/>
  <c r="Y1134" i="1"/>
  <c r="X1134" i="1"/>
  <c r="V1134" i="1"/>
  <c r="AF1133" i="1"/>
  <c r="AE1133" i="1"/>
  <c r="AD1133" i="1"/>
  <c r="Z1133" i="1"/>
  <c r="Y1133" i="1"/>
  <c r="X1133" i="1"/>
  <c r="V1133" i="1"/>
  <c r="AF1132" i="1"/>
  <c r="AE1132" i="1"/>
  <c r="AD1132" i="1"/>
  <c r="Z1132" i="1"/>
  <c r="Y1132" i="1"/>
  <c r="X1132" i="1"/>
  <c r="V1132" i="1"/>
  <c r="AF1131" i="1"/>
  <c r="AE1131" i="1"/>
  <c r="AD1131" i="1"/>
  <c r="Z1131" i="1"/>
  <c r="Y1131" i="1"/>
  <c r="X1131" i="1"/>
  <c r="V1131" i="1"/>
  <c r="AF1130" i="1"/>
  <c r="AE1130" i="1"/>
  <c r="AD1130" i="1"/>
  <c r="Z1130" i="1"/>
  <c r="Y1130" i="1"/>
  <c r="X1130" i="1"/>
  <c r="V1130" i="1"/>
  <c r="AF1129" i="1"/>
  <c r="AE1129" i="1"/>
  <c r="AD1129" i="1"/>
  <c r="Z1129" i="1"/>
  <c r="Y1129" i="1"/>
  <c r="X1129" i="1"/>
  <c r="V1129" i="1"/>
  <c r="AF1128" i="1"/>
  <c r="AE1128" i="1"/>
  <c r="AD1128" i="1"/>
  <c r="Z1128" i="1"/>
  <c r="Y1128" i="1"/>
  <c r="X1128" i="1"/>
  <c r="V1128" i="1"/>
  <c r="AF1127" i="1"/>
  <c r="AE1127" i="1"/>
  <c r="AD1127" i="1"/>
  <c r="Z1127" i="1"/>
  <c r="Y1127" i="1"/>
  <c r="X1127" i="1"/>
  <c r="V1127" i="1"/>
  <c r="AF1126" i="1"/>
  <c r="AE1126" i="1"/>
  <c r="AD1126" i="1"/>
  <c r="Z1126" i="1"/>
  <c r="Y1126" i="1"/>
  <c r="X1126" i="1"/>
  <c r="V1126" i="1"/>
  <c r="AF1125" i="1"/>
  <c r="AE1125" i="1"/>
  <c r="AD1125" i="1"/>
  <c r="Z1125" i="1"/>
  <c r="Y1125" i="1"/>
  <c r="X1125" i="1"/>
  <c r="V1125" i="1"/>
  <c r="AF1124" i="1"/>
  <c r="AE1124" i="1"/>
  <c r="AD1124" i="1"/>
  <c r="Z1124" i="1"/>
  <c r="Y1124" i="1"/>
  <c r="X1124" i="1"/>
  <c r="V1124" i="1"/>
  <c r="AF1123" i="1"/>
  <c r="AE1123" i="1"/>
  <c r="AD1123" i="1"/>
  <c r="Z1123" i="1"/>
  <c r="Y1123" i="1"/>
  <c r="X1123" i="1"/>
  <c r="V1123" i="1"/>
  <c r="AF1122" i="1"/>
  <c r="AE1122" i="1"/>
  <c r="AD1122" i="1"/>
  <c r="Z1122" i="1"/>
  <c r="Y1122" i="1"/>
  <c r="X1122" i="1"/>
  <c r="V1122" i="1"/>
  <c r="AF1121" i="1"/>
  <c r="AE1121" i="1"/>
  <c r="AD1121" i="1"/>
  <c r="Z1121" i="1"/>
  <c r="Y1121" i="1"/>
  <c r="X1121" i="1"/>
  <c r="V1121" i="1"/>
  <c r="AF1120" i="1"/>
  <c r="AE1120" i="1"/>
  <c r="AD1120" i="1"/>
  <c r="Z1120" i="1"/>
  <c r="Y1120" i="1"/>
  <c r="X1120" i="1"/>
  <c r="V1120" i="1"/>
  <c r="AF1119" i="1"/>
  <c r="AE1119" i="1"/>
  <c r="AD1119" i="1"/>
  <c r="Z1119" i="1"/>
  <c r="Y1119" i="1"/>
  <c r="X1119" i="1"/>
  <c r="V1119" i="1"/>
  <c r="AF1118" i="1"/>
  <c r="AE1118" i="1"/>
  <c r="AD1118" i="1"/>
  <c r="Z1118" i="1"/>
  <c r="Y1118" i="1"/>
  <c r="X1118" i="1"/>
  <c r="V1118" i="1"/>
  <c r="AF1117" i="1"/>
  <c r="AE1117" i="1"/>
  <c r="AD1117" i="1"/>
  <c r="Z1117" i="1"/>
  <c r="Y1117" i="1"/>
  <c r="X1117" i="1"/>
  <c r="V1117" i="1"/>
  <c r="AF1116" i="1"/>
  <c r="AE1116" i="1"/>
  <c r="AD1116" i="1"/>
  <c r="Z1116" i="1"/>
  <c r="Y1116" i="1"/>
  <c r="X1116" i="1"/>
  <c r="V1116" i="1"/>
  <c r="AF1115" i="1"/>
  <c r="AE1115" i="1"/>
  <c r="AD1115" i="1"/>
  <c r="Z1115" i="1"/>
  <c r="Y1115" i="1"/>
  <c r="X1115" i="1"/>
  <c r="V1115" i="1"/>
  <c r="AF1114" i="1"/>
  <c r="AE1114" i="1"/>
  <c r="AD1114" i="1"/>
  <c r="Z1114" i="1"/>
  <c r="Y1114" i="1"/>
  <c r="X1114" i="1"/>
  <c r="V1114" i="1"/>
  <c r="AF1113" i="1"/>
  <c r="AE1113" i="1"/>
  <c r="AD1113" i="1"/>
  <c r="Z1113" i="1"/>
  <c r="Y1113" i="1"/>
  <c r="X1113" i="1"/>
  <c r="V1113" i="1"/>
  <c r="AF1112" i="1"/>
  <c r="AE1112" i="1"/>
  <c r="AD1112" i="1"/>
  <c r="Z1112" i="1"/>
  <c r="Y1112" i="1"/>
  <c r="X1112" i="1"/>
  <c r="V1112" i="1"/>
  <c r="AF1111" i="1"/>
  <c r="AE1111" i="1"/>
  <c r="AD1111" i="1"/>
  <c r="Z1111" i="1"/>
  <c r="Y1111" i="1"/>
  <c r="X1111" i="1"/>
  <c r="V1111" i="1"/>
  <c r="AF1110" i="1"/>
  <c r="AE1110" i="1"/>
  <c r="AD1110" i="1"/>
  <c r="Z1110" i="1"/>
  <c r="Y1110" i="1"/>
  <c r="X1110" i="1"/>
  <c r="V1110" i="1"/>
  <c r="AF1109" i="1"/>
  <c r="AE1109" i="1"/>
  <c r="AD1109" i="1"/>
  <c r="Z1109" i="1"/>
  <c r="Y1109" i="1"/>
  <c r="X1109" i="1"/>
  <c r="V1109" i="1"/>
  <c r="AF1108" i="1"/>
  <c r="AE1108" i="1"/>
  <c r="AD1108" i="1"/>
  <c r="Z1108" i="1"/>
  <c r="Y1108" i="1"/>
  <c r="X1108" i="1"/>
  <c r="V1108" i="1"/>
  <c r="AF1107" i="1"/>
  <c r="AE1107" i="1"/>
  <c r="AD1107" i="1"/>
  <c r="Z1107" i="1"/>
  <c r="Y1107" i="1"/>
  <c r="X1107" i="1"/>
  <c r="V1107" i="1"/>
  <c r="AF1106" i="1"/>
  <c r="AE1106" i="1"/>
  <c r="AD1106" i="1"/>
  <c r="Z1106" i="1"/>
  <c r="Y1106" i="1"/>
  <c r="X1106" i="1"/>
  <c r="V1106" i="1"/>
  <c r="AF1105" i="1"/>
  <c r="AE1105" i="1"/>
  <c r="AD1105" i="1"/>
  <c r="Z1105" i="1"/>
  <c r="Y1105" i="1"/>
  <c r="X1105" i="1"/>
  <c r="V1105" i="1"/>
  <c r="AF1104" i="1"/>
  <c r="AE1104" i="1"/>
  <c r="AD1104" i="1"/>
  <c r="Z1104" i="1"/>
  <c r="Y1104" i="1"/>
  <c r="X1104" i="1"/>
  <c r="V1104" i="1"/>
  <c r="AF1103" i="1"/>
  <c r="AE1103" i="1"/>
  <c r="AD1103" i="1"/>
  <c r="Z1103" i="1"/>
  <c r="Y1103" i="1"/>
  <c r="X1103" i="1"/>
  <c r="V1103" i="1"/>
  <c r="AF1102" i="1"/>
  <c r="AE1102" i="1"/>
  <c r="AD1102" i="1"/>
  <c r="Z1102" i="1"/>
  <c r="Y1102" i="1"/>
  <c r="X1102" i="1"/>
  <c r="V1102" i="1"/>
  <c r="AF1101" i="1"/>
  <c r="AE1101" i="1"/>
  <c r="AD1101" i="1"/>
  <c r="Z1101" i="1"/>
  <c r="Y1101" i="1"/>
  <c r="X1101" i="1"/>
  <c r="V1101" i="1"/>
  <c r="AF1100" i="1"/>
  <c r="AE1100" i="1"/>
  <c r="AD1100" i="1"/>
  <c r="Z1100" i="1"/>
  <c r="Y1100" i="1"/>
  <c r="X1100" i="1"/>
  <c r="V1100" i="1"/>
  <c r="AF1099" i="1"/>
  <c r="AE1099" i="1"/>
  <c r="AD1099" i="1"/>
  <c r="Z1099" i="1"/>
  <c r="Y1099" i="1"/>
  <c r="X1099" i="1"/>
  <c r="V1099" i="1"/>
  <c r="AF1098" i="1"/>
  <c r="AE1098" i="1"/>
  <c r="AD1098" i="1"/>
  <c r="Z1098" i="1"/>
  <c r="Y1098" i="1"/>
  <c r="X1098" i="1"/>
  <c r="V1098" i="1"/>
  <c r="AF1097" i="1"/>
  <c r="AE1097" i="1"/>
  <c r="AD1097" i="1"/>
  <c r="Z1097" i="1"/>
  <c r="Y1097" i="1"/>
  <c r="X1097" i="1"/>
  <c r="V1097" i="1"/>
  <c r="AF1096" i="1"/>
  <c r="AE1096" i="1"/>
  <c r="AD1096" i="1"/>
  <c r="Z1096" i="1"/>
  <c r="Y1096" i="1"/>
  <c r="X1096" i="1"/>
  <c r="V1096" i="1"/>
  <c r="AF1095" i="1"/>
  <c r="AE1095" i="1"/>
  <c r="AD1095" i="1"/>
  <c r="Z1095" i="1"/>
  <c r="Y1095" i="1"/>
  <c r="X1095" i="1"/>
  <c r="V1095" i="1"/>
  <c r="AF1094" i="1"/>
  <c r="AE1094" i="1"/>
  <c r="AD1094" i="1"/>
  <c r="Z1094" i="1"/>
  <c r="Y1094" i="1"/>
  <c r="X1094" i="1"/>
  <c r="V1094" i="1"/>
  <c r="AF1092" i="1"/>
  <c r="AE1092" i="1"/>
  <c r="AD1092" i="1"/>
  <c r="Z1092" i="1"/>
  <c r="Y1092" i="1"/>
  <c r="X1092" i="1"/>
  <c r="V1092" i="1"/>
  <c r="AF1091" i="1"/>
  <c r="AE1091" i="1"/>
  <c r="AD1091" i="1"/>
  <c r="Z1091" i="1"/>
  <c r="Y1091" i="1"/>
  <c r="X1091" i="1"/>
  <c r="V1091" i="1"/>
  <c r="AF1090" i="1"/>
  <c r="AE1090" i="1"/>
  <c r="AD1090" i="1"/>
  <c r="Z1090" i="1"/>
  <c r="Y1090" i="1"/>
  <c r="X1090" i="1"/>
  <c r="V1090" i="1"/>
  <c r="AF1089" i="1"/>
  <c r="AE1089" i="1"/>
  <c r="AD1089" i="1"/>
  <c r="Z1089" i="1"/>
  <c r="Y1089" i="1"/>
  <c r="X1089" i="1"/>
  <c r="V1089" i="1"/>
  <c r="AF1088" i="1"/>
  <c r="AE1088" i="1"/>
  <c r="AD1088" i="1"/>
  <c r="Z1088" i="1"/>
  <c r="Y1088" i="1"/>
  <c r="X1088" i="1"/>
  <c r="V1088" i="1"/>
  <c r="AF1087" i="1"/>
  <c r="AE1087" i="1"/>
  <c r="AD1087" i="1"/>
  <c r="Z1087" i="1"/>
  <c r="Y1087" i="1"/>
  <c r="X1087" i="1"/>
  <c r="V1087" i="1"/>
  <c r="AF1086" i="1"/>
  <c r="AE1086" i="1"/>
  <c r="AD1086" i="1"/>
  <c r="Z1086" i="1"/>
  <c r="Y1086" i="1"/>
  <c r="X1086" i="1"/>
  <c r="V1086" i="1"/>
  <c r="AF1085" i="1"/>
  <c r="AE1085" i="1"/>
  <c r="AD1085" i="1"/>
  <c r="Z1085" i="1"/>
  <c r="Y1085" i="1"/>
  <c r="X1085" i="1"/>
  <c r="V1085" i="1"/>
  <c r="AF1084" i="1"/>
  <c r="AE1084" i="1"/>
  <c r="AD1084" i="1"/>
  <c r="Z1084" i="1"/>
  <c r="Y1084" i="1"/>
  <c r="X1084" i="1"/>
  <c r="V1084" i="1"/>
  <c r="AF1083" i="1"/>
  <c r="AE1083" i="1"/>
  <c r="AD1083" i="1"/>
  <c r="Z1083" i="1"/>
  <c r="Y1083" i="1"/>
  <c r="X1083" i="1"/>
  <c r="V1083" i="1"/>
  <c r="AF1082" i="1"/>
  <c r="AE1082" i="1"/>
  <c r="AD1082" i="1"/>
  <c r="Z1082" i="1"/>
  <c r="Y1082" i="1"/>
  <c r="X1082" i="1"/>
  <c r="V1082" i="1"/>
  <c r="AF1081" i="1"/>
  <c r="AE1081" i="1"/>
  <c r="AD1081" i="1"/>
  <c r="Z1081" i="1"/>
  <c r="Y1081" i="1"/>
  <c r="X1081" i="1"/>
  <c r="V1081" i="1"/>
  <c r="AF1080" i="1"/>
  <c r="AE1080" i="1"/>
  <c r="AD1080" i="1"/>
  <c r="Z1080" i="1"/>
  <c r="Y1080" i="1"/>
  <c r="X1080" i="1"/>
  <c r="V1080" i="1"/>
  <c r="AF1079" i="1"/>
  <c r="AE1079" i="1"/>
  <c r="AD1079" i="1"/>
  <c r="Z1079" i="1"/>
  <c r="Y1079" i="1"/>
  <c r="X1079" i="1"/>
  <c r="V1079" i="1"/>
  <c r="AF1078" i="1"/>
  <c r="AE1078" i="1"/>
  <c r="AD1078" i="1"/>
  <c r="Z1078" i="1"/>
  <c r="Y1078" i="1"/>
  <c r="X1078" i="1"/>
  <c r="V1078" i="1"/>
  <c r="AF1077" i="1"/>
  <c r="AE1077" i="1"/>
  <c r="AD1077" i="1"/>
  <c r="Z1077" i="1"/>
  <c r="Y1077" i="1"/>
  <c r="X1077" i="1"/>
  <c r="V1077" i="1"/>
  <c r="AF1076" i="1"/>
  <c r="AE1076" i="1"/>
  <c r="AD1076" i="1"/>
  <c r="Z1076" i="1"/>
  <c r="Y1076" i="1"/>
  <c r="X1076" i="1"/>
  <c r="V1076" i="1"/>
  <c r="AF1075" i="1"/>
  <c r="AE1075" i="1"/>
  <c r="AD1075" i="1"/>
  <c r="Z1075" i="1"/>
  <c r="Y1075" i="1"/>
  <c r="X1075" i="1"/>
  <c r="V1075" i="1"/>
  <c r="AF1074" i="1"/>
  <c r="AE1074" i="1"/>
  <c r="AD1074" i="1"/>
  <c r="Z1074" i="1"/>
  <c r="Y1074" i="1"/>
  <c r="X1074" i="1"/>
  <c r="V1074" i="1"/>
  <c r="AF1073" i="1"/>
  <c r="AE1073" i="1"/>
  <c r="AD1073" i="1"/>
  <c r="Z1073" i="1"/>
  <c r="Y1073" i="1"/>
  <c r="X1073" i="1"/>
  <c r="V1073" i="1"/>
  <c r="AF1072" i="1"/>
  <c r="AE1072" i="1"/>
  <c r="AD1072" i="1"/>
  <c r="Z1072" i="1"/>
  <c r="Y1072" i="1"/>
  <c r="X1072" i="1"/>
  <c r="V1072" i="1"/>
  <c r="AF1071" i="1"/>
  <c r="AE1071" i="1"/>
  <c r="AD1071" i="1"/>
  <c r="Z1071" i="1"/>
  <c r="Y1071" i="1"/>
  <c r="X1071" i="1"/>
  <c r="V1071" i="1"/>
  <c r="AF1070" i="1"/>
  <c r="AE1070" i="1"/>
  <c r="AD1070" i="1"/>
  <c r="Z1070" i="1"/>
  <c r="Y1070" i="1"/>
  <c r="X1070" i="1"/>
  <c r="V1070" i="1"/>
  <c r="AF1069" i="1"/>
  <c r="AE1069" i="1"/>
  <c r="AD1069" i="1"/>
  <c r="Z1069" i="1"/>
  <c r="Y1069" i="1"/>
  <c r="X1069" i="1"/>
  <c r="V1069" i="1"/>
  <c r="AF1068" i="1"/>
  <c r="AE1068" i="1"/>
  <c r="AD1068" i="1"/>
  <c r="Z1068" i="1"/>
  <c r="Y1068" i="1"/>
  <c r="X1068" i="1"/>
  <c r="V1068" i="1"/>
  <c r="AF1067" i="1"/>
  <c r="AE1067" i="1"/>
  <c r="AD1067" i="1"/>
  <c r="Z1067" i="1"/>
  <c r="Y1067" i="1"/>
  <c r="X1067" i="1"/>
  <c r="V1067" i="1"/>
  <c r="AF1066" i="1"/>
  <c r="AE1066" i="1"/>
  <c r="AD1066" i="1"/>
  <c r="Z1066" i="1"/>
  <c r="Y1066" i="1"/>
  <c r="X1066" i="1"/>
  <c r="V1066" i="1"/>
  <c r="AF1065" i="1"/>
  <c r="AE1065" i="1"/>
  <c r="AD1065" i="1"/>
  <c r="Z1065" i="1"/>
  <c r="Y1065" i="1"/>
  <c r="X1065" i="1"/>
  <c r="V1065" i="1"/>
  <c r="AF1064" i="1"/>
  <c r="AE1064" i="1"/>
  <c r="AD1064" i="1"/>
  <c r="Z1064" i="1"/>
  <c r="Y1064" i="1"/>
  <c r="X1064" i="1"/>
  <c r="V1064" i="1"/>
  <c r="AF1063" i="1"/>
  <c r="AE1063" i="1"/>
  <c r="AD1063" i="1"/>
  <c r="Z1063" i="1"/>
  <c r="Y1063" i="1"/>
  <c r="X1063" i="1"/>
  <c r="V1063" i="1"/>
  <c r="AF1062" i="1"/>
  <c r="AE1062" i="1"/>
  <c r="AD1062" i="1"/>
  <c r="Z1062" i="1"/>
  <c r="Y1062" i="1"/>
  <c r="X1062" i="1"/>
  <c r="V1062" i="1"/>
  <c r="AF1061" i="1"/>
  <c r="AE1061" i="1"/>
  <c r="AD1061" i="1"/>
  <c r="Z1061" i="1"/>
  <c r="Y1061" i="1"/>
  <c r="X1061" i="1"/>
  <c r="V1061" i="1"/>
  <c r="AF1060" i="1"/>
  <c r="AE1060" i="1"/>
  <c r="AD1060" i="1"/>
  <c r="Z1060" i="1"/>
  <c r="Y1060" i="1"/>
  <c r="X1060" i="1"/>
  <c r="V1060" i="1"/>
  <c r="AF1059" i="1"/>
  <c r="AE1059" i="1"/>
  <c r="AD1059" i="1"/>
  <c r="Z1059" i="1"/>
  <c r="Y1059" i="1"/>
  <c r="X1059" i="1"/>
  <c r="V1059" i="1"/>
  <c r="AF1058" i="1"/>
  <c r="AE1058" i="1"/>
  <c r="AD1058" i="1"/>
  <c r="Z1058" i="1"/>
  <c r="Y1058" i="1"/>
  <c r="X1058" i="1"/>
  <c r="V1058" i="1"/>
  <c r="AF1057" i="1"/>
  <c r="AE1057" i="1"/>
  <c r="AD1057" i="1"/>
  <c r="Z1057" i="1"/>
  <c r="Y1057" i="1"/>
  <c r="X1057" i="1"/>
  <c r="V1057" i="1"/>
  <c r="AF1056" i="1"/>
  <c r="AE1056" i="1"/>
  <c r="AD1056" i="1"/>
  <c r="Z1056" i="1"/>
  <c r="Y1056" i="1"/>
  <c r="X1056" i="1"/>
  <c r="V1056" i="1"/>
  <c r="AF1055" i="1"/>
  <c r="AE1055" i="1"/>
  <c r="AD1055" i="1"/>
  <c r="Z1055" i="1"/>
  <c r="Y1055" i="1"/>
  <c r="X1055" i="1"/>
  <c r="V1055" i="1"/>
  <c r="AF1054" i="1"/>
  <c r="AE1054" i="1"/>
  <c r="AD1054" i="1"/>
  <c r="Z1054" i="1"/>
  <c r="Y1054" i="1"/>
  <c r="X1054" i="1"/>
  <c r="V1054" i="1"/>
  <c r="AF1053" i="1"/>
  <c r="AE1053" i="1"/>
  <c r="AD1053" i="1"/>
  <c r="Z1053" i="1"/>
  <c r="Y1053" i="1"/>
  <c r="X1053" i="1"/>
  <c r="V1053" i="1"/>
  <c r="AF1052" i="1"/>
  <c r="AE1052" i="1"/>
  <c r="AD1052" i="1"/>
  <c r="Z1052" i="1"/>
  <c r="Y1052" i="1"/>
  <c r="X1052" i="1"/>
  <c r="V1052" i="1"/>
  <c r="AF1051" i="1"/>
  <c r="AE1051" i="1"/>
  <c r="AD1051" i="1"/>
  <c r="Z1051" i="1"/>
  <c r="Y1051" i="1"/>
  <c r="X1051" i="1"/>
  <c r="V1051" i="1"/>
  <c r="AF1050" i="1"/>
  <c r="AE1050" i="1"/>
  <c r="AD1050" i="1"/>
  <c r="Z1050" i="1"/>
  <c r="Y1050" i="1"/>
  <c r="X1050" i="1"/>
  <c r="V1050" i="1"/>
  <c r="AF1049" i="1"/>
  <c r="AE1049" i="1"/>
  <c r="AD1049" i="1"/>
  <c r="Z1049" i="1"/>
  <c r="Y1049" i="1"/>
  <c r="X1049" i="1"/>
  <c r="V1049" i="1"/>
  <c r="AF1048" i="1"/>
  <c r="AE1048" i="1"/>
  <c r="AD1048" i="1"/>
  <c r="Z1048" i="1"/>
  <c r="Y1048" i="1"/>
  <c r="X1048" i="1"/>
  <c r="V1048" i="1"/>
  <c r="AF1047" i="1"/>
  <c r="AE1047" i="1"/>
  <c r="AD1047" i="1"/>
  <c r="Z1047" i="1"/>
  <c r="Y1047" i="1"/>
  <c r="X1047" i="1"/>
  <c r="V1047" i="1"/>
  <c r="AF1046" i="1"/>
  <c r="AE1046" i="1"/>
  <c r="AD1046" i="1"/>
  <c r="Z1046" i="1"/>
  <c r="Y1046" i="1"/>
  <c r="X1046" i="1"/>
  <c r="V1046" i="1"/>
  <c r="AF1045" i="1"/>
  <c r="AE1045" i="1"/>
  <c r="AD1045" i="1"/>
  <c r="Z1045" i="1"/>
  <c r="Y1045" i="1"/>
  <c r="X1045" i="1"/>
  <c r="V1045" i="1"/>
  <c r="AF1029" i="1"/>
  <c r="AE1029" i="1"/>
  <c r="AD1029" i="1"/>
  <c r="Z1029" i="1"/>
  <c r="Y1029" i="1"/>
  <c r="X1029" i="1"/>
  <c r="V1029" i="1"/>
  <c r="AF1044" i="1"/>
  <c r="AE1044" i="1"/>
  <c r="AD1044" i="1"/>
  <c r="Z1044" i="1"/>
  <c r="Y1044" i="1"/>
  <c r="X1044" i="1"/>
  <c r="V1044" i="1"/>
  <c r="AF1042" i="1"/>
  <c r="AE1042" i="1"/>
  <c r="AD1042" i="1"/>
  <c r="Z1042" i="1"/>
  <c r="Y1042" i="1"/>
  <c r="X1042" i="1"/>
  <c r="V1042" i="1"/>
  <c r="AF1041" i="1"/>
  <c r="AE1041" i="1"/>
  <c r="AD1041" i="1"/>
  <c r="Z1041" i="1"/>
  <c r="Y1041" i="1"/>
  <c r="X1041" i="1"/>
  <c r="V1041" i="1"/>
  <c r="AF1040" i="1"/>
  <c r="AE1040" i="1"/>
  <c r="AD1040" i="1"/>
  <c r="Z1040" i="1"/>
  <c r="Y1040" i="1"/>
  <c r="X1040" i="1"/>
  <c r="V1040" i="1"/>
  <c r="AF1038" i="1"/>
  <c r="AE1038" i="1"/>
  <c r="AD1038" i="1"/>
  <c r="Z1038" i="1"/>
  <c r="Y1038" i="1"/>
  <c r="X1038" i="1"/>
  <c r="V1038" i="1"/>
  <c r="AF1037" i="1"/>
  <c r="AE1037" i="1"/>
  <c r="AD1037" i="1"/>
  <c r="Z1037" i="1"/>
  <c r="Y1037" i="1"/>
  <c r="X1037" i="1"/>
  <c r="V1037" i="1"/>
  <c r="AF1036" i="1"/>
  <c r="AE1036" i="1"/>
  <c r="AD1036" i="1"/>
  <c r="Z1036" i="1"/>
  <c r="Y1036" i="1"/>
  <c r="X1036" i="1"/>
  <c r="V1036" i="1"/>
  <c r="AF1093" i="1"/>
  <c r="AE1093" i="1"/>
  <c r="AD1093" i="1"/>
  <c r="Z1093" i="1"/>
  <c r="Y1093" i="1"/>
  <c r="X1093" i="1"/>
  <c r="V1093" i="1"/>
  <c r="AF1035" i="1"/>
  <c r="AE1035" i="1"/>
  <c r="AD1035" i="1"/>
  <c r="Z1035" i="1"/>
  <c r="Y1035" i="1"/>
  <c r="X1035" i="1"/>
  <c r="V1035" i="1"/>
  <c r="AF1034" i="1"/>
  <c r="AE1034" i="1"/>
  <c r="AD1034" i="1"/>
  <c r="Z1034" i="1"/>
  <c r="Y1034" i="1"/>
  <c r="X1034" i="1"/>
  <c r="V1034" i="1"/>
  <c r="AF1033" i="1"/>
  <c r="AE1033" i="1"/>
  <c r="AD1033" i="1"/>
  <c r="Z1033" i="1"/>
  <c r="Y1033" i="1"/>
  <c r="X1033" i="1"/>
  <c r="V1033" i="1"/>
  <c r="AF1032" i="1"/>
  <c r="AE1032" i="1"/>
  <c r="AD1032" i="1"/>
  <c r="Z1032" i="1"/>
  <c r="Y1032" i="1"/>
  <c r="X1032" i="1"/>
  <c r="V1032" i="1"/>
  <c r="AF1031" i="1"/>
  <c r="AE1031" i="1"/>
  <c r="AD1031" i="1"/>
  <c r="Z1031" i="1"/>
  <c r="Y1031" i="1"/>
  <c r="X1031" i="1"/>
  <c r="V1031" i="1"/>
  <c r="AF1030" i="1"/>
  <c r="AE1030" i="1"/>
  <c r="AD1030" i="1"/>
  <c r="Z1030" i="1"/>
  <c r="Y1030" i="1"/>
  <c r="X1030" i="1"/>
  <c r="V1030" i="1"/>
  <c r="AF1027" i="1"/>
  <c r="AE1027" i="1"/>
  <c r="AD1027" i="1"/>
  <c r="Z1027" i="1"/>
  <c r="Y1027" i="1"/>
  <c r="X1027" i="1"/>
  <c r="V1027" i="1"/>
  <c r="AF1026" i="1"/>
  <c r="AE1026" i="1"/>
  <c r="AD1026" i="1"/>
  <c r="Z1026" i="1"/>
  <c r="Y1026" i="1"/>
  <c r="X1026" i="1"/>
  <c r="V1026" i="1"/>
  <c r="AF1025" i="1"/>
  <c r="AE1025" i="1"/>
  <c r="AD1025" i="1"/>
  <c r="Z1025" i="1"/>
  <c r="Y1025" i="1"/>
  <c r="X1025" i="1"/>
  <c r="V1025" i="1"/>
  <c r="AF1024" i="1"/>
  <c r="AE1024" i="1"/>
  <c r="AD1024" i="1"/>
  <c r="Z1024" i="1"/>
  <c r="Y1024" i="1"/>
  <c r="X1024" i="1"/>
  <c r="V1024" i="1"/>
  <c r="AF1023" i="1"/>
  <c r="AE1023" i="1"/>
  <c r="AD1023" i="1"/>
  <c r="Z1023" i="1"/>
  <c r="Y1023" i="1"/>
  <c r="X1023" i="1"/>
  <c r="V1023" i="1"/>
  <c r="AF1022" i="1"/>
  <c r="AE1022" i="1"/>
  <c r="AD1022" i="1"/>
  <c r="Z1022" i="1"/>
  <c r="Y1022" i="1"/>
  <c r="X1022" i="1"/>
  <c r="V1022" i="1"/>
  <c r="AF1021" i="1"/>
  <c r="AE1021" i="1"/>
  <c r="AD1021" i="1"/>
  <c r="Z1021" i="1"/>
  <c r="Y1021" i="1"/>
  <c r="X1021" i="1"/>
  <c r="V1021" i="1"/>
  <c r="AF1020" i="1"/>
  <c r="AE1020" i="1"/>
  <c r="AD1020" i="1"/>
  <c r="Z1020" i="1"/>
  <c r="Y1020" i="1"/>
  <c r="X1020" i="1"/>
  <c r="V1020" i="1"/>
  <c r="AF1019" i="1"/>
  <c r="AE1019" i="1"/>
  <c r="AD1019" i="1"/>
  <c r="Z1019" i="1"/>
  <c r="Y1019" i="1"/>
  <c r="X1019" i="1"/>
  <c r="V1019" i="1"/>
  <c r="AF1018" i="1"/>
  <c r="AE1018" i="1"/>
  <c r="AD1018" i="1"/>
  <c r="Z1018" i="1"/>
  <c r="Y1018" i="1"/>
  <c r="X1018" i="1"/>
  <c r="V1018" i="1"/>
  <c r="AF1017" i="1"/>
  <c r="AE1017" i="1"/>
  <c r="AD1017" i="1"/>
  <c r="Z1017" i="1"/>
  <c r="Y1017" i="1"/>
  <c r="X1017" i="1"/>
  <c r="V1017" i="1"/>
  <c r="AF1016" i="1"/>
  <c r="AE1016" i="1"/>
  <c r="AD1016" i="1"/>
  <c r="Z1016" i="1"/>
  <c r="Y1016" i="1"/>
  <c r="X1016" i="1"/>
  <c r="V1016" i="1"/>
  <c r="AF1015" i="1"/>
  <c r="AE1015" i="1"/>
  <c r="AD1015" i="1"/>
  <c r="Z1015" i="1"/>
  <c r="Y1015" i="1"/>
  <c r="X1015" i="1"/>
  <c r="V1015" i="1"/>
  <c r="AF1014" i="1"/>
  <c r="AE1014" i="1"/>
  <c r="AD1014" i="1"/>
  <c r="Z1014" i="1"/>
  <c r="Y1014" i="1"/>
  <c r="X1014" i="1"/>
  <c r="V1014" i="1"/>
  <c r="AF1013" i="1"/>
  <c r="AE1013" i="1"/>
  <c r="AD1013" i="1"/>
  <c r="Z1013" i="1"/>
  <c r="Y1013" i="1"/>
  <c r="X1013" i="1"/>
  <c r="V1013" i="1"/>
  <c r="AF1012" i="1"/>
  <c r="AE1012" i="1"/>
  <c r="AD1012" i="1"/>
  <c r="Z1012" i="1"/>
  <c r="Y1012" i="1"/>
  <c r="X1012" i="1"/>
  <c r="V1012" i="1"/>
  <c r="AF1011" i="1"/>
  <c r="AE1011" i="1"/>
  <c r="AD1011" i="1"/>
  <c r="Z1011" i="1"/>
  <c r="Y1011" i="1"/>
  <c r="X1011" i="1"/>
  <c r="V1011" i="1"/>
  <c r="AF1010" i="1"/>
  <c r="AE1010" i="1"/>
  <c r="AD1010" i="1"/>
  <c r="Z1010" i="1"/>
  <c r="Y1010" i="1"/>
  <c r="X1010" i="1"/>
  <c r="V1010" i="1"/>
  <c r="AF1009" i="1"/>
  <c r="AE1009" i="1"/>
  <c r="AD1009" i="1"/>
  <c r="Z1009" i="1"/>
  <c r="Y1009" i="1"/>
  <c r="X1009" i="1"/>
  <c r="V1009" i="1"/>
  <c r="AF1008" i="1"/>
  <c r="AE1008" i="1"/>
  <c r="AD1008" i="1"/>
  <c r="Z1008" i="1"/>
  <c r="Y1008" i="1"/>
  <c r="X1008" i="1"/>
  <c r="V1008" i="1"/>
  <c r="AF1007" i="1"/>
  <c r="AE1007" i="1"/>
  <c r="AD1007" i="1"/>
  <c r="Z1007" i="1"/>
  <c r="Y1007" i="1"/>
  <c r="X1007" i="1"/>
  <c r="V1007" i="1"/>
  <c r="AF1006" i="1"/>
  <c r="AE1006" i="1"/>
  <c r="AD1006" i="1"/>
  <c r="Z1006" i="1"/>
  <c r="Y1006" i="1"/>
  <c r="X1006" i="1"/>
  <c r="V1006" i="1"/>
  <c r="AF1005" i="1"/>
  <c r="AE1005" i="1"/>
  <c r="AD1005" i="1"/>
  <c r="Z1005" i="1"/>
  <c r="Y1005" i="1"/>
  <c r="X1005" i="1"/>
  <c r="V1005" i="1"/>
  <c r="AF1004" i="1"/>
  <c r="AE1004" i="1"/>
  <c r="AD1004" i="1"/>
  <c r="Z1004" i="1"/>
  <c r="Y1004" i="1"/>
  <c r="X1004" i="1"/>
  <c r="V1004" i="1"/>
  <c r="AF1003" i="1"/>
  <c r="AE1003" i="1"/>
  <c r="AD1003" i="1"/>
  <c r="Z1003" i="1"/>
  <c r="Y1003" i="1"/>
  <c r="X1003" i="1"/>
  <c r="V1003" i="1"/>
  <c r="AF1002" i="1"/>
  <c r="AE1002" i="1"/>
  <c r="AD1002" i="1"/>
  <c r="Z1002" i="1"/>
  <c r="Y1002" i="1"/>
  <c r="X1002" i="1"/>
  <c r="V1002" i="1"/>
  <c r="AF1001" i="1"/>
  <c r="AE1001" i="1"/>
  <c r="AD1001" i="1"/>
  <c r="Z1001" i="1"/>
  <c r="Y1001" i="1"/>
  <c r="X1001" i="1"/>
  <c r="V1001" i="1"/>
  <c r="AF1000" i="1"/>
  <c r="AE1000" i="1"/>
  <c r="AD1000" i="1"/>
  <c r="Z1000" i="1"/>
  <c r="Y1000" i="1"/>
  <c r="X1000" i="1"/>
  <c r="V1000" i="1"/>
  <c r="AF999" i="1"/>
  <c r="AE999" i="1"/>
  <c r="AD999" i="1"/>
  <c r="Z999" i="1"/>
  <c r="Y999" i="1"/>
  <c r="X999" i="1"/>
  <c r="V999" i="1"/>
  <c r="AF998" i="1"/>
  <c r="AE998" i="1"/>
  <c r="AD998" i="1"/>
  <c r="Z998" i="1"/>
  <c r="Y998" i="1"/>
  <c r="X998" i="1"/>
  <c r="V998" i="1"/>
  <c r="AF997" i="1"/>
  <c r="AE997" i="1"/>
  <c r="AD997" i="1"/>
  <c r="Z997" i="1"/>
  <c r="Y997" i="1"/>
  <c r="X997" i="1"/>
  <c r="V997" i="1"/>
  <c r="AF996" i="1"/>
  <c r="AE996" i="1"/>
  <c r="AD996" i="1"/>
  <c r="Z996" i="1"/>
  <c r="Y996" i="1"/>
  <c r="X996" i="1"/>
  <c r="V996" i="1"/>
  <c r="AF995" i="1"/>
  <c r="AE995" i="1"/>
  <c r="AD995" i="1"/>
  <c r="Z995" i="1"/>
  <c r="Y995" i="1"/>
  <c r="X995" i="1"/>
  <c r="V995" i="1"/>
  <c r="AF994" i="1"/>
  <c r="AE994" i="1"/>
  <c r="AD994" i="1"/>
  <c r="Z994" i="1"/>
  <c r="Y994" i="1"/>
  <c r="X994" i="1"/>
  <c r="V994" i="1"/>
  <c r="AF993" i="1"/>
  <c r="AE993" i="1"/>
  <c r="AD993" i="1"/>
  <c r="Z993" i="1"/>
  <c r="Y993" i="1"/>
  <c r="X993" i="1"/>
  <c r="V993" i="1"/>
  <c r="AF992" i="1"/>
  <c r="AE992" i="1"/>
  <c r="AD992" i="1"/>
  <c r="Z992" i="1"/>
  <c r="Y992" i="1"/>
  <c r="X992" i="1"/>
  <c r="V992" i="1"/>
  <c r="AF991" i="1"/>
  <c r="AE991" i="1"/>
  <c r="AD991" i="1"/>
  <c r="Z991" i="1"/>
  <c r="Y991" i="1"/>
  <c r="X991" i="1"/>
  <c r="V991" i="1"/>
  <c r="AF990" i="1"/>
  <c r="AE990" i="1"/>
  <c r="AD990" i="1"/>
  <c r="Z990" i="1"/>
  <c r="Y990" i="1"/>
  <c r="X990" i="1"/>
  <c r="V990" i="1"/>
  <c r="AF989" i="1"/>
  <c r="AE989" i="1"/>
  <c r="AD989" i="1"/>
  <c r="Z989" i="1"/>
  <c r="Y989" i="1"/>
  <c r="X989" i="1"/>
  <c r="V989" i="1"/>
  <c r="AF988" i="1"/>
  <c r="AE988" i="1"/>
  <c r="AD988" i="1"/>
  <c r="Z988" i="1"/>
  <c r="Y988" i="1"/>
  <c r="X988" i="1"/>
  <c r="V988" i="1"/>
  <c r="AF987" i="1"/>
  <c r="AE987" i="1"/>
  <c r="AD987" i="1"/>
  <c r="Z987" i="1"/>
  <c r="Y987" i="1"/>
  <c r="X987" i="1"/>
  <c r="V987" i="1"/>
  <c r="AF986" i="1"/>
  <c r="AE986" i="1"/>
  <c r="AD986" i="1"/>
  <c r="Z986" i="1"/>
  <c r="Y986" i="1"/>
  <c r="X986" i="1"/>
  <c r="V986" i="1"/>
  <c r="AF985" i="1"/>
  <c r="AE985" i="1"/>
  <c r="AD985" i="1"/>
  <c r="Z985" i="1"/>
  <c r="Y985" i="1"/>
  <c r="X985" i="1"/>
  <c r="V985" i="1"/>
  <c r="AF984" i="1"/>
  <c r="AE984" i="1"/>
  <c r="AD984" i="1"/>
  <c r="Z984" i="1"/>
  <c r="Y984" i="1"/>
  <c r="X984" i="1"/>
  <c r="V984" i="1"/>
  <c r="AF983" i="1"/>
  <c r="AE983" i="1"/>
  <c r="AD983" i="1"/>
  <c r="Z983" i="1"/>
  <c r="Y983" i="1"/>
  <c r="X983" i="1"/>
  <c r="V983" i="1"/>
  <c r="AF982" i="1"/>
  <c r="AE982" i="1"/>
  <c r="AD982" i="1"/>
  <c r="Z982" i="1"/>
  <c r="Y982" i="1"/>
  <c r="X982" i="1"/>
  <c r="V982" i="1"/>
  <c r="AF981" i="1"/>
  <c r="AE981" i="1"/>
  <c r="AD981" i="1"/>
  <c r="Z981" i="1"/>
  <c r="Y981" i="1"/>
  <c r="X981" i="1"/>
  <c r="V981" i="1"/>
  <c r="AF980" i="1"/>
  <c r="AE980" i="1"/>
  <c r="AD980" i="1"/>
  <c r="Z980" i="1"/>
  <c r="Y980" i="1"/>
  <c r="X980" i="1"/>
  <c r="V980" i="1"/>
  <c r="AF979" i="1"/>
  <c r="AE979" i="1"/>
  <c r="AD979" i="1"/>
  <c r="Z979" i="1"/>
  <c r="Y979" i="1"/>
  <c r="X979" i="1"/>
  <c r="V979" i="1"/>
  <c r="AF978" i="1"/>
  <c r="AE978" i="1"/>
  <c r="AD978" i="1"/>
  <c r="Z978" i="1"/>
  <c r="Y978" i="1"/>
  <c r="X978" i="1"/>
  <c r="V978" i="1"/>
  <c r="AF977" i="1"/>
  <c r="AE977" i="1"/>
  <c r="AD977" i="1"/>
  <c r="Z977" i="1"/>
  <c r="Y977" i="1"/>
  <c r="X977" i="1"/>
  <c r="V977" i="1"/>
  <c r="AF976" i="1"/>
  <c r="AE976" i="1"/>
  <c r="AD976" i="1"/>
  <c r="Z976" i="1"/>
  <c r="Y976" i="1"/>
  <c r="X976" i="1"/>
  <c r="V976" i="1"/>
  <c r="AF975" i="1"/>
  <c r="AE975" i="1"/>
  <c r="AD975" i="1"/>
  <c r="Z975" i="1"/>
  <c r="Y975" i="1"/>
  <c r="X975" i="1"/>
  <c r="V975" i="1"/>
  <c r="AF974" i="1"/>
  <c r="AE974" i="1"/>
  <c r="AD974" i="1"/>
  <c r="Z974" i="1"/>
  <c r="Y974" i="1"/>
  <c r="X974" i="1"/>
  <c r="V974" i="1"/>
  <c r="AF973" i="1"/>
  <c r="AE973" i="1"/>
  <c r="AD973" i="1"/>
  <c r="Z973" i="1"/>
  <c r="Y973" i="1"/>
  <c r="X973" i="1"/>
  <c r="V973" i="1"/>
  <c r="AF972" i="1"/>
  <c r="AE972" i="1"/>
  <c r="AD972" i="1"/>
  <c r="Z972" i="1"/>
  <c r="Y972" i="1"/>
  <c r="X972" i="1"/>
  <c r="V972" i="1"/>
  <c r="AF971" i="1"/>
  <c r="AE971" i="1"/>
  <c r="AD971" i="1"/>
  <c r="Z971" i="1"/>
  <c r="Y971" i="1"/>
  <c r="X971" i="1"/>
  <c r="V971" i="1"/>
  <c r="AF970" i="1"/>
  <c r="AE970" i="1"/>
  <c r="AD970" i="1"/>
  <c r="Z970" i="1"/>
  <c r="Y970" i="1"/>
  <c r="X970" i="1"/>
  <c r="V970" i="1"/>
  <c r="AF969" i="1"/>
  <c r="AE969" i="1"/>
  <c r="AD969" i="1"/>
  <c r="Z969" i="1"/>
  <c r="Y969" i="1"/>
  <c r="X969" i="1"/>
  <c r="V969" i="1"/>
  <c r="AF968" i="1"/>
  <c r="AE968" i="1"/>
  <c r="AD968" i="1"/>
  <c r="Z968" i="1"/>
  <c r="Y968" i="1"/>
  <c r="X968" i="1"/>
  <c r="V968" i="1"/>
  <c r="AF967" i="1"/>
  <c r="AE967" i="1"/>
  <c r="AD967" i="1"/>
  <c r="Z967" i="1"/>
  <c r="Y967" i="1"/>
  <c r="X967" i="1"/>
  <c r="V967" i="1"/>
  <c r="AF966" i="1"/>
  <c r="AE966" i="1"/>
  <c r="AD966" i="1"/>
  <c r="Z966" i="1"/>
  <c r="Y966" i="1"/>
  <c r="X966" i="1"/>
  <c r="V966" i="1"/>
  <c r="AF965" i="1"/>
  <c r="AE965" i="1"/>
  <c r="AD965" i="1"/>
  <c r="Z965" i="1"/>
  <c r="Y965" i="1"/>
  <c r="X965" i="1"/>
  <c r="V965" i="1"/>
  <c r="AF964" i="1"/>
  <c r="AE964" i="1"/>
  <c r="AD964" i="1"/>
  <c r="Z964" i="1"/>
  <c r="Y964" i="1"/>
  <c r="X964" i="1"/>
  <c r="V964" i="1"/>
  <c r="AF963" i="1"/>
  <c r="AE963" i="1"/>
  <c r="AD963" i="1"/>
  <c r="Z963" i="1"/>
  <c r="Y963" i="1"/>
  <c r="X963" i="1"/>
  <c r="V963" i="1"/>
  <c r="AF962" i="1"/>
  <c r="AE962" i="1"/>
  <c r="AD962" i="1"/>
  <c r="Z962" i="1"/>
  <c r="Y962" i="1"/>
  <c r="X962" i="1"/>
  <c r="V962" i="1"/>
  <c r="AF961" i="1"/>
  <c r="AE961" i="1"/>
  <c r="AD961" i="1"/>
  <c r="Z961" i="1"/>
  <c r="Y961" i="1"/>
  <c r="X961" i="1"/>
  <c r="V961" i="1"/>
  <c r="AF960" i="1"/>
  <c r="AE960" i="1"/>
  <c r="AD960" i="1"/>
  <c r="Z960" i="1"/>
  <c r="Y960" i="1"/>
  <c r="X960" i="1"/>
  <c r="V960" i="1"/>
  <c r="AF959" i="1"/>
  <c r="AE959" i="1"/>
  <c r="AD959" i="1"/>
  <c r="Z959" i="1"/>
  <c r="Y959" i="1"/>
  <c r="X959" i="1"/>
  <c r="V959" i="1"/>
  <c r="AF958" i="1"/>
  <c r="AE958" i="1"/>
  <c r="AD958" i="1"/>
  <c r="Z958" i="1"/>
  <c r="Y958" i="1"/>
  <c r="X958" i="1"/>
  <c r="V958" i="1"/>
  <c r="AF957" i="1"/>
  <c r="AE957" i="1"/>
  <c r="AD957" i="1"/>
  <c r="Z957" i="1"/>
  <c r="Y957" i="1"/>
  <c r="X957" i="1"/>
  <c r="V957" i="1"/>
  <c r="AF956" i="1"/>
  <c r="AE956" i="1"/>
  <c r="AD956" i="1"/>
  <c r="Z956" i="1"/>
  <c r="Y956" i="1"/>
  <c r="X956" i="1"/>
  <c r="V956" i="1"/>
  <c r="AF955" i="1"/>
  <c r="AE955" i="1"/>
  <c r="AD955" i="1"/>
  <c r="Z955" i="1"/>
  <c r="Y955" i="1"/>
  <c r="X955" i="1"/>
  <c r="V955" i="1"/>
  <c r="AF954" i="1"/>
  <c r="AE954" i="1"/>
  <c r="AD954" i="1"/>
  <c r="Z954" i="1"/>
  <c r="Y954" i="1"/>
  <c r="X954" i="1"/>
  <c r="V954" i="1"/>
  <c r="AF953" i="1"/>
  <c r="AE953" i="1"/>
  <c r="AD953" i="1"/>
  <c r="Z953" i="1"/>
  <c r="Y953" i="1"/>
  <c r="X953" i="1"/>
  <c r="V953" i="1"/>
  <c r="AF952" i="1"/>
  <c r="AE952" i="1"/>
  <c r="AD952" i="1"/>
  <c r="Z952" i="1"/>
  <c r="Y952" i="1"/>
  <c r="X952" i="1"/>
  <c r="V952" i="1"/>
  <c r="AF951" i="1"/>
  <c r="AE951" i="1"/>
  <c r="AD951" i="1"/>
  <c r="Z951" i="1"/>
  <c r="Y951" i="1"/>
  <c r="X951" i="1"/>
  <c r="V951" i="1"/>
  <c r="AF950" i="1"/>
  <c r="AE950" i="1"/>
  <c r="AD950" i="1"/>
  <c r="Z950" i="1"/>
  <c r="Y950" i="1"/>
  <c r="X950" i="1"/>
  <c r="V950" i="1"/>
  <c r="AF949" i="1"/>
  <c r="AE949" i="1"/>
  <c r="AD949" i="1"/>
  <c r="Z949" i="1"/>
  <c r="Y949" i="1"/>
  <c r="X949" i="1"/>
  <c r="V949" i="1"/>
  <c r="AF948" i="1"/>
  <c r="AE948" i="1"/>
  <c r="AD948" i="1"/>
  <c r="Z948" i="1"/>
  <c r="Y948" i="1"/>
  <c r="X948" i="1"/>
  <c r="V948" i="1"/>
  <c r="AF947" i="1"/>
  <c r="AE947" i="1"/>
  <c r="AD947" i="1"/>
  <c r="Z947" i="1"/>
  <c r="Y947" i="1"/>
  <c r="X947" i="1"/>
  <c r="V947" i="1"/>
  <c r="AF946" i="1"/>
  <c r="AE946" i="1"/>
  <c r="AD946" i="1"/>
  <c r="Z946" i="1"/>
  <c r="Y946" i="1"/>
  <c r="X946" i="1"/>
  <c r="V946" i="1"/>
  <c r="AF945" i="1"/>
  <c r="AE945" i="1"/>
  <c r="AD945" i="1"/>
  <c r="Z945" i="1"/>
  <c r="Y945" i="1"/>
  <c r="X945" i="1"/>
  <c r="V945" i="1"/>
  <c r="AF944" i="1"/>
  <c r="AE944" i="1"/>
  <c r="AD944" i="1"/>
  <c r="Z944" i="1"/>
  <c r="Y944" i="1"/>
  <c r="X944" i="1"/>
  <c r="V944" i="1"/>
  <c r="AF943" i="1"/>
  <c r="AE943" i="1"/>
  <c r="AD943" i="1"/>
  <c r="Z943" i="1"/>
  <c r="Y943" i="1"/>
  <c r="X943" i="1"/>
  <c r="V943" i="1"/>
  <c r="AF942" i="1"/>
  <c r="AE942" i="1"/>
  <c r="AD942" i="1"/>
  <c r="Z942" i="1"/>
  <c r="Y942" i="1"/>
  <c r="X942" i="1"/>
  <c r="V942" i="1"/>
  <c r="AF941" i="1"/>
  <c r="AE941" i="1"/>
  <c r="AD941" i="1"/>
  <c r="Z941" i="1"/>
  <c r="Y941" i="1"/>
  <c r="X941" i="1"/>
  <c r="V941" i="1"/>
  <c r="AF940" i="1"/>
  <c r="AE940" i="1"/>
  <c r="AD940" i="1"/>
  <c r="Z940" i="1"/>
  <c r="Y940" i="1"/>
  <c r="X940" i="1"/>
  <c r="V940" i="1"/>
  <c r="AF939" i="1"/>
  <c r="AE939" i="1"/>
  <c r="AD939" i="1"/>
  <c r="Z939" i="1"/>
  <c r="Y939" i="1"/>
  <c r="X939" i="1"/>
  <c r="V939" i="1"/>
  <c r="AF938" i="1"/>
  <c r="AE938" i="1"/>
  <c r="AD938" i="1"/>
  <c r="Z938" i="1"/>
  <c r="Y938" i="1"/>
  <c r="X938" i="1"/>
  <c r="V938" i="1"/>
  <c r="AF937" i="1"/>
  <c r="AE937" i="1"/>
  <c r="AD937" i="1"/>
  <c r="Z937" i="1"/>
  <c r="Y937" i="1"/>
  <c r="X937" i="1"/>
  <c r="V937" i="1"/>
  <c r="AF936" i="1"/>
  <c r="AE936" i="1"/>
  <c r="AD936" i="1"/>
  <c r="Z936" i="1"/>
  <c r="Y936" i="1"/>
  <c r="X936" i="1"/>
  <c r="V936" i="1"/>
  <c r="AF935" i="1"/>
  <c r="AE935" i="1"/>
  <c r="AD935" i="1"/>
  <c r="Z935" i="1"/>
  <c r="Y935" i="1"/>
  <c r="X935" i="1"/>
  <c r="V935" i="1"/>
  <c r="AF934" i="1"/>
  <c r="AE934" i="1"/>
  <c r="AD934" i="1"/>
  <c r="Z934" i="1"/>
  <c r="Y934" i="1"/>
  <c r="X934" i="1"/>
  <c r="V934" i="1"/>
  <c r="AF933" i="1"/>
  <c r="AE933" i="1"/>
  <c r="AD933" i="1"/>
  <c r="Z933" i="1"/>
  <c r="Y933" i="1"/>
  <c r="X933" i="1"/>
  <c r="V933" i="1"/>
  <c r="AF932" i="1"/>
  <c r="AE932" i="1"/>
  <c r="AD932" i="1"/>
  <c r="Z932" i="1"/>
  <c r="Y932" i="1"/>
  <c r="X932" i="1"/>
  <c r="V932" i="1"/>
  <c r="AF931" i="1"/>
  <c r="AE931" i="1"/>
  <c r="AD931" i="1"/>
  <c r="Z931" i="1"/>
  <c r="Y931" i="1"/>
  <c r="X931" i="1"/>
  <c r="V931" i="1"/>
  <c r="AF930" i="1"/>
  <c r="AE930" i="1"/>
  <c r="AD930" i="1"/>
  <c r="Z930" i="1"/>
  <c r="Y930" i="1"/>
  <c r="X930" i="1"/>
  <c r="V930" i="1"/>
  <c r="AF929" i="1"/>
  <c r="AE929" i="1"/>
  <c r="AD929" i="1"/>
  <c r="Z929" i="1"/>
  <c r="Y929" i="1"/>
  <c r="X929" i="1"/>
  <c r="V929" i="1"/>
  <c r="AF928" i="1"/>
  <c r="AE928" i="1"/>
  <c r="AD928" i="1"/>
  <c r="Z928" i="1"/>
  <c r="Y928" i="1"/>
  <c r="X928" i="1"/>
  <c r="V928" i="1"/>
  <c r="AF927" i="1"/>
  <c r="AE927" i="1"/>
  <c r="AD927" i="1"/>
  <c r="Z927" i="1"/>
  <c r="Y927" i="1"/>
  <c r="X927" i="1"/>
  <c r="V927" i="1"/>
  <c r="AF926" i="1"/>
  <c r="AE926" i="1"/>
  <c r="AD926" i="1"/>
  <c r="Z926" i="1"/>
  <c r="Y926" i="1"/>
  <c r="X926" i="1"/>
  <c r="V926" i="1"/>
  <c r="AF925" i="1"/>
  <c r="AE925" i="1"/>
  <c r="AD925" i="1"/>
  <c r="Z925" i="1"/>
  <c r="Y925" i="1"/>
  <c r="X925" i="1"/>
  <c r="V925" i="1"/>
  <c r="AF924" i="1"/>
  <c r="AE924" i="1"/>
  <c r="AD924" i="1"/>
  <c r="Z924" i="1"/>
  <c r="Y924" i="1"/>
  <c r="X924" i="1"/>
  <c r="V924" i="1"/>
  <c r="AF923" i="1"/>
  <c r="AE923" i="1"/>
  <c r="AD923" i="1"/>
  <c r="Z923" i="1"/>
  <c r="Y923" i="1"/>
  <c r="X923" i="1"/>
  <c r="V923" i="1"/>
  <c r="AF922" i="1"/>
  <c r="AE922" i="1"/>
  <c r="AD922" i="1"/>
  <c r="Z922" i="1"/>
  <c r="Y922" i="1"/>
  <c r="X922" i="1"/>
  <c r="V922" i="1"/>
  <c r="AF921" i="1"/>
  <c r="AE921" i="1"/>
  <c r="AD921" i="1"/>
  <c r="Z921" i="1"/>
  <c r="Y921" i="1"/>
  <c r="X921" i="1"/>
  <c r="V921" i="1"/>
  <c r="AF920" i="1"/>
  <c r="AE920" i="1"/>
  <c r="AD920" i="1"/>
  <c r="Z920" i="1"/>
  <c r="Y920" i="1"/>
  <c r="X920" i="1"/>
  <c r="V920" i="1"/>
  <c r="AF919" i="1"/>
  <c r="AE919" i="1"/>
  <c r="AD919" i="1"/>
  <c r="Z919" i="1"/>
  <c r="Y919" i="1"/>
  <c r="X919" i="1"/>
  <c r="V919" i="1"/>
  <c r="AF918" i="1"/>
  <c r="AE918" i="1"/>
  <c r="AD918" i="1"/>
  <c r="Z918" i="1"/>
  <c r="Y918" i="1"/>
  <c r="X918" i="1"/>
  <c r="V918" i="1"/>
  <c r="AF917" i="1"/>
  <c r="AE917" i="1"/>
  <c r="AD917" i="1"/>
  <c r="Z917" i="1"/>
  <c r="Y917" i="1"/>
  <c r="X917" i="1"/>
  <c r="V917" i="1"/>
  <c r="AF916" i="1"/>
  <c r="AE916" i="1"/>
  <c r="AD916" i="1"/>
  <c r="Z916" i="1"/>
  <c r="Y916" i="1"/>
  <c r="X916" i="1"/>
  <c r="V916" i="1"/>
  <c r="AF915" i="1"/>
  <c r="AE915" i="1"/>
  <c r="AD915" i="1"/>
  <c r="Z915" i="1"/>
  <c r="Y915" i="1"/>
  <c r="X915" i="1"/>
  <c r="V915" i="1"/>
  <c r="AF914" i="1"/>
  <c r="AE914" i="1"/>
  <c r="AD914" i="1"/>
  <c r="Z914" i="1"/>
  <c r="Y914" i="1"/>
  <c r="X914" i="1"/>
  <c r="V914" i="1"/>
  <c r="AF913" i="1"/>
  <c r="AE913" i="1"/>
  <c r="AD913" i="1"/>
  <c r="Z913" i="1"/>
  <c r="Y913" i="1"/>
  <c r="X913" i="1"/>
  <c r="V913" i="1"/>
  <c r="AF912" i="1"/>
  <c r="AE912" i="1"/>
  <c r="AD912" i="1"/>
  <c r="Z912" i="1"/>
  <c r="Y912" i="1"/>
  <c r="X912" i="1"/>
  <c r="V912" i="1"/>
  <c r="AF911" i="1"/>
  <c r="AE911" i="1"/>
  <c r="AD911" i="1"/>
  <c r="Z911" i="1"/>
  <c r="Y911" i="1"/>
  <c r="X911" i="1"/>
  <c r="V911" i="1"/>
  <c r="AF910" i="1"/>
  <c r="AE910" i="1"/>
  <c r="AD910" i="1"/>
  <c r="Z910" i="1"/>
  <c r="Y910" i="1"/>
  <c r="X910" i="1"/>
  <c r="V910" i="1"/>
  <c r="AF909" i="1"/>
  <c r="AE909" i="1"/>
  <c r="AD909" i="1"/>
  <c r="Z909" i="1"/>
  <c r="Y909" i="1"/>
  <c r="X909" i="1"/>
  <c r="V909" i="1"/>
  <c r="AF908" i="1"/>
  <c r="AE908" i="1"/>
  <c r="AD908" i="1"/>
  <c r="Z908" i="1"/>
  <c r="Y908" i="1"/>
  <c r="X908" i="1"/>
  <c r="V908" i="1"/>
  <c r="AF907" i="1"/>
  <c r="AE907" i="1"/>
  <c r="AD907" i="1"/>
  <c r="Z907" i="1"/>
  <c r="Y907" i="1"/>
  <c r="X907" i="1"/>
  <c r="V907" i="1"/>
  <c r="AF906" i="1"/>
  <c r="AE906" i="1"/>
  <c r="AD906" i="1"/>
  <c r="Z906" i="1"/>
  <c r="Y906" i="1"/>
  <c r="X906" i="1"/>
  <c r="V906" i="1"/>
  <c r="AF905" i="1"/>
  <c r="AE905" i="1"/>
  <c r="AD905" i="1"/>
  <c r="Z905" i="1"/>
  <c r="Y905" i="1"/>
  <c r="X905" i="1"/>
  <c r="V905" i="1"/>
  <c r="AF904" i="1"/>
  <c r="AE904" i="1"/>
  <c r="AD904" i="1"/>
  <c r="Z904" i="1"/>
  <c r="Y904" i="1"/>
  <c r="X904" i="1"/>
  <c r="V904" i="1"/>
  <c r="AF903" i="1"/>
  <c r="AE903" i="1"/>
  <c r="AD903" i="1"/>
  <c r="Z903" i="1"/>
  <c r="Y903" i="1"/>
  <c r="X903" i="1"/>
  <c r="V903" i="1"/>
  <c r="AF902" i="1"/>
  <c r="AE902" i="1"/>
  <c r="AD902" i="1"/>
  <c r="Z902" i="1"/>
  <c r="Y902" i="1"/>
  <c r="X902" i="1"/>
  <c r="V902" i="1"/>
  <c r="AF901" i="1"/>
  <c r="AE901" i="1"/>
  <c r="AD901" i="1"/>
  <c r="Z901" i="1"/>
  <c r="Y901" i="1"/>
  <c r="X901" i="1"/>
  <c r="V901" i="1"/>
  <c r="AF900" i="1"/>
  <c r="AE900" i="1"/>
  <c r="AD900" i="1"/>
  <c r="Z900" i="1"/>
  <c r="Y900" i="1"/>
  <c r="X900" i="1"/>
  <c r="V900" i="1"/>
  <c r="AF899" i="1"/>
  <c r="AE899" i="1"/>
  <c r="AD899" i="1"/>
  <c r="Z899" i="1"/>
  <c r="Y899" i="1"/>
  <c r="X899" i="1"/>
  <c r="V899" i="1"/>
  <c r="AF898" i="1"/>
  <c r="AE898" i="1"/>
  <c r="AD898" i="1"/>
  <c r="Z898" i="1"/>
  <c r="Y898" i="1"/>
  <c r="X898" i="1"/>
  <c r="V898" i="1"/>
  <c r="AF897" i="1"/>
  <c r="AE897" i="1"/>
  <c r="AD897" i="1"/>
  <c r="Z897" i="1"/>
  <c r="Y897" i="1"/>
  <c r="X897" i="1"/>
  <c r="V897" i="1"/>
  <c r="AF896" i="1"/>
  <c r="AE896" i="1"/>
  <c r="AD896" i="1"/>
  <c r="Z896" i="1"/>
  <c r="Y896" i="1"/>
  <c r="X896" i="1"/>
  <c r="V896" i="1"/>
  <c r="AF895" i="1"/>
  <c r="AE895" i="1"/>
  <c r="AD895" i="1"/>
  <c r="Z895" i="1"/>
  <c r="Y895" i="1"/>
  <c r="X895" i="1"/>
  <c r="V895" i="1"/>
  <c r="AF894" i="1"/>
  <c r="AE894" i="1"/>
  <c r="AD894" i="1"/>
  <c r="Z894" i="1"/>
  <c r="Y894" i="1"/>
  <c r="X894" i="1"/>
  <c r="V894" i="1"/>
  <c r="AF893" i="1"/>
  <c r="AE893" i="1"/>
  <c r="AD893" i="1"/>
  <c r="Z893" i="1"/>
  <c r="Y893" i="1"/>
  <c r="X893" i="1"/>
  <c r="V893" i="1"/>
  <c r="AF892" i="1"/>
  <c r="AE892" i="1"/>
  <c r="AD892" i="1"/>
  <c r="Z892" i="1"/>
  <c r="Y892" i="1"/>
  <c r="X892" i="1"/>
  <c r="V892" i="1"/>
  <c r="AF891" i="1"/>
  <c r="AE891" i="1"/>
  <c r="AD891" i="1"/>
  <c r="Z891" i="1"/>
  <c r="Y891" i="1"/>
  <c r="X891" i="1"/>
  <c r="V891" i="1"/>
  <c r="AF890" i="1"/>
  <c r="AE890" i="1"/>
  <c r="AD890" i="1"/>
  <c r="Z890" i="1"/>
  <c r="Y890" i="1"/>
  <c r="X890" i="1"/>
  <c r="V890" i="1"/>
  <c r="AF889" i="1"/>
  <c r="AE889" i="1"/>
  <c r="AD889" i="1"/>
  <c r="Z889" i="1"/>
  <c r="Y889" i="1"/>
  <c r="X889" i="1"/>
  <c r="V889" i="1"/>
  <c r="AF888" i="1"/>
  <c r="AE888" i="1"/>
  <c r="AD888" i="1"/>
  <c r="Z888" i="1"/>
  <c r="Y888" i="1"/>
  <c r="X888" i="1"/>
  <c r="V888" i="1"/>
  <c r="AF887" i="1"/>
  <c r="AE887" i="1"/>
  <c r="AD887" i="1"/>
  <c r="Z887" i="1"/>
  <c r="Y887" i="1"/>
  <c r="X887" i="1"/>
  <c r="V887" i="1"/>
  <c r="AF886" i="1"/>
  <c r="AE886" i="1"/>
  <c r="AD886" i="1"/>
  <c r="Z886" i="1"/>
  <c r="Y886" i="1"/>
  <c r="X886" i="1"/>
  <c r="V886" i="1"/>
  <c r="AF885" i="1"/>
  <c r="AE885" i="1"/>
  <c r="AD885" i="1"/>
  <c r="Z885" i="1"/>
  <c r="Y885" i="1"/>
  <c r="X885" i="1"/>
  <c r="V885" i="1"/>
  <c r="AF884" i="1"/>
  <c r="AE884" i="1"/>
  <c r="AD884" i="1"/>
  <c r="Z884" i="1"/>
  <c r="Y884" i="1"/>
  <c r="X884" i="1"/>
  <c r="V884" i="1"/>
  <c r="AF883" i="1"/>
  <c r="AE883" i="1"/>
  <c r="AD883" i="1"/>
  <c r="Z883" i="1"/>
  <c r="Y883" i="1"/>
  <c r="X883" i="1"/>
  <c r="V883" i="1"/>
  <c r="AF882" i="1"/>
  <c r="AE882" i="1"/>
  <c r="AD882" i="1"/>
  <c r="Z882" i="1"/>
  <c r="Y882" i="1"/>
  <c r="X882" i="1"/>
  <c r="V882" i="1"/>
  <c r="AF881" i="1"/>
  <c r="AE881" i="1"/>
  <c r="AD881" i="1"/>
  <c r="Z881" i="1"/>
  <c r="Y881" i="1"/>
  <c r="X881" i="1"/>
  <c r="V881" i="1"/>
  <c r="AF880" i="1"/>
  <c r="AE880" i="1"/>
  <c r="AD880" i="1"/>
  <c r="Z880" i="1"/>
  <c r="Y880" i="1"/>
  <c r="X880" i="1"/>
  <c r="V880" i="1"/>
  <c r="AF879" i="1"/>
  <c r="AE879" i="1"/>
  <c r="AD879" i="1"/>
  <c r="Z879" i="1"/>
  <c r="Y879" i="1"/>
  <c r="X879" i="1"/>
  <c r="V879" i="1"/>
  <c r="AF878" i="1"/>
  <c r="AE878" i="1"/>
  <c r="AD878" i="1"/>
  <c r="Z878" i="1"/>
  <c r="Y878" i="1"/>
  <c r="X878" i="1"/>
  <c r="V878" i="1"/>
  <c r="AF877" i="1"/>
  <c r="AE877" i="1"/>
  <c r="AD877" i="1"/>
  <c r="Z877" i="1"/>
  <c r="Y877" i="1"/>
  <c r="X877" i="1"/>
  <c r="V877" i="1"/>
  <c r="AF876" i="1"/>
  <c r="AE876" i="1"/>
  <c r="AD876" i="1"/>
  <c r="Z876" i="1"/>
  <c r="Y876" i="1"/>
  <c r="X876" i="1"/>
  <c r="V876" i="1"/>
  <c r="AF875" i="1"/>
  <c r="AE875" i="1"/>
  <c r="AD875" i="1"/>
  <c r="Z875" i="1"/>
  <c r="Y875" i="1"/>
  <c r="X875" i="1"/>
  <c r="V875" i="1"/>
  <c r="AF874" i="1"/>
  <c r="AE874" i="1"/>
  <c r="AD874" i="1"/>
  <c r="Z874" i="1"/>
  <c r="Y874" i="1"/>
  <c r="X874" i="1"/>
  <c r="V874" i="1"/>
  <c r="AF873" i="1"/>
  <c r="AE873" i="1"/>
  <c r="AD873" i="1"/>
  <c r="Z873" i="1"/>
  <c r="Y873" i="1"/>
  <c r="X873" i="1"/>
  <c r="V873" i="1"/>
  <c r="AF872" i="1"/>
  <c r="AE872" i="1"/>
  <c r="AD872" i="1"/>
  <c r="Z872" i="1"/>
  <c r="Y872" i="1"/>
  <c r="X872" i="1"/>
  <c r="V872" i="1"/>
  <c r="AF871" i="1"/>
  <c r="AE871" i="1"/>
  <c r="AD871" i="1"/>
  <c r="Z871" i="1"/>
  <c r="Y871" i="1"/>
  <c r="X871" i="1"/>
  <c r="V871" i="1"/>
  <c r="AF870" i="1"/>
  <c r="AE870" i="1"/>
  <c r="AD870" i="1"/>
  <c r="Z870" i="1"/>
  <c r="Y870" i="1"/>
  <c r="X870" i="1"/>
  <c r="V870" i="1"/>
  <c r="AF869" i="1"/>
  <c r="AE869" i="1"/>
  <c r="AD869" i="1"/>
  <c r="Z869" i="1"/>
  <c r="Y869" i="1"/>
  <c r="X869" i="1"/>
  <c r="V869" i="1"/>
  <c r="AF868" i="1"/>
  <c r="AE868" i="1"/>
  <c r="AD868" i="1"/>
  <c r="Z868" i="1"/>
  <c r="Y868" i="1"/>
  <c r="X868" i="1"/>
  <c r="V868" i="1"/>
  <c r="AF867" i="1"/>
  <c r="AE867" i="1"/>
  <c r="AD867" i="1"/>
  <c r="Z867" i="1"/>
  <c r="Y867" i="1"/>
  <c r="X867" i="1"/>
  <c r="V867" i="1"/>
  <c r="AF866" i="1"/>
  <c r="AE866" i="1"/>
  <c r="AD866" i="1"/>
  <c r="Z866" i="1"/>
  <c r="Y866" i="1"/>
  <c r="X866" i="1"/>
  <c r="V866" i="1"/>
  <c r="AF865" i="1"/>
  <c r="AE865" i="1"/>
  <c r="AD865" i="1"/>
  <c r="Z865" i="1"/>
  <c r="Y865" i="1"/>
  <c r="X865" i="1"/>
  <c r="V865" i="1"/>
  <c r="AF864" i="1"/>
  <c r="AE864" i="1"/>
  <c r="AD864" i="1"/>
  <c r="Z864" i="1"/>
  <c r="Y864" i="1"/>
  <c r="X864" i="1"/>
  <c r="V864" i="1"/>
  <c r="AF863" i="1"/>
  <c r="AE863" i="1"/>
  <c r="AD863" i="1"/>
  <c r="Z863" i="1"/>
  <c r="Y863" i="1"/>
  <c r="X863" i="1"/>
  <c r="V863" i="1"/>
  <c r="AF862" i="1"/>
  <c r="AE862" i="1"/>
  <c r="AD862" i="1"/>
  <c r="Z862" i="1"/>
  <c r="Y862" i="1"/>
  <c r="X862" i="1"/>
  <c r="V862" i="1"/>
  <c r="AF861" i="1"/>
  <c r="AE861" i="1"/>
  <c r="AD861" i="1"/>
  <c r="Z861" i="1"/>
  <c r="Y861" i="1"/>
  <c r="X861" i="1"/>
  <c r="V861" i="1"/>
  <c r="AF860" i="1"/>
  <c r="AE860" i="1"/>
  <c r="AD860" i="1"/>
  <c r="Z860" i="1"/>
  <c r="Y860" i="1"/>
  <c r="X860" i="1"/>
  <c r="V860" i="1"/>
  <c r="AF859" i="1"/>
  <c r="AE859" i="1"/>
  <c r="AD859" i="1"/>
  <c r="Z859" i="1"/>
  <c r="Y859" i="1"/>
  <c r="X859" i="1"/>
  <c r="V859" i="1"/>
  <c r="AF858" i="1"/>
  <c r="AE858" i="1"/>
  <c r="AD858" i="1"/>
  <c r="Z858" i="1"/>
  <c r="Y858" i="1"/>
  <c r="X858" i="1"/>
  <c r="V858" i="1"/>
  <c r="AF857" i="1"/>
  <c r="AE857" i="1"/>
  <c r="AD857" i="1"/>
  <c r="Z857" i="1"/>
  <c r="Y857" i="1"/>
  <c r="X857" i="1"/>
  <c r="V857" i="1"/>
  <c r="AF856" i="1"/>
  <c r="AE856" i="1"/>
  <c r="AD856" i="1"/>
  <c r="Z856" i="1"/>
  <c r="Y856" i="1"/>
  <c r="X856" i="1"/>
  <c r="V856" i="1"/>
  <c r="AF855" i="1"/>
  <c r="AE855" i="1"/>
  <c r="AD855" i="1"/>
  <c r="Z855" i="1"/>
  <c r="Y855" i="1"/>
  <c r="X855" i="1"/>
  <c r="V855" i="1"/>
  <c r="AF854" i="1"/>
  <c r="AE854" i="1"/>
  <c r="AD854" i="1"/>
  <c r="Z854" i="1"/>
  <c r="Y854" i="1"/>
  <c r="X854" i="1"/>
  <c r="V854" i="1"/>
  <c r="AF853" i="1"/>
  <c r="AE853" i="1"/>
  <c r="AD853" i="1"/>
  <c r="Z853" i="1"/>
  <c r="Y853" i="1"/>
  <c r="X853" i="1"/>
  <c r="V853" i="1"/>
  <c r="AF852" i="1"/>
  <c r="AE852" i="1"/>
  <c r="AD852" i="1"/>
  <c r="Z852" i="1"/>
  <c r="Y852" i="1"/>
  <c r="X852" i="1"/>
  <c r="V852" i="1"/>
  <c r="AF851" i="1"/>
  <c r="AE851" i="1"/>
  <c r="AD851" i="1"/>
  <c r="Z851" i="1"/>
  <c r="Y851" i="1"/>
  <c r="X851" i="1"/>
  <c r="V851" i="1"/>
  <c r="AF850" i="1"/>
  <c r="AE850" i="1"/>
  <c r="AD850" i="1"/>
  <c r="Z850" i="1"/>
  <c r="Y850" i="1"/>
  <c r="X850" i="1"/>
  <c r="V850" i="1"/>
  <c r="AF849" i="1"/>
  <c r="AE849" i="1"/>
  <c r="AD849" i="1"/>
  <c r="Z849" i="1"/>
  <c r="Y849" i="1"/>
  <c r="X849" i="1"/>
  <c r="V849" i="1"/>
  <c r="AF848" i="1"/>
  <c r="AE848" i="1"/>
  <c r="AD848" i="1"/>
  <c r="Z848" i="1"/>
  <c r="Y848" i="1"/>
  <c r="X848" i="1"/>
  <c r="V848" i="1"/>
  <c r="AF847" i="1"/>
  <c r="AE847" i="1"/>
  <c r="AD847" i="1"/>
  <c r="Z847" i="1"/>
  <c r="Y847" i="1"/>
  <c r="X847" i="1"/>
  <c r="V847" i="1"/>
  <c r="AF846" i="1"/>
  <c r="AE846" i="1"/>
  <c r="AD846" i="1"/>
  <c r="Z846" i="1"/>
  <c r="Y846" i="1"/>
  <c r="X846" i="1"/>
  <c r="V846" i="1"/>
  <c r="AF845" i="1"/>
  <c r="AE845" i="1"/>
  <c r="AD845" i="1"/>
  <c r="Z845" i="1"/>
  <c r="Y845" i="1"/>
  <c r="X845" i="1"/>
  <c r="V845" i="1"/>
  <c r="AF844" i="1"/>
  <c r="AE844" i="1"/>
  <c r="AD844" i="1"/>
  <c r="Z844" i="1"/>
  <c r="Y844" i="1"/>
  <c r="X844" i="1"/>
  <c r="V844" i="1"/>
  <c r="AF843" i="1"/>
  <c r="AE843" i="1"/>
  <c r="AD843" i="1"/>
  <c r="Z843" i="1"/>
  <c r="Y843" i="1"/>
  <c r="X843" i="1"/>
  <c r="V843" i="1"/>
  <c r="AF842" i="1"/>
  <c r="AE842" i="1"/>
  <c r="AD842" i="1"/>
  <c r="Z842" i="1"/>
  <c r="Y842" i="1"/>
  <c r="X842" i="1"/>
  <c r="V842" i="1"/>
  <c r="AF841" i="1"/>
  <c r="AE841" i="1"/>
  <c r="AD841" i="1"/>
  <c r="Z841" i="1"/>
  <c r="Y841" i="1"/>
  <c r="X841" i="1"/>
  <c r="V841" i="1"/>
  <c r="AF840" i="1"/>
  <c r="AE840" i="1"/>
  <c r="AD840" i="1"/>
  <c r="Z840" i="1"/>
  <c r="Y840" i="1"/>
  <c r="X840" i="1"/>
  <c r="V840" i="1"/>
  <c r="AF839" i="1"/>
  <c r="AE839" i="1"/>
  <c r="AD839" i="1"/>
  <c r="Z839" i="1"/>
  <c r="Y839" i="1"/>
  <c r="X839" i="1"/>
  <c r="V839" i="1"/>
  <c r="AF838" i="1"/>
  <c r="AE838" i="1"/>
  <c r="AD838" i="1"/>
  <c r="Z838" i="1"/>
  <c r="Y838" i="1"/>
  <c r="X838" i="1"/>
  <c r="V838" i="1"/>
  <c r="AF837" i="1"/>
  <c r="AE837" i="1"/>
  <c r="AD837" i="1"/>
  <c r="Z837" i="1"/>
  <c r="Y837" i="1"/>
  <c r="X837" i="1"/>
  <c r="V837" i="1"/>
  <c r="AF836" i="1"/>
  <c r="AE836" i="1"/>
  <c r="AD836" i="1"/>
  <c r="Z836" i="1"/>
  <c r="Y836" i="1"/>
  <c r="X836" i="1"/>
  <c r="V836" i="1"/>
  <c r="AF835" i="1"/>
  <c r="AE835" i="1"/>
  <c r="AD835" i="1"/>
  <c r="Z835" i="1"/>
  <c r="Y835" i="1"/>
  <c r="X835" i="1"/>
  <c r="V835" i="1"/>
  <c r="AF834" i="1"/>
  <c r="AE834" i="1"/>
  <c r="AD834" i="1"/>
  <c r="Z834" i="1"/>
  <c r="Y834" i="1"/>
  <c r="X834" i="1"/>
  <c r="V834" i="1"/>
  <c r="AF833" i="1"/>
  <c r="AE833" i="1"/>
  <c r="AD833" i="1"/>
  <c r="Z833" i="1"/>
  <c r="Y833" i="1"/>
  <c r="X833" i="1"/>
  <c r="V833" i="1"/>
  <c r="AF832" i="1"/>
  <c r="AE832" i="1"/>
  <c r="AD832" i="1"/>
  <c r="Z832" i="1"/>
  <c r="Y832" i="1"/>
  <c r="X832" i="1"/>
  <c r="V832" i="1"/>
  <c r="AF831" i="1"/>
  <c r="AE831" i="1"/>
  <c r="AD831" i="1"/>
  <c r="Z831" i="1"/>
  <c r="Y831" i="1"/>
  <c r="X831" i="1"/>
  <c r="V831" i="1"/>
  <c r="AF830" i="1"/>
  <c r="AE830" i="1"/>
  <c r="AD830" i="1"/>
  <c r="Z830" i="1"/>
  <c r="Y830" i="1"/>
  <c r="X830" i="1"/>
  <c r="V830" i="1"/>
  <c r="AF829" i="1"/>
  <c r="AE829" i="1"/>
  <c r="AD829" i="1"/>
  <c r="Z829" i="1"/>
  <c r="Y829" i="1"/>
  <c r="X829" i="1"/>
  <c r="V829" i="1"/>
  <c r="AF828" i="1"/>
  <c r="AE828" i="1"/>
  <c r="AD828" i="1"/>
  <c r="Z828" i="1"/>
  <c r="Y828" i="1"/>
  <c r="X828" i="1"/>
  <c r="V828" i="1"/>
  <c r="AF827" i="1"/>
  <c r="AE827" i="1"/>
  <c r="AD827" i="1"/>
  <c r="Z827" i="1"/>
  <c r="Y827" i="1"/>
  <c r="X827" i="1"/>
  <c r="V827" i="1"/>
  <c r="AF826" i="1"/>
  <c r="AE826" i="1"/>
  <c r="AD826" i="1"/>
  <c r="Z826" i="1"/>
  <c r="Y826" i="1"/>
  <c r="X826" i="1"/>
  <c r="V826" i="1"/>
  <c r="AF825" i="1"/>
  <c r="AE825" i="1"/>
  <c r="AD825" i="1"/>
  <c r="Z825" i="1"/>
  <c r="Y825" i="1"/>
  <c r="X825" i="1"/>
  <c r="V825" i="1"/>
  <c r="AF824" i="1"/>
  <c r="AE824" i="1"/>
  <c r="AD824" i="1"/>
  <c r="Z824" i="1"/>
  <c r="Y824" i="1"/>
  <c r="X824" i="1"/>
  <c r="V824" i="1"/>
  <c r="AF823" i="1"/>
  <c r="AE823" i="1"/>
  <c r="AD823" i="1"/>
  <c r="Z823" i="1"/>
  <c r="Y823" i="1"/>
  <c r="X823" i="1"/>
  <c r="V823" i="1"/>
  <c r="AF822" i="1"/>
  <c r="AE822" i="1"/>
  <c r="AD822" i="1"/>
  <c r="Z822" i="1"/>
  <c r="Y822" i="1"/>
  <c r="X822" i="1"/>
  <c r="V822" i="1"/>
  <c r="AF821" i="1"/>
  <c r="AE821" i="1"/>
  <c r="AD821" i="1"/>
  <c r="Z821" i="1"/>
  <c r="Y821" i="1"/>
  <c r="X821" i="1"/>
  <c r="V821" i="1"/>
  <c r="AF820" i="1"/>
  <c r="AE820" i="1"/>
  <c r="AD820" i="1"/>
  <c r="Z820" i="1"/>
  <c r="Y820" i="1"/>
  <c r="X820" i="1"/>
  <c r="V820" i="1"/>
  <c r="AF819" i="1"/>
  <c r="AE819" i="1"/>
  <c r="AD819" i="1"/>
  <c r="Z819" i="1"/>
  <c r="Y819" i="1"/>
  <c r="X819" i="1"/>
  <c r="V819" i="1"/>
  <c r="AF818" i="1"/>
  <c r="AE818" i="1"/>
  <c r="AD818" i="1"/>
  <c r="Z818" i="1"/>
  <c r="Y818" i="1"/>
  <c r="X818" i="1"/>
  <c r="V818" i="1"/>
  <c r="AF817" i="1"/>
  <c r="AE817" i="1"/>
  <c r="AD817" i="1"/>
  <c r="Z817" i="1"/>
  <c r="Y817" i="1"/>
  <c r="X817" i="1"/>
  <c r="V817" i="1"/>
  <c r="AF816" i="1"/>
  <c r="AE816" i="1"/>
  <c r="AD816" i="1"/>
  <c r="Z816" i="1"/>
  <c r="Y816" i="1"/>
  <c r="X816" i="1"/>
  <c r="V816" i="1"/>
  <c r="AF815" i="1"/>
  <c r="AE815" i="1"/>
  <c r="AD815" i="1"/>
  <c r="Z815" i="1"/>
  <c r="Y815" i="1"/>
  <c r="X815" i="1"/>
  <c r="V815" i="1"/>
  <c r="AF814" i="1"/>
  <c r="AE814" i="1"/>
  <c r="AD814" i="1"/>
  <c r="Z814" i="1"/>
  <c r="Y814" i="1"/>
  <c r="X814" i="1"/>
  <c r="V814" i="1"/>
  <c r="AF813" i="1"/>
  <c r="AE813" i="1"/>
  <c r="AD813" i="1"/>
  <c r="Z813" i="1"/>
  <c r="Y813" i="1"/>
  <c r="X813" i="1"/>
  <c r="V813" i="1"/>
  <c r="AF812" i="1"/>
  <c r="AE812" i="1"/>
  <c r="AD812" i="1"/>
  <c r="Z812" i="1"/>
  <c r="Y812" i="1"/>
  <c r="X812" i="1"/>
  <c r="V812" i="1"/>
  <c r="AF811" i="1"/>
  <c r="AE811" i="1"/>
  <c r="AD811" i="1"/>
  <c r="Z811" i="1"/>
  <c r="Y811" i="1"/>
  <c r="X811" i="1"/>
  <c r="V811" i="1"/>
  <c r="AF810" i="1"/>
  <c r="AE810" i="1"/>
  <c r="AD810" i="1"/>
  <c r="Z810" i="1"/>
  <c r="Y810" i="1"/>
  <c r="X810" i="1"/>
  <c r="V810" i="1"/>
  <c r="AF809" i="1"/>
  <c r="AE809" i="1"/>
  <c r="AD809" i="1"/>
  <c r="Z809" i="1"/>
  <c r="Y809" i="1"/>
  <c r="X809" i="1"/>
  <c r="V809" i="1"/>
  <c r="AF808" i="1"/>
  <c r="AE808" i="1"/>
  <c r="AD808" i="1"/>
  <c r="Z808" i="1"/>
  <c r="Y808" i="1"/>
  <c r="X808" i="1"/>
  <c r="V808" i="1"/>
  <c r="AF807" i="1"/>
  <c r="AE807" i="1"/>
  <c r="AD807" i="1"/>
  <c r="Z807" i="1"/>
  <c r="Y807" i="1"/>
  <c r="X807" i="1"/>
  <c r="V807" i="1"/>
  <c r="AF806" i="1"/>
  <c r="AE806" i="1"/>
  <c r="AD806" i="1"/>
  <c r="Z806" i="1"/>
  <c r="Y806" i="1"/>
  <c r="X806" i="1"/>
  <c r="V806" i="1"/>
  <c r="AF805" i="1"/>
  <c r="AE805" i="1"/>
  <c r="AD805" i="1"/>
  <c r="Z805" i="1"/>
  <c r="Y805" i="1"/>
  <c r="X805" i="1"/>
  <c r="V805" i="1"/>
  <c r="AF804" i="1"/>
  <c r="AE804" i="1"/>
  <c r="AD804" i="1"/>
  <c r="Z804" i="1"/>
  <c r="Y804" i="1"/>
  <c r="X804" i="1"/>
  <c r="V804" i="1"/>
  <c r="AF803" i="1"/>
  <c r="AE803" i="1"/>
  <c r="AD803" i="1"/>
  <c r="Z803" i="1"/>
  <c r="Y803" i="1"/>
  <c r="X803" i="1"/>
  <c r="V803" i="1"/>
  <c r="AF802" i="1"/>
  <c r="AE802" i="1"/>
  <c r="AD802" i="1"/>
  <c r="Z802" i="1"/>
  <c r="Y802" i="1"/>
  <c r="X802" i="1"/>
  <c r="V802" i="1"/>
  <c r="AF801" i="1"/>
  <c r="AE801" i="1"/>
  <c r="AD801" i="1"/>
  <c r="Z801" i="1"/>
  <c r="Y801" i="1"/>
  <c r="X801" i="1"/>
  <c r="V801" i="1"/>
  <c r="AF799" i="1"/>
  <c r="AE799" i="1"/>
  <c r="AD799" i="1"/>
  <c r="Z799" i="1"/>
  <c r="Y799" i="1"/>
  <c r="X799" i="1"/>
  <c r="V799" i="1"/>
  <c r="AF800" i="1"/>
  <c r="AE800" i="1"/>
  <c r="AD800" i="1"/>
  <c r="Z800" i="1"/>
  <c r="Y800" i="1"/>
  <c r="X800" i="1"/>
  <c r="V800" i="1"/>
  <c r="AF798" i="1"/>
  <c r="AE798" i="1"/>
  <c r="AD798" i="1"/>
  <c r="Z798" i="1"/>
  <c r="Y798" i="1"/>
  <c r="X798" i="1"/>
  <c r="V798" i="1"/>
  <c r="AF797" i="1"/>
  <c r="AE797" i="1"/>
  <c r="AD797" i="1"/>
  <c r="Z797" i="1"/>
  <c r="Y797" i="1"/>
  <c r="X797" i="1"/>
  <c r="V797" i="1"/>
  <c r="AF796" i="1"/>
  <c r="AE796" i="1"/>
  <c r="AD796" i="1"/>
  <c r="Z796" i="1"/>
  <c r="Y796" i="1"/>
  <c r="X796" i="1"/>
  <c r="V796" i="1"/>
  <c r="AF795" i="1"/>
  <c r="AE795" i="1"/>
  <c r="AD795" i="1"/>
  <c r="Z795" i="1"/>
  <c r="Y795" i="1"/>
  <c r="X795" i="1"/>
  <c r="V795" i="1"/>
  <c r="AF794" i="1"/>
  <c r="AE794" i="1"/>
  <c r="AD794" i="1"/>
  <c r="Z794" i="1"/>
  <c r="Y794" i="1"/>
  <c r="X794" i="1"/>
  <c r="V794" i="1"/>
  <c r="AF793" i="1"/>
  <c r="AE793" i="1"/>
  <c r="AD793" i="1"/>
  <c r="Z793" i="1"/>
  <c r="Y793" i="1"/>
  <c r="X793" i="1"/>
  <c r="V793" i="1"/>
  <c r="AF792" i="1"/>
  <c r="AE792" i="1"/>
  <c r="AD792" i="1"/>
  <c r="Z792" i="1"/>
  <c r="Y792" i="1"/>
  <c r="X792" i="1"/>
  <c r="V792" i="1"/>
  <c r="AF791" i="1"/>
  <c r="AE791" i="1"/>
  <c r="AD791" i="1"/>
  <c r="Z791" i="1"/>
  <c r="Y791" i="1"/>
  <c r="X791" i="1"/>
  <c r="V791" i="1"/>
  <c r="AF790" i="1"/>
  <c r="AE790" i="1"/>
  <c r="AD790" i="1"/>
  <c r="Z790" i="1"/>
  <c r="Y790" i="1"/>
  <c r="X790" i="1"/>
  <c r="V790" i="1"/>
  <c r="AF789" i="1"/>
  <c r="AE789" i="1"/>
  <c r="AD789" i="1"/>
  <c r="Z789" i="1"/>
  <c r="Y789" i="1"/>
  <c r="X789" i="1"/>
  <c r="V789" i="1"/>
  <c r="AF788" i="1"/>
  <c r="AE788" i="1"/>
  <c r="AD788" i="1"/>
  <c r="Z788" i="1"/>
  <c r="Y788" i="1"/>
  <c r="X788" i="1"/>
  <c r="V788" i="1"/>
  <c r="AF787" i="1"/>
  <c r="AE787" i="1"/>
  <c r="AD787" i="1"/>
  <c r="Z787" i="1"/>
  <c r="Y787" i="1"/>
  <c r="X787" i="1"/>
  <c r="V787" i="1"/>
  <c r="AF786" i="1"/>
  <c r="AE786" i="1"/>
  <c r="AD786" i="1"/>
  <c r="Z786" i="1"/>
  <c r="Y786" i="1"/>
  <c r="X786" i="1"/>
  <c r="V786" i="1"/>
  <c r="AF785" i="1"/>
  <c r="AE785" i="1"/>
  <c r="AD785" i="1"/>
  <c r="Z785" i="1"/>
  <c r="Y785" i="1"/>
  <c r="X785" i="1"/>
  <c r="V785" i="1"/>
  <c r="AF784" i="1"/>
  <c r="AE784" i="1"/>
  <c r="AD784" i="1"/>
  <c r="Z784" i="1"/>
  <c r="Y784" i="1"/>
  <c r="X784" i="1"/>
  <c r="V784" i="1"/>
  <c r="AF783" i="1"/>
  <c r="AE783" i="1"/>
  <c r="AD783" i="1"/>
  <c r="Z783" i="1"/>
  <c r="Y783" i="1"/>
  <c r="X783" i="1"/>
  <c r="V783" i="1"/>
  <c r="AF782" i="1"/>
  <c r="AE782" i="1"/>
  <c r="AD782" i="1"/>
  <c r="Z782" i="1"/>
  <c r="Y782" i="1"/>
  <c r="X782" i="1"/>
  <c r="V782" i="1"/>
  <c r="AF781" i="1"/>
  <c r="AE781" i="1"/>
  <c r="AD781" i="1"/>
  <c r="Z781" i="1"/>
  <c r="Y781" i="1"/>
  <c r="X781" i="1"/>
  <c r="V781" i="1"/>
  <c r="AF779" i="1"/>
  <c r="AE779" i="1"/>
  <c r="AD779" i="1"/>
  <c r="Z779" i="1"/>
  <c r="Y779" i="1"/>
  <c r="X779" i="1"/>
  <c r="V779" i="1"/>
  <c r="AF780" i="1"/>
  <c r="AE780" i="1"/>
  <c r="AD780" i="1"/>
  <c r="Z780" i="1"/>
  <c r="Y780" i="1"/>
  <c r="X780" i="1"/>
  <c r="V780" i="1"/>
  <c r="AF778" i="1"/>
  <c r="AE778" i="1"/>
  <c r="AD778" i="1"/>
  <c r="Z778" i="1"/>
  <c r="Y778" i="1"/>
  <c r="X778" i="1"/>
  <c r="V778" i="1"/>
  <c r="AF777" i="1"/>
  <c r="AE777" i="1"/>
  <c r="AD777" i="1"/>
  <c r="Z777" i="1"/>
  <c r="Y777" i="1"/>
  <c r="X777" i="1"/>
  <c r="V777" i="1"/>
  <c r="AF776" i="1"/>
  <c r="AE776" i="1"/>
  <c r="AD776" i="1"/>
  <c r="Z776" i="1"/>
  <c r="Y776" i="1"/>
  <c r="X776" i="1"/>
  <c r="V776" i="1"/>
  <c r="AF775" i="1"/>
  <c r="AE775" i="1"/>
  <c r="AD775" i="1"/>
  <c r="Z775" i="1"/>
  <c r="Y775" i="1"/>
  <c r="X775" i="1"/>
  <c r="V775" i="1"/>
  <c r="AF774" i="1"/>
  <c r="AE774" i="1"/>
  <c r="AD774" i="1"/>
  <c r="Z774" i="1"/>
  <c r="Y774" i="1"/>
  <c r="X774" i="1"/>
  <c r="V774" i="1"/>
  <c r="AF773" i="1"/>
  <c r="AE773" i="1"/>
  <c r="AD773" i="1"/>
  <c r="Z773" i="1"/>
  <c r="Y773" i="1"/>
  <c r="X773" i="1"/>
  <c r="V773" i="1"/>
  <c r="AF772" i="1"/>
  <c r="AE772" i="1"/>
  <c r="AD772" i="1"/>
  <c r="Z772" i="1"/>
  <c r="Y772" i="1"/>
  <c r="X772" i="1"/>
  <c r="V772" i="1"/>
  <c r="AF771" i="1"/>
  <c r="AE771" i="1"/>
  <c r="AD771" i="1"/>
  <c r="Z771" i="1"/>
  <c r="Y771" i="1"/>
  <c r="X771" i="1"/>
  <c r="V771" i="1"/>
  <c r="AF770" i="1"/>
  <c r="AE770" i="1"/>
  <c r="AD770" i="1"/>
  <c r="Z770" i="1"/>
  <c r="Y770" i="1"/>
  <c r="X770" i="1"/>
  <c r="V770" i="1"/>
  <c r="AF769" i="1"/>
  <c r="AE769" i="1"/>
  <c r="AD769" i="1"/>
  <c r="Z769" i="1"/>
  <c r="Y769" i="1"/>
  <c r="X769" i="1"/>
  <c r="V769" i="1"/>
  <c r="AF768" i="1"/>
  <c r="AE768" i="1"/>
  <c r="AD768" i="1"/>
  <c r="Z768" i="1"/>
  <c r="Y768" i="1"/>
  <c r="X768" i="1"/>
  <c r="V768" i="1"/>
  <c r="AF767" i="1"/>
  <c r="AE767" i="1"/>
  <c r="AD767" i="1"/>
  <c r="Z767" i="1"/>
  <c r="Y767" i="1"/>
  <c r="X767" i="1"/>
  <c r="V767" i="1"/>
  <c r="AF766" i="1"/>
  <c r="AE766" i="1"/>
  <c r="AD766" i="1"/>
  <c r="Z766" i="1"/>
  <c r="Y766" i="1"/>
  <c r="X766" i="1"/>
  <c r="V766" i="1"/>
  <c r="AF765" i="1"/>
  <c r="AE765" i="1"/>
  <c r="AD765" i="1"/>
  <c r="Z765" i="1"/>
  <c r="Y765" i="1"/>
  <c r="X765" i="1"/>
  <c r="V765" i="1"/>
  <c r="AF764" i="1"/>
  <c r="AE764" i="1"/>
  <c r="AD764" i="1"/>
  <c r="Z764" i="1"/>
  <c r="Y764" i="1"/>
  <c r="X764" i="1"/>
  <c r="V764" i="1"/>
  <c r="AF763" i="1"/>
  <c r="AE763" i="1"/>
  <c r="AD763" i="1"/>
  <c r="Z763" i="1"/>
  <c r="Y763" i="1"/>
  <c r="X763" i="1"/>
  <c r="V763" i="1"/>
  <c r="AF762" i="1"/>
  <c r="AE762" i="1"/>
  <c r="AD762" i="1"/>
  <c r="Z762" i="1"/>
  <c r="Y762" i="1"/>
  <c r="X762" i="1"/>
  <c r="V762" i="1"/>
  <c r="AF761" i="1"/>
  <c r="AE761" i="1"/>
  <c r="AD761" i="1"/>
  <c r="Z761" i="1"/>
  <c r="Y761" i="1"/>
  <c r="X761" i="1"/>
  <c r="V761" i="1"/>
  <c r="AF760" i="1"/>
  <c r="AE760" i="1"/>
  <c r="AD760" i="1"/>
  <c r="Z760" i="1"/>
  <c r="Y760" i="1"/>
  <c r="X760" i="1"/>
  <c r="V760" i="1"/>
  <c r="AF759" i="1"/>
  <c r="AE759" i="1"/>
  <c r="AD759" i="1"/>
  <c r="Z759" i="1"/>
  <c r="Y759" i="1"/>
  <c r="X759" i="1"/>
  <c r="V759" i="1"/>
  <c r="AF758" i="1"/>
  <c r="AE758" i="1"/>
  <c r="AD758" i="1"/>
  <c r="Z758" i="1"/>
  <c r="Y758" i="1"/>
  <c r="X758" i="1"/>
  <c r="V758" i="1"/>
  <c r="AF757" i="1"/>
  <c r="AE757" i="1"/>
  <c r="AD757" i="1"/>
  <c r="Z757" i="1"/>
  <c r="Y757" i="1"/>
  <c r="X757" i="1"/>
  <c r="V757" i="1"/>
  <c r="AF756" i="1"/>
  <c r="AE756" i="1"/>
  <c r="AD756" i="1"/>
  <c r="Z756" i="1"/>
  <c r="Y756" i="1"/>
  <c r="X756" i="1"/>
  <c r="V756" i="1"/>
  <c r="AF755" i="1"/>
  <c r="AE755" i="1"/>
  <c r="AD755" i="1"/>
  <c r="Z755" i="1"/>
  <c r="Y755" i="1"/>
  <c r="X755" i="1"/>
  <c r="V755" i="1"/>
  <c r="AF754" i="1"/>
  <c r="AE754" i="1"/>
  <c r="AD754" i="1"/>
  <c r="Z754" i="1"/>
  <c r="Y754" i="1"/>
  <c r="X754" i="1"/>
  <c r="V754" i="1"/>
  <c r="AF753" i="1"/>
  <c r="AE753" i="1"/>
  <c r="AD753" i="1"/>
  <c r="Z753" i="1"/>
  <c r="Y753" i="1"/>
  <c r="X753" i="1"/>
  <c r="V753" i="1"/>
  <c r="AF752" i="1"/>
  <c r="AE752" i="1"/>
  <c r="AD752" i="1"/>
  <c r="Z752" i="1"/>
  <c r="Y752" i="1"/>
  <c r="X752" i="1"/>
  <c r="V752" i="1"/>
  <c r="AF751" i="1"/>
  <c r="AE751" i="1"/>
  <c r="AD751" i="1"/>
  <c r="Z751" i="1"/>
  <c r="Y751" i="1"/>
  <c r="X751" i="1"/>
  <c r="V751" i="1"/>
  <c r="AF750" i="1"/>
  <c r="AE750" i="1"/>
  <c r="AD750" i="1"/>
  <c r="Z750" i="1"/>
  <c r="Y750" i="1"/>
  <c r="X750" i="1"/>
  <c r="V750" i="1"/>
  <c r="AF749" i="1"/>
  <c r="AE749" i="1"/>
  <c r="AD749" i="1"/>
  <c r="Z749" i="1"/>
  <c r="Y749" i="1"/>
  <c r="X749" i="1"/>
  <c r="V749" i="1"/>
  <c r="AF748" i="1"/>
  <c r="AE748" i="1"/>
  <c r="AD748" i="1"/>
  <c r="Z748" i="1"/>
  <c r="Y748" i="1"/>
  <c r="X748" i="1"/>
  <c r="V748" i="1"/>
  <c r="AF747" i="1"/>
  <c r="AE747" i="1"/>
  <c r="AD747" i="1"/>
  <c r="Z747" i="1"/>
  <c r="Y747" i="1"/>
  <c r="X747" i="1"/>
  <c r="V747" i="1"/>
  <c r="AF746" i="1"/>
  <c r="AE746" i="1"/>
  <c r="AD746" i="1"/>
  <c r="Z746" i="1"/>
  <c r="Y746" i="1"/>
  <c r="X746" i="1"/>
  <c r="V746" i="1"/>
  <c r="AF745" i="1"/>
  <c r="AE745" i="1"/>
  <c r="AD745" i="1"/>
  <c r="Z745" i="1"/>
  <c r="Y745" i="1"/>
  <c r="X745" i="1"/>
  <c r="V745" i="1"/>
  <c r="AF744" i="1"/>
  <c r="AE744" i="1"/>
  <c r="AD744" i="1"/>
  <c r="Z744" i="1"/>
  <c r="Y744" i="1"/>
  <c r="X744" i="1"/>
  <c r="V744" i="1"/>
  <c r="AF743" i="1"/>
  <c r="AE743" i="1"/>
  <c r="AD743" i="1"/>
  <c r="Z743" i="1"/>
  <c r="Y743" i="1"/>
  <c r="X743" i="1"/>
  <c r="V743" i="1"/>
  <c r="AF742" i="1"/>
  <c r="AE742" i="1"/>
  <c r="AD742" i="1"/>
  <c r="Z742" i="1"/>
  <c r="Y742" i="1"/>
  <c r="X742" i="1"/>
  <c r="V742" i="1"/>
  <c r="AF741" i="1"/>
  <c r="AE741" i="1"/>
  <c r="AD741" i="1"/>
  <c r="Z741" i="1"/>
  <c r="Y741" i="1"/>
  <c r="X741" i="1"/>
  <c r="V741" i="1"/>
  <c r="AF740" i="1"/>
  <c r="AE740" i="1"/>
  <c r="AD740" i="1"/>
  <c r="Z740" i="1"/>
  <c r="Y740" i="1"/>
  <c r="X740" i="1"/>
  <c r="V740" i="1"/>
  <c r="AF739" i="1"/>
  <c r="AE739" i="1"/>
  <c r="AD739" i="1"/>
  <c r="Z739" i="1"/>
  <c r="Y739" i="1"/>
  <c r="X739" i="1"/>
  <c r="V739" i="1"/>
  <c r="AF738" i="1"/>
  <c r="AE738" i="1"/>
  <c r="AD738" i="1"/>
  <c r="Z738" i="1"/>
  <c r="Y738" i="1"/>
  <c r="X738" i="1"/>
  <c r="V738" i="1"/>
  <c r="AF737" i="1"/>
  <c r="AE737" i="1"/>
  <c r="AD737" i="1"/>
  <c r="Z737" i="1"/>
  <c r="Y737" i="1"/>
  <c r="X737" i="1"/>
  <c r="V737" i="1"/>
  <c r="AF736" i="1"/>
  <c r="AE736" i="1"/>
  <c r="AD736" i="1"/>
  <c r="Z736" i="1"/>
  <c r="Y736" i="1"/>
  <c r="X736" i="1"/>
  <c r="V736" i="1"/>
  <c r="AF735" i="1"/>
  <c r="AE735" i="1"/>
  <c r="AD735" i="1"/>
  <c r="Z735" i="1"/>
  <c r="Y735" i="1"/>
  <c r="X735" i="1"/>
  <c r="V735" i="1"/>
  <c r="AF734" i="1"/>
  <c r="AE734" i="1"/>
  <c r="AD734" i="1"/>
  <c r="Z734" i="1"/>
  <c r="Y734" i="1"/>
  <c r="X734" i="1"/>
  <c r="V734" i="1"/>
  <c r="AF733" i="1"/>
  <c r="AE733" i="1"/>
  <c r="AD733" i="1"/>
  <c r="Z733" i="1"/>
  <c r="Y733" i="1"/>
  <c r="X733" i="1"/>
  <c r="V733" i="1"/>
  <c r="AF732" i="1"/>
  <c r="AE732" i="1"/>
  <c r="AD732" i="1"/>
  <c r="Z732" i="1"/>
  <c r="Y732" i="1"/>
  <c r="X732" i="1"/>
  <c r="V732" i="1"/>
  <c r="AF731" i="1"/>
  <c r="AE731" i="1"/>
  <c r="AD731" i="1"/>
  <c r="Z731" i="1"/>
  <c r="Y731" i="1"/>
  <c r="X731" i="1"/>
  <c r="V731" i="1"/>
  <c r="AF730" i="1"/>
  <c r="AE730" i="1"/>
  <c r="AD730" i="1"/>
  <c r="Z730" i="1"/>
  <c r="Y730" i="1"/>
  <c r="X730" i="1"/>
  <c r="V730" i="1"/>
  <c r="AF729" i="1"/>
  <c r="AE729" i="1"/>
  <c r="AD729" i="1"/>
  <c r="Z729" i="1"/>
  <c r="Y729" i="1"/>
  <c r="X729" i="1"/>
  <c r="V729" i="1"/>
  <c r="AF728" i="1"/>
  <c r="AE728" i="1"/>
  <c r="AD728" i="1"/>
  <c r="Z728" i="1"/>
  <c r="Y728" i="1"/>
  <c r="X728" i="1"/>
  <c r="V728" i="1"/>
  <c r="AF727" i="1"/>
  <c r="AE727" i="1"/>
  <c r="AD727" i="1"/>
  <c r="Z727" i="1"/>
  <c r="Y727" i="1"/>
  <c r="X727" i="1"/>
  <c r="V727" i="1"/>
  <c r="AF726" i="1"/>
  <c r="AE726" i="1"/>
  <c r="AD726" i="1"/>
  <c r="Z726" i="1"/>
  <c r="Y726" i="1"/>
  <c r="X726" i="1"/>
  <c r="V726" i="1"/>
  <c r="AF725" i="1"/>
  <c r="AE725" i="1"/>
  <c r="AD725" i="1"/>
  <c r="Z725" i="1"/>
  <c r="Y725" i="1"/>
  <c r="X725" i="1"/>
  <c r="V725" i="1"/>
  <c r="AF724" i="1"/>
  <c r="AE724" i="1"/>
  <c r="AD724" i="1"/>
  <c r="Z724" i="1"/>
  <c r="Y724" i="1"/>
  <c r="X724" i="1"/>
  <c r="V724" i="1"/>
  <c r="AF723" i="1"/>
  <c r="AE723" i="1"/>
  <c r="AD723" i="1"/>
  <c r="Z723" i="1"/>
  <c r="Y723" i="1"/>
  <c r="X723" i="1"/>
  <c r="V723" i="1"/>
  <c r="AF722" i="1"/>
  <c r="AE722" i="1"/>
  <c r="AD722" i="1"/>
  <c r="Z722" i="1"/>
  <c r="Y722" i="1"/>
  <c r="X722" i="1"/>
  <c r="V722" i="1"/>
  <c r="AF721" i="1"/>
  <c r="AE721" i="1"/>
  <c r="AD721" i="1"/>
  <c r="Z721" i="1"/>
  <c r="Y721" i="1"/>
  <c r="X721" i="1"/>
  <c r="V721" i="1"/>
  <c r="AF720" i="1"/>
  <c r="AE720" i="1"/>
  <c r="AD720" i="1"/>
  <c r="Z720" i="1"/>
  <c r="Y720" i="1"/>
  <c r="X720" i="1"/>
  <c r="V720" i="1"/>
  <c r="AF719" i="1"/>
  <c r="AE719" i="1"/>
  <c r="AD719" i="1"/>
  <c r="Z719" i="1"/>
  <c r="Y719" i="1"/>
  <c r="X719" i="1"/>
  <c r="V719" i="1"/>
  <c r="AF718" i="1"/>
  <c r="AE718" i="1"/>
  <c r="AD718" i="1"/>
  <c r="Z718" i="1"/>
  <c r="Y718" i="1"/>
  <c r="X718" i="1"/>
  <c r="V718" i="1"/>
  <c r="AF717" i="1"/>
  <c r="AE717" i="1"/>
  <c r="AD717" i="1"/>
  <c r="Z717" i="1"/>
  <c r="Y717" i="1"/>
  <c r="X717" i="1"/>
  <c r="V717" i="1"/>
  <c r="AF716" i="1"/>
  <c r="AE716" i="1"/>
  <c r="AD716" i="1"/>
  <c r="Z716" i="1"/>
  <c r="Y716" i="1"/>
  <c r="X716" i="1"/>
  <c r="V716" i="1"/>
  <c r="AF715" i="1"/>
  <c r="AE715" i="1"/>
  <c r="AD715" i="1"/>
  <c r="Z715" i="1"/>
  <c r="Y715" i="1"/>
  <c r="X715" i="1"/>
  <c r="V715" i="1"/>
  <c r="AF714" i="1"/>
  <c r="AE714" i="1"/>
  <c r="AD714" i="1"/>
  <c r="Z714" i="1"/>
  <c r="Y714" i="1"/>
  <c r="X714" i="1"/>
  <c r="V714" i="1"/>
  <c r="AF713" i="1"/>
  <c r="AE713" i="1"/>
  <c r="AD713" i="1"/>
  <c r="Z713" i="1"/>
  <c r="Y713" i="1"/>
  <c r="X713" i="1"/>
  <c r="V713" i="1"/>
  <c r="AF712" i="1"/>
  <c r="AE712" i="1"/>
  <c r="AD712" i="1"/>
  <c r="Z712" i="1"/>
  <c r="Y712" i="1"/>
  <c r="X712" i="1"/>
  <c r="V712" i="1"/>
  <c r="AF711" i="1"/>
  <c r="AE711" i="1"/>
  <c r="AD711" i="1"/>
  <c r="Z711" i="1"/>
  <c r="Y711" i="1"/>
  <c r="X711" i="1"/>
  <c r="V711" i="1"/>
  <c r="AF710" i="1"/>
  <c r="AE710" i="1"/>
  <c r="AD710" i="1"/>
  <c r="Z710" i="1"/>
  <c r="Y710" i="1"/>
  <c r="X710" i="1"/>
  <c r="V710" i="1"/>
  <c r="AF709" i="1"/>
  <c r="AE709" i="1"/>
  <c r="AD709" i="1"/>
  <c r="Z709" i="1"/>
  <c r="Y709" i="1"/>
  <c r="X709" i="1"/>
  <c r="V709" i="1"/>
  <c r="AF708" i="1"/>
  <c r="AE708" i="1"/>
  <c r="AD708" i="1"/>
  <c r="Z708" i="1"/>
  <c r="Y708" i="1"/>
  <c r="X708" i="1"/>
  <c r="V708" i="1"/>
  <c r="AF707" i="1"/>
  <c r="AE707" i="1"/>
  <c r="AD707" i="1"/>
  <c r="Z707" i="1"/>
  <c r="Y707" i="1"/>
  <c r="X707" i="1"/>
  <c r="V707" i="1"/>
  <c r="AF706" i="1"/>
  <c r="AE706" i="1"/>
  <c r="AD706" i="1"/>
  <c r="Z706" i="1"/>
  <c r="Y706" i="1"/>
  <c r="X706" i="1"/>
  <c r="V706" i="1"/>
  <c r="AF705" i="1"/>
  <c r="AE705" i="1"/>
  <c r="AD705" i="1"/>
  <c r="Z705" i="1"/>
  <c r="Y705" i="1"/>
  <c r="X705" i="1"/>
  <c r="V705" i="1"/>
  <c r="AF704" i="1"/>
  <c r="AE704" i="1"/>
  <c r="AD704" i="1"/>
  <c r="Z704" i="1"/>
  <c r="Y704" i="1"/>
  <c r="X704" i="1"/>
  <c r="V704" i="1"/>
  <c r="AF703" i="1"/>
  <c r="AE703" i="1"/>
  <c r="AD703" i="1"/>
  <c r="Z703" i="1"/>
  <c r="Y703" i="1"/>
  <c r="X703" i="1"/>
  <c r="V703" i="1"/>
  <c r="AF702" i="1"/>
  <c r="AE702" i="1"/>
  <c r="AD702" i="1"/>
  <c r="Z702" i="1"/>
  <c r="Y702" i="1"/>
  <c r="X702" i="1"/>
  <c r="V702" i="1"/>
  <c r="AF701" i="1"/>
  <c r="AE701" i="1"/>
  <c r="AD701" i="1"/>
  <c r="Z701" i="1"/>
  <c r="Y701" i="1"/>
  <c r="X701" i="1"/>
  <c r="V701" i="1"/>
  <c r="AF700" i="1"/>
  <c r="AE700" i="1"/>
  <c r="AD700" i="1"/>
  <c r="Z700" i="1"/>
  <c r="Y700" i="1"/>
  <c r="X700" i="1"/>
  <c r="V700" i="1"/>
  <c r="AF699" i="1"/>
  <c r="AE699" i="1"/>
  <c r="AD699" i="1"/>
  <c r="Z699" i="1"/>
  <c r="Y699" i="1"/>
  <c r="X699" i="1"/>
  <c r="V699" i="1"/>
  <c r="AF698" i="1"/>
  <c r="AE698" i="1"/>
  <c r="AD698" i="1"/>
  <c r="Z698" i="1"/>
  <c r="Y698" i="1"/>
  <c r="X698" i="1"/>
  <c r="V698" i="1"/>
  <c r="AF697" i="1"/>
  <c r="AE697" i="1"/>
  <c r="AD697" i="1"/>
  <c r="Z697" i="1"/>
  <c r="Y697" i="1"/>
  <c r="X697" i="1"/>
  <c r="V697" i="1"/>
  <c r="AF696" i="1"/>
  <c r="AE696" i="1"/>
  <c r="AD696" i="1"/>
  <c r="Z696" i="1"/>
  <c r="Y696" i="1"/>
  <c r="X696" i="1"/>
  <c r="V696" i="1"/>
  <c r="AF695" i="1"/>
  <c r="AE695" i="1"/>
  <c r="AD695" i="1"/>
  <c r="Z695" i="1"/>
  <c r="Y695" i="1"/>
  <c r="X695" i="1"/>
  <c r="V695" i="1"/>
  <c r="AF694" i="1"/>
  <c r="AE694" i="1"/>
  <c r="AD694" i="1"/>
  <c r="Z694" i="1"/>
  <c r="Y694" i="1"/>
  <c r="X694" i="1"/>
  <c r="V694" i="1"/>
  <c r="AF693" i="1"/>
  <c r="AE693" i="1"/>
  <c r="AD693" i="1"/>
  <c r="Z693" i="1"/>
  <c r="Y693" i="1"/>
  <c r="X693" i="1"/>
  <c r="V693" i="1"/>
  <c r="AF692" i="1"/>
  <c r="AE692" i="1"/>
  <c r="AD692" i="1"/>
  <c r="Z692" i="1"/>
  <c r="Y692" i="1"/>
  <c r="X692" i="1"/>
  <c r="V692" i="1"/>
  <c r="AF691" i="1"/>
  <c r="AE691" i="1"/>
  <c r="AD691" i="1"/>
  <c r="Z691" i="1"/>
  <c r="Y691" i="1"/>
  <c r="X691" i="1"/>
  <c r="V691" i="1"/>
  <c r="AF690" i="1"/>
  <c r="AE690" i="1"/>
  <c r="AD690" i="1"/>
  <c r="Z690" i="1"/>
  <c r="Y690" i="1"/>
  <c r="X690" i="1"/>
  <c r="V690" i="1"/>
  <c r="AF689" i="1"/>
  <c r="AE689" i="1"/>
  <c r="AD689" i="1"/>
  <c r="Z689" i="1"/>
  <c r="Y689" i="1"/>
  <c r="X689" i="1"/>
  <c r="V689" i="1"/>
  <c r="AF688" i="1"/>
  <c r="AE688" i="1"/>
  <c r="AD688" i="1"/>
  <c r="Z688" i="1"/>
  <c r="Y688" i="1"/>
  <c r="X688" i="1"/>
  <c r="V688" i="1"/>
  <c r="AF687" i="1"/>
  <c r="AE687" i="1"/>
  <c r="AD687" i="1"/>
  <c r="Z687" i="1"/>
  <c r="Y687" i="1"/>
  <c r="X687" i="1"/>
  <c r="V687" i="1"/>
  <c r="AF686" i="1"/>
  <c r="AE686" i="1"/>
  <c r="AD686" i="1"/>
  <c r="Z686" i="1"/>
  <c r="Y686" i="1"/>
  <c r="X686" i="1"/>
  <c r="V686" i="1"/>
  <c r="AF685" i="1"/>
  <c r="AE685" i="1"/>
  <c r="AD685" i="1"/>
  <c r="Z685" i="1"/>
  <c r="Y685" i="1"/>
  <c r="X685" i="1"/>
  <c r="V685" i="1"/>
  <c r="AF684" i="1"/>
  <c r="AE684" i="1"/>
  <c r="AD684" i="1"/>
  <c r="Z684" i="1"/>
  <c r="Y684" i="1"/>
  <c r="X684" i="1"/>
  <c r="V684" i="1"/>
  <c r="AF683" i="1"/>
  <c r="AE683" i="1"/>
  <c r="AD683" i="1"/>
  <c r="Z683" i="1"/>
  <c r="Y683" i="1"/>
  <c r="X683" i="1"/>
  <c r="V683" i="1"/>
  <c r="AF682" i="1"/>
  <c r="AE682" i="1"/>
  <c r="AD682" i="1"/>
  <c r="Z682" i="1"/>
  <c r="Y682" i="1"/>
  <c r="X682" i="1"/>
  <c r="V682" i="1"/>
  <c r="AF681" i="1"/>
  <c r="AE681" i="1"/>
  <c r="AD681" i="1"/>
  <c r="Z681" i="1"/>
  <c r="Y681" i="1"/>
  <c r="X681" i="1"/>
  <c r="V681" i="1"/>
  <c r="AF680" i="1"/>
  <c r="AE680" i="1"/>
  <c r="AD680" i="1"/>
  <c r="Z680" i="1"/>
  <c r="Y680" i="1"/>
  <c r="X680" i="1"/>
  <c r="V680" i="1"/>
  <c r="AF679" i="1"/>
  <c r="AE679" i="1"/>
  <c r="AD679" i="1"/>
  <c r="Z679" i="1"/>
  <c r="Y679" i="1"/>
  <c r="X679" i="1"/>
  <c r="V679" i="1"/>
  <c r="AF678" i="1"/>
  <c r="AE678" i="1"/>
  <c r="AD678" i="1"/>
  <c r="Z678" i="1"/>
  <c r="Y678" i="1"/>
  <c r="X678" i="1"/>
  <c r="V678" i="1"/>
  <c r="AF677" i="1"/>
  <c r="AE677" i="1"/>
  <c r="AD677" i="1"/>
  <c r="Z677" i="1"/>
  <c r="Y677" i="1"/>
  <c r="X677" i="1"/>
  <c r="V677" i="1"/>
  <c r="AF676" i="1"/>
  <c r="AE676" i="1"/>
  <c r="AD676" i="1"/>
  <c r="Z676" i="1"/>
  <c r="Y676" i="1"/>
  <c r="X676" i="1"/>
  <c r="V676" i="1"/>
  <c r="AF675" i="1"/>
  <c r="AE675" i="1"/>
  <c r="AD675" i="1"/>
  <c r="Z675" i="1"/>
  <c r="Y675" i="1"/>
  <c r="X675" i="1"/>
  <c r="V675" i="1"/>
  <c r="AF674" i="1"/>
  <c r="AE674" i="1"/>
  <c r="AD674" i="1"/>
  <c r="Z674" i="1"/>
  <c r="Y674" i="1"/>
  <c r="X674" i="1"/>
  <c r="V674" i="1"/>
  <c r="AF673" i="1"/>
  <c r="AE673" i="1"/>
  <c r="AD673" i="1"/>
  <c r="Z673" i="1"/>
  <c r="Y673" i="1"/>
  <c r="X673" i="1"/>
  <c r="V673" i="1"/>
  <c r="AF672" i="1"/>
  <c r="AE672" i="1"/>
  <c r="AD672" i="1"/>
  <c r="Z672" i="1"/>
  <c r="Y672" i="1"/>
  <c r="X672" i="1"/>
  <c r="V672" i="1"/>
  <c r="AF671" i="1"/>
  <c r="AE671" i="1"/>
  <c r="AD671" i="1"/>
  <c r="Z671" i="1"/>
  <c r="Y671" i="1"/>
  <c r="X671" i="1"/>
  <c r="V671" i="1"/>
  <c r="AF670" i="1"/>
  <c r="AE670" i="1"/>
  <c r="AD670" i="1"/>
  <c r="Z670" i="1"/>
  <c r="Y670" i="1"/>
  <c r="X670" i="1"/>
  <c r="V670" i="1"/>
  <c r="AF669" i="1"/>
  <c r="AE669" i="1"/>
  <c r="AD669" i="1"/>
  <c r="Z669" i="1"/>
  <c r="Y669" i="1"/>
  <c r="X669" i="1"/>
  <c r="V669" i="1"/>
  <c r="AF668" i="1"/>
  <c r="AE668" i="1"/>
  <c r="AD668" i="1"/>
  <c r="Z668" i="1"/>
  <c r="Y668" i="1"/>
  <c r="X668" i="1"/>
  <c r="V668" i="1"/>
  <c r="AF667" i="1"/>
  <c r="AE667" i="1"/>
  <c r="AD667" i="1"/>
  <c r="Z667" i="1"/>
  <c r="Y667" i="1"/>
  <c r="X667" i="1"/>
  <c r="V667" i="1"/>
  <c r="AF666" i="1"/>
  <c r="AE666" i="1"/>
  <c r="AD666" i="1"/>
  <c r="Z666" i="1"/>
  <c r="Y666" i="1"/>
  <c r="X666" i="1"/>
  <c r="V666" i="1"/>
  <c r="AF665" i="1"/>
  <c r="AE665" i="1"/>
  <c r="AD665" i="1"/>
  <c r="Z665" i="1"/>
  <c r="Y665" i="1"/>
  <c r="X665" i="1"/>
  <c r="V665" i="1"/>
  <c r="AF664" i="1"/>
  <c r="AE664" i="1"/>
  <c r="AD664" i="1"/>
  <c r="Z664" i="1"/>
  <c r="Y664" i="1"/>
  <c r="X664" i="1"/>
  <c r="V664" i="1"/>
  <c r="AF663" i="1"/>
  <c r="AE663" i="1"/>
  <c r="AD663" i="1"/>
  <c r="Z663" i="1"/>
  <c r="Y663" i="1"/>
  <c r="X663" i="1"/>
  <c r="V663" i="1"/>
  <c r="AF662" i="1"/>
  <c r="AE662" i="1"/>
  <c r="AD662" i="1"/>
  <c r="Z662" i="1"/>
  <c r="Y662" i="1"/>
  <c r="X662" i="1"/>
  <c r="V662" i="1"/>
  <c r="AF661" i="1"/>
  <c r="AE661" i="1"/>
  <c r="AD661" i="1"/>
  <c r="Z661" i="1"/>
  <c r="Y661" i="1"/>
  <c r="X661" i="1"/>
  <c r="V661" i="1"/>
  <c r="AF660" i="1"/>
  <c r="AE660" i="1"/>
  <c r="AD660" i="1"/>
  <c r="Z660" i="1"/>
  <c r="Y660" i="1"/>
  <c r="X660" i="1"/>
  <c r="V660" i="1"/>
  <c r="AF659" i="1"/>
  <c r="AE659" i="1"/>
  <c r="AD659" i="1"/>
  <c r="Z659" i="1"/>
  <c r="Y659" i="1"/>
  <c r="X659" i="1"/>
  <c r="V659" i="1"/>
  <c r="AF658" i="1"/>
  <c r="AE658" i="1"/>
  <c r="AD658" i="1"/>
  <c r="Z658" i="1"/>
  <c r="Y658" i="1"/>
  <c r="X658" i="1"/>
  <c r="V658" i="1"/>
  <c r="AF657" i="1"/>
  <c r="AE657" i="1"/>
  <c r="AD657" i="1"/>
  <c r="Z657" i="1"/>
  <c r="Y657" i="1"/>
  <c r="X657" i="1"/>
  <c r="V657" i="1"/>
  <c r="AF656" i="1"/>
  <c r="AE656" i="1"/>
  <c r="AD656" i="1"/>
  <c r="Z656" i="1"/>
  <c r="Y656" i="1"/>
  <c r="X656" i="1"/>
  <c r="V656" i="1"/>
  <c r="AF655" i="1"/>
  <c r="AE655" i="1"/>
  <c r="AD655" i="1"/>
  <c r="Z655" i="1"/>
  <c r="Y655" i="1"/>
  <c r="X655" i="1"/>
  <c r="V655" i="1"/>
  <c r="AF654" i="1"/>
  <c r="AE654" i="1"/>
  <c r="AD654" i="1"/>
  <c r="Z654" i="1"/>
  <c r="Y654" i="1"/>
  <c r="X654" i="1"/>
  <c r="V654" i="1"/>
  <c r="AF653" i="1"/>
  <c r="AE653" i="1"/>
  <c r="AD653" i="1"/>
  <c r="Z653" i="1"/>
  <c r="Y653" i="1"/>
  <c r="X653" i="1"/>
  <c r="V653" i="1"/>
  <c r="AF652" i="1"/>
  <c r="AE652" i="1"/>
  <c r="AD652" i="1"/>
  <c r="Z652" i="1"/>
  <c r="Y652" i="1"/>
  <c r="X652" i="1"/>
  <c r="V652" i="1"/>
  <c r="AF651" i="1"/>
  <c r="AE651" i="1"/>
  <c r="AD651" i="1"/>
  <c r="Z651" i="1"/>
  <c r="Y651" i="1"/>
  <c r="X651" i="1"/>
  <c r="V651" i="1"/>
  <c r="AF650" i="1"/>
  <c r="AE650" i="1"/>
  <c r="AD650" i="1"/>
  <c r="Z650" i="1"/>
  <c r="Y650" i="1"/>
  <c r="X650" i="1"/>
  <c r="V650" i="1"/>
  <c r="AF649" i="1"/>
  <c r="AE649" i="1"/>
  <c r="AD649" i="1"/>
  <c r="Z649" i="1"/>
  <c r="Y649" i="1"/>
  <c r="X649" i="1"/>
  <c r="V649" i="1"/>
  <c r="AF648" i="1"/>
  <c r="AE648" i="1"/>
  <c r="AD648" i="1"/>
  <c r="Z648" i="1"/>
  <c r="Y648" i="1"/>
  <c r="X648" i="1"/>
  <c r="V648" i="1"/>
  <c r="AF647" i="1"/>
  <c r="AE647" i="1"/>
  <c r="AD647" i="1"/>
  <c r="Z647" i="1"/>
  <c r="Y647" i="1"/>
  <c r="X647" i="1"/>
  <c r="V647" i="1"/>
  <c r="AF646" i="1"/>
  <c r="AE646" i="1"/>
  <c r="AD646" i="1"/>
  <c r="Z646" i="1"/>
  <c r="Y646" i="1"/>
  <c r="X646" i="1"/>
  <c r="V646" i="1"/>
  <c r="AF645" i="1"/>
  <c r="AE645" i="1"/>
  <c r="AD645" i="1"/>
  <c r="Z645" i="1"/>
  <c r="Y645" i="1"/>
  <c r="X645" i="1"/>
  <c r="V645" i="1"/>
  <c r="AF644" i="1"/>
  <c r="AE644" i="1"/>
  <c r="AD644" i="1"/>
  <c r="Z644" i="1"/>
  <c r="Y644" i="1"/>
  <c r="X644" i="1"/>
  <c r="V644" i="1"/>
  <c r="AF643" i="1"/>
  <c r="AE643" i="1"/>
  <c r="AD643" i="1"/>
  <c r="Z643" i="1"/>
  <c r="Y643" i="1"/>
  <c r="X643" i="1"/>
  <c r="V643" i="1"/>
  <c r="AF642" i="1"/>
  <c r="AE642" i="1"/>
  <c r="AD642" i="1"/>
  <c r="Z642" i="1"/>
  <c r="Y642" i="1"/>
  <c r="X642" i="1"/>
  <c r="V642" i="1"/>
  <c r="AF641" i="1"/>
  <c r="AE641" i="1"/>
  <c r="AD641" i="1"/>
  <c r="Z641" i="1"/>
  <c r="Y641" i="1"/>
  <c r="X641" i="1"/>
  <c r="V641" i="1"/>
  <c r="AF640" i="1"/>
  <c r="AE640" i="1"/>
  <c r="AD640" i="1"/>
  <c r="Z640" i="1"/>
  <c r="Y640" i="1"/>
  <c r="X640" i="1"/>
  <c r="V640" i="1"/>
  <c r="AF639" i="1"/>
  <c r="AE639" i="1"/>
  <c r="AD639" i="1"/>
  <c r="Z639" i="1"/>
  <c r="Y639" i="1"/>
  <c r="X639" i="1"/>
  <c r="V639" i="1"/>
  <c r="AF638" i="1"/>
  <c r="AE638" i="1"/>
  <c r="AD638" i="1"/>
  <c r="Z638" i="1"/>
  <c r="Y638" i="1"/>
  <c r="X638" i="1"/>
  <c r="V638" i="1"/>
  <c r="AF637" i="1"/>
  <c r="AE637" i="1"/>
  <c r="AD637" i="1"/>
  <c r="Z637" i="1"/>
  <c r="Y637" i="1"/>
  <c r="X637" i="1"/>
  <c r="V637" i="1"/>
  <c r="AF636" i="1"/>
  <c r="AE636" i="1"/>
  <c r="AD636" i="1"/>
  <c r="Z636" i="1"/>
  <c r="Y636" i="1"/>
  <c r="X636" i="1"/>
  <c r="V636" i="1"/>
  <c r="AF635" i="1"/>
  <c r="AE635" i="1"/>
  <c r="AD635" i="1"/>
  <c r="Z635" i="1"/>
  <c r="Y635" i="1"/>
  <c r="X635" i="1"/>
  <c r="V635" i="1"/>
  <c r="AF634" i="1"/>
  <c r="AE634" i="1"/>
  <c r="AD634" i="1"/>
  <c r="Z634" i="1"/>
  <c r="Y634" i="1"/>
  <c r="X634" i="1"/>
  <c r="V634" i="1"/>
  <c r="AF633" i="1"/>
  <c r="AE633" i="1"/>
  <c r="AD633" i="1"/>
  <c r="Z633" i="1"/>
  <c r="Y633" i="1"/>
  <c r="X633" i="1"/>
  <c r="V633" i="1"/>
  <c r="AF632" i="1"/>
  <c r="AE632" i="1"/>
  <c r="AD632" i="1"/>
  <c r="Z632" i="1"/>
  <c r="Y632" i="1"/>
  <c r="X632" i="1"/>
  <c r="V632" i="1"/>
  <c r="AF631" i="1"/>
  <c r="AE631" i="1"/>
  <c r="AD631" i="1"/>
  <c r="Z631" i="1"/>
  <c r="Y631" i="1"/>
  <c r="X631" i="1"/>
  <c r="V631" i="1"/>
  <c r="AF630" i="1"/>
  <c r="AE630" i="1"/>
  <c r="AD630" i="1"/>
  <c r="Z630" i="1"/>
  <c r="Y630" i="1"/>
  <c r="X630" i="1"/>
  <c r="V630" i="1"/>
  <c r="AF629" i="1"/>
  <c r="AE629" i="1"/>
  <c r="AD629" i="1"/>
  <c r="Z629" i="1"/>
  <c r="Y629" i="1"/>
  <c r="X629" i="1"/>
  <c r="V629" i="1"/>
  <c r="AF628" i="1"/>
  <c r="AE628" i="1"/>
  <c r="AD628" i="1"/>
  <c r="Z628" i="1"/>
  <c r="Y628" i="1"/>
  <c r="X628" i="1"/>
  <c r="V628" i="1"/>
  <c r="AF627" i="1"/>
  <c r="AE627" i="1"/>
  <c r="AD627" i="1"/>
  <c r="Z627" i="1"/>
  <c r="Y627" i="1"/>
  <c r="X627" i="1"/>
  <c r="V627" i="1"/>
  <c r="AF626" i="1"/>
  <c r="AE626" i="1"/>
  <c r="AD626" i="1"/>
  <c r="Z626" i="1"/>
  <c r="Y626" i="1"/>
  <c r="X626" i="1"/>
  <c r="V626" i="1"/>
  <c r="AF625" i="1"/>
  <c r="AE625" i="1"/>
  <c r="AD625" i="1"/>
  <c r="Z625" i="1"/>
  <c r="Y625" i="1"/>
  <c r="X625" i="1"/>
  <c r="V625" i="1"/>
  <c r="AF624" i="1"/>
  <c r="AE624" i="1"/>
  <c r="AD624" i="1"/>
  <c r="Z624" i="1"/>
  <c r="Y624" i="1"/>
  <c r="X624" i="1"/>
  <c r="V624" i="1"/>
  <c r="AF623" i="1"/>
  <c r="AE623" i="1"/>
  <c r="AD623" i="1"/>
  <c r="Z623" i="1"/>
  <c r="Y623" i="1"/>
  <c r="X623" i="1"/>
  <c r="V623" i="1"/>
  <c r="AF622" i="1"/>
  <c r="AE622" i="1"/>
  <c r="AD622" i="1"/>
  <c r="Z622" i="1"/>
  <c r="Y622" i="1"/>
  <c r="X622" i="1"/>
  <c r="V622" i="1"/>
  <c r="AF621" i="1"/>
  <c r="AE621" i="1"/>
  <c r="AD621" i="1"/>
  <c r="Z621" i="1"/>
  <c r="Y621" i="1"/>
  <c r="X621" i="1"/>
  <c r="V621" i="1"/>
  <c r="AF620" i="1"/>
  <c r="AE620" i="1"/>
  <c r="AD620" i="1"/>
  <c r="Z620" i="1"/>
  <c r="Y620" i="1"/>
  <c r="X620" i="1"/>
  <c r="V620" i="1"/>
  <c r="AF619" i="1"/>
  <c r="AE619" i="1"/>
  <c r="AD619" i="1"/>
  <c r="Z619" i="1"/>
  <c r="Y619" i="1"/>
  <c r="X619" i="1"/>
  <c r="V619" i="1"/>
  <c r="AF618" i="1"/>
  <c r="AE618" i="1"/>
  <c r="AD618" i="1"/>
  <c r="Z618" i="1"/>
  <c r="Y618" i="1"/>
  <c r="X618" i="1"/>
  <c r="V618" i="1"/>
  <c r="AF617" i="1"/>
  <c r="AE617" i="1"/>
  <c r="AD617" i="1"/>
  <c r="Z617" i="1"/>
  <c r="Y617" i="1"/>
  <c r="X617" i="1"/>
  <c r="V617" i="1"/>
  <c r="AF616" i="1"/>
  <c r="AE616" i="1"/>
  <c r="AD616" i="1"/>
  <c r="Z616" i="1"/>
  <c r="Y616" i="1"/>
  <c r="X616" i="1"/>
  <c r="V616" i="1"/>
  <c r="AF615" i="1"/>
  <c r="AE615" i="1"/>
  <c r="AD615" i="1"/>
  <c r="Z615" i="1"/>
  <c r="Y615" i="1"/>
  <c r="X615" i="1"/>
  <c r="V615" i="1"/>
  <c r="AF614" i="1"/>
  <c r="AE614" i="1"/>
  <c r="AD614" i="1"/>
  <c r="Z614" i="1"/>
  <c r="Y614" i="1"/>
  <c r="X614" i="1"/>
  <c r="V614" i="1"/>
  <c r="AF613" i="1"/>
  <c r="AE613" i="1"/>
  <c r="AD613" i="1"/>
  <c r="Z613" i="1"/>
  <c r="Y613" i="1"/>
  <c r="X613" i="1"/>
  <c r="V613" i="1"/>
  <c r="AF612" i="1"/>
  <c r="AE612" i="1"/>
  <c r="AD612" i="1"/>
  <c r="Z612" i="1"/>
  <c r="Y612" i="1"/>
  <c r="X612" i="1"/>
  <c r="V612" i="1"/>
  <c r="AF611" i="1"/>
  <c r="AE611" i="1"/>
  <c r="AD611" i="1"/>
  <c r="Z611" i="1"/>
  <c r="Y611" i="1"/>
  <c r="X611" i="1"/>
  <c r="V611" i="1"/>
  <c r="AF610" i="1"/>
  <c r="AE610" i="1"/>
  <c r="AD610" i="1"/>
  <c r="Z610" i="1"/>
  <c r="Y610" i="1"/>
  <c r="X610" i="1"/>
  <c r="V610" i="1"/>
  <c r="AF609" i="1"/>
  <c r="AE609" i="1"/>
  <c r="AD609" i="1"/>
  <c r="Z609" i="1"/>
  <c r="Y609" i="1"/>
  <c r="X609" i="1"/>
  <c r="V609" i="1"/>
  <c r="AF608" i="1"/>
  <c r="AE608" i="1"/>
  <c r="AD608" i="1"/>
  <c r="Z608" i="1"/>
  <c r="Y608" i="1"/>
  <c r="X608" i="1"/>
  <c r="V608" i="1"/>
  <c r="AF607" i="1"/>
  <c r="AE607" i="1"/>
  <c r="AD607" i="1"/>
  <c r="Z607" i="1"/>
  <c r="Y607" i="1"/>
  <c r="X607" i="1"/>
  <c r="V607" i="1"/>
  <c r="AF606" i="1"/>
  <c r="AE606" i="1"/>
  <c r="AD606" i="1"/>
  <c r="Z606" i="1"/>
  <c r="Y606" i="1"/>
  <c r="X606" i="1"/>
  <c r="V606" i="1"/>
  <c r="AF605" i="1"/>
  <c r="AE605" i="1"/>
  <c r="AD605" i="1"/>
  <c r="Z605" i="1"/>
  <c r="Y605" i="1"/>
  <c r="X605" i="1"/>
  <c r="V605" i="1"/>
  <c r="AF604" i="1"/>
  <c r="AE604" i="1"/>
  <c r="AD604" i="1"/>
  <c r="Z604" i="1"/>
  <c r="Y604" i="1"/>
  <c r="X604" i="1"/>
  <c r="V604" i="1"/>
  <c r="AF603" i="1"/>
  <c r="AE603" i="1"/>
  <c r="AD603" i="1"/>
  <c r="Z603" i="1"/>
  <c r="Y603" i="1"/>
  <c r="X603" i="1"/>
  <c r="V603" i="1"/>
  <c r="AF602" i="1"/>
  <c r="AE602" i="1"/>
  <c r="AD602" i="1"/>
  <c r="Z602" i="1"/>
  <c r="Y602" i="1"/>
  <c r="X602" i="1"/>
  <c r="V602" i="1"/>
  <c r="AF601" i="1"/>
  <c r="AE601" i="1"/>
  <c r="AD601" i="1"/>
  <c r="Z601" i="1"/>
  <c r="Y601" i="1"/>
  <c r="X601" i="1"/>
  <c r="V601" i="1"/>
  <c r="AF600" i="1"/>
  <c r="AE600" i="1"/>
  <c r="AD600" i="1"/>
  <c r="Z600" i="1"/>
  <c r="Y600" i="1"/>
  <c r="X600" i="1"/>
  <c r="V600" i="1"/>
  <c r="AF599" i="1"/>
  <c r="AE599" i="1"/>
  <c r="AD599" i="1"/>
  <c r="Z599" i="1"/>
  <c r="Y599" i="1"/>
  <c r="X599" i="1"/>
  <c r="V599" i="1"/>
  <c r="AF598" i="1"/>
  <c r="AE598" i="1"/>
  <c r="AD598" i="1"/>
  <c r="Z598" i="1"/>
  <c r="Y598" i="1"/>
  <c r="X598" i="1"/>
  <c r="V598" i="1"/>
  <c r="AF597" i="1"/>
  <c r="AE597" i="1"/>
  <c r="AD597" i="1"/>
  <c r="Z597" i="1"/>
  <c r="Y597" i="1"/>
  <c r="X597" i="1"/>
  <c r="V597" i="1"/>
  <c r="AF596" i="1"/>
  <c r="AE596" i="1"/>
  <c r="AD596" i="1"/>
  <c r="Z596" i="1"/>
  <c r="Y596" i="1"/>
  <c r="X596" i="1"/>
  <c r="V596" i="1"/>
  <c r="AF595" i="1"/>
  <c r="AE595" i="1"/>
  <c r="AD595" i="1"/>
  <c r="Z595" i="1"/>
  <c r="Y595" i="1"/>
  <c r="X595" i="1"/>
  <c r="V595" i="1"/>
  <c r="AF594" i="1"/>
  <c r="AE594" i="1"/>
  <c r="AD594" i="1"/>
  <c r="Z594" i="1"/>
  <c r="Y594" i="1"/>
  <c r="X594" i="1"/>
  <c r="V594" i="1"/>
  <c r="AF593" i="1"/>
  <c r="AE593" i="1"/>
  <c r="AD593" i="1"/>
  <c r="Z593" i="1"/>
  <c r="Y593" i="1"/>
  <c r="X593" i="1"/>
  <c r="V593" i="1"/>
  <c r="AF592" i="1"/>
  <c r="AE592" i="1"/>
  <c r="AD592" i="1"/>
  <c r="Z592" i="1"/>
  <c r="Y592" i="1"/>
  <c r="X592" i="1"/>
  <c r="V592" i="1"/>
  <c r="AF591" i="1"/>
  <c r="AE591" i="1"/>
  <c r="AD591" i="1"/>
  <c r="Z591" i="1"/>
  <c r="Y591" i="1"/>
  <c r="X591" i="1"/>
  <c r="V591" i="1"/>
  <c r="AF590" i="1"/>
  <c r="AE590" i="1"/>
  <c r="AD590" i="1"/>
  <c r="Z590" i="1"/>
  <c r="Y590" i="1"/>
  <c r="X590" i="1"/>
  <c r="V590" i="1"/>
  <c r="AF589" i="1"/>
  <c r="AE589" i="1"/>
  <c r="AD589" i="1"/>
  <c r="Z589" i="1"/>
  <c r="Y589" i="1"/>
  <c r="X589" i="1"/>
  <c r="V589" i="1"/>
  <c r="AF586" i="1"/>
  <c r="AE586" i="1"/>
  <c r="AD586" i="1"/>
  <c r="Z586" i="1"/>
  <c r="Y586" i="1"/>
  <c r="X586" i="1"/>
  <c r="V586" i="1"/>
  <c r="AF585" i="1"/>
  <c r="AE585" i="1"/>
  <c r="AD585" i="1"/>
  <c r="Z585" i="1"/>
  <c r="Y585" i="1"/>
  <c r="X585" i="1"/>
  <c r="V585" i="1"/>
  <c r="AF584" i="1"/>
  <c r="AE584" i="1"/>
  <c r="AD584" i="1"/>
  <c r="Z584" i="1"/>
  <c r="Y584" i="1"/>
  <c r="X584" i="1"/>
  <c r="V584" i="1"/>
  <c r="AF581" i="1"/>
  <c r="AE581" i="1"/>
  <c r="AD581" i="1"/>
  <c r="Z581" i="1"/>
  <c r="Y581" i="1"/>
  <c r="X581" i="1"/>
  <c r="V581" i="1"/>
  <c r="AF580" i="1"/>
  <c r="AE580" i="1"/>
  <c r="AD580" i="1"/>
  <c r="Z580" i="1"/>
  <c r="Y580" i="1"/>
  <c r="X580" i="1"/>
  <c r="V580" i="1"/>
  <c r="AF579" i="1"/>
  <c r="AE579" i="1"/>
  <c r="AD579" i="1"/>
  <c r="Z579" i="1"/>
  <c r="Y579" i="1"/>
  <c r="X579" i="1"/>
  <c r="V579" i="1"/>
  <c r="AF578" i="1"/>
  <c r="AE578" i="1"/>
  <c r="AD578" i="1"/>
  <c r="Z578" i="1"/>
  <c r="Y578" i="1"/>
  <c r="X578" i="1"/>
  <c r="V578" i="1"/>
  <c r="AF577" i="1"/>
  <c r="AE577" i="1"/>
  <c r="AD577" i="1"/>
  <c r="Z577" i="1"/>
  <c r="Y577" i="1"/>
  <c r="X577" i="1"/>
  <c r="V577" i="1"/>
  <c r="AF576" i="1"/>
  <c r="AE576" i="1"/>
  <c r="AD576" i="1"/>
  <c r="Z576" i="1"/>
  <c r="Y576" i="1"/>
  <c r="X576" i="1"/>
  <c r="V576" i="1"/>
  <c r="AF575" i="1"/>
  <c r="AE575" i="1"/>
  <c r="AD575" i="1"/>
  <c r="Z575" i="1"/>
  <c r="Y575" i="1"/>
  <c r="X575" i="1"/>
  <c r="V575" i="1"/>
  <c r="AF574" i="1"/>
  <c r="AE574" i="1"/>
  <c r="AD574" i="1"/>
  <c r="Z574" i="1"/>
  <c r="Y574" i="1"/>
  <c r="X574" i="1"/>
  <c r="V574" i="1"/>
  <c r="AF573" i="1"/>
  <c r="AE573" i="1"/>
  <c r="AD573" i="1"/>
  <c r="Z573" i="1"/>
  <c r="Y573" i="1"/>
  <c r="X573" i="1"/>
  <c r="V573" i="1"/>
  <c r="AF572" i="1"/>
  <c r="AE572" i="1"/>
  <c r="AD572" i="1"/>
  <c r="Z572" i="1"/>
  <c r="Y572" i="1"/>
  <c r="X572" i="1"/>
  <c r="V572" i="1"/>
  <c r="AF571" i="1"/>
  <c r="AE571" i="1"/>
  <c r="AD571" i="1"/>
  <c r="Z571" i="1"/>
  <c r="Y571" i="1"/>
  <c r="X571" i="1"/>
  <c r="V571" i="1"/>
  <c r="AF570" i="1"/>
  <c r="AE570" i="1"/>
  <c r="AD570" i="1"/>
  <c r="Z570" i="1"/>
  <c r="Y570" i="1"/>
  <c r="X570" i="1"/>
  <c r="V570" i="1"/>
  <c r="AF569" i="1"/>
  <c r="AE569" i="1"/>
  <c r="AD569" i="1"/>
  <c r="Z569" i="1"/>
  <c r="Y569" i="1"/>
  <c r="X569" i="1"/>
  <c r="V569" i="1"/>
  <c r="AF568" i="1"/>
  <c r="AE568" i="1"/>
  <c r="AD568" i="1"/>
  <c r="Z568" i="1"/>
  <c r="Y568" i="1"/>
  <c r="X568" i="1"/>
  <c r="V568" i="1"/>
  <c r="AF567" i="1"/>
  <c r="AE567" i="1"/>
  <c r="AD567" i="1"/>
  <c r="Z567" i="1"/>
  <c r="Y567" i="1"/>
  <c r="X567" i="1"/>
  <c r="V567" i="1"/>
  <c r="AF566" i="1"/>
  <c r="AE566" i="1"/>
  <c r="AD566" i="1"/>
  <c r="Z566" i="1"/>
  <c r="Y566" i="1"/>
  <c r="X566" i="1"/>
  <c r="V566" i="1"/>
  <c r="AF564" i="1"/>
  <c r="AE564" i="1"/>
  <c r="AD564" i="1"/>
  <c r="Z564" i="1"/>
  <c r="Y564" i="1"/>
  <c r="X564" i="1"/>
  <c r="V564" i="1"/>
  <c r="AF562" i="1"/>
  <c r="AE562" i="1"/>
  <c r="AD562" i="1"/>
  <c r="Z562" i="1"/>
  <c r="Y562" i="1"/>
  <c r="X562" i="1"/>
  <c r="V562" i="1"/>
  <c r="AF561" i="1"/>
  <c r="AE561" i="1"/>
  <c r="AD561" i="1"/>
  <c r="Z561" i="1"/>
  <c r="Y561" i="1"/>
  <c r="X561" i="1"/>
  <c r="V561" i="1"/>
  <c r="AF560" i="1"/>
  <c r="AE560" i="1"/>
  <c r="AD560" i="1"/>
  <c r="Z560" i="1"/>
  <c r="Y560" i="1"/>
  <c r="X560" i="1"/>
  <c r="V560" i="1"/>
  <c r="AF559" i="1"/>
  <c r="AE559" i="1"/>
  <c r="AD559" i="1"/>
  <c r="Z559" i="1"/>
  <c r="Y559" i="1"/>
  <c r="X559" i="1"/>
  <c r="V559" i="1"/>
  <c r="AF558" i="1"/>
  <c r="AE558" i="1"/>
  <c r="AD558" i="1"/>
  <c r="Z558" i="1"/>
  <c r="Y558" i="1"/>
  <c r="X558" i="1"/>
  <c r="V558" i="1"/>
  <c r="AF557" i="1"/>
  <c r="AE557" i="1"/>
  <c r="AD557" i="1"/>
  <c r="Z557" i="1"/>
  <c r="Y557" i="1"/>
  <c r="X557" i="1"/>
  <c r="V557" i="1"/>
  <c r="AF556" i="1"/>
  <c r="AE556" i="1"/>
  <c r="AD556" i="1"/>
  <c r="Z556" i="1"/>
  <c r="Y556" i="1"/>
  <c r="X556" i="1"/>
  <c r="V556" i="1"/>
  <c r="AF555" i="1"/>
  <c r="AE555" i="1"/>
  <c r="AD555" i="1"/>
  <c r="Z555" i="1"/>
  <c r="Y555" i="1"/>
  <c r="X555" i="1"/>
  <c r="V555" i="1"/>
  <c r="AF554" i="1"/>
  <c r="AE554" i="1"/>
  <c r="AD554" i="1"/>
  <c r="Z554" i="1"/>
  <c r="Y554" i="1"/>
  <c r="X554" i="1"/>
  <c r="V554" i="1"/>
  <c r="AF553" i="1"/>
  <c r="AE553" i="1"/>
  <c r="AD553" i="1"/>
  <c r="Z553" i="1"/>
  <c r="Y553" i="1"/>
  <c r="X553" i="1"/>
  <c r="V553" i="1"/>
  <c r="AF552" i="1"/>
  <c r="AE552" i="1"/>
  <c r="AD552" i="1"/>
  <c r="Z552" i="1"/>
  <c r="Y552" i="1"/>
  <c r="X552" i="1"/>
  <c r="V552" i="1"/>
  <c r="AF551" i="1"/>
  <c r="AE551" i="1"/>
  <c r="AD551" i="1"/>
  <c r="Z551" i="1"/>
  <c r="Y551" i="1"/>
  <c r="X551" i="1"/>
  <c r="V551" i="1"/>
  <c r="AF550" i="1"/>
  <c r="AE550" i="1"/>
  <c r="AD550" i="1"/>
  <c r="Z550" i="1"/>
  <c r="Y550" i="1"/>
  <c r="X550" i="1"/>
  <c r="V550" i="1"/>
  <c r="AF549" i="1"/>
  <c r="AE549" i="1"/>
  <c r="AD549" i="1"/>
  <c r="Z549" i="1"/>
  <c r="Y549" i="1"/>
  <c r="X549" i="1"/>
  <c r="V549" i="1"/>
  <c r="AF548" i="1"/>
  <c r="AE548" i="1"/>
  <c r="AD548" i="1"/>
  <c r="Z548" i="1"/>
  <c r="Y548" i="1"/>
  <c r="X548" i="1"/>
  <c r="V548" i="1"/>
  <c r="AF544" i="1"/>
  <c r="AE544" i="1"/>
  <c r="AD544" i="1"/>
  <c r="Z544" i="1"/>
  <c r="Y544" i="1"/>
  <c r="X544" i="1"/>
  <c r="V544" i="1"/>
  <c r="AF543" i="1"/>
  <c r="AE543" i="1"/>
  <c r="AD543" i="1"/>
  <c r="Z543" i="1"/>
  <c r="Y543" i="1"/>
  <c r="X543" i="1"/>
  <c r="V543" i="1"/>
  <c r="AF542" i="1"/>
  <c r="AE542" i="1"/>
  <c r="AD542" i="1"/>
  <c r="Z542" i="1"/>
  <c r="Y542" i="1"/>
  <c r="X542" i="1"/>
  <c r="V542" i="1"/>
  <c r="AF541" i="1"/>
  <c r="AE541" i="1"/>
  <c r="AD541" i="1"/>
  <c r="Z541" i="1"/>
  <c r="Y541" i="1"/>
  <c r="X541" i="1"/>
  <c r="V541" i="1"/>
  <c r="AF540" i="1"/>
  <c r="AE540" i="1"/>
  <c r="AD540" i="1"/>
  <c r="Z540" i="1"/>
  <c r="Y540" i="1"/>
  <c r="X540" i="1"/>
  <c r="V540" i="1"/>
  <c r="AF539" i="1"/>
  <c r="AE539" i="1"/>
  <c r="AD539" i="1"/>
  <c r="Z539" i="1"/>
  <c r="Y539" i="1"/>
  <c r="X539" i="1"/>
  <c r="V539" i="1"/>
  <c r="AF538" i="1"/>
  <c r="AE538" i="1"/>
  <c r="AD538" i="1"/>
  <c r="Z538" i="1"/>
  <c r="Y538" i="1"/>
  <c r="X538" i="1"/>
  <c r="V538" i="1"/>
  <c r="AF537" i="1"/>
  <c r="AE537" i="1"/>
  <c r="AD537" i="1"/>
  <c r="Z537" i="1"/>
  <c r="Y537" i="1"/>
  <c r="X537" i="1"/>
  <c r="V537" i="1"/>
  <c r="AF536" i="1"/>
  <c r="AE536" i="1"/>
  <c r="AD536" i="1"/>
  <c r="Z536" i="1"/>
  <c r="Y536" i="1"/>
  <c r="X536" i="1"/>
  <c r="V536" i="1"/>
  <c r="AF535" i="1"/>
  <c r="AE535" i="1"/>
  <c r="AD535" i="1"/>
  <c r="Z535" i="1"/>
  <c r="Y535" i="1"/>
  <c r="X535" i="1"/>
  <c r="V535" i="1"/>
  <c r="AF534" i="1"/>
  <c r="AE534" i="1"/>
  <c r="AD534" i="1"/>
  <c r="Z534" i="1"/>
  <c r="Y534" i="1"/>
  <c r="X534" i="1"/>
  <c r="V534" i="1"/>
  <c r="AF533" i="1"/>
  <c r="AE533" i="1"/>
  <c r="AD533" i="1"/>
  <c r="Z533" i="1"/>
  <c r="Y533" i="1"/>
  <c r="X533" i="1"/>
  <c r="V533" i="1"/>
  <c r="AF532" i="1"/>
  <c r="AE532" i="1"/>
  <c r="AD532" i="1"/>
  <c r="Z532" i="1"/>
  <c r="Y532" i="1"/>
  <c r="X532" i="1"/>
  <c r="V532" i="1"/>
  <c r="AF531" i="1"/>
  <c r="AE531" i="1"/>
  <c r="AD531" i="1"/>
  <c r="Z531" i="1"/>
  <c r="Y531" i="1"/>
  <c r="X531" i="1"/>
  <c r="V531" i="1"/>
  <c r="AF530" i="1"/>
  <c r="AE530" i="1"/>
  <c r="AD530" i="1"/>
  <c r="Z530" i="1"/>
  <c r="Y530" i="1"/>
  <c r="X530" i="1"/>
  <c r="V530" i="1"/>
  <c r="AF529" i="1"/>
  <c r="AE529" i="1"/>
  <c r="AD529" i="1"/>
  <c r="Z529" i="1"/>
  <c r="Y529" i="1"/>
  <c r="X529" i="1"/>
  <c r="V529" i="1"/>
  <c r="AF528" i="1"/>
  <c r="AE528" i="1"/>
  <c r="AD528" i="1"/>
  <c r="Z528" i="1"/>
  <c r="Y528" i="1"/>
  <c r="X528" i="1"/>
  <c r="V528" i="1"/>
  <c r="AF527" i="1"/>
  <c r="AE527" i="1"/>
  <c r="AD527" i="1"/>
  <c r="Z527" i="1"/>
  <c r="Y527" i="1"/>
  <c r="X527" i="1"/>
  <c r="V527" i="1"/>
  <c r="AF526" i="1"/>
  <c r="AE526" i="1"/>
  <c r="AD526" i="1"/>
  <c r="Z526" i="1"/>
  <c r="Y526" i="1"/>
  <c r="X526" i="1"/>
  <c r="V526" i="1"/>
  <c r="AF525" i="1"/>
  <c r="AE525" i="1"/>
  <c r="AD525" i="1"/>
  <c r="Z525" i="1"/>
  <c r="Y525" i="1"/>
  <c r="X525" i="1"/>
  <c r="V525" i="1"/>
  <c r="AF524" i="1"/>
  <c r="AE524" i="1"/>
  <c r="AD524" i="1"/>
  <c r="Z524" i="1"/>
  <c r="Y524" i="1"/>
  <c r="X524" i="1"/>
  <c r="V524" i="1"/>
  <c r="AF523" i="1"/>
  <c r="AE523" i="1"/>
  <c r="AD523" i="1"/>
  <c r="Z523" i="1"/>
  <c r="Y523" i="1"/>
  <c r="X523" i="1"/>
  <c r="V523" i="1"/>
  <c r="AF522" i="1"/>
  <c r="AE522" i="1"/>
  <c r="AD522" i="1"/>
  <c r="Z522" i="1"/>
  <c r="Y522" i="1"/>
  <c r="X522" i="1"/>
  <c r="V522" i="1"/>
  <c r="AF521" i="1"/>
  <c r="AE521" i="1"/>
  <c r="AD521" i="1"/>
  <c r="Z521" i="1"/>
  <c r="Y521" i="1"/>
  <c r="X521" i="1"/>
  <c r="V521" i="1"/>
  <c r="AF520" i="1"/>
  <c r="AE520" i="1"/>
  <c r="AD520" i="1"/>
  <c r="Z520" i="1"/>
  <c r="Y520" i="1"/>
  <c r="X520" i="1"/>
  <c r="V520" i="1"/>
  <c r="AF519" i="1"/>
  <c r="AE519" i="1"/>
  <c r="AD519" i="1"/>
  <c r="Z519" i="1"/>
  <c r="Y519" i="1"/>
  <c r="X519" i="1"/>
  <c r="V519" i="1"/>
  <c r="AF518" i="1"/>
  <c r="AE518" i="1"/>
  <c r="AD518" i="1"/>
  <c r="Z518" i="1"/>
  <c r="Y518" i="1"/>
  <c r="X518" i="1"/>
  <c r="V518" i="1"/>
  <c r="AF517" i="1"/>
  <c r="AE517" i="1"/>
  <c r="AD517" i="1"/>
  <c r="Z517" i="1"/>
  <c r="Y517" i="1"/>
  <c r="X517" i="1"/>
  <c r="V517" i="1"/>
  <c r="AF516" i="1"/>
  <c r="AE516" i="1"/>
  <c r="AD516" i="1"/>
  <c r="Z516" i="1"/>
  <c r="Y516" i="1"/>
  <c r="X516" i="1"/>
  <c r="V516" i="1"/>
  <c r="AF515" i="1"/>
  <c r="AE515" i="1"/>
  <c r="AD515" i="1"/>
  <c r="Z515" i="1"/>
  <c r="Y515" i="1"/>
  <c r="X515" i="1"/>
  <c r="V515" i="1"/>
  <c r="AF514" i="1"/>
  <c r="AE514" i="1"/>
  <c r="AD514" i="1"/>
  <c r="Z514" i="1"/>
  <c r="Y514" i="1"/>
  <c r="X514" i="1"/>
  <c r="V514" i="1"/>
  <c r="AF513" i="1"/>
  <c r="AE513" i="1"/>
  <c r="AD513" i="1"/>
  <c r="Z513" i="1"/>
  <c r="Y513" i="1"/>
  <c r="X513" i="1"/>
  <c r="V513" i="1"/>
  <c r="AF512" i="1"/>
  <c r="AE512" i="1"/>
  <c r="AD512" i="1"/>
  <c r="Z512" i="1"/>
  <c r="Y512" i="1"/>
  <c r="X512" i="1"/>
  <c r="V512" i="1"/>
  <c r="AF511" i="1"/>
  <c r="AE511" i="1"/>
  <c r="AD511" i="1"/>
  <c r="Z511" i="1"/>
  <c r="Y511" i="1"/>
  <c r="X511" i="1"/>
  <c r="V511" i="1"/>
  <c r="AF510" i="1"/>
  <c r="AE510" i="1"/>
  <c r="AD510" i="1"/>
  <c r="Z510" i="1"/>
  <c r="Y510" i="1"/>
  <c r="X510" i="1"/>
  <c r="V510" i="1"/>
  <c r="AF509" i="1"/>
  <c r="AE509" i="1"/>
  <c r="AD509" i="1"/>
  <c r="Z509" i="1"/>
  <c r="Y509" i="1"/>
  <c r="X509" i="1"/>
  <c r="V509" i="1"/>
  <c r="AF508" i="1"/>
  <c r="AE508" i="1"/>
  <c r="AD508" i="1"/>
  <c r="Z508" i="1"/>
  <c r="Y508" i="1"/>
  <c r="X508" i="1"/>
  <c r="V508" i="1"/>
  <c r="AF507" i="1"/>
  <c r="AE507" i="1"/>
  <c r="AD507" i="1"/>
  <c r="Z507" i="1"/>
  <c r="Y507" i="1"/>
  <c r="X507" i="1"/>
  <c r="V507" i="1"/>
  <c r="AF506" i="1"/>
  <c r="AE506" i="1"/>
  <c r="AD506" i="1"/>
  <c r="Z506" i="1"/>
  <c r="Y506" i="1"/>
  <c r="X506" i="1"/>
  <c r="V506" i="1"/>
  <c r="AF505" i="1"/>
  <c r="AE505" i="1"/>
  <c r="AD505" i="1"/>
  <c r="Z505" i="1"/>
  <c r="Y505" i="1"/>
  <c r="X505" i="1"/>
  <c r="V505" i="1"/>
  <c r="AF504" i="1"/>
  <c r="AE504" i="1"/>
  <c r="AD504" i="1"/>
  <c r="Z504" i="1"/>
  <c r="Y504" i="1"/>
  <c r="X504" i="1"/>
  <c r="V504" i="1"/>
  <c r="AF503" i="1"/>
  <c r="AE503" i="1"/>
  <c r="AD503" i="1"/>
  <c r="Z503" i="1"/>
  <c r="Y503" i="1"/>
  <c r="X503" i="1"/>
  <c r="V503" i="1"/>
  <c r="AF502" i="1"/>
  <c r="AE502" i="1"/>
  <c r="AD502" i="1"/>
  <c r="Z502" i="1"/>
  <c r="Y502" i="1"/>
  <c r="X502" i="1"/>
  <c r="V502" i="1"/>
  <c r="AF501" i="1"/>
  <c r="AE501" i="1"/>
  <c r="AD501" i="1"/>
  <c r="Z501" i="1"/>
  <c r="Y501" i="1"/>
  <c r="X501" i="1"/>
  <c r="V501" i="1"/>
  <c r="AF500" i="1"/>
  <c r="AE500" i="1"/>
  <c r="AD500" i="1"/>
  <c r="Z500" i="1"/>
  <c r="Y500" i="1"/>
  <c r="X500" i="1"/>
  <c r="V500" i="1"/>
  <c r="AF499" i="1"/>
  <c r="AE499" i="1"/>
  <c r="AD499" i="1"/>
  <c r="Z499" i="1"/>
  <c r="Y499" i="1"/>
  <c r="X499" i="1"/>
  <c r="V499" i="1"/>
  <c r="AF498" i="1"/>
  <c r="AE498" i="1"/>
  <c r="AD498" i="1"/>
  <c r="Z498" i="1"/>
  <c r="Y498" i="1"/>
  <c r="X498" i="1"/>
  <c r="V498" i="1"/>
  <c r="AF497" i="1"/>
  <c r="AE497" i="1"/>
  <c r="AD497" i="1"/>
  <c r="Z497" i="1"/>
  <c r="Y497" i="1"/>
  <c r="X497" i="1"/>
  <c r="V497" i="1"/>
  <c r="AF496" i="1"/>
  <c r="AE496" i="1"/>
  <c r="AD496" i="1"/>
  <c r="Z496" i="1"/>
  <c r="Y496" i="1"/>
  <c r="X496" i="1"/>
  <c r="V496" i="1"/>
  <c r="AF495" i="1"/>
  <c r="AE495" i="1"/>
  <c r="AD495" i="1"/>
  <c r="Z495" i="1"/>
  <c r="Y495" i="1"/>
  <c r="X495" i="1"/>
  <c r="V495" i="1"/>
  <c r="AF494" i="1"/>
  <c r="AE494" i="1"/>
  <c r="AD494" i="1"/>
  <c r="Z494" i="1"/>
  <c r="Y494" i="1"/>
  <c r="X494" i="1"/>
  <c r="V494" i="1"/>
  <c r="AF493" i="1"/>
  <c r="AE493" i="1"/>
  <c r="AD493" i="1"/>
  <c r="Z493" i="1"/>
  <c r="Y493" i="1"/>
  <c r="X493" i="1"/>
  <c r="V493" i="1"/>
  <c r="AF492" i="1"/>
  <c r="AE492" i="1"/>
  <c r="AD492" i="1"/>
  <c r="Z492" i="1"/>
  <c r="Y492" i="1"/>
  <c r="X492" i="1"/>
  <c r="V492" i="1"/>
  <c r="AF491" i="1"/>
  <c r="AE491" i="1"/>
  <c r="AD491" i="1"/>
  <c r="Z491" i="1"/>
  <c r="Y491" i="1"/>
  <c r="X491" i="1"/>
  <c r="V491" i="1"/>
  <c r="AF490" i="1"/>
  <c r="AE490" i="1"/>
  <c r="AD490" i="1"/>
  <c r="Z490" i="1"/>
  <c r="Y490" i="1"/>
  <c r="X490" i="1"/>
  <c r="V490" i="1"/>
  <c r="AF489" i="1"/>
  <c r="AE489" i="1"/>
  <c r="AD489" i="1"/>
  <c r="Z489" i="1"/>
  <c r="Y489" i="1"/>
  <c r="X489" i="1"/>
  <c r="V489" i="1"/>
  <c r="AF488" i="1"/>
  <c r="AE488" i="1"/>
  <c r="AD488" i="1"/>
  <c r="Z488" i="1"/>
  <c r="Y488" i="1"/>
  <c r="X488" i="1"/>
  <c r="V488" i="1"/>
  <c r="AF487" i="1"/>
  <c r="AE487" i="1"/>
  <c r="AD487" i="1"/>
  <c r="Z487" i="1"/>
  <c r="Y487" i="1"/>
  <c r="X487" i="1"/>
  <c r="V487" i="1"/>
  <c r="AF486" i="1"/>
  <c r="AE486" i="1"/>
  <c r="AD486" i="1"/>
  <c r="Z486" i="1"/>
  <c r="Y486" i="1"/>
  <c r="X486" i="1"/>
  <c r="V486" i="1"/>
  <c r="AF481" i="1"/>
  <c r="AE481" i="1"/>
  <c r="AD481" i="1"/>
  <c r="Z481" i="1"/>
  <c r="Y481" i="1"/>
  <c r="X481" i="1"/>
  <c r="V481" i="1"/>
  <c r="AF480" i="1"/>
  <c r="AE480" i="1"/>
  <c r="AD480" i="1"/>
  <c r="Z480" i="1"/>
  <c r="Y480" i="1"/>
  <c r="X480" i="1"/>
  <c r="V480" i="1"/>
  <c r="AF479" i="1"/>
  <c r="AE479" i="1"/>
  <c r="AD479" i="1"/>
  <c r="Z479" i="1"/>
  <c r="Y479" i="1"/>
  <c r="X479" i="1"/>
  <c r="V479" i="1"/>
  <c r="AF478" i="1"/>
  <c r="AE478" i="1"/>
  <c r="AD478" i="1"/>
  <c r="Z478" i="1"/>
  <c r="Y478" i="1"/>
  <c r="X478" i="1"/>
  <c r="V478" i="1"/>
  <c r="AF477" i="1"/>
  <c r="AE477" i="1"/>
  <c r="AD477" i="1"/>
  <c r="Z477" i="1"/>
  <c r="Y477" i="1"/>
  <c r="X477" i="1"/>
  <c r="V477" i="1"/>
  <c r="AF472" i="1"/>
  <c r="AE472" i="1"/>
  <c r="AD472" i="1"/>
  <c r="Z472" i="1"/>
  <c r="Y472" i="1"/>
  <c r="X472" i="1"/>
  <c r="V472" i="1"/>
  <c r="AF471" i="1"/>
  <c r="AE471" i="1"/>
  <c r="AD471" i="1"/>
  <c r="Z471" i="1"/>
  <c r="Y471" i="1"/>
  <c r="X471" i="1"/>
  <c r="V471" i="1"/>
  <c r="AF470" i="1"/>
  <c r="AE470" i="1"/>
  <c r="AD470" i="1"/>
  <c r="Z470" i="1"/>
  <c r="Y470" i="1"/>
  <c r="X470" i="1"/>
  <c r="V470" i="1"/>
  <c r="AF466" i="1"/>
  <c r="AE466" i="1"/>
  <c r="AD466" i="1"/>
  <c r="Z466" i="1"/>
  <c r="Y466" i="1"/>
  <c r="X466" i="1"/>
  <c r="V466" i="1"/>
  <c r="AF465" i="1"/>
  <c r="AE465" i="1"/>
  <c r="AD465" i="1"/>
  <c r="Z465" i="1"/>
  <c r="Y465" i="1"/>
  <c r="X465" i="1"/>
  <c r="V465" i="1"/>
  <c r="AF464" i="1"/>
  <c r="AE464" i="1"/>
  <c r="AD464" i="1"/>
  <c r="Z464" i="1"/>
  <c r="Y464" i="1"/>
  <c r="X464" i="1"/>
  <c r="V464" i="1"/>
  <c r="AF463" i="1"/>
  <c r="AE463" i="1"/>
  <c r="AD463" i="1"/>
  <c r="Z463" i="1"/>
  <c r="Y463" i="1"/>
  <c r="X463" i="1"/>
  <c r="V463" i="1"/>
  <c r="AF462" i="1"/>
  <c r="AE462" i="1"/>
  <c r="AD462" i="1"/>
  <c r="Z462" i="1"/>
  <c r="Y462" i="1"/>
  <c r="X462" i="1"/>
  <c r="V462" i="1"/>
  <c r="AF461" i="1"/>
  <c r="AE461" i="1"/>
  <c r="AD461" i="1"/>
  <c r="Z461" i="1"/>
  <c r="Y461" i="1"/>
  <c r="X461" i="1"/>
  <c r="V461" i="1"/>
  <c r="AF460" i="1"/>
  <c r="AE460" i="1"/>
  <c r="AD460" i="1"/>
  <c r="Z460" i="1"/>
  <c r="Y460" i="1"/>
  <c r="X460" i="1"/>
  <c r="V460" i="1"/>
  <c r="AF459" i="1"/>
  <c r="AE459" i="1"/>
  <c r="AD459" i="1"/>
  <c r="Z459" i="1"/>
  <c r="Y459" i="1"/>
  <c r="X459" i="1"/>
  <c r="V459" i="1"/>
  <c r="AF458" i="1"/>
  <c r="AE458" i="1"/>
  <c r="AD458" i="1"/>
  <c r="Z458" i="1"/>
  <c r="Y458" i="1"/>
  <c r="X458" i="1"/>
  <c r="V458" i="1"/>
  <c r="AF457" i="1"/>
  <c r="AE457" i="1"/>
  <c r="AD457" i="1"/>
  <c r="Z457" i="1"/>
  <c r="Y457" i="1"/>
  <c r="X457" i="1"/>
  <c r="V457" i="1"/>
  <c r="AF456" i="1"/>
  <c r="AE456" i="1"/>
  <c r="AD456" i="1"/>
  <c r="Z456" i="1"/>
  <c r="Y456" i="1"/>
  <c r="X456" i="1"/>
  <c r="V456" i="1"/>
  <c r="AF455" i="1"/>
  <c r="AE455" i="1"/>
  <c r="AD455" i="1"/>
  <c r="Z455" i="1"/>
  <c r="Y455" i="1"/>
  <c r="X455" i="1"/>
  <c r="V455" i="1"/>
  <c r="AF454" i="1"/>
  <c r="AE454" i="1"/>
  <c r="AD454" i="1"/>
  <c r="Z454" i="1"/>
  <c r="Y454" i="1"/>
  <c r="X454" i="1"/>
  <c r="V454" i="1"/>
  <c r="AF451" i="1"/>
  <c r="AE451" i="1"/>
  <c r="AD451" i="1"/>
  <c r="Z451" i="1"/>
  <c r="Y451" i="1"/>
  <c r="X451" i="1"/>
  <c r="V451" i="1"/>
  <c r="AF450" i="1"/>
  <c r="AE450" i="1"/>
  <c r="AD450" i="1"/>
  <c r="Z450" i="1"/>
  <c r="Y450" i="1"/>
  <c r="X450" i="1"/>
  <c r="V450" i="1"/>
  <c r="AF449" i="1"/>
  <c r="AE449" i="1"/>
  <c r="AD449" i="1"/>
  <c r="Z449" i="1"/>
  <c r="Y449" i="1"/>
  <c r="X449" i="1"/>
  <c r="V449" i="1"/>
  <c r="AF448" i="1"/>
  <c r="AE448" i="1"/>
  <c r="AD448" i="1"/>
  <c r="Z448" i="1"/>
  <c r="Y448" i="1"/>
  <c r="X448" i="1"/>
  <c r="V448" i="1"/>
  <c r="AF446" i="1"/>
  <c r="AE446" i="1"/>
  <c r="AD446" i="1"/>
  <c r="Z446" i="1"/>
  <c r="Y446" i="1"/>
  <c r="X446" i="1"/>
  <c r="V446" i="1"/>
  <c r="AF445" i="1"/>
  <c r="AE445" i="1"/>
  <c r="AD445" i="1"/>
  <c r="Z445" i="1"/>
  <c r="Y445" i="1"/>
  <c r="X445" i="1"/>
  <c r="V445" i="1"/>
  <c r="AF444" i="1"/>
  <c r="AE444" i="1"/>
  <c r="AD444" i="1"/>
  <c r="Z444" i="1"/>
  <c r="Y444" i="1"/>
  <c r="X444" i="1"/>
  <c r="V444" i="1"/>
  <c r="AF443" i="1"/>
  <c r="AE443" i="1"/>
  <c r="AD443" i="1"/>
  <c r="Z443" i="1"/>
  <c r="Y443" i="1"/>
  <c r="X443" i="1"/>
  <c r="V443" i="1"/>
  <c r="AF440" i="1"/>
  <c r="AE440" i="1"/>
  <c r="AD440" i="1"/>
  <c r="Z440" i="1"/>
  <c r="Y440" i="1"/>
  <c r="X440" i="1"/>
  <c r="V440" i="1"/>
  <c r="AF439" i="1"/>
  <c r="AE439" i="1"/>
  <c r="AD439" i="1"/>
  <c r="Z439" i="1"/>
  <c r="Y439" i="1"/>
  <c r="X439" i="1"/>
  <c r="V439" i="1"/>
  <c r="AF438" i="1"/>
  <c r="AE438" i="1"/>
  <c r="AD438" i="1"/>
  <c r="Z438" i="1"/>
  <c r="Y438" i="1"/>
  <c r="X438" i="1"/>
  <c r="V438" i="1"/>
  <c r="AF437" i="1"/>
  <c r="AE437" i="1"/>
  <c r="AD437" i="1"/>
  <c r="Z437" i="1"/>
  <c r="Y437" i="1"/>
  <c r="X437" i="1"/>
  <c r="V437" i="1"/>
  <c r="AF436" i="1"/>
  <c r="AE436" i="1"/>
  <c r="AD436" i="1"/>
  <c r="Z436" i="1"/>
  <c r="Y436" i="1"/>
  <c r="X436" i="1"/>
  <c r="V436" i="1"/>
  <c r="AF435" i="1"/>
  <c r="AE435" i="1"/>
  <c r="AD435" i="1"/>
  <c r="Z435" i="1"/>
  <c r="Y435" i="1"/>
  <c r="X435" i="1"/>
  <c r="V435" i="1"/>
  <c r="AF434" i="1"/>
  <c r="AE434" i="1"/>
  <c r="AD434" i="1"/>
  <c r="Z434" i="1"/>
  <c r="Y434" i="1"/>
  <c r="X434" i="1"/>
  <c r="V434" i="1"/>
  <c r="AF433" i="1"/>
  <c r="AE433" i="1"/>
  <c r="AD433" i="1"/>
  <c r="Z433" i="1"/>
  <c r="Y433" i="1"/>
  <c r="X433" i="1"/>
  <c r="V433" i="1"/>
  <c r="AF432" i="1"/>
  <c r="AE432" i="1"/>
  <c r="AD432" i="1"/>
  <c r="Z432" i="1"/>
  <c r="Y432" i="1"/>
  <c r="X432" i="1"/>
  <c r="V432" i="1"/>
  <c r="AF431" i="1"/>
  <c r="AE431" i="1"/>
  <c r="AD431" i="1"/>
  <c r="Z431" i="1"/>
  <c r="Y431" i="1"/>
  <c r="X431" i="1"/>
  <c r="V431" i="1"/>
  <c r="AF430" i="1"/>
  <c r="AE430" i="1"/>
  <c r="AD430" i="1"/>
  <c r="Z430" i="1"/>
  <c r="Y430" i="1"/>
  <c r="X430" i="1"/>
  <c r="V430" i="1"/>
  <c r="AF427" i="1"/>
  <c r="AE427" i="1"/>
  <c r="AD427" i="1"/>
  <c r="Z427" i="1"/>
  <c r="Y427" i="1"/>
  <c r="X427" i="1"/>
  <c r="V427" i="1"/>
  <c r="AF426" i="1"/>
  <c r="AE426" i="1"/>
  <c r="AD426" i="1"/>
  <c r="Z426" i="1"/>
  <c r="Y426" i="1"/>
  <c r="X426" i="1"/>
  <c r="V426" i="1"/>
  <c r="AF425" i="1"/>
  <c r="AE425" i="1"/>
  <c r="AD425" i="1"/>
  <c r="Z425" i="1"/>
  <c r="Y425" i="1"/>
  <c r="X425" i="1"/>
  <c r="V425" i="1"/>
  <c r="AF424" i="1"/>
  <c r="AE424" i="1"/>
  <c r="AD424" i="1"/>
  <c r="Z424" i="1"/>
  <c r="Y424" i="1"/>
  <c r="X424" i="1"/>
  <c r="V424" i="1"/>
  <c r="AF423" i="1"/>
  <c r="AE423" i="1"/>
  <c r="AD423" i="1"/>
  <c r="Z423" i="1"/>
  <c r="Y423" i="1"/>
  <c r="X423" i="1"/>
  <c r="V423" i="1"/>
  <c r="AF422" i="1"/>
  <c r="AE422" i="1"/>
  <c r="AD422" i="1"/>
  <c r="Z422" i="1"/>
  <c r="Y422" i="1"/>
  <c r="X422" i="1"/>
  <c r="V422" i="1"/>
  <c r="AF421" i="1"/>
  <c r="AE421" i="1"/>
  <c r="AD421" i="1"/>
  <c r="Z421" i="1"/>
  <c r="Y421" i="1"/>
  <c r="X421" i="1"/>
  <c r="V421" i="1"/>
  <c r="AF420" i="1"/>
  <c r="AE420" i="1"/>
  <c r="AD420" i="1"/>
  <c r="Z420" i="1"/>
  <c r="Y420" i="1"/>
  <c r="X420" i="1"/>
  <c r="V420" i="1"/>
  <c r="AF419" i="1"/>
  <c r="AE419" i="1"/>
  <c r="AD419" i="1"/>
  <c r="Z419" i="1"/>
  <c r="Y419" i="1"/>
  <c r="X419" i="1"/>
  <c r="V419" i="1"/>
  <c r="AF418" i="1"/>
  <c r="AE418" i="1"/>
  <c r="AD418" i="1"/>
  <c r="Z418" i="1"/>
  <c r="Y418" i="1"/>
  <c r="X418" i="1"/>
  <c r="V418" i="1"/>
  <c r="AF417" i="1"/>
  <c r="AE417" i="1"/>
  <c r="AD417" i="1"/>
  <c r="Z417" i="1"/>
  <c r="Y417" i="1"/>
  <c r="X417" i="1"/>
  <c r="V417" i="1"/>
  <c r="AF416" i="1"/>
  <c r="AE416" i="1"/>
  <c r="AD416" i="1"/>
  <c r="Z416" i="1"/>
  <c r="Y416" i="1"/>
  <c r="X416" i="1"/>
  <c r="V416" i="1"/>
  <c r="AF415" i="1"/>
  <c r="AE415" i="1"/>
  <c r="AD415" i="1"/>
  <c r="Z415" i="1"/>
  <c r="Y415" i="1"/>
  <c r="X415" i="1"/>
  <c r="V415" i="1"/>
  <c r="AF414" i="1"/>
  <c r="AE414" i="1"/>
  <c r="AD414" i="1"/>
  <c r="Z414" i="1"/>
  <c r="Y414" i="1"/>
  <c r="X414" i="1"/>
  <c r="V414" i="1"/>
  <c r="AF413" i="1"/>
  <c r="AE413" i="1"/>
  <c r="AD413" i="1"/>
  <c r="Z413" i="1"/>
  <c r="Y413" i="1"/>
  <c r="X413" i="1"/>
  <c r="V413" i="1"/>
  <c r="AF412" i="1"/>
  <c r="AE412" i="1"/>
  <c r="AD412" i="1"/>
  <c r="Z412" i="1"/>
  <c r="Y412" i="1"/>
  <c r="X412" i="1"/>
  <c r="V412" i="1"/>
  <c r="AF411" i="1"/>
  <c r="AE411" i="1"/>
  <c r="AD411" i="1"/>
  <c r="Z411" i="1"/>
  <c r="Y411" i="1"/>
  <c r="X411" i="1"/>
  <c r="V411" i="1"/>
  <c r="AF410" i="1"/>
  <c r="AE410" i="1"/>
  <c r="AD410" i="1"/>
  <c r="Z410" i="1"/>
  <c r="Y410" i="1"/>
  <c r="X410" i="1"/>
  <c r="V410" i="1"/>
  <c r="AF409" i="1"/>
  <c r="AE409" i="1"/>
  <c r="AD409" i="1"/>
  <c r="Z409" i="1"/>
  <c r="Y409" i="1"/>
  <c r="X409" i="1"/>
  <c r="V409" i="1"/>
  <c r="AF408" i="1"/>
  <c r="AE408" i="1"/>
  <c r="AD408" i="1"/>
  <c r="Z408" i="1"/>
  <c r="Y408" i="1"/>
  <c r="X408" i="1"/>
  <c r="V408" i="1"/>
  <c r="AF406" i="1"/>
  <c r="AE406" i="1"/>
  <c r="AD406" i="1"/>
  <c r="Z406" i="1"/>
  <c r="Y406" i="1"/>
  <c r="X406" i="1"/>
  <c r="V406" i="1"/>
  <c r="AF405" i="1"/>
  <c r="AE405" i="1"/>
  <c r="AD405" i="1"/>
  <c r="Z405" i="1"/>
  <c r="Y405" i="1"/>
  <c r="X405" i="1"/>
  <c r="V405" i="1"/>
  <c r="AF404" i="1"/>
  <c r="AE404" i="1"/>
  <c r="AD404" i="1"/>
  <c r="Z404" i="1"/>
  <c r="Y404" i="1"/>
  <c r="X404" i="1"/>
  <c r="V404" i="1"/>
  <c r="AF403" i="1"/>
  <c r="AE403" i="1"/>
  <c r="AD403" i="1"/>
  <c r="Z403" i="1"/>
  <c r="Y403" i="1"/>
  <c r="X403" i="1"/>
  <c r="V403" i="1"/>
  <c r="AF402" i="1"/>
  <c r="AE402" i="1"/>
  <c r="AD402" i="1"/>
  <c r="Z402" i="1"/>
  <c r="Y402" i="1"/>
  <c r="X402" i="1"/>
  <c r="V402" i="1"/>
  <c r="AF401" i="1"/>
  <c r="AE401" i="1"/>
  <c r="AD401" i="1"/>
  <c r="Z401" i="1"/>
  <c r="Y401" i="1"/>
  <c r="X401" i="1"/>
  <c r="V401" i="1"/>
  <c r="AF400" i="1"/>
  <c r="AE400" i="1"/>
  <c r="AD400" i="1"/>
  <c r="Z400" i="1"/>
  <c r="Y400" i="1"/>
  <c r="X400" i="1"/>
  <c r="V400" i="1"/>
  <c r="AF399" i="1"/>
  <c r="AE399" i="1"/>
  <c r="AD399" i="1"/>
  <c r="Z399" i="1"/>
  <c r="Y399" i="1"/>
  <c r="X399" i="1"/>
  <c r="V399" i="1"/>
  <c r="AF398" i="1"/>
  <c r="AE398" i="1"/>
  <c r="AD398" i="1"/>
  <c r="Z398" i="1"/>
  <c r="Y398" i="1"/>
  <c r="X398" i="1"/>
  <c r="V398" i="1"/>
  <c r="AF397" i="1"/>
  <c r="AE397" i="1"/>
  <c r="AD397" i="1"/>
  <c r="Z397" i="1"/>
  <c r="Y397" i="1"/>
  <c r="X397" i="1"/>
  <c r="V397" i="1"/>
  <c r="AF395" i="1"/>
  <c r="AE395" i="1"/>
  <c r="AD395" i="1"/>
  <c r="Z395" i="1"/>
  <c r="Y395" i="1"/>
  <c r="X395" i="1"/>
  <c r="V395" i="1"/>
  <c r="AF394" i="1"/>
  <c r="AE394" i="1"/>
  <c r="AD394" i="1"/>
  <c r="Z394" i="1"/>
  <c r="Y394" i="1"/>
  <c r="X394" i="1"/>
  <c r="V394" i="1"/>
  <c r="AF393" i="1"/>
  <c r="AE393" i="1"/>
  <c r="AD393" i="1"/>
  <c r="Z393" i="1"/>
  <c r="Y393" i="1"/>
  <c r="X393" i="1"/>
  <c r="V393" i="1"/>
  <c r="AF392" i="1"/>
  <c r="AE392" i="1"/>
  <c r="AD392" i="1"/>
  <c r="Z392" i="1"/>
  <c r="Y392" i="1"/>
  <c r="X392" i="1"/>
  <c r="V392" i="1"/>
  <c r="AF390" i="1"/>
  <c r="AE390" i="1"/>
  <c r="AD390" i="1"/>
  <c r="Z390" i="1"/>
  <c r="Y390" i="1"/>
  <c r="X390" i="1"/>
  <c r="V390" i="1"/>
  <c r="AF389" i="1"/>
  <c r="AE389" i="1"/>
  <c r="AD389" i="1"/>
  <c r="Z389" i="1"/>
  <c r="Y389" i="1"/>
  <c r="X389" i="1"/>
  <c r="V389" i="1"/>
  <c r="AF387" i="1"/>
  <c r="AE387" i="1"/>
  <c r="AD387" i="1"/>
  <c r="Z387" i="1"/>
  <c r="Y387" i="1"/>
  <c r="X387" i="1"/>
  <c r="V387" i="1"/>
  <c r="AF386" i="1"/>
  <c r="AE386" i="1"/>
  <c r="AD386" i="1"/>
  <c r="Z386" i="1"/>
  <c r="Y386" i="1"/>
  <c r="X386" i="1"/>
  <c r="V386" i="1"/>
  <c r="AF385" i="1"/>
  <c r="AE385" i="1"/>
  <c r="AD385" i="1"/>
  <c r="Z385" i="1"/>
  <c r="Y385" i="1"/>
  <c r="X385" i="1"/>
  <c r="V385" i="1"/>
  <c r="AF384" i="1"/>
  <c r="AE384" i="1"/>
  <c r="AD384" i="1"/>
  <c r="Z384" i="1"/>
  <c r="Y384" i="1"/>
  <c r="X384" i="1"/>
  <c r="V384" i="1"/>
  <c r="AF383" i="1"/>
  <c r="AE383" i="1"/>
  <c r="AD383" i="1"/>
  <c r="Z383" i="1"/>
  <c r="Y383" i="1"/>
  <c r="X383" i="1"/>
  <c r="V383" i="1"/>
  <c r="AF382" i="1"/>
  <c r="AE382" i="1"/>
  <c r="AD382" i="1"/>
  <c r="Z382" i="1"/>
  <c r="Y382" i="1"/>
  <c r="X382" i="1"/>
  <c r="V382" i="1"/>
  <c r="AF381" i="1"/>
  <c r="AE381" i="1"/>
  <c r="AD381" i="1"/>
  <c r="Z381" i="1"/>
  <c r="Y381" i="1"/>
  <c r="X381" i="1"/>
  <c r="V381" i="1"/>
  <c r="AF380" i="1"/>
  <c r="AE380" i="1"/>
  <c r="AD380" i="1"/>
  <c r="Z380" i="1"/>
  <c r="Y380" i="1"/>
  <c r="X380" i="1"/>
  <c r="V380" i="1"/>
  <c r="AF379" i="1"/>
  <c r="AE379" i="1"/>
  <c r="AD379" i="1"/>
  <c r="Z379" i="1"/>
  <c r="Y379" i="1"/>
  <c r="X379" i="1"/>
  <c r="V379" i="1"/>
  <c r="AF378" i="1"/>
  <c r="AE378" i="1"/>
  <c r="AD378" i="1"/>
  <c r="Z378" i="1"/>
  <c r="Y378" i="1"/>
  <c r="X378" i="1"/>
  <c r="V378" i="1"/>
  <c r="AF377" i="1"/>
  <c r="AE377" i="1"/>
  <c r="AD377" i="1"/>
  <c r="Z377" i="1"/>
  <c r="Y377" i="1"/>
  <c r="X377" i="1"/>
  <c r="V377" i="1"/>
  <c r="AF376" i="1"/>
  <c r="AE376" i="1"/>
  <c r="AD376" i="1"/>
  <c r="Z376" i="1"/>
  <c r="Y376" i="1"/>
  <c r="X376" i="1"/>
  <c r="V376" i="1"/>
  <c r="AF373" i="1"/>
  <c r="AE373" i="1"/>
  <c r="AD373" i="1"/>
  <c r="Z373" i="1"/>
  <c r="Y373" i="1"/>
  <c r="X373" i="1"/>
  <c r="V373" i="1"/>
  <c r="AF372" i="1"/>
  <c r="AE372" i="1"/>
  <c r="AD372" i="1"/>
  <c r="Z372" i="1"/>
  <c r="Y372" i="1"/>
  <c r="X372" i="1"/>
  <c r="V372" i="1"/>
  <c r="AF371" i="1"/>
  <c r="AE371" i="1"/>
  <c r="AD371" i="1"/>
  <c r="Z371" i="1"/>
  <c r="Y371" i="1"/>
  <c r="X371" i="1"/>
  <c r="V371" i="1"/>
  <c r="AF370" i="1"/>
  <c r="AE370" i="1"/>
  <c r="AD370" i="1"/>
  <c r="Z370" i="1"/>
  <c r="Y370" i="1"/>
  <c r="X370" i="1"/>
  <c r="V370" i="1"/>
  <c r="AF367" i="1"/>
  <c r="AE367" i="1"/>
  <c r="AD367" i="1"/>
  <c r="Z367" i="1"/>
  <c r="Y367" i="1"/>
  <c r="X367" i="1"/>
  <c r="V367" i="1"/>
  <c r="AF366" i="1"/>
  <c r="AE366" i="1"/>
  <c r="AD366" i="1"/>
  <c r="Z366" i="1"/>
  <c r="Y366" i="1"/>
  <c r="X366" i="1"/>
  <c r="V366" i="1"/>
  <c r="AF360" i="1"/>
  <c r="AE360" i="1"/>
  <c r="AD360" i="1"/>
  <c r="Z360" i="1"/>
  <c r="Y360" i="1"/>
  <c r="X360" i="1"/>
  <c r="V360" i="1"/>
  <c r="AF359" i="1"/>
  <c r="AE359" i="1"/>
  <c r="AD359" i="1"/>
  <c r="Z359" i="1"/>
  <c r="Y359" i="1"/>
  <c r="X359" i="1"/>
  <c r="V359" i="1"/>
  <c r="AF358" i="1"/>
  <c r="AE358" i="1"/>
  <c r="AD358" i="1"/>
  <c r="Z358" i="1"/>
  <c r="Y358" i="1"/>
  <c r="X358" i="1"/>
  <c r="V358" i="1"/>
  <c r="AF357" i="1"/>
  <c r="AE357" i="1"/>
  <c r="AD357" i="1"/>
  <c r="Z357" i="1"/>
  <c r="Y357" i="1"/>
  <c r="X357" i="1"/>
  <c r="V357" i="1"/>
  <c r="AF356" i="1"/>
  <c r="AE356" i="1"/>
  <c r="AD356" i="1"/>
  <c r="Z356" i="1"/>
  <c r="Y356" i="1"/>
  <c r="X356" i="1"/>
  <c r="V356" i="1"/>
  <c r="AF355" i="1"/>
  <c r="AE355" i="1"/>
  <c r="AD355" i="1"/>
  <c r="Z355" i="1"/>
  <c r="Y355" i="1"/>
  <c r="X355" i="1"/>
  <c r="V355" i="1"/>
  <c r="AF354" i="1"/>
  <c r="AE354" i="1"/>
  <c r="AD354" i="1"/>
  <c r="Z354" i="1"/>
  <c r="Y354" i="1"/>
  <c r="X354" i="1"/>
  <c r="V354" i="1"/>
  <c r="AF353" i="1"/>
  <c r="AE353" i="1"/>
  <c r="AD353" i="1"/>
  <c r="Z353" i="1"/>
  <c r="Y353" i="1"/>
  <c r="X353" i="1"/>
  <c r="V353" i="1"/>
  <c r="AF352" i="1"/>
  <c r="AE352" i="1"/>
  <c r="AD352" i="1"/>
  <c r="Z352" i="1"/>
  <c r="Y352" i="1"/>
  <c r="X352" i="1"/>
  <c r="V352" i="1"/>
  <c r="AF350" i="1"/>
  <c r="AE350" i="1"/>
  <c r="AD350" i="1"/>
  <c r="Z350" i="1"/>
  <c r="Y350" i="1"/>
  <c r="X350" i="1"/>
  <c r="V350" i="1"/>
  <c r="AF348" i="1"/>
  <c r="AE348" i="1"/>
  <c r="AD348" i="1"/>
  <c r="Z348" i="1"/>
  <c r="Y348" i="1"/>
  <c r="X348" i="1"/>
  <c r="V348" i="1"/>
  <c r="AF347" i="1"/>
  <c r="AE347" i="1"/>
  <c r="AD347" i="1"/>
  <c r="Z347" i="1"/>
  <c r="Y347" i="1"/>
  <c r="X347" i="1"/>
  <c r="V347" i="1"/>
  <c r="AF346" i="1"/>
  <c r="AE346" i="1"/>
  <c r="AD346" i="1"/>
  <c r="Z346" i="1"/>
  <c r="Y346" i="1"/>
  <c r="X346" i="1"/>
  <c r="V346" i="1"/>
  <c r="AF345" i="1"/>
  <c r="AE345" i="1"/>
  <c r="AD345" i="1"/>
  <c r="Z345" i="1"/>
  <c r="Y345" i="1"/>
  <c r="X345" i="1"/>
  <c r="V345" i="1"/>
  <c r="AF363" i="1"/>
  <c r="AE363" i="1"/>
  <c r="AD363" i="1"/>
  <c r="Z363" i="1"/>
  <c r="Y363" i="1"/>
  <c r="X363" i="1"/>
  <c r="V363" i="1"/>
  <c r="AF344" i="1"/>
  <c r="AE344" i="1"/>
  <c r="AD344" i="1"/>
  <c r="Z344" i="1"/>
  <c r="Y344" i="1"/>
  <c r="X344" i="1"/>
  <c r="V344" i="1"/>
  <c r="AF343" i="1"/>
  <c r="AE343" i="1"/>
  <c r="AD343" i="1"/>
  <c r="Z343" i="1"/>
  <c r="Y343" i="1"/>
  <c r="X343" i="1"/>
  <c r="V343" i="1"/>
  <c r="AF342" i="1"/>
  <c r="AE342" i="1"/>
  <c r="AD342" i="1"/>
  <c r="Z342" i="1"/>
  <c r="Y342" i="1"/>
  <c r="X342" i="1"/>
  <c r="V342" i="1"/>
  <c r="AF341" i="1"/>
  <c r="AE341" i="1"/>
  <c r="AD341" i="1"/>
  <c r="Z341" i="1"/>
  <c r="Y341" i="1"/>
  <c r="X341" i="1"/>
  <c r="V341" i="1"/>
  <c r="AF340" i="1"/>
  <c r="AE340" i="1"/>
  <c r="AD340" i="1"/>
  <c r="Z340" i="1"/>
  <c r="Y340" i="1"/>
  <c r="X340" i="1"/>
  <c r="V340" i="1"/>
  <c r="AF337" i="1"/>
  <c r="AE337" i="1"/>
  <c r="AD337" i="1"/>
  <c r="Z337" i="1"/>
  <c r="Y337" i="1"/>
  <c r="X337" i="1"/>
  <c r="V337" i="1"/>
  <c r="AF334" i="1"/>
  <c r="AE334" i="1"/>
  <c r="AD334" i="1"/>
  <c r="Z334" i="1"/>
  <c r="Y334" i="1"/>
  <c r="X334" i="1"/>
  <c r="V334" i="1"/>
  <c r="AF331" i="1"/>
  <c r="AE331" i="1"/>
  <c r="AD331" i="1"/>
  <c r="Z331" i="1"/>
  <c r="Y331" i="1"/>
  <c r="X331" i="1"/>
  <c r="V331" i="1"/>
  <c r="AF330" i="1"/>
  <c r="AE330" i="1"/>
  <c r="AD330" i="1"/>
  <c r="Z330" i="1"/>
  <c r="Y330" i="1"/>
  <c r="X330" i="1"/>
  <c r="V330" i="1"/>
  <c r="AF329" i="1"/>
  <c r="AE329" i="1"/>
  <c r="AD329" i="1"/>
  <c r="Z329" i="1"/>
  <c r="Y329" i="1"/>
  <c r="X329" i="1"/>
  <c r="V329" i="1"/>
  <c r="AF328" i="1"/>
  <c r="AE328" i="1"/>
  <c r="AD328" i="1"/>
  <c r="Z328" i="1"/>
  <c r="Y328" i="1"/>
  <c r="X328" i="1"/>
  <c r="V328" i="1"/>
  <c r="AF325" i="1"/>
  <c r="AE325" i="1"/>
  <c r="AD325" i="1"/>
  <c r="Z325" i="1"/>
  <c r="Y325" i="1"/>
  <c r="X325" i="1"/>
  <c r="V325" i="1"/>
  <c r="AF324" i="1"/>
  <c r="AE324" i="1"/>
  <c r="AD324" i="1"/>
  <c r="Z324" i="1"/>
  <c r="Y324" i="1"/>
  <c r="X324" i="1"/>
  <c r="V324" i="1"/>
  <c r="AF323" i="1"/>
  <c r="AE323" i="1"/>
  <c r="AD323" i="1"/>
  <c r="Z323" i="1"/>
  <c r="Y323" i="1"/>
  <c r="X323" i="1"/>
  <c r="V323" i="1"/>
  <c r="AF322" i="1"/>
  <c r="AE322" i="1"/>
  <c r="AD322" i="1"/>
  <c r="Z322" i="1"/>
  <c r="Y322" i="1"/>
  <c r="X322" i="1"/>
  <c r="V322" i="1"/>
  <c r="AF321" i="1"/>
  <c r="AE321" i="1"/>
  <c r="AD321" i="1"/>
  <c r="Z321" i="1"/>
  <c r="Y321" i="1"/>
  <c r="X321" i="1"/>
  <c r="V321" i="1"/>
  <c r="AF320" i="1"/>
  <c r="AE320" i="1"/>
  <c r="AD320" i="1"/>
  <c r="Z320" i="1"/>
  <c r="Y320" i="1"/>
  <c r="X320" i="1"/>
  <c r="V320" i="1"/>
  <c r="AF319" i="1"/>
  <c r="AE319" i="1"/>
  <c r="AD319" i="1"/>
  <c r="Z319" i="1"/>
  <c r="Y319" i="1"/>
  <c r="X319" i="1"/>
  <c r="V319" i="1"/>
  <c r="AF318" i="1"/>
  <c r="AE318" i="1"/>
  <c r="AD318" i="1"/>
  <c r="Z318" i="1"/>
  <c r="Y318" i="1"/>
  <c r="X318" i="1"/>
  <c r="V318" i="1"/>
  <c r="AF317" i="1"/>
  <c r="AE317" i="1"/>
  <c r="AD317" i="1"/>
  <c r="Z317" i="1"/>
  <c r="Y317" i="1"/>
  <c r="X317" i="1"/>
  <c r="V317" i="1"/>
  <c r="AF316" i="1"/>
  <c r="AE316" i="1"/>
  <c r="AD316" i="1"/>
  <c r="Z316" i="1"/>
  <c r="Y316" i="1"/>
  <c r="X316" i="1"/>
  <c r="V316" i="1"/>
  <c r="AF315" i="1"/>
  <c r="AE315" i="1"/>
  <c r="AD315" i="1"/>
  <c r="Z315" i="1"/>
  <c r="Y315" i="1"/>
  <c r="X315" i="1"/>
  <c r="V315" i="1"/>
  <c r="AF314" i="1"/>
  <c r="AE314" i="1"/>
  <c r="AD314" i="1"/>
  <c r="Z314" i="1"/>
  <c r="Y314" i="1"/>
  <c r="X314" i="1"/>
  <c r="V314" i="1"/>
  <c r="AF313" i="1"/>
  <c r="AE313" i="1"/>
  <c r="AD313" i="1"/>
  <c r="Z313" i="1"/>
  <c r="Y313" i="1"/>
  <c r="X313" i="1"/>
  <c r="V313" i="1"/>
  <c r="AF312" i="1"/>
  <c r="AE312" i="1"/>
  <c r="AD312" i="1"/>
  <c r="Z312" i="1"/>
  <c r="Y312" i="1"/>
  <c r="X312" i="1"/>
  <c r="V312" i="1"/>
  <c r="AF311" i="1"/>
  <c r="AE311" i="1"/>
  <c r="AD311" i="1"/>
  <c r="Z311" i="1"/>
  <c r="Y311" i="1"/>
  <c r="X311" i="1"/>
  <c r="V311" i="1"/>
  <c r="AF310" i="1"/>
  <c r="AE310" i="1"/>
  <c r="AD310" i="1"/>
  <c r="Z310" i="1"/>
  <c r="Y310" i="1"/>
  <c r="X310" i="1"/>
  <c r="V310" i="1"/>
  <c r="AF309" i="1"/>
  <c r="AE309" i="1"/>
  <c r="AD309" i="1"/>
  <c r="Z309" i="1"/>
  <c r="Y309" i="1"/>
  <c r="X309" i="1"/>
  <c r="V309" i="1"/>
  <c r="AF308" i="1"/>
  <c r="AE308" i="1"/>
  <c r="AD308" i="1"/>
  <c r="Z308" i="1"/>
  <c r="Y308" i="1"/>
  <c r="X308" i="1"/>
  <c r="V308" i="1"/>
  <c r="AF307" i="1"/>
  <c r="AE307" i="1"/>
  <c r="AD307" i="1"/>
  <c r="Z307" i="1"/>
  <c r="Y307" i="1"/>
  <c r="X307" i="1"/>
  <c r="V307" i="1"/>
  <c r="AF306" i="1"/>
  <c r="AE306" i="1"/>
  <c r="AD306" i="1"/>
  <c r="Z306" i="1"/>
  <c r="Y306" i="1"/>
  <c r="X306" i="1"/>
  <c r="V306" i="1"/>
  <c r="AF305" i="1"/>
  <c r="AE305" i="1"/>
  <c r="AD305" i="1"/>
  <c r="Z305" i="1"/>
  <c r="Y305" i="1"/>
  <c r="X305" i="1"/>
  <c r="V305" i="1"/>
  <c r="AF304" i="1"/>
  <c r="AE304" i="1"/>
  <c r="AD304" i="1"/>
  <c r="Z304" i="1"/>
  <c r="Y304" i="1"/>
  <c r="X304" i="1"/>
  <c r="V304" i="1"/>
  <c r="AF303" i="1"/>
  <c r="AE303" i="1"/>
  <c r="AD303" i="1"/>
  <c r="Z303" i="1"/>
  <c r="Y303" i="1"/>
  <c r="X303" i="1"/>
  <c r="V303" i="1"/>
  <c r="AF302" i="1"/>
  <c r="AE302" i="1"/>
  <c r="AD302" i="1"/>
  <c r="Z302" i="1"/>
  <c r="Y302" i="1"/>
  <c r="X302" i="1"/>
  <c r="V302" i="1"/>
  <c r="AF301" i="1"/>
  <c r="AE301" i="1"/>
  <c r="AD301" i="1"/>
  <c r="Z301" i="1"/>
  <c r="Y301" i="1"/>
  <c r="X301" i="1"/>
  <c r="V301" i="1"/>
  <c r="AF300" i="1"/>
  <c r="AE300" i="1"/>
  <c r="AD300" i="1"/>
  <c r="Z300" i="1"/>
  <c r="Y300" i="1"/>
  <c r="X300" i="1"/>
  <c r="V300" i="1"/>
  <c r="AF299" i="1"/>
  <c r="AE299" i="1"/>
  <c r="AD299" i="1"/>
  <c r="Z299" i="1"/>
  <c r="Y299" i="1"/>
  <c r="X299" i="1"/>
  <c r="V299" i="1"/>
  <c r="AF298" i="1"/>
  <c r="AE298" i="1"/>
  <c r="AD298" i="1"/>
  <c r="Z298" i="1"/>
  <c r="Y298" i="1"/>
  <c r="X298" i="1"/>
  <c r="V298" i="1"/>
  <c r="AF297" i="1"/>
  <c r="AE297" i="1"/>
  <c r="AD297" i="1"/>
  <c r="Z297" i="1"/>
  <c r="Y297" i="1"/>
  <c r="X297" i="1"/>
  <c r="V297" i="1"/>
  <c r="AF296" i="1"/>
  <c r="AE296" i="1"/>
  <c r="AD296" i="1"/>
  <c r="Z296" i="1"/>
  <c r="Y296" i="1"/>
  <c r="X296" i="1"/>
  <c r="V296" i="1"/>
  <c r="AF295" i="1"/>
  <c r="AE295" i="1"/>
  <c r="AD295" i="1"/>
  <c r="Z295" i="1"/>
  <c r="Y295" i="1"/>
  <c r="X295" i="1"/>
  <c r="V295" i="1"/>
  <c r="AF294" i="1"/>
  <c r="AE294" i="1"/>
  <c r="AD294" i="1"/>
  <c r="Z294" i="1"/>
  <c r="Y294" i="1"/>
  <c r="X294" i="1"/>
  <c r="V294" i="1"/>
  <c r="AF293" i="1"/>
  <c r="AE293" i="1"/>
  <c r="AD293" i="1"/>
  <c r="Z293" i="1"/>
  <c r="Y293" i="1"/>
  <c r="X293" i="1"/>
  <c r="V293" i="1"/>
  <c r="AF292" i="1"/>
  <c r="AE292" i="1"/>
  <c r="AD292" i="1"/>
  <c r="Z292" i="1"/>
  <c r="Y292" i="1"/>
  <c r="X292" i="1"/>
  <c r="V292" i="1"/>
  <c r="AF291" i="1"/>
  <c r="AE291" i="1"/>
  <c r="AD291" i="1"/>
  <c r="Z291" i="1"/>
  <c r="Y291" i="1"/>
  <c r="X291" i="1"/>
  <c r="V291" i="1"/>
  <c r="AF290" i="1"/>
  <c r="AE290" i="1"/>
  <c r="AD290" i="1"/>
  <c r="Z290" i="1"/>
  <c r="Y290" i="1"/>
  <c r="X290" i="1"/>
  <c r="V290" i="1"/>
  <c r="AF289" i="1"/>
  <c r="AE289" i="1"/>
  <c r="AD289" i="1"/>
  <c r="Z289" i="1"/>
  <c r="Y289" i="1"/>
  <c r="X289" i="1"/>
  <c r="V289" i="1"/>
  <c r="AF288" i="1"/>
  <c r="AE288" i="1"/>
  <c r="AD288" i="1"/>
  <c r="Z288" i="1"/>
  <c r="Y288" i="1"/>
  <c r="X288" i="1"/>
  <c r="V288" i="1"/>
  <c r="AF287" i="1"/>
  <c r="AE287" i="1"/>
  <c r="AD287" i="1"/>
  <c r="Z287" i="1"/>
  <c r="Y287" i="1"/>
  <c r="X287" i="1"/>
  <c r="V287" i="1"/>
  <c r="AF286" i="1"/>
  <c r="AE286" i="1"/>
  <c r="AD286" i="1"/>
  <c r="Z286" i="1"/>
  <c r="Y286" i="1"/>
  <c r="X286" i="1"/>
  <c r="V286" i="1"/>
  <c r="AF285" i="1"/>
  <c r="AE285" i="1"/>
  <c r="AD285" i="1"/>
  <c r="Z285" i="1"/>
  <c r="Y285" i="1"/>
  <c r="X285" i="1"/>
  <c r="V285" i="1"/>
  <c r="AF284" i="1"/>
  <c r="AE284" i="1"/>
  <c r="AD284" i="1"/>
  <c r="Z284" i="1"/>
  <c r="Y284" i="1"/>
  <c r="X284" i="1"/>
  <c r="V284" i="1"/>
  <c r="AF283" i="1"/>
  <c r="AE283" i="1"/>
  <c r="AD283" i="1"/>
  <c r="Z283" i="1"/>
  <c r="Y283" i="1"/>
  <c r="X283" i="1"/>
  <c r="V283" i="1"/>
  <c r="AF282" i="1"/>
  <c r="AE282" i="1"/>
  <c r="AD282" i="1"/>
  <c r="Z282" i="1"/>
  <c r="Y282" i="1"/>
  <c r="X282" i="1"/>
  <c r="V282" i="1"/>
  <c r="AF281" i="1"/>
  <c r="AE281" i="1"/>
  <c r="AD281" i="1"/>
  <c r="Z281" i="1"/>
  <c r="Y281" i="1"/>
  <c r="X281" i="1"/>
  <c r="V281" i="1"/>
  <c r="AF280" i="1"/>
  <c r="AE280" i="1"/>
  <c r="AD280" i="1"/>
  <c r="Z280" i="1"/>
  <c r="Y280" i="1"/>
  <c r="X280" i="1"/>
  <c r="V280" i="1"/>
  <c r="AF279" i="1"/>
  <c r="AE279" i="1"/>
  <c r="AD279" i="1"/>
  <c r="Z279" i="1"/>
  <c r="Y279" i="1"/>
  <c r="X279" i="1"/>
  <c r="V279" i="1"/>
  <c r="AF278" i="1"/>
  <c r="AE278" i="1"/>
  <c r="AD278" i="1"/>
  <c r="Z278" i="1"/>
  <c r="Y278" i="1"/>
  <c r="X278" i="1"/>
  <c r="V278" i="1"/>
  <c r="AF277" i="1"/>
  <c r="AE277" i="1"/>
  <c r="AD277" i="1"/>
  <c r="Z277" i="1"/>
  <c r="Y277" i="1"/>
  <c r="X277" i="1"/>
  <c r="V277" i="1"/>
  <c r="AF276" i="1"/>
  <c r="AE276" i="1"/>
  <c r="AD276" i="1"/>
  <c r="Z276" i="1"/>
  <c r="Y276" i="1"/>
  <c r="X276" i="1"/>
  <c r="V276" i="1"/>
  <c r="AF275" i="1"/>
  <c r="AE275" i="1"/>
  <c r="AD275" i="1"/>
  <c r="Z275" i="1"/>
  <c r="Y275" i="1"/>
  <c r="X275" i="1"/>
  <c r="V275" i="1"/>
  <c r="AF274" i="1"/>
  <c r="AE274" i="1"/>
  <c r="AD274" i="1"/>
  <c r="Z274" i="1"/>
  <c r="Y274" i="1"/>
  <c r="X274" i="1"/>
  <c r="V274" i="1"/>
  <c r="AF273" i="1"/>
  <c r="AE273" i="1"/>
  <c r="AD273" i="1"/>
  <c r="Z273" i="1"/>
  <c r="Y273" i="1"/>
  <c r="X273" i="1"/>
  <c r="V273" i="1"/>
  <c r="AF272" i="1"/>
  <c r="AE272" i="1"/>
  <c r="AD272" i="1"/>
  <c r="Z272" i="1"/>
  <c r="Y272" i="1"/>
  <c r="X272" i="1"/>
  <c r="V272" i="1"/>
  <c r="AF271" i="1"/>
  <c r="AE271" i="1"/>
  <c r="AD271" i="1"/>
  <c r="Z271" i="1"/>
  <c r="Y271" i="1"/>
  <c r="X271" i="1"/>
  <c r="V271" i="1"/>
  <c r="AF270" i="1"/>
  <c r="AE270" i="1"/>
  <c r="AD270" i="1"/>
  <c r="Z270" i="1"/>
  <c r="Y270" i="1"/>
  <c r="X270" i="1"/>
  <c r="V270" i="1"/>
  <c r="AF269" i="1"/>
  <c r="AE269" i="1"/>
  <c r="AD269" i="1"/>
  <c r="Z269" i="1"/>
  <c r="Y269" i="1"/>
  <c r="X269" i="1"/>
  <c r="V269" i="1"/>
  <c r="AF268" i="1"/>
  <c r="AE268" i="1"/>
  <c r="AD268" i="1"/>
  <c r="Z268" i="1"/>
  <c r="Y268" i="1"/>
  <c r="X268" i="1"/>
  <c r="V268" i="1"/>
  <c r="AF267" i="1"/>
  <c r="AE267" i="1"/>
  <c r="AD267" i="1"/>
  <c r="Z267" i="1"/>
  <c r="Y267" i="1"/>
  <c r="X267" i="1"/>
  <c r="V267" i="1"/>
  <c r="AF266" i="1"/>
  <c r="AE266" i="1"/>
  <c r="AD266" i="1"/>
  <c r="Z266" i="1"/>
  <c r="Y266" i="1"/>
  <c r="X266" i="1"/>
  <c r="V266" i="1"/>
  <c r="AF265" i="1"/>
  <c r="AE265" i="1"/>
  <c r="AD265" i="1"/>
  <c r="Z265" i="1"/>
  <c r="Y265" i="1"/>
  <c r="X265" i="1"/>
  <c r="V265" i="1"/>
  <c r="AF264" i="1"/>
  <c r="AE264" i="1"/>
  <c r="AD264" i="1"/>
  <c r="Z264" i="1"/>
  <c r="Y264" i="1"/>
  <c r="X264" i="1"/>
  <c r="V264" i="1"/>
  <c r="AF263" i="1"/>
  <c r="AE263" i="1"/>
  <c r="AD263" i="1"/>
  <c r="Z263" i="1"/>
  <c r="Y263" i="1"/>
  <c r="X263" i="1"/>
  <c r="V263" i="1"/>
  <c r="AF262" i="1"/>
  <c r="AE262" i="1"/>
  <c r="AD262" i="1"/>
  <c r="Z262" i="1"/>
  <c r="Y262" i="1"/>
  <c r="X262" i="1"/>
  <c r="V262" i="1"/>
  <c r="AF261" i="1"/>
  <c r="AE261" i="1"/>
  <c r="AD261" i="1"/>
  <c r="Z261" i="1"/>
  <c r="Y261" i="1"/>
  <c r="X261" i="1"/>
  <c r="V261" i="1"/>
  <c r="AF260" i="1"/>
  <c r="AE260" i="1"/>
  <c r="AD260" i="1"/>
  <c r="Z260" i="1"/>
  <c r="Y260" i="1"/>
  <c r="X260" i="1"/>
  <c r="V260" i="1"/>
  <c r="AF259" i="1"/>
  <c r="AE259" i="1"/>
  <c r="AD259" i="1"/>
  <c r="Z259" i="1"/>
  <c r="Y259" i="1"/>
  <c r="X259" i="1"/>
  <c r="V259" i="1"/>
  <c r="AF258" i="1"/>
  <c r="AE258" i="1"/>
  <c r="AD258" i="1"/>
  <c r="Z258" i="1"/>
  <c r="Y258" i="1"/>
  <c r="X258" i="1"/>
  <c r="V258" i="1"/>
  <c r="AF257" i="1"/>
  <c r="AE257" i="1"/>
  <c r="AD257" i="1"/>
  <c r="Z257" i="1"/>
  <c r="Y257" i="1"/>
  <c r="X257" i="1"/>
  <c r="V257" i="1"/>
  <c r="AF256" i="1"/>
  <c r="AE256" i="1"/>
  <c r="AD256" i="1"/>
  <c r="Z256" i="1"/>
  <c r="Y256" i="1"/>
  <c r="X256" i="1"/>
  <c r="V256" i="1"/>
  <c r="AF255" i="1"/>
  <c r="AE255" i="1"/>
  <c r="AD255" i="1"/>
  <c r="Z255" i="1"/>
  <c r="Y255" i="1"/>
  <c r="X255" i="1"/>
  <c r="V255" i="1"/>
  <c r="AF254" i="1"/>
  <c r="AE254" i="1"/>
  <c r="AD254" i="1"/>
  <c r="Z254" i="1"/>
  <c r="Y254" i="1"/>
  <c r="X254" i="1"/>
  <c r="V254" i="1"/>
  <c r="AF253" i="1"/>
  <c r="AE253" i="1"/>
  <c r="AD253" i="1"/>
  <c r="Z253" i="1"/>
  <c r="Y253" i="1"/>
  <c r="X253" i="1"/>
  <c r="V253" i="1"/>
  <c r="AF252" i="1"/>
  <c r="AE252" i="1"/>
  <c r="AD252" i="1"/>
  <c r="Z252" i="1"/>
  <c r="Y252" i="1"/>
  <c r="X252" i="1"/>
  <c r="V252" i="1"/>
  <c r="AF251" i="1"/>
  <c r="AE251" i="1"/>
  <c r="AD251" i="1"/>
  <c r="Z251" i="1"/>
  <c r="Y251" i="1"/>
  <c r="X251" i="1"/>
  <c r="V251" i="1"/>
  <c r="AF250" i="1"/>
  <c r="AE250" i="1"/>
  <c r="AD250" i="1"/>
  <c r="Z250" i="1"/>
  <c r="Y250" i="1"/>
  <c r="X250" i="1"/>
  <c r="V250" i="1"/>
  <c r="AF249" i="1"/>
  <c r="AE249" i="1"/>
  <c r="AD249" i="1"/>
  <c r="Z249" i="1"/>
  <c r="Y249" i="1"/>
  <c r="X249" i="1"/>
  <c r="V249" i="1"/>
  <c r="AF248" i="1"/>
  <c r="AE248" i="1"/>
  <c r="AD248" i="1"/>
  <c r="Z248" i="1"/>
  <c r="Y248" i="1"/>
  <c r="X248" i="1"/>
  <c r="V248" i="1"/>
  <c r="AF247" i="1"/>
  <c r="AE247" i="1"/>
  <c r="AD247" i="1"/>
  <c r="Z247" i="1"/>
  <c r="Y247" i="1"/>
  <c r="X247" i="1"/>
  <c r="V247" i="1"/>
  <c r="AF246" i="1"/>
  <c r="AE246" i="1"/>
  <c r="AD246" i="1"/>
  <c r="Z246" i="1"/>
  <c r="Y246" i="1"/>
  <c r="X246" i="1"/>
  <c r="V246" i="1"/>
  <c r="AF245" i="1"/>
  <c r="AE245" i="1"/>
  <c r="AD245" i="1"/>
  <c r="Z245" i="1"/>
  <c r="Y245" i="1"/>
  <c r="X245" i="1"/>
  <c r="V245" i="1"/>
  <c r="AF244" i="1"/>
  <c r="AE244" i="1"/>
  <c r="AD244" i="1"/>
  <c r="Z244" i="1"/>
  <c r="Y244" i="1"/>
  <c r="X244" i="1"/>
  <c r="V244" i="1"/>
  <c r="AF243" i="1"/>
  <c r="AE243" i="1"/>
  <c r="AD243" i="1"/>
  <c r="Z243" i="1"/>
  <c r="Y243" i="1"/>
  <c r="X243" i="1"/>
  <c r="V243" i="1"/>
  <c r="AF242" i="1"/>
  <c r="AE242" i="1"/>
  <c r="AD242" i="1"/>
  <c r="Z242" i="1"/>
  <c r="Y242" i="1"/>
  <c r="X242" i="1"/>
  <c r="V242" i="1"/>
  <c r="AF241" i="1"/>
  <c r="AE241" i="1"/>
  <c r="AD241" i="1"/>
  <c r="Z241" i="1"/>
  <c r="Y241" i="1"/>
  <c r="X241" i="1"/>
  <c r="V241" i="1"/>
  <c r="AF240" i="1"/>
  <c r="AE240" i="1"/>
  <c r="AD240" i="1"/>
  <c r="Z240" i="1"/>
  <c r="Y240" i="1"/>
  <c r="X240" i="1"/>
  <c r="V240" i="1"/>
  <c r="AF239" i="1"/>
  <c r="AE239" i="1"/>
  <c r="AD239" i="1"/>
  <c r="Z239" i="1"/>
  <c r="Y239" i="1"/>
  <c r="X239" i="1"/>
  <c r="V239" i="1"/>
  <c r="AF238" i="1"/>
  <c r="AE238" i="1"/>
  <c r="AD238" i="1"/>
  <c r="Z238" i="1"/>
  <c r="Y238" i="1"/>
  <c r="X238" i="1"/>
  <c r="V238" i="1"/>
  <c r="AF237" i="1"/>
  <c r="AE237" i="1"/>
  <c r="AD237" i="1"/>
  <c r="Z237" i="1"/>
  <c r="Y237" i="1"/>
  <c r="X237" i="1"/>
  <c r="V237" i="1"/>
  <c r="AF236" i="1"/>
  <c r="AE236" i="1"/>
  <c r="AD236" i="1"/>
  <c r="Z236" i="1"/>
  <c r="Y236" i="1"/>
  <c r="X236" i="1"/>
  <c r="V236" i="1"/>
  <c r="AF235" i="1"/>
  <c r="AE235" i="1"/>
  <c r="AD235" i="1"/>
  <c r="Z235" i="1"/>
  <c r="Y235" i="1"/>
  <c r="X235" i="1"/>
  <c r="V235" i="1"/>
  <c r="AF234" i="1"/>
  <c r="AE234" i="1"/>
  <c r="AD234" i="1"/>
  <c r="Z234" i="1"/>
  <c r="Y234" i="1"/>
  <c r="X234" i="1"/>
  <c r="V234" i="1"/>
  <c r="AF233" i="1"/>
  <c r="AE233" i="1"/>
  <c r="AD233" i="1"/>
  <c r="Z233" i="1"/>
  <c r="Y233" i="1"/>
  <c r="X233" i="1"/>
  <c r="V233" i="1"/>
  <c r="AF232" i="1"/>
  <c r="AE232" i="1"/>
  <c r="AD232" i="1"/>
  <c r="Z232" i="1"/>
  <c r="Y232" i="1"/>
  <c r="X232" i="1"/>
  <c r="V232" i="1"/>
  <c r="AF231" i="1"/>
  <c r="AE231" i="1"/>
  <c r="AD231" i="1"/>
  <c r="Z231" i="1"/>
  <c r="Y231" i="1"/>
  <c r="X231" i="1"/>
  <c r="V231" i="1"/>
  <c r="AF230" i="1"/>
  <c r="AE230" i="1"/>
  <c r="AD230" i="1"/>
  <c r="Z230" i="1"/>
  <c r="Y230" i="1"/>
  <c r="X230" i="1"/>
  <c r="V230" i="1"/>
  <c r="AF229" i="1"/>
  <c r="AE229" i="1"/>
  <c r="AD229" i="1"/>
  <c r="Z229" i="1"/>
  <c r="Y229" i="1"/>
  <c r="X229" i="1"/>
  <c r="V229" i="1"/>
  <c r="AF228" i="1"/>
  <c r="AE228" i="1"/>
  <c r="AD228" i="1"/>
  <c r="Z228" i="1"/>
  <c r="Y228" i="1"/>
  <c r="X228" i="1"/>
  <c r="V228" i="1"/>
  <c r="AF227" i="1"/>
  <c r="AE227" i="1"/>
  <c r="AD227" i="1"/>
  <c r="Z227" i="1"/>
  <c r="Y227" i="1"/>
  <c r="X227" i="1"/>
  <c r="V227" i="1"/>
  <c r="AF226" i="1"/>
  <c r="AE226" i="1"/>
  <c r="AD226" i="1"/>
  <c r="Z226" i="1"/>
  <c r="Y226" i="1"/>
  <c r="X226" i="1"/>
  <c r="V226" i="1"/>
  <c r="AF225" i="1"/>
  <c r="AE225" i="1"/>
  <c r="AD225" i="1"/>
  <c r="Z225" i="1"/>
  <c r="Y225" i="1"/>
  <c r="X225" i="1"/>
  <c r="V225" i="1"/>
  <c r="AF224" i="1"/>
  <c r="AE224" i="1"/>
  <c r="AD224" i="1"/>
  <c r="Z224" i="1"/>
  <c r="Y224" i="1"/>
  <c r="X224" i="1"/>
  <c r="V224" i="1"/>
  <c r="AF223" i="1"/>
  <c r="AE223" i="1"/>
  <c r="AD223" i="1"/>
  <c r="Z223" i="1"/>
  <c r="Y223" i="1"/>
  <c r="X223" i="1"/>
  <c r="V223" i="1"/>
  <c r="AF222" i="1"/>
  <c r="AE222" i="1"/>
  <c r="AD222" i="1"/>
  <c r="Z222" i="1"/>
  <c r="Y222" i="1"/>
  <c r="X222" i="1"/>
  <c r="V222" i="1"/>
  <c r="AF221" i="1"/>
  <c r="AE221" i="1"/>
  <c r="AD221" i="1"/>
  <c r="Z221" i="1"/>
  <c r="Y221" i="1"/>
  <c r="X221" i="1"/>
  <c r="V221" i="1"/>
  <c r="AF220" i="1"/>
  <c r="AE220" i="1"/>
  <c r="AD220" i="1"/>
  <c r="Z220" i="1"/>
  <c r="Y220" i="1"/>
  <c r="X220" i="1"/>
  <c r="V220" i="1"/>
  <c r="AF219" i="1"/>
  <c r="AE219" i="1"/>
  <c r="AD219" i="1"/>
  <c r="Z219" i="1"/>
  <c r="Y219" i="1"/>
  <c r="X219" i="1"/>
  <c r="V219" i="1"/>
  <c r="AF218" i="1"/>
  <c r="AE218" i="1"/>
  <c r="AD218" i="1"/>
  <c r="Z218" i="1"/>
  <c r="Y218" i="1"/>
  <c r="X218" i="1"/>
  <c r="V218" i="1"/>
  <c r="AF217" i="1"/>
  <c r="AE217" i="1"/>
  <c r="AD217" i="1"/>
  <c r="Z217" i="1"/>
  <c r="Y217" i="1"/>
  <c r="X217" i="1"/>
  <c r="V217" i="1"/>
  <c r="AF216" i="1"/>
  <c r="AE216" i="1"/>
  <c r="AD216" i="1"/>
  <c r="Z216" i="1"/>
  <c r="Y216" i="1"/>
  <c r="X216" i="1"/>
  <c r="V216" i="1"/>
  <c r="AF215" i="1"/>
  <c r="AE215" i="1"/>
  <c r="AD215" i="1"/>
  <c r="Z215" i="1"/>
  <c r="Y215" i="1"/>
  <c r="X215" i="1"/>
  <c r="V215" i="1"/>
  <c r="AF214" i="1"/>
  <c r="AE214" i="1"/>
  <c r="AD214" i="1"/>
  <c r="Z214" i="1"/>
  <c r="Y214" i="1"/>
  <c r="X214" i="1"/>
  <c r="V214" i="1"/>
  <c r="AF213" i="1"/>
  <c r="AE213" i="1"/>
  <c r="AD213" i="1"/>
  <c r="Z213" i="1"/>
  <c r="Y213" i="1"/>
  <c r="X213" i="1"/>
  <c r="V213" i="1"/>
  <c r="AF212" i="1"/>
  <c r="AE212" i="1"/>
  <c r="AD212" i="1"/>
  <c r="Z212" i="1"/>
  <c r="Y212" i="1"/>
  <c r="X212" i="1"/>
  <c r="V212" i="1"/>
  <c r="AF211" i="1"/>
  <c r="AE211" i="1"/>
  <c r="AD211" i="1"/>
  <c r="Z211" i="1"/>
  <c r="Y211" i="1"/>
  <c r="X211" i="1"/>
  <c r="V211" i="1"/>
  <c r="AF210" i="1"/>
  <c r="AE210" i="1"/>
  <c r="AD210" i="1"/>
  <c r="Z210" i="1"/>
  <c r="Y210" i="1"/>
  <c r="X210" i="1"/>
  <c r="V210" i="1"/>
  <c r="AF209" i="1"/>
  <c r="AE209" i="1"/>
  <c r="AD209" i="1"/>
  <c r="Z209" i="1"/>
  <c r="Y209" i="1"/>
  <c r="X209" i="1"/>
  <c r="V209" i="1"/>
  <c r="AF208" i="1"/>
  <c r="AE208" i="1"/>
  <c r="AD208" i="1"/>
  <c r="Z208" i="1"/>
  <c r="Y208" i="1"/>
  <c r="X208" i="1"/>
  <c r="V208" i="1"/>
  <c r="AF207" i="1"/>
  <c r="AE207" i="1"/>
  <c r="AD207" i="1"/>
  <c r="Z207" i="1"/>
  <c r="Y207" i="1"/>
  <c r="X207" i="1"/>
  <c r="V207" i="1"/>
  <c r="AF206" i="1"/>
  <c r="AE206" i="1"/>
  <c r="AD206" i="1"/>
  <c r="Z206" i="1"/>
  <c r="Y206" i="1"/>
  <c r="X206" i="1"/>
  <c r="V206" i="1"/>
  <c r="AF205" i="1"/>
  <c r="AE205" i="1"/>
  <c r="AD205" i="1"/>
  <c r="Z205" i="1"/>
  <c r="Y205" i="1"/>
  <c r="X205" i="1"/>
  <c r="V205" i="1"/>
  <c r="AF204" i="1"/>
  <c r="AE204" i="1"/>
  <c r="AD204" i="1"/>
  <c r="Z204" i="1"/>
  <c r="Y204" i="1"/>
  <c r="X204" i="1"/>
  <c r="V204" i="1"/>
  <c r="AF203" i="1"/>
  <c r="AE203" i="1"/>
  <c r="AD203" i="1"/>
  <c r="Z203" i="1"/>
  <c r="Y203" i="1"/>
  <c r="X203" i="1"/>
  <c r="V203" i="1"/>
  <c r="AF202" i="1"/>
  <c r="AE202" i="1"/>
  <c r="AD202" i="1"/>
  <c r="Z202" i="1"/>
  <c r="Y202" i="1"/>
  <c r="X202" i="1"/>
  <c r="V202" i="1"/>
  <c r="AF201" i="1"/>
  <c r="AE201" i="1"/>
  <c r="AD201" i="1"/>
  <c r="Z201" i="1"/>
  <c r="Y201" i="1"/>
  <c r="X201" i="1"/>
  <c r="V201" i="1"/>
  <c r="AF200" i="1"/>
  <c r="AE200" i="1"/>
  <c r="AD200" i="1"/>
  <c r="Z200" i="1"/>
  <c r="Y200" i="1"/>
  <c r="X200" i="1"/>
  <c r="V200" i="1"/>
  <c r="AF199" i="1"/>
  <c r="AE199" i="1"/>
  <c r="AD199" i="1"/>
  <c r="Z199" i="1"/>
  <c r="Y199" i="1"/>
  <c r="X199" i="1"/>
  <c r="V199" i="1"/>
  <c r="AF198" i="1"/>
  <c r="AE198" i="1"/>
  <c r="AD198" i="1"/>
  <c r="Z198" i="1"/>
  <c r="Y198" i="1"/>
  <c r="X198" i="1"/>
  <c r="V198" i="1"/>
  <c r="AF197" i="1"/>
  <c r="AE197" i="1"/>
  <c r="AD197" i="1"/>
  <c r="Z197" i="1"/>
  <c r="Y197" i="1"/>
  <c r="X197" i="1"/>
  <c r="V197" i="1"/>
  <c r="AF196" i="1"/>
  <c r="AE196" i="1"/>
  <c r="AD196" i="1"/>
  <c r="Z196" i="1"/>
  <c r="Y196" i="1"/>
  <c r="X196" i="1"/>
  <c r="V196" i="1"/>
  <c r="AF195" i="1"/>
  <c r="AE195" i="1"/>
  <c r="AD195" i="1"/>
  <c r="Z195" i="1"/>
  <c r="Y195" i="1"/>
  <c r="X195" i="1"/>
  <c r="V195" i="1"/>
  <c r="AF194" i="1"/>
  <c r="AE194" i="1"/>
  <c r="AD194" i="1"/>
  <c r="Z194" i="1"/>
  <c r="Y194" i="1"/>
  <c r="X194" i="1"/>
  <c r="V194" i="1"/>
  <c r="AF193" i="1"/>
  <c r="AE193" i="1"/>
  <c r="AD193" i="1"/>
  <c r="Z193" i="1"/>
  <c r="Y193" i="1"/>
  <c r="X193" i="1"/>
  <c r="V193" i="1"/>
  <c r="AF192" i="1"/>
  <c r="AE192" i="1"/>
  <c r="AD192" i="1"/>
  <c r="Z192" i="1"/>
  <c r="Y192" i="1"/>
  <c r="X192" i="1"/>
  <c r="V192" i="1"/>
  <c r="AF191" i="1"/>
  <c r="AE191" i="1"/>
  <c r="AD191" i="1"/>
  <c r="Z191" i="1"/>
  <c r="Y191" i="1"/>
  <c r="X191" i="1"/>
  <c r="V191" i="1"/>
  <c r="AF190" i="1"/>
  <c r="AE190" i="1"/>
  <c r="AD190" i="1"/>
  <c r="Z190" i="1"/>
  <c r="Y190" i="1"/>
  <c r="X190" i="1"/>
  <c r="V190" i="1"/>
  <c r="AF189" i="1"/>
  <c r="AE189" i="1"/>
  <c r="AD189" i="1"/>
  <c r="Z189" i="1"/>
  <c r="Y189" i="1"/>
  <c r="X189" i="1"/>
  <c r="V189" i="1"/>
  <c r="AF188" i="1"/>
  <c r="AE188" i="1"/>
  <c r="AD188" i="1"/>
  <c r="Z188" i="1"/>
  <c r="Y188" i="1"/>
  <c r="X188" i="1"/>
  <c r="V188" i="1"/>
  <c r="AF187" i="1"/>
  <c r="AE187" i="1"/>
  <c r="AD187" i="1"/>
  <c r="Z187" i="1"/>
  <c r="Y187" i="1"/>
  <c r="X187" i="1"/>
  <c r="V187" i="1"/>
  <c r="AF186" i="1"/>
  <c r="AE186" i="1"/>
  <c r="AD186" i="1"/>
  <c r="Z186" i="1"/>
  <c r="Y186" i="1"/>
  <c r="X186" i="1"/>
  <c r="V186" i="1"/>
  <c r="AF185" i="1"/>
  <c r="AE185" i="1"/>
  <c r="AD185" i="1"/>
  <c r="Z185" i="1"/>
  <c r="Y185" i="1"/>
  <c r="X185" i="1"/>
  <c r="V185" i="1"/>
  <c r="AF184" i="1"/>
  <c r="AE184" i="1"/>
  <c r="AD184" i="1"/>
  <c r="Z184" i="1"/>
  <c r="Y184" i="1"/>
  <c r="X184" i="1"/>
  <c r="V184" i="1"/>
  <c r="AF183" i="1"/>
  <c r="AE183" i="1"/>
  <c r="AD183" i="1"/>
  <c r="Z183" i="1"/>
  <c r="Y183" i="1"/>
  <c r="X183" i="1"/>
  <c r="V183" i="1"/>
  <c r="AF182" i="1"/>
  <c r="AE182" i="1"/>
  <c r="AD182" i="1"/>
  <c r="Z182" i="1"/>
  <c r="Y182" i="1"/>
  <c r="X182" i="1"/>
  <c r="V182" i="1"/>
  <c r="AF181" i="1"/>
  <c r="AE181" i="1"/>
  <c r="AD181" i="1"/>
  <c r="Z181" i="1"/>
  <c r="Y181" i="1"/>
  <c r="X181" i="1"/>
  <c r="V181" i="1"/>
  <c r="AF180" i="1"/>
  <c r="AE180" i="1"/>
  <c r="AD180" i="1"/>
  <c r="Z180" i="1"/>
  <c r="Y180" i="1"/>
  <c r="X180" i="1"/>
  <c r="V180" i="1"/>
  <c r="AF179" i="1"/>
  <c r="AE179" i="1"/>
  <c r="AD179" i="1"/>
  <c r="Z179" i="1"/>
  <c r="Y179" i="1"/>
  <c r="X179" i="1"/>
  <c r="V179" i="1"/>
  <c r="AF178" i="1"/>
  <c r="AE178" i="1"/>
  <c r="AD178" i="1"/>
  <c r="Z178" i="1"/>
  <c r="Y178" i="1"/>
  <c r="X178" i="1"/>
  <c r="V178" i="1"/>
  <c r="AF177" i="1"/>
  <c r="AE177" i="1"/>
  <c r="AD177" i="1"/>
  <c r="Z177" i="1"/>
  <c r="Y177" i="1"/>
  <c r="X177" i="1"/>
  <c r="V177" i="1"/>
  <c r="AF176" i="1"/>
  <c r="AE176" i="1"/>
  <c r="AD176" i="1"/>
  <c r="Z176" i="1"/>
  <c r="Y176" i="1"/>
  <c r="X176" i="1"/>
  <c r="V176" i="1"/>
  <c r="AF175" i="1"/>
  <c r="AE175" i="1"/>
  <c r="AD175" i="1"/>
  <c r="Z175" i="1"/>
  <c r="Y175" i="1"/>
  <c r="X175" i="1"/>
  <c r="V175" i="1"/>
  <c r="AF174" i="1"/>
  <c r="AE174" i="1"/>
  <c r="AD174" i="1"/>
  <c r="Z174" i="1"/>
  <c r="Y174" i="1"/>
  <c r="X174" i="1"/>
  <c r="V174" i="1"/>
  <c r="AF173" i="1"/>
  <c r="AE173" i="1"/>
  <c r="AD173" i="1"/>
  <c r="Z173" i="1"/>
  <c r="Y173" i="1"/>
  <c r="X173" i="1"/>
  <c r="V173" i="1"/>
  <c r="AF172" i="1"/>
  <c r="AE172" i="1"/>
  <c r="AD172" i="1"/>
  <c r="Z172" i="1"/>
  <c r="Y172" i="1"/>
  <c r="X172" i="1"/>
  <c r="V172" i="1"/>
  <c r="AF171" i="1"/>
  <c r="AE171" i="1"/>
  <c r="AD171" i="1"/>
  <c r="Z171" i="1"/>
  <c r="Y171" i="1"/>
  <c r="X171" i="1"/>
  <c r="V171" i="1"/>
  <c r="AF170" i="1"/>
  <c r="AE170" i="1"/>
  <c r="AD170" i="1"/>
  <c r="Z170" i="1"/>
  <c r="Y170" i="1"/>
  <c r="X170" i="1"/>
  <c r="V170" i="1"/>
  <c r="AF169" i="1"/>
  <c r="AE169" i="1"/>
  <c r="AD169" i="1"/>
  <c r="Z169" i="1"/>
  <c r="Y169" i="1"/>
  <c r="X169" i="1"/>
  <c r="V169" i="1"/>
  <c r="AF168" i="1"/>
  <c r="AE168" i="1"/>
  <c r="AD168" i="1"/>
  <c r="Z168" i="1"/>
  <c r="Y168" i="1"/>
  <c r="X168" i="1"/>
  <c r="V168" i="1"/>
  <c r="AF167" i="1"/>
  <c r="AE167" i="1"/>
  <c r="AD167" i="1"/>
  <c r="Z167" i="1"/>
  <c r="Y167" i="1"/>
  <c r="X167" i="1"/>
  <c r="V167" i="1"/>
  <c r="AF166" i="1"/>
  <c r="AE166" i="1"/>
  <c r="AD166" i="1"/>
  <c r="Z166" i="1"/>
  <c r="Y166" i="1"/>
  <c r="X166" i="1"/>
  <c r="V166" i="1"/>
  <c r="AF165" i="1"/>
  <c r="AE165" i="1"/>
  <c r="AD165" i="1"/>
  <c r="Z165" i="1"/>
  <c r="Y165" i="1"/>
  <c r="X165" i="1"/>
  <c r="V165" i="1"/>
  <c r="AF164" i="1"/>
  <c r="AE164" i="1"/>
  <c r="AD164" i="1"/>
  <c r="Z164" i="1"/>
  <c r="Y164" i="1"/>
  <c r="X164" i="1"/>
  <c r="V164" i="1"/>
  <c r="AF163" i="1"/>
  <c r="AE163" i="1"/>
  <c r="AD163" i="1"/>
  <c r="Z163" i="1"/>
  <c r="Y163" i="1"/>
  <c r="X163" i="1"/>
  <c r="V163" i="1"/>
  <c r="AF162" i="1"/>
  <c r="AE162" i="1"/>
  <c r="AD162" i="1"/>
  <c r="Z162" i="1"/>
  <c r="Y162" i="1"/>
  <c r="X162" i="1"/>
  <c r="V162" i="1"/>
  <c r="AF161" i="1"/>
  <c r="AE161" i="1"/>
  <c r="AD161" i="1"/>
  <c r="Z161" i="1"/>
  <c r="Y161" i="1"/>
  <c r="X161" i="1"/>
  <c r="V161" i="1"/>
  <c r="AF160" i="1"/>
  <c r="AE160" i="1"/>
  <c r="AD160" i="1"/>
  <c r="Z160" i="1"/>
  <c r="Y160" i="1"/>
  <c r="X160" i="1"/>
  <c r="V160" i="1"/>
  <c r="AF159" i="1"/>
  <c r="AE159" i="1"/>
  <c r="AD159" i="1"/>
  <c r="Z159" i="1"/>
  <c r="Y159" i="1"/>
  <c r="X159" i="1"/>
  <c r="V159" i="1"/>
  <c r="AF158" i="1"/>
  <c r="AE158" i="1"/>
  <c r="AD158" i="1"/>
  <c r="Z158" i="1"/>
  <c r="Y158" i="1"/>
  <c r="X158" i="1"/>
  <c r="V158" i="1"/>
  <c r="AF157" i="1"/>
  <c r="AE157" i="1"/>
  <c r="AD157" i="1"/>
  <c r="Z157" i="1"/>
  <c r="Y157" i="1"/>
  <c r="X157" i="1"/>
  <c r="V157" i="1"/>
  <c r="AF156" i="1"/>
  <c r="AE156" i="1"/>
  <c r="AD156" i="1"/>
  <c r="Z156" i="1"/>
  <c r="Y156" i="1"/>
  <c r="X156" i="1"/>
  <c r="V156" i="1"/>
  <c r="AF155" i="1"/>
  <c r="AE155" i="1"/>
  <c r="AD155" i="1"/>
  <c r="Z155" i="1"/>
  <c r="Y155" i="1"/>
  <c r="X155" i="1"/>
  <c r="V155" i="1"/>
  <c r="AF154" i="1"/>
  <c r="AE154" i="1"/>
  <c r="AD154" i="1"/>
  <c r="Z154" i="1"/>
  <c r="Y154" i="1"/>
  <c r="X154" i="1"/>
  <c r="V154" i="1"/>
  <c r="AF153" i="1"/>
  <c r="AE153" i="1"/>
  <c r="AD153" i="1"/>
  <c r="Z153" i="1"/>
  <c r="Y153" i="1"/>
  <c r="X153" i="1"/>
  <c r="V153" i="1"/>
  <c r="AF152" i="1"/>
  <c r="AE152" i="1"/>
  <c r="AD152" i="1"/>
  <c r="Z152" i="1"/>
  <c r="Y152" i="1"/>
  <c r="X152" i="1"/>
  <c r="V152" i="1"/>
  <c r="AF151" i="1"/>
  <c r="AE151" i="1"/>
  <c r="AD151" i="1"/>
  <c r="Z151" i="1"/>
  <c r="Y151" i="1"/>
  <c r="X151" i="1"/>
  <c r="V151" i="1"/>
  <c r="AF150" i="1"/>
  <c r="AE150" i="1"/>
  <c r="AD150" i="1"/>
  <c r="Z150" i="1"/>
  <c r="Y150" i="1"/>
  <c r="X150" i="1"/>
  <c r="V150" i="1"/>
  <c r="AF149" i="1"/>
  <c r="AE149" i="1"/>
  <c r="AD149" i="1"/>
  <c r="Z149" i="1"/>
  <c r="Y149" i="1"/>
  <c r="X149" i="1"/>
  <c r="V149" i="1"/>
  <c r="AF148" i="1"/>
  <c r="AE148" i="1"/>
  <c r="AD148" i="1"/>
  <c r="Z148" i="1"/>
  <c r="Y148" i="1"/>
  <c r="X148" i="1"/>
  <c r="V148" i="1"/>
  <c r="AF147" i="1"/>
  <c r="AE147" i="1"/>
  <c r="AD147" i="1"/>
  <c r="Z147" i="1"/>
  <c r="Y147" i="1"/>
  <c r="X147" i="1"/>
  <c r="V147" i="1"/>
  <c r="AF146" i="1"/>
  <c r="AE146" i="1"/>
  <c r="AD146" i="1"/>
  <c r="Z146" i="1"/>
  <c r="Y146" i="1"/>
  <c r="X146" i="1"/>
  <c r="V146" i="1"/>
  <c r="AF145" i="1"/>
  <c r="AE145" i="1"/>
  <c r="AD145" i="1"/>
  <c r="Z145" i="1"/>
  <c r="Y145" i="1"/>
  <c r="X145" i="1"/>
  <c r="V145" i="1"/>
  <c r="AF144" i="1"/>
  <c r="AE144" i="1"/>
  <c r="AD144" i="1"/>
  <c r="Z144" i="1"/>
  <c r="Y144" i="1"/>
  <c r="X144" i="1"/>
  <c r="V144" i="1"/>
  <c r="AF143" i="1"/>
  <c r="AE143" i="1"/>
  <c r="AD143" i="1"/>
  <c r="Z143" i="1"/>
  <c r="Y143" i="1"/>
  <c r="X143" i="1"/>
  <c r="V143" i="1"/>
  <c r="AF142" i="1"/>
  <c r="AE142" i="1"/>
  <c r="AD142" i="1"/>
  <c r="Z142" i="1"/>
  <c r="Y142" i="1"/>
  <c r="X142" i="1"/>
  <c r="V142" i="1"/>
  <c r="AF141" i="1"/>
  <c r="AE141" i="1"/>
  <c r="AD141" i="1"/>
  <c r="Z141" i="1"/>
  <c r="Y141" i="1"/>
  <c r="X141" i="1"/>
  <c r="V141" i="1"/>
  <c r="AF140" i="1"/>
  <c r="AE140" i="1"/>
  <c r="AD140" i="1"/>
  <c r="Z140" i="1"/>
  <c r="Y140" i="1"/>
  <c r="X140" i="1"/>
  <c r="V140" i="1"/>
  <c r="AF139" i="1"/>
  <c r="AE139" i="1"/>
  <c r="AD139" i="1"/>
  <c r="Z139" i="1"/>
  <c r="Y139" i="1"/>
  <c r="X139" i="1"/>
  <c r="V139" i="1"/>
  <c r="AF138" i="1"/>
  <c r="AE138" i="1"/>
  <c r="AD138" i="1"/>
  <c r="Z138" i="1"/>
  <c r="Y138" i="1"/>
  <c r="X138" i="1"/>
  <c r="V138" i="1"/>
  <c r="AF137" i="1"/>
  <c r="AE137" i="1"/>
  <c r="AD137" i="1"/>
  <c r="Z137" i="1"/>
  <c r="Y137" i="1"/>
  <c r="X137" i="1"/>
  <c r="V137" i="1"/>
  <c r="AF136" i="1"/>
  <c r="AE136" i="1"/>
  <c r="AD136" i="1"/>
  <c r="Z136" i="1"/>
  <c r="Y136" i="1"/>
  <c r="X136" i="1"/>
  <c r="V136" i="1"/>
  <c r="AF135" i="1"/>
  <c r="AE135" i="1"/>
  <c r="AD135" i="1"/>
  <c r="Z135" i="1"/>
  <c r="Y135" i="1"/>
  <c r="X135" i="1"/>
  <c r="V135" i="1"/>
  <c r="AF134" i="1"/>
  <c r="AE134" i="1"/>
  <c r="AD134" i="1"/>
  <c r="Z134" i="1"/>
  <c r="Y134" i="1"/>
  <c r="X134" i="1"/>
  <c r="V134" i="1"/>
  <c r="AF133" i="1"/>
  <c r="AE133" i="1"/>
  <c r="AD133" i="1"/>
  <c r="Z133" i="1"/>
  <c r="Y133" i="1"/>
  <c r="X133" i="1"/>
  <c r="V133" i="1"/>
  <c r="AF132" i="1"/>
  <c r="AE132" i="1"/>
  <c r="AD132" i="1"/>
  <c r="Z132" i="1"/>
  <c r="Y132" i="1"/>
  <c r="X132" i="1"/>
  <c r="V132" i="1"/>
  <c r="AF131" i="1"/>
  <c r="AE131" i="1"/>
  <c r="AD131" i="1"/>
  <c r="Z131" i="1"/>
  <c r="Y131" i="1"/>
  <c r="X131" i="1"/>
  <c r="V131" i="1"/>
  <c r="AF130" i="1"/>
  <c r="AE130" i="1"/>
  <c r="AD130" i="1"/>
  <c r="Z130" i="1"/>
  <c r="Y130" i="1"/>
  <c r="X130" i="1"/>
  <c r="V130" i="1"/>
  <c r="AF129" i="1"/>
  <c r="AE129" i="1"/>
  <c r="AD129" i="1"/>
  <c r="Z129" i="1"/>
  <c r="Y129" i="1"/>
  <c r="X129" i="1"/>
  <c r="V129" i="1"/>
  <c r="AF128" i="1"/>
  <c r="AE128" i="1"/>
  <c r="AD128" i="1"/>
  <c r="Z128" i="1"/>
  <c r="Y128" i="1"/>
  <c r="X128" i="1"/>
  <c r="V128" i="1"/>
  <c r="AF127" i="1"/>
  <c r="AE127" i="1"/>
  <c r="AD127" i="1"/>
  <c r="Z127" i="1"/>
  <c r="Y127" i="1"/>
  <c r="X127" i="1"/>
  <c r="V127" i="1"/>
  <c r="AF126" i="1"/>
  <c r="AE126" i="1"/>
  <c r="AD126" i="1"/>
  <c r="Z126" i="1"/>
  <c r="Y126" i="1"/>
  <c r="X126" i="1"/>
  <c r="V126" i="1"/>
  <c r="AF125" i="1"/>
  <c r="AE125" i="1"/>
  <c r="AD125" i="1"/>
  <c r="Z125" i="1"/>
  <c r="Y125" i="1"/>
  <c r="X125" i="1"/>
  <c r="V125" i="1"/>
  <c r="AF124" i="1"/>
  <c r="AE124" i="1"/>
  <c r="AD124" i="1"/>
  <c r="Z124" i="1"/>
  <c r="Y124" i="1"/>
  <c r="X124" i="1"/>
  <c r="V124" i="1"/>
  <c r="AF123" i="1"/>
  <c r="AE123" i="1"/>
  <c r="AD123" i="1"/>
  <c r="Z123" i="1"/>
  <c r="Y123" i="1"/>
  <c r="X123" i="1"/>
  <c r="V123" i="1"/>
  <c r="AF122" i="1"/>
  <c r="AE122" i="1"/>
  <c r="AD122" i="1"/>
  <c r="Z122" i="1"/>
  <c r="Y122" i="1"/>
  <c r="X122" i="1"/>
  <c r="V122" i="1"/>
  <c r="AF121" i="1"/>
  <c r="AE121" i="1"/>
  <c r="AD121" i="1"/>
  <c r="Z121" i="1"/>
  <c r="Y121" i="1"/>
  <c r="X121" i="1"/>
  <c r="V121" i="1"/>
  <c r="AF120" i="1"/>
  <c r="AE120" i="1"/>
  <c r="AD120" i="1"/>
  <c r="Z120" i="1"/>
  <c r="Y120" i="1"/>
  <c r="X120" i="1"/>
  <c r="V120" i="1"/>
  <c r="AF119" i="1"/>
  <c r="AE119" i="1"/>
  <c r="AD119" i="1"/>
  <c r="Z119" i="1"/>
  <c r="Y119" i="1"/>
  <c r="X119" i="1"/>
  <c r="V119" i="1"/>
  <c r="AF118" i="1"/>
  <c r="AE118" i="1"/>
  <c r="AD118" i="1"/>
  <c r="Z118" i="1"/>
  <c r="Y118" i="1"/>
  <c r="X118" i="1"/>
  <c r="V118" i="1"/>
  <c r="AF117" i="1"/>
  <c r="AE117" i="1"/>
  <c r="AD117" i="1"/>
  <c r="Z117" i="1"/>
  <c r="Y117" i="1"/>
  <c r="X117" i="1"/>
  <c r="V117" i="1"/>
  <c r="AF116" i="1"/>
  <c r="AE116" i="1"/>
  <c r="AD116" i="1"/>
  <c r="Z116" i="1"/>
  <c r="Y116" i="1"/>
  <c r="X116" i="1"/>
  <c r="V116" i="1"/>
  <c r="AF115" i="1"/>
  <c r="AE115" i="1"/>
  <c r="AD115" i="1"/>
  <c r="Z115" i="1"/>
  <c r="Y115" i="1"/>
  <c r="X115" i="1"/>
  <c r="V115" i="1"/>
  <c r="AF114" i="1"/>
  <c r="AE114" i="1"/>
  <c r="AD114" i="1"/>
  <c r="Z114" i="1"/>
  <c r="Y114" i="1"/>
  <c r="X114" i="1"/>
  <c r="V114" i="1"/>
  <c r="AF113" i="1"/>
  <c r="AE113" i="1"/>
  <c r="AD113" i="1"/>
  <c r="Z113" i="1"/>
  <c r="Y113" i="1"/>
  <c r="X113" i="1"/>
  <c r="V113" i="1"/>
  <c r="AF112" i="1"/>
  <c r="AE112" i="1"/>
  <c r="AD112" i="1"/>
  <c r="Z112" i="1"/>
  <c r="Y112" i="1"/>
  <c r="X112" i="1"/>
  <c r="V112" i="1"/>
  <c r="AF111" i="1"/>
  <c r="AE111" i="1"/>
  <c r="AD111" i="1"/>
  <c r="Z111" i="1"/>
  <c r="Y111" i="1"/>
  <c r="X111" i="1"/>
  <c r="V111" i="1"/>
  <c r="AF110" i="1"/>
  <c r="AE110" i="1"/>
  <c r="AD110" i="1"/>
  <c r="Z110" i="1"/>
  <c r="Y110" i="1"/>
  <c r="X110" i="1"/>
  <c r="V110" i="1"/>
  <c r="AF109" i="1"/>
  <c r="AE109" i="1"/>
  <c r="AD109" i="1"/>
  <c r="Z109" i="1"/>
  <c r="Y109" i="1"/>
  <c r="X109" i="1"/>
  <c r="V109" i="1"/>
  <c r="AF108" i="1"/>
  <c r="AE108" i="1"/>
  <c r="AD108" i="1"/>
  <c r="Z108" i="1"/>
  <c r="Y108" i="1"/>
  <c r="X108" i="1"/>
  <c r="V108" i="1"/>
  <c r="AF107" i="1"/>
  <c r="AE107" i="1"/>
  <c r="AD107" i="1"/>
  <c r="Z107" i="1"/>
  <c r="Y107" i="1"/>
  <c r="X107" i="1"/>
  <c r="V107" i="1"/>
  <c r="AF106" i="1"/>
  <c r="AE106" i="1"/>
  <c r="AD106" i="1"/>
  <c r="Z106" i="1"/>
  <c r="Y106" i="1"/>
  <c r="X106" i="1"/>
  <c r="V106" i="1"/>
  <c r="AF105" i="1"/>
  <c r="AE105" i="1"/>
  <c r="AD105" i="1"/>
  <c r="Z105" i="1"/>
  <c r="Y105" i="1"/>
  <c r="X105" i="1"/>
  <c r="V105" i="1"/>
  <c r="AF104" i="1"/>
  <c r="AE104" i="1"/>
  <c r="AD104" i="1"/>
  <c r="Z104" i="1"/>
  <c r="Y104" i="1"/>
  <c r="X104" i="1"/>
  <c r="V104" i="1"/>
  <c r="AF103" i="1"/>
  <c r="AE103" i="1"/>
  <c r="AD103" i="1"/>
  <c r="Z103" i="1"/>
  <c r="Y103" i="1"/>
  <c r="X103" i="1"/>
  <c r="V103" i="1"/>
  <c r="AF102" i="1"/>
  <c r="AE102" i="1"/>
  <c r="AD102" i="1"/>
  <c r="Z102" i="1"/>
  <c r="Y102" i="1"/>
  <c r="X102" i="1"/>
  <c r="V102" i="1"/>
  <c r="AF101" i="1"/>
  <c r="AE101" i="1"/>
  <c r="AD101" i="1"/>
  <c r="Z101" i="1"/>
  <c r="Y101" i="1"/>
  <c r="X101" i="1"/>
  <c r="V101" i="1"/>
  <c r="AF100" i="1"/>
  <c r="AE100" i="1"/>
  <c r="AD100" i="1"/>
  <c r="Z100" i="1"/>
  <c r="Y100" i="1"/>
  <c r="X100" i="1"/>
  <c r="V100" i="1"/>
  <c r="AF99" i="1"/>
  <c r="AE99" i="1"/>
  <c r="AD99" i="1"/>
  <c r="Z99" i="1"/>
  <c r="Y99" i="1"/>
  <c r="X99" i="1"/>
  <c r="V99" i="1"/>
  <c r="AF98" i="1"/>
  <c r="AE98" i="1"/>
  <c r="AD98" i="1"/>
  <c r="Z98" i="1"/>
  <c r="Y98" i="1"/>
  <c r="X98" i="1"/>
  <c r="V98" i="1"/>
  <c r="AF97" i="1"/>
  <c r="AE97" i="1"/>
  <c r="AD97" i="1"/>
  <c r="Z97" i="1"/>
  <c r="Y97" i="1"/>
  <c r="X97" i="1"/>
  <c r="V97" i="1"/>
  <c r="AF96" i="1"/>
  <c r="AE96" i="1"/>
  <c r="AD96" i="1"/>
  <c r="Z96" i="1"/>
  <c r="Y96" i="1"/>
  <c r="X96" i="1"/>
  <c r="V96" i="1"/>
  <c r="AF95" i="1"/>
  <c r="AE95" i="1"/>
  <c r="AD95" i="1"/>
  <c r="Z95" i="1"/>
  <c r="Y95" i="1"/>
  <c r="X95" i="1"/>
  <c r="V95" i="1"/>
  <c r="AF94" i="1"/>
  <c r="AE94" i="1"/>
  <c r="AD94" i="1"/>
  <c r="Z94" i="1"/>
  <c r="Y94" i="1"/>
  <c r="X94" i="1"/>
  <c r="V94" i="1"/>
  <c r="AF93" i="1"/>
  <c r="AE93" i="1"/>
  <c r="AD93" i="1"/>
  <c r="Z93" i="1"/>
  <c r="Y93" i="1"/>
  <c r="X93" i="1"/>
  <c r="V93" i="1"/>
  <c r="AF92" i="1"/>
  <c r="AE92" i="1"/>
  <c r="AD92" i="1"/>
  <c r="Z92" i="1"/>
  <c r="Y92" i="1"/>
  <c r="X92" i="1"/>
  <c r="V92" i="1"/>
  <c r="AF91" i="1"/>
  <c r="AE91" i="1"/>
  <c r="AD91" i="1"/>
  <c r="Z91" i="1"/>
  <c r="Y91" i="1"/>
  <c r="X91" i="1"/>
  <c r="V91" i="1"/>
  <c r="AF90" i="1"/>
  <c r="AE90" i="1"/>
  <c r="AD90" i="1"/>
  <c r="Z90" i="1"/>
  <c r="Y90" i="1"/>
  <c r="X90" i="1"/>
  <c r="V90" i="1"/>
  <c r="AF89" i="1"/>
  <c r="AE89" i="1"/>
  <c r="AD89" i="1"/>
  <c r="Z89" i="1"/>
  <c r="Y89" i="1"/>
  <c r="X89" i="1"/>
  <c r="V89" i="1"/>
  <c r="AF88" i="1"/>
  <c r="AE88" i="1"/>
  <c r="AD88" i="1"/>
  <c r="Z88" i="1"/>
  <c r="Y88" i="1"/>
  <c r="X88" i="1"/>
  <c r="V88" i="1"/>
  <c r="AF87" i="1"/>
  <c r="AE87" i="1"/>
  <c r="AD87" i="1"/>
  <c r="Z87" i="1"/>
  <c r="Y87" i="1"/>
  <c r="X87" i="1"/>
  <c r="V87" i="1"/>
  <c r="AF86" i="1"/>
  <c r="AE86" i="1"/>
  <c r="AD86" i="1"/>
  <c r="Z86" i="1"/>
  <c r="Y86" i="1"/>
  <c r="X86" i="1"/>
  <c r="V86" i="1"/>
  <c r="AF85" i="1"/>
  <c r="AE85" i="1"/>
  <c r="AD85" i="1"/>
  <c r="Z85" i="1"/>
  <c r="Y85" i="1"/>
  <c r="X85" i="1"/>
  <c r="V85" i="1"/>
  <c r="AF84" i="1"/>
  <c r="AE84" i="1"/>
  <c r="AD84" i="1"/>
  <c r="Z84" i="1"/>
  <c r="Y84" i="1"/>
  <c r="X84" i="1"/>
  <c r="V84" i="1"/>
  <c r="AF83" i="1"/>
  <c r="AE83" i="1"/>
  <c r="AD83" i="1"/>
  <c r="Z83" i="1"/>
  <c r="Y83" i="1"/>
  <c r="X83" i="1"/>
  <c r="V83" i="1"/>
  <c r="AF82" i="1"/>
  <c r="AE82" i="1"/>
  <c r="AD82" i="1"/>
  <c r="Z82" i="1"/>
  <c r="Y82" i="1"/>
  <c r="X82" i="1"/>
  <c r="V82" i="1"/>
  <c r="AF81" i="1"/>
  <c r="AE81" i="1"/>
  <c r="AD81" i="1"/>
  <c r="Z81" i="1"/>
  <c r="Y81" i="1"/>
  <c r="X81" i="1"/>
  <c r="V81" i="1"/>
  <c r="AF80" i="1"/>
  <c r="AE80" i="1"/>
  <c r="AD80" i="1"/>
  <c r="Z80" i="1"/>
  <c r="Y80" i="1"/>
  <c r="X80" i="1"/>
  <c r="V80" i="1"/>
  <c r="AF79" i="1"/>
  <c r="AE79" i="1"/>
  <c r="AD79" i="1"/>
  <c r="Z79" i="1"/>
  <c r="Y79" i="1"/>
  <c r="X79" i="1"/>
  <c r="V79" i="1"/>
  <c r="AF78" i="1"/>
  <c r="AE78" i="1"/>
  <c r="AD78" i="1"/>
  <c r="Z78" i="1"/>
  <c r="Y78" i="1"/>
  <c r="X78" i="1"/>
  <c r="V78" i="1"/>
  <c r="AF77" i="1"/>
  <c r="AE77" i="1"/>
  <c r="AD77" i="1"/>
  <c r="Z77" i="1"/>
  <c r="Y77" i="1"/>
  <c r="X77" i="1"/>
  <c r="V77" i="1"/>
  <c r="AF76" i="1"/>
  <c r="AE76" i="1"/>
  <c r="AD76" i="1"/>
  <c r="Z76" i="1"/>
  <c r="Y76" i="1"/>
  <c r="X76" i="1"/>
  <c r="V76" i="1"/>
  <c r="AF75" i="1"/>
  <c r="AE75" i="1"/>
  <c r="AD75" i="1"/>
  <c r="Z75" i="1"/>
  <c r="Y75" i="1"/>
  <c r="X75" i="1"/>
  <c r="V75" i="1"/>
  <c r="AF74" i="1"/>
  <c r="AE74" i="1"/>
  <c r="AD74" i="1"/>
  <c r="Z74" i="1"/>
  <c r="Y74" i="1"/>
  <c r="X74" i="1"/>
  <c r="V74" i="1"/>
  <c r="AF73" i="1"/>
  <c r="AE73" i="1"/>
  <c r="AD73" i="1"/>
  <c r="Z73" i="1"/>
  <c r="Y73" i="1"/>
  <c r="X73" i="1"/>
  <c r="V73" i="1"/>
  <c r="AF72" i="1"/>
  <c r="AE72" i="1"/>
  <c r="AD72" i="1"/>
  <c r="Z72" i="1"/>
  <c r="Y72" i="1"/>
  <c r="X72" i="1"/>
  <c r="V72" i="1"/>
  <c r="AF71" i="1"/>
  <c r="AE71" i="1"/>
  <c r="AD71" i="1"/>
  <c r="Z71" i="1"/>
  <c r="Y71" i="1"/>
  <c r="X71" i="1"/>
  <c r="V71" i="1"/>
  <c r="AF70" i="1"/>
  <c r="AE70" i="1"/>
  <c r="AD70" i="1"/>
  <c r="Z70" i="1"/>
  <c r="Y70" i="1"/>
  <c r="X70" i="1"/>
  <c r="V70" i="1"/>
  <c r="AF69" i="1"/>
  <c r="AE69" i="1"/>
  <c r="AD69" i="1"/>
  <c r="Z69" i="1"/>
  <c r="Y69" i="1"/>
  <c r="X69" i="1"/>
  <c r="V69" i="1"/>
  <c r="AF68" i="1"/>
  <c r="AE68" i="1"/>
  <c r="AD68" i="1"/>
  <c r="Z68" i="1"/>
  <c r="Y68" i="1"/>
  <c r="X68" i="1"/>
  <c r="V68" i="1"/>
  <c r="AF67" i="1"/>
  <c r="AE67" i="1"/>
  <c r="AD67" i="1"/>
  <c r="Z67" i="1"/>
  <c r="Y67" i="1"/>
  <c r="X67" i="1"/>
  <c r="V67" i="1"/>
  <c r="AF66" i="1"/>
  <c r="AE66" i="1"/>
  <c r="AD66" i="1"/>
  <c r="Z66" i="1"/>
  <c r="Y66" i="1"/>
  <c r="X66" i="1"/>
  <c r="V66" i="1"/>
  <c r="AF65" i="1"/>
  <c r="AE65" i="1"/>
  <c r="AD65" i="1"/>
  <c r="Z65" i="1"/>
  <c r="Y65" i="1"/>
  <c r="X65" i="1"/>
  <c r="V65" i="1"/>
  <c r="AF64" i="1"/>
  <c r="AE64" i="1"/>
  <c r="AD64" i="1"/>
  <c r="Z64" i="1"/>
  <c r="Y64" i="1"/>
  <c r="X64" i="1"/>
  <c r="V64" i="1"/>
  <c r="AF63" i="1"/>
  <c r="AE63" i="1"/>
  <c r="AD63" i="1"/>
  <c r="Z63" i="1"/>
  <c r="Y63" i="1"/>
  <c r="X63" i="1"/>
  <c r="V63" i="1"/>
  <c r="AF62" i="1"/>
  <c r="AE62" i="1"/>
  <c r="AD62" i="1"/>
  <c r="Z62" i="1"/>
  <c r="Y62" i="1"/>
  <c r="X62" i="1"/>
  <c r="V62" i="1"/>
  <c r="AF61" i="1"/>
  <c r="AE61" i="1"/>
  <c r="AD61" i="1"/>
  <c r="Z61" i="1"/>
  <c r="Y61" i="1"/>
  <c r="X61" i="1"/>
  <c r="V61" i="1"/>
  <c r="AF60" i="1"/>
  <c r="AE60" i="1"/>
  <c r="AD60" i="1"/>
  <c r="Z60" i="1"/>
  <c r="Y60" i="1"/>
  <c r="X60" i="1"/>
  <c r="V60" i="1"/>
  <c r="AF59" i="1"/>
  <c r="AE59" i="1"/>
  <c r="AD59" i="1"/>
  <c r="Z59" i="1"/>
  <c r="Y59" i="1"/>
  <c r="X59" i="1"/>
  <c r="V59" i="1"/>
  <c r="AF58" i="1"/>
  <c r="AE58" i="1"/>
  <c r="AD58" i="1"/>
  <c r="Z58" i="1"/>
  <c r="Y58" i="1"/>
  <c r="X58" i="1"/>
  <c r="V58" i="1"/>
  <c r="AF57" i="1"/>
  <c r="AE57" i="1"/>
  <c r="AD57" i="1"/>
  <c r="Z57" i="1"/>
  <c r="Y57" i="1"/>
  <c r="X57" i="1"/>
  <c r="V57" i="1"/>
  <c r="AF56" i="1"/>
  <c r="AE56" i="1"/>
  <c r="AD56" i="1"/>
  <c r="Z56" i="1"/>
  <c r="Y56" i="1"/>
  <c r="X56" i="1"/>
  <c r="V56" i="1"/>
  <c r="AF55" i="1"/>
  <c r="AE55" i="1"/>
  <c r="AD55" i="1"/>
  <c r="Z55" i="1"/>
  <c r="Y55" i="1"/>
  <c r="X55" i="1"/>
  <c r="V55" i="1"/>
  <c r="AF51" i="1"/>
  <c r="AE51" i="1"/>
  <c r="AD51" i="1"/>
  <c r="Z51" i="1"/>
  <c r="Y51" i="1"/>
  <c r="X51" i="1"/>
  <c r="V51" i="1"/>
  <c r="AF50" i="1"/>
  <c r="AE50" i="1"/>
  <c r="AD50" i="1"/>
  <c r="Z50" i="1"/>
  <c r="Y50" i="1"/>
  <c r="X50" i="1"/>
  <c r="V50" i="1"/>
  <c r="AF49" i="1"/>
  <c r="AE49" i="1"/>
  <c r="AD49" i="1"/>
  <c r="Z49" i="1"/>
  <c r="Y49" i="1"/>
  <c r="X49" i="1"/>
  <c r="V49" i="1"/>
  <c r="AF48" i="1"/>
  <c r="AE48" i="1"/>
  <c r="AD48" i="1"/>
  <c r="Z48" i="1"/>
  <c r="Y48" i="1"/>
  <c r="X48" i="1"/>
  <c r="V48" i="1"/>
  <c r="AF47" i="1"/>
  <c r="AE47" i="1"/>
  <c r="AD47" i="1"/>
  <c r="Z47" i="1"/>
  <c r="Y47" i="1"/>
  <c r="X47" i="1"/>
  <c r="V47" i="1"/>
  <c r="AF46" i="1"/>
  <c r="AE46" i="1"/>
  <c r="AD46" i="1"/>
  <c r="Z46" i="1"/>
  <c r="Y46" i="1"/>
  <c r="X46" i="1"/>
  <c r="V46" i="1"/>
  <c r="AF45" i="1"/>
  <c r="AE45" i="1"/>
  <c r="AD45" i="1"/>
  <c r="Z45" i="1"/>
  <c r="Y45" i="1"/>
  <c r="X45" i="1"/>
  <c r="V45" i="1"/>
  <c r="AF44" i="1"/>
  <c r="AE44" i="1"/>
  <c r="AD44" i="1"/>
  <c r="Z44" i="1"/>
  <c r="Y44" i="1"/>
  <c r="X44" i="1"/>
  <c r="V44" i="1"/>
  <c r="AF43" i="1"/>
  <c r="AE43" i="1"/>
  <c r="AD43" i="1"/>
  <c r="Z43" i="1"/>
  <c r="Y43" i="1"/>
  <c r="X43" i="1"/>
  <c r="V43" i="1"/>
  <c r="AF42" i="1"/>
  <c r="AE42" i="1"/>
  <c r="AD42" i="1"/>
  <c r="Z42" i="1"/>
  <c r="Y42" i="1"/>
  <c r="X42" i="1"/>
  <c r="V42" i="1"/>
  <c r="AF41" i="1"/>
  <c r="AE41" i="1"/>
  <c r="AD41" i="1"/>
  <c r="Z41" i="1"/>
  <c r="Y41" i="1"/>
  <c r="X41" i="1"/>
  <c r="V41" i="1"/>
  <c r="AF40" i="1"/>
  <c r="AE40" i="1"/>
  <c r="AD40" i="1"/>
  <c r="Z40" i="1"/>
  <c r="Y40" i="1"/>
  <c r="X40" i="1"/>
  <c r="V40" i="1"/>
  <c r="AF39" i="1"/>
  <c r="AE39" i="1"/>
  <c r="AD39" i="1"/>
  <c r="Z39" i="1"/>
  <c r="Y39" i="1"/>
  <c r="X39" i="1"/>
  <c r="V39" i="1"/>
  <c r="AF38" i="1"/>
  <c r="AE38" i="1"/>
  <c r="AD38" i="1"/>
  <c r="Z38" i="1"/>
  <c r="Y38" i="1"/>
  <c r="X38" i="1"/>
  <c r="V38" i="1"/>
  <c r="AF37" i="1"/>
  <c r="AE37" i="1"/>
  <c r="AD37" i="1"/>
  <c r="Z37" i="1"/>
  <c r="Y37" i="1"/>
  <c r="X37" i="1"/>
  <c r="V37" i="1"/>
  <c r="AF36" i="1"/>
  <c r="AE36" i="1"/>
  <c r="AD36" i="1"/>
  <c r="Z36" i="1"/>
  <c r="Y36" i="1"/>
  <c r="X36" i="1"/>
  <c r="V36" i="1"/>
  <c r="AF35" i="1"/>
  <c r="AE35" i="1"/>
  <c r="AD35" i="1"/>
  <c r="Z35" i="1"/>
  <c r="Y35" i="1"/>
  <c r="X35" i="1"/>
  <c r="V35" i="1"/>
  <c r="AF34" i="1"/>
  <c r="AE34" i="1"/>
  <c r="AD34" i="1"/>
  <c r="Z34" i="1"/>
  <c r="Y34" i="1"/>
  <c r="X34" i="1"/>
  <c r="V34" i="1"/>
  <c r="AF33" i="1"/>
  <c r="AE33" i="1"/>
  <c r="AD33" i="1"/>
  <c r="Z33" i="1"/>
  <c r="Y33" i="1"/>
  <c r="X33" i="1"/>
  <c r="V33" i="1"/>
  <c r="AF32" i="1"/>
  <c r="AE32" i="1"/>
  <c r="AD32" i="1"/>
  <c r="Z32" i="1"/>
  <c r="Y32" i="1"/>
  <c r="X32" i="1"/>
  <c r="V32" i="1"/>
  <c r="AF31" i="1"/>
  <c r="AE31" i="1"/>
  <c r="AD31" i="1"/>
  <c r="Z31" i="1"/>
  <c r="Y31" i="1"/>
  <c r="X31" i="1"/>
  <c r="V31" i="1"/>
  <c r="AF30" i="1"/>
  <c r="AE30" i="1"/>
  <c r="AD30" i="1"/>
  <c r="Z30" i="1"/>
  <c r="Y30" i="1"/>
  <c r="X30" i="1"/>
  <c r="V30" i="1"/>
  <c r="AF29" i="1"/>
  <c r="AE29" i="1"/>
  <c r="AD29" i="1"/>
  <c r="Z29" i="1"/>
  <c r="Y29" i="1"/>
  <c r="X29" i="1"/>
  <c r="V29" i="1"/>
  <c r="AF28" i="1"/>
  <c r="AE28" i="1"/>
  <c r="AD28" i="1"/>
  <c r="Z28" i="1"/>
  <c r="Y28" i="1"/>
  <c r="X28" i="1"/>
  <c r="V28" i="1"/>
  <c r="AF25" i="1"/>
  <c r="AE25" i="1"/>
  <c r="AD25" i="1"/>
  <c r="Z25" i="1"/>
  <c r="Y25" i="1"/>
  <c r="X25" i="1"/>
  <c r="V25" i="1"/>
  <c r="AF24" i="1"/>
  <c r="AE24" i="1"/>
  <c r="AD24" i="1"/>
  <c r="Z24" i="1"/>
  <c r="Y24" i="1"/>
  <c r="X24" i="1"/>
  <c r="V24" i="1"/>
  <c r="AF23" i="1"/>
  <c r="AE23" i="1"/>
  <c r="AD23" i="1"/>
  <c r="Z23" i="1"/>
  <c r="Y23" i="1"/>
  <c r="X23" i="1"/>
  <c r="V23" i="1"/>
  <c r="AF22" i="1"/>
  <c r="AE22" i="1"/>
  <c r="AD22" i="1"/>
  <c r="Z22" i="1"/>
  <c r="Y22" i="1"/>
  <c r="X22" i="1"/>
  <c r="V22" i="1"/>
  <c r="AF21" i="1"/>
  <c r="AE21" i="1"/>
  <c r="AD21" i="1"/>
  <c r="Z21" i="1"/>
  <c r="Y21" i="1"/>
  <c r="X21" i="1"/>
  <c r="V21" i="1"/>
  <c r="AF20" i="1"/>
  <c r="AE20" i="1"/>
  <c r="AD20" i="1"/>
  <c r="Z20" i="1"/>
  <c r="Y20" i="1"/>
  <c r="X20" i="1"/>
  <c r="V20" i="1"/>
  <c r="AF19" i="1"/>
  <c r="AE19" i="1"/>
  <c r="AD19" i="1"/>
  <c r="Z19" i="1"/>
  <c r="Y19" i="1"/>
  <c r="X19" i="1"/>
  <c r="V19" i="1"/>
  <c r="AF18" i="1"/>
  <c r="AE18" i="1"/>
  <c r="AD18" i="1"/>
  <c r="Z18" i="1"/>
  <c r="Y18" i="1"/>
  <c r="X18" i="1"/>
  <c r="V18" i="1"/>
  <c r="AF17" i="1"/>
  <c r="AE17" i="1"/>
  <c r="AD17" i="1"/>
  <c r="Z17" i="1"/>
  <c r="Y17" i="1"/>
  <c r="X17" i="1"/>
  <c r="V17" i="1"/>
  <c r="AF16" i="1"/>
  <c r="AE16" i="1"/>
  <c r="AD16" i="1"/>
  <c r="Z16" i="1"/>
  <c r="Y16" i="1"/>
  <c r="X16" i="1"/>
  <c r="V16" i="1"/>
  <c r="AF15" i="1"/>
  <c r="AE15" i="1"/>
  <c r="AD15" i="1"/>
  <c r="Z15" i="1"/>
  <c r="Y15" i="1"/>
  <c r="X15" i="1"/>
  <c r="V15" i="1"/>
  <c r="AF14" i="1"/>
  <c r="AE14" i="1"/>
  <c r="AD14" i="1"/>
  <c r="Z14" i="1"/>
  <c r="Y14" i="1"/>
  <c r="X14" i="1"/>
  <c r="V14" i="1"/>
  <c r="AF13" i="1"/>
  <c r="AE13" i="1"/>
  <c r="AD13" i="1"/>
  <c r="Z13" i="1"/>
  <c r="Y13" i="1"/>
  <c r="X13" i="1"/>
  <c r="V13" i="1"/>
  <c r="AF12" i="1"/>
  <c r="AE12" i="1"/>
  <c r="AD12" i="1"/>
  <c r="Z12" i="1"/>
  <c r="Y12" i="1"/>
  <c r="X12" i="1"/>
  <c r="V12" i="1"/>
  <c r="AF11" i="1"/>
  <c r="AE11" i="1"/>
  <c r="AD11" i="1"/>
  <c r="Z11" i="1"/>
  <c r="Y11" i="1"/>
  <c r="X11" i="1"/>
  <c r="V11" i="1"/>
  <c r="AF10" i="1"/>
  <c r="AE10" i="1"/>
  <c r="AD10" i="1"/>
  <c r="Z10" i="1"/>
  <c r="Y10" i="1"/>
  <c r="X10" i="1"/>
  <c r="V10" i="1"/>
  <c r="AF9" i="1"/>
  <c r="AE9" i="1"/>
  <c r="AD9" i="1"/>
  <c r="Z9" i="1"/>
  <c r="Y9" i="1"/>
  <c r="X9" i="1"/>
  <c r="V9" i="1"/>
  <c r="M780" i="1"/>
  <c r="M562" i="1"/>
  <c r="J557" i="1"/>
  <c r="J553" i="1"/>
  <c r="M541" i="1"/>
  <c r="M542" i="1"/>
  <c r="M527" i="1"/>
  <c r="M411" i="1"/>
  <c r="AJ37" i="2" l="1"/>
  <c r="AK37" i="2" s="1"/>
  <c r="AJ39" i="2"/>
  <c r="AM38" i="2"/>
  <c r="AP38" i="2" s="1"/>
  <c r="AQ38" i="2" s="1"/>
  <c r="I123" i="1"/>
  <c r="J444" i="1"/>
  <c r="J445" i="1"/>
  <c r="J535" i="1"/>
  <c r="J436" i="1"/>
  <c r="J526" i="1"/>
  <c r="J410" i="1"/>
  <c r="J593" i="1"/>
  <c r="J777" i="1"/>
  <c r="J778" i="1"/>
  <c r="M52" i="1"/>
  <c r="AA349" i="1"/>
  <c r="AB349" i="1" s="1"/>
  <c r="AA805" i="1"/>
  <c r="AB805" i="1" s="1"/>
  <c r="AA379" i="1"/>
  <c r="AB379" i="1" s="1"/>
  <c r="AA381" i="1"/>
  <c r="AB381" i="1" s="1"/>
  <c r="AA383" i="1"/>
  <c r="AB383" i="1" s="1"/>
  <c r="AA804" i="1"/>
  <c r="AB804" i="1" s="1"/>
  <c r="AA282" i="1"/>
  <c r="AB282" i="1" s="1"/>
  <c r="AA298" i="1"/>
  <c r="AB298" i="1" s="1"/>
  <c r="AA306" i="1"/>
  <c r="AB306" i="1" s="1"/>
  <c r="AA320" i="1"/>
  <c r="AB320" i="1" s="1"/>
  <c r="AA324" i="1"/>
  <c r="AB324" i="1" s="1"/>
  <c r="AA784" i="1"/>
  <c r="AB784" i="1" s="1"/>
  <c r="AA786" i="1"/>
  <c r="AB786" i="1" s="1"/>
  <c r="AA798" i="1"/>
  <c r="AB798" i="1" s="1"/>
  <c r="AA801" i="1"/>
  <c r="AB801" i="1" s="1"/>
  <c r="AA803" i="1"/>
  <c r="AB803" i="1" s="1"/>
  <c r="AA806" i="1"/>
  <c r="AB806" i="1" s="1"/>
  <c r="AA812" i="1"/>
  <c r="AB812" i="1" s="1"/>
  <c r="AA820" i="1"/>
  <c r="AB820" i="1" s="1"/>
  <c r="AA826" i="1"/>
  <c r="AB826" i="1" s="1"/>
  <c r="AA830" i="1"/>
  <c r="AB830" i="1" s="1"/>
  <c r="AA834" i="1"/>
  <c r="AB834" i="1" s="1"/>
  <c r="AA838" i="1"/>
  <c r="AB838" i="1" s="1"/>
  <c r="AA909" i="1"/>
  <c r="AB909" i="1" s="1"/>
  <c r="AA911" i="1"/>
  <c r="AB911" i="1" s="1"/>
  <c r="AA917" i="1"/>
  <c r="AB917" i="1" s="1"/>
  <c r="AA965" i="1"/>
  <c r="AB965" i="1" s="1"/>
  <c r="AA969" i="1"/>
  <c r="AB969" i="1" s="1"/>
  <c r="AA1001" i="1"/>
  <c r="AB1001" i="1" s="1"/>
  <c r="AA1005" i="1"/>
  <c r="AB1005" i="1" s="1"/>
  <c r="AA1055" i="1"/>
  <c r="AB1055" i="1" s="1"/>
  <c r="AA1114" i="1"/>
  <c r="AB1114" i="1" s="1"/>
  <c r="AA1126" i="1"/>
  <c r="AB1126" i="1" s="1"/>
  <c r="AA1134" i="1"/>
  <c r="AB1134" i="1" s="1"/>
  <c r="AA1138" i="1"/>
  <c r="AB1138" i="1" s="1"/>
  <c r="AA1142" i="1"/>
  <c r="AB1142" i="1" s="1"/>
  <c r="AA692" i="1"/>
  <c r="AB692" i="1" s="1"/>
  <c r="AA711" i="1"/>
  <c r="AB711" i="1" s="1"/>
  <c r="AA723" i="1"/>
  <c r="AB723" i="1" s="1"/>
  <c r="AA1127" i="1"/>
  <c r="AB1127" i="1" s="1"/>
  <c r="AA1143" i="1"/>
  <c r="AB1143" i="1" s="1"/>
  <c r="AA157" i="1"/>
  <c r="AB157" i="1" s="1"/>
  <c r="AA165" i="1"/>
  <c r="AB165" i="1" s="1"/>
  <c r="AA173" i="1"/>
  <c r="AB173" i="1" s="1"/>
  <c r="AA189" i="1"/>
  <c r="AB189" i="1" s="1"/>
  <c r="AA205" i="1"/>
  <c r="AB205" i="1" s="1"/>
  <c r="AA221" i="1"/>
  <c r="AB221" i="1" s="1"/>
  <c r="AA237" i="1"/>
  <c r="AB237" i="1" s="1"/>
  <c r="AA250" i="1"/>
  <c r="AB250" i="1" s="1"/>
  <c r="AA266" i="1"/>
  <c r="AB266" i="1" s="1"/>
  <c r="AA344" i="1"/>
  <c r="AB344" i="1" s="1"/>
  <c r="AA347" i="1"/>
  <c r="AB347" i="1" s="1"/>
  <c r="AA366" i="1"/>
  <c r="AB366" i="1" s="1"/>
  <c r="AA766" i="1"/>
  <c r="AB766" i="1" s="1"/>
  <c r="AA777" i="1"/>
  <c r="AB777" i="1" s="1"/>
  <c r="AA781" i="1"/>
  <c r="AB781" i="1" s="1"/>
  <c r="AA785" i="1"/>
  <c r="AB785" i="1" s="1"/>
  <c r="AA797" i="1"/>
  <c r="AB797" i="1" s="1"/>
  <c r="AA825" i="1"/>
  <c r="AB825" i="1" s="1"/>
  <c r="AA829" i="1"/>
  <c r="AB829" i="1" s="1"/>
  <c r="AA833" i="1"/>
  <c r="AB833" i="1" s="1"/>
  <c r="AA837" i="1"/>
  <c r="AB837" i="1" s="1"/>
  <c r="AA30" i="1"/>
  <c r="AB30" i="1" s="1"/>
  <c r="AA392" i="1"/>
  <c r="AB392" i="1" s="1"/>
  <c r="AA393" i="1"/>
  <c r="AB393" i="1" s="1"/>
  <c r="AA395" i="1"/>
  <c r="AB395" i="1" s="1"/>
  <c r="AA404" i="1"/>
  <c r="AB404" i="1" s="1"/>
  <c r="AA406" i="1"/>
  <c r="AB406" i="1" s="1"/>
  <c r="AA409" i="1"/>
  <c r="AB409" i="1" s="1"/>
  <c r="AA419" i="1"/>
  <c r="AB419" i="1" s="1"/>
  <c r="AA421" i="1"/>
  <c r="AB421" i="1" s="1"/>
  <c r="AA423" i="1"/>
  <c r="AB423" i="1" s="1"/>
  <c r="AA425" i="1"/>
  <c r="AB425" i="1" s="1"/>
  <c r="AA436" i="1"/>
  <c r="AB436" i="1" s="1"/>
  <c r="AA438" i="1"/>
  <c r="AB438" i="1" s="1"/>
  <c r="AA440" i="1"/>
  <c r="AB440" i="1" s="1"/>
  <c r="AA444" i="1"/>
  <c r="AB444" i="1" s="1"/>
  <c r="AA457" i="1"/>
  <c r="AB457" i="1" s="1"/>
  <c r="AA459" i="1"/>
  <c r="AB459" i="1" s="1"/>
  <c r="AA466" i="1"/>
  <c r="AB466" i="1" s="1"/>
  <c r="AA471" i="1"/>
  <c r="AB471" i="1" s="1"/>
  <c r="AA479" i="1"/>
  <c r="AB479" i="1" s="1"/>
  <c r="AA697" i="1"/>
  <c r="AB697" i="1" s="1"/>
  <c r="AA701" i="1"/>
  <c r="AB701" i="1" s="1"/>
  <c r="AA712" i="1"/>
  <c r="AB712" i="1" s="1"/>
  <c r="AA724" i="1"/>
  <c r="AB724" i="1" s="1"/>
  <c r="AA732" i="1"/>
  <c r="AB732" i="1" s="1"/>
  <c r="AA753" i="1"/>
  <c r="AB753" i="1" s="1"/>
  <c r="AA754" i="1"/>
  <c r="AB754" i="1" s="1"/>
  <c r="AA764" i="1"/>
  <c r="AB764" i="1" s="1"/>
  <c r="AA765" i="1"/>
  <c r="AB765" i="1" s="1"/>
  <c r="AA304" i="1"/>
  <c r="AB304" i="1" s="1"/>
  <c r="AA308" i="1"/>
  <c r="AB308" i="1" s="1"/>
  <c r="AA322" i="1"/>
  <c r="AB322" i="1" s="1"/>
  <c r="AA342" i="1"/>
  <c r="AB342" i="1" s="1"/>
  <c r="AA345" i="1"/>
  <c r="AB345" i="1" s="1"/>
  <c r="AA713" i="1"/>
  <c r="AB713" i="1" s="1"/>
  <c r="AA63" i="1"/>
  <c r="AB63" i="1" s="1"/>
  <c r="AA67" i="1"/>
  <c r="AB67" i="1" s="1"/>
  <c r="AA72" i="1"/>
  <c r="AB72" i="1" s="1"/>
  <c r="AA104" i="1"/>
  <c r="AB104" i="1" s="1"/>
  <c r="AA116" i="1"/>
  <c r="AB116" i="1" s="1"/>
  <c r="AA128" i="1"/>
  <c r="AB128" i="1" s="1"/>
  <c r="AA136" i="1"/>
  <c r="AB136" i="1" s="1"/>
  <c r="AA152" i="1"/>
  <c r="AB152" i="1" s="1"/>
  <c r="AA156" i="1"/>
  <c r="AB156" i="1" s="1"/>
  <c r="AA164" i="1"/>
  <c r="AB164" i="1" s="1"/>
  <c r="AA172" i="1"/>
  <c r="AB172" i="1" s="1"/>
  <c r="AA180" i="1"/>
  <c r="AB180" i="1" s="1"/>
  <c r="AA188" i="1"/>
  <c r="AB188" i="1" s="1"/>
  <c r="AA196" i="1"/>
  <c r="AB196" i="1" s="1"/>
  <c r="AA204" i="1"/>
  <c r="AB204" i="1" s="1"/>
  <c r="AA212" i="1"/>
  <c r="AB212" i="1" s="1"/>
  <c r="AA220" i="1"/>
  <c r="AB220" i="1" s="1"/>
  <c r="AA228" i="1"/>
  <c r="AB228" i="1" s="1"/>
  <c r="AA512" i="1"/>
  <c r="AB512" i="1" s="1"/>
  <c r="AA688" i="1"/>
  <c r="AB688" i="1" s="1"/>
  <c r="AA751" i="1"/>
  <c r="AB751" i="1" s="1"/>
  <c r="AA769" i="1"/>
  <c r="AB769" i="1" s="1"/>
  <c r="AA773" i="1"/>
  <c r="AB773" i="1" s="1"/>
  <c r="AA947" i="1"/>
  <c r="AB947" i="1" s="1"/>
  <c r="AA955" i="1"/>
  <c r="AB955" i="1" s="1"/>
  <c r="AA959" i="1"/>
  <c r="AB959" i="1" s="1"/>
  <c r="AA996" i="1"/>
  <c r="AB996" i="1" s="1"/>
  <c r="AA1000" i="1"/>
  <c r="AB1000" i="1" s="1"/>
  <c r="AA296" i="1"/>
  <c r="AB296" i="1" s="1"/>
  <c r="AA318" i="1"/>
  <c r="AB318" i="1" s="1"/>
  <c r="AA359" i="1"/>
  <c r="AB359" i="1" s="1"/>
  <c r="AA693" i="1"/>
  <c r="AB693" i="1" s="1"/>
  <c r="AA721" i="1"/>
  <c r="AB721" i="1" s="1"/>
  <c r="AA752" i="1"/>
  <c r="AB752" i="1" s="1"/>
  <c r="AA774" i="1"/>
  <c r="AB774" i="1" s="1"/>
  <c r="AA51" i="1"/>
  <c r="AB51" i="1" s="1"/>
  <c r="AA62" i="1"/>
  <c r="AB62" i="1" s="1"/>
  <c r="AA70" i="1"/>
  <c r="AB70" i="1" s="1"/>
  <c r="AA79" i="1"/>
  <c r="AB79" i="1" s="1"/>
  <c r="AA408" i="1"/>
  <c r="AB408" i="1" s="1"/>
  <c r="AA424" i="1"/>
  <c r="AB424" i="1" s="1"/>
  <c r="AA443" i="1"/>
  <c r="AB443" i="1" s="1"/>
  <c r="AA458" i="1"/>
  <c r="AB458" i="1" s="1"/>
  <c r="AA731" i="1"/>
  <c r="AB731" i="1" s="1"/>
  <c r="AA733" i="1"/>
  <c r="AB733" i="1" s="1"/>
  <c r="AA745" i="1"/>
  <c r="AB745" i="1" s="1"/>
  <c r="AA763" i="1"/>
  <c r="AB763" i="1" s="1"/>
  <c r="AA919" i="1"/>
  <c r="AB919" i="1" s="1"/>
  <c r="AA939" i="1"/>
  <c r="AB939" i="1" s="1"/>
  <c r="AA942" i="1"/>
  <c r="AB942" i="1" s="1"/>
  <c r="AA954" i="1"/>
  <c r="AB954" i="1" s="1"/>
  <c r="AA11" i="1"/>
  <c r="AB11" i="1" s="1"/>
  <c r="AA29" i="1"/>
  <c r="AB29" i="1" s="1"/>
  <c r="AA49" i="1"/>
  <c r="AB49" i="1" s="1"/>
  <c r="AA50" i="1"/>
  <c r="AB50" i="1" s="1"/>
  <c r="AA78" i="1"/>
  <c r="AB78" i="1" s="1"/>
  <c r="AA86" i="1"/>
  <c r="AB86" i="1" s="1"/>
  <c r="AA94" i="1"/>
  <c r="AB94" i="1" s="1"/>
  <c r="AA102" i="1"/>
  <c r="AB102" i="1" s="1"/>
  <c r="AA103" i="1"/>
  <c r="AB103" i="1" s="1"/>
  <c r="AA107" i="1"/>
  <c r="AB107" i="1" s="1"/>
  <c r="AA131" i="1"/>
  <c r="AB131" i="1" s="1"/>
  <c r="AA643" i="1"/>
  <c r="AB643" i="1" s="1"/>
  <c r="AA647" i="1"/>
  <c r="AB647" i="1" s="1"/>
  <c r="AA18" i="1"/>
  <c r="AB18" i="1" s="1"/>
  <c r="AA73" i="1"/>
  <c r="AB73" i="1" s="1"/>
  <c r="AA240" i="1"/>
  <c r="AB240" i="1" s="1"/>
  <c r="AA245" i="1"/>
  <c r="AB245" i="1" s="1"/>
  <c r="AA253" i="1"/>
  <c r="AB253" i="1" s="1"/>
  <c r="AA261" i="1"/>
  <c r="AB261" i="1" s="1"/>
  <c r="AA269" i="1"/>
  <c r="AB269" i="1" s="1"/>
  <c r="AA277" i="1"/>
  <c r="AB277" i="1" s="1"/>
  <c r="AA285" i="1"/>
  <c r="AB285" i="1" s="1"/>
  <c r="AA293" i="1"/>
  <c r="AB293" i="1" s="1"/>
  <c r="AA297" i="1"/>
  <c r="AB297" i="1" s="1"/>
  <c r="AA323" i="1"/>
  <c r="AB323" i="1" s="1"/>
  <c r="AA346" i="1"/>
  <c r="AB346" i="1" s="1"/>
  <c r="AA384" i="1"/>
  <c r="AB384" i="1" s="1"/>
  <c r="AA394" i="1"/>
  <c r="AB394" i="1" s="1"/>
  <c r="AA170" i="1"/>
  <c r="AB170" i="1" s="1"/>
  <c r="AA202" i="1"/>
  <c r="AB202" i="1" s="1"/>
  <c r="AA210" i="1"/>
  <c r="AB210" i="1" s="1"/>
  <c r="AA226" i="1"/>
  <c r="AB226" i="1" s="1"/>
  <c r="AA234" i="1"/>
  <c r="AB234" i="1" s="1"/>
  <c r="AA154" i="1"/>
  <c r="AB154" i="1" s="1"/>
  <c r="AA162" i="1"/>
  <c r="AB162" i="1" s="1"/>
  <c r="AA178" i="1"/>
  <c r="AB178" i="1" s="1"/>
  <c r="AA186" i="1"/>
  <c r="AB186" i="1" s="1"/>
  <c r="AA194" i="1"/>
  <c r="AB194" i="1" s="1"/>
  <c r="AA218" i="1"/>
  <c r="AB218" i="1" s="1"/>
  <c r="AA76" i="1"/>
  <c r="AB76" i="1" s="1"/>
  <c r="AA77" i="1"/>
  <c r="AB77" i="1" s="1"/>
  <c r="AA81" i="1"/>
  <c r="AB81" i="1" s="1"/>
  <c r="AA89" i="1"/>
  <c r="AB89" i="1" s="1"/>
  <c r="AA93" i="1"/>
  <c r="AB93" i="1" s="1"/>
  <c r="AA710" i="1"/>
  <c r="AB710" i="1" s="1"/>
  <c r="J552" i="1"/>
  <c r="M553" i="1"/>
  <c r="AA9" i="1"/>
  <c r="AB9" i="1" s="1"/>
  <c r="AA17" i="1"/>
  <c r="AB17" i="1" s="1"/>
  <c r="AA25" i="1"/>
  <c r="AB25" i="1" s="1"/>
  <c r="AA28" i="1"/>
  <c r="AB28" i="1" s="1"/>
  <c r="AA36" i="1"/>
  <c r="AB36" i="1" s="1"/>
  <c r="AA40" i="1"/>
  <c r="AB40" i="1" s="1"/>
  <c r="AA44" i="1"/>
  <c r="AB44" i="1" s="1"/>
  <c r="AA60" i="1"/>
  <c r="AB60" i="1" s="1"/>
  <c r="AA61" i="1"/>
  <c r="AB61" i="1" s="1"/>
  <c r="AA65" i="1"/>
  <c r="AB65" i="1" s="1"/>
  <c r="AA129" i="1"/>
  <c r="AB129" i="1" s="1"/>
  <c r="AA137" i="1"/>
  <c r="AB137" i="1" s="1"/>
  <c r="AA141" i="1"/>
  <c r="AB141" i="1" s="1"/>
  <c r="AA757" i="1"/>
  <c r="AB757" i="1" s="1"/>
  <c r="AA761" i="1"/>
  <c r="AB761" i="1" s="1"/>
  <c r="AA780" i="1"/>
  <c r="AB780" i="1" s="1"/>
  <c r="AA783" i="1"/>
  <c r="AB783" i="1" s="1"/>
  <c r="AA794" i="1"/>
  <c r="AB794" i="1" s="1"/>
  <c r="AA800" i="1"/>
  <c r="AB800" i="1" s="1"/>
  <c r="AA811" i="1"/>
  <c r="AB811" i="1" s="1"/>
  <c r="AA819" i="1"/>
  <c r="AB819" i="1" s="1"/>
  <c r="AA915" i="1"/>
  <c r="AB915" i="1" s="1"/>
  <c r="AA929" i="1"/>
  <c r="AB929" i="1" s="1"/>
  <c r="AA12" i="1"/>
  <c r="AB12" i="1" s="1"/>
  <c r="AA35" i="1"/>
  <c r="AB35" i="1" s="1"/>
  <c r="AA55" i="1"/>
  <c r="AB55" i="1" s="1"/>
  <c r="AA64" i="1"/>
  <c r="AB64" i="1" s="1"/>
  <c r="AA74" i="1"/>
  <c r="AB74" i="1" s="1"/>
  <c r="AA88" i="1"/>
  <c r="AB88" i="1" s="1"/>
  <c r="AA105" i="1"/>
  <c r="AB105" i="1" s="1"/>
  <c r="AA109" i="1"/>
  <c r="AB109" i="1" s="1"/>
  <c r="AA117" i="1"/>
  <c r="AB117" i="1" s="1"/>
  <c r="AA130" i="1"/>
  <c r="AB130" i="1" s="1"/>
  <c r="AA150" i="1"/>
  <c r="AB150" i="1" s="1"/>
  <c r="AA151" i="1"/>
  <c r="AB151" i="1" s="1"/>
  <c r="AA161" i="1"/>
  <c r="AB161" i="1" s="1"/>
  <c r="AA169" i="1"/>
  <c r="AB169" i="1" s="1"/>
  <c r="AA177" i="1"/>
  <c r="AB177" i="1" s="1"/>
  <c r="AA185" i="1"/>
  <c r="AB185" i="1" s="1"/>
  <c r="AA193" i="1"/>
  <c r="AB193" i="1" s="1"/>
  <c r="AA201" i="1"/>
  <c r="AB201" i="1" s="1"/>
  <c r="AA209" i="1"/>
  <c r="AB209" i="1" s="1"/>
  <c r="AA217" i="1"/>
  <c r="AB217" i="1" s="1"/>
  <c r="AA225" i="1"/>
  <c r="AB225" i="1" s="1"/>
  <c r="AA233" i="1"/>
  <c r="AB233" i="1" s="1"/>
  <c r="AA241" i="1"/>
  <c r="AB241" i="1" s="1"/>
  <c r="AA246" i="1"/>
  <c r="AB246" i="1" s="1"/>
  <c r="AA254" i="1"/>
  <c r="AB254" i="1" s="1"/>
  <c r="AA262" i="1"/>
  <c r="AB262" i="1" s="1"/>
  <c r="AA270" i="1"/>
  <c r="AB270" i="1" s="1"/>
  <c r="AA278" i="1"/>
  <c r="AB278" i="1" s="1"/>
  <c r="AA286" i="1"/>
  <c r="AB286" i="1" s="1"/>
  <c r="AA294" i="1"/>
  <c r="AB294" i="1" s="1"/>
  <c r="AA316" i="1"/>
  <c r="AB316" i="1" s="1"/>
  <c r="AA340" i="1"/>
  <c r="AB340" i="1" s="1"/>
  <c r="AA357" i="1"/>
  <c r="AB357" i="1" s="1"/>
  <c r="AA377" i="1"/>
  <c r="AB377" i="1" s="1"/>
  <c r="AA390" i="1"/>
  <c r="AB390" i="1" s="1"/>
  <c r="AA403" i="1"/>
  <c r="AB403" i="1" s="1"/>
  <c r="AA417" i="1"/>
  <c r="AB417" i="1" s="1"/>
  <c r="AA434" i="1"/>
  <c r="AB434" i="1" s="1"/>
  <c r="AA455" i="1"/>
  <c r="AB455" i="1" s="1"/>
  <c r="AA464" i="1"/>
  <c r="AB464" i="1" s="1"/>
  <c r="AA499" i="1"/>
  <c r="AB499" i="1" s="1"/>
  <c r="AA503" i="1"/>
  <c r="AB503" i="1" s="1"/>
  <c r="AA518" i="1"/>
  <c r="AB518" i="1" s="1"/>
  <c r="AA642" i="1"/>
  <c r="AB642" i="1" s="1"/>
  <c r="AA646" i="1"/>
  <c r="AB646" i="1" s="1"/>
  <c r="AA691" i="1"/>
  <c r="AB691" i="1" s="1"/>
  <c r="AA696" i="1"/>
  <c r="AB696" i="1" s="1"/>
  <c r="AA707" i="1"/>
  <c r="AB707" i="1" s="1"/>
  <c r="AA709" i="1"/>
  <c r="AB709" i="1" s="1"/>
  <c r="AA720" i="1"/>
  <c r="AB720" i="1" s="1"/>
  <c r="AA734" i="1"/>
  <c r="AB734" i="1" s="1"/>
  <c r="AA736" i="1"/>
  <c r="AB736" i="1" s="1"/>
  <c r="AA741" i="1"/>
  <c r="AB741" i="1" s="1"/>
  <c r="AA744" i="1"/>
  <c r="AB744" i="1" s="1"/>
  <c r="AA750" i="1"/>
  <c r="AB750" i="1" s="1"/>
  <c r="AA755" i="1"/>
  <c r="AB755" i="1" s="1"/>
  <c r="AA772" i="1"/>
  <c r="AB772" i="1" s="1"/>
  <c r="AA776" i="1"/>
  <c r="AB776" i="1" s="1"/>
  <c r="AA793" i="1"/>
  <c r="AB793" i="1" s="1"/>
  <c r="AA808" i="1"/>
  <c r="AB808" i="1" s="1"/>
  <c r="AA810" i="1"/>
  <c r="AB810" i="1" s="1"/>
  <c r="AA816" i="1"/>
  <c r="AB816" i="1" s="1"/>
  <c r="AA824" i="1"/>
  <c r="AB824" i="1" s="1"/>
  <c r="AA828" i="1"/>
  <c r="AB828" i="1" s="1"/>
  <c r="AA832" i="1"/>
  <c r="AB832" i="1" s="1"/>
  <c r="AA836" i="1"/>
  <c r="AB836" i="1" s="1"/>
  <c r="AA840" i="1"/>
  <c r="AB840" i="1" s="1"/>
  <c r="AA905" i="1"/>
  <c r="AB905" i="1" s="1"/>
  <c r="AA963" i="1"/>
  <c r="AB963" i="1" s="1"/>
  <c r="AA975" i="1"/>
  <c r="AB975" i="1" s="1"/>
  <c r="AA145" i="1"/>
  <c r="AB145" i="1" s="1"/>
  <c r="AA160" i="1"/>
  <c r="AB160" i="1" s="1"/>
  <c r="AA168" i="1"/>
  <c r="AB168" i="1" s="1"/>
  <c r="AA176" i="1"/>
  <c r="AB176" i="1" s="1"/>
  <c r="AA184" i="1"/>
  <c r="AB184" i="1" s="1"/>
  <c r="AA192" i="1"/>
  <c r="AB192" i="1" s="1"/>
  <c r="AA200" i="1"/>
  <c r="AB200" i="1" s="1"/>
  <c r="AA208" i="1"/>
  <c r="AB208" i="1" s="1"/>
  <c r="AA216" i="1"/>
  <c r="AB216" i="1" s="1"/>
  <c r="AA224" i="1"/>
  <c r="AB224" i="1" s="1"/>
  <c r="AA232" i="1"/>
  <c r="AB232" i="1" s="1"/>
  <c r="AA299" i="1"/>
  <c r="AB299" i="1" s="1"/>
  <c r="AA301" i="1"/>
  <c r="AB301" i="1" s="1"/>
  <c r="AA309" i="1"/>
  <c r="AB309" i="1" s="1"/>
  <c r="AA313" i="1"/>
  <c r="AB313" i="1" s="1"/>
  <c r="AA325" i="1"/>
  <c r="AB325" i="1" s="1"/>
  <c r="AA331" i="1"/>
  <c r="AB331" i="1" s="1"/>
  <c r="AA348" i="1"/>
  <c r="AB348" i="1" s="1"/>
  <c r="AA354" i="1"/>
  <c r="AB354" i="1" s="1"/>
  <c r="AA370" i="1"/>
  <c r="AB370" i="1" s="1"/>
  <c r="AA373" i="1"/>
  <c r="AB373" i="1" s="1"/>
  <c r="AA400" i="1"/>
  <c r="AB400" i="1" s="1"/>
  <c r="AA410" i="1"/>
  <c r="AB410" i="1" s="1"/>
  <c r="AA414" i="1"/>
  <c r="AB414" i="1" s="1"/>
  <c r="AA431" i="1"/>
  <c r="AB431" i="1" s="1"/>
  <c r="AA445" i="1"/>
  <c r="AB445" i="1" s="1"/>
  <c r="AA450" i="1"/>
  <c r="AB450" i="1" s="1"/>
  <c r="AA481" i="1"/>
  <c r="AB481" i="1" s="1"/>
  <c r="AA489" i="1"/>
  <c r="AB489" i="1" s="1"/>
  <c r="AA493" i="1"/>
  <c r="AB493" i="1" s="1"/>
  <c r="AA497" i="1"/>
  <c r="AB497" i="1" s="1"/>
  <c r="AA530" i="1"/>
  <c r="AB530" i="1" s="1"/>
  <c r="AA534" i="1"/>
  <c r="AB534" i="1" s="1"/>
  <c r="AA595" i="1"/>
  <c r="AB595" i="1" s="1"/>
  <c r="AA599" i="1"/>
  <c r="AB599" i="1" s="1"/>
  <c r="AA603" i="1"/>
  <c r="AB603" i="1" s="1"/>
  <c r="AA607" i="1"/>
  <c r="AB607" i="1" s="1"/>
  <c r="AA611" i="1"/>
  <c r="AB611" i="1" s="1"/>
  <c r="AA617" i="1"/>
  <c r="AB617" i="1" s="1"/>
  <c r="AA621" i="1"/>
  <c r="AB621" i="1" s="1"/>
  <c r="AA625" i="1"/>
  <c r="AB625" i="1" s="1"/>
  <c r="AA629" i="1"/>
  <c r="AB629" i="1" s="1"/>
  <c r="AA633" i="1"/>
  <c r="AB633" i="1" s="1"/>
  <c r="AA637" i="1"/>
  <c r="AB637" i="1" s="1"/>
  <c r="AA649" i="1"/>
  <c r="AB649" i="1" s="1"/>
  <c r="AA653" i="1"/>
  <c r="AB653" i="1" s="1"/>
  <c r="AA657" i="1"/>
  <c r="AB657" i="1" s="1"/>
  <c r="AA661" i="1"/>
  <c r="AB661" i="1" s="1"/>
  <c r="AA665" i="1"/>
  <c r="AB665" i="1" s="1"/>
  <c r="AA669" i="1"/>
  <c r="AB669" i="1" s="1"/>
  <c r="AA673" i="1"/>
  <c r="AB673" i="1" s="1"/>
  <c r="AA677" i="1"/>
  <c r="AB677" i="1" s="1"/>
  <c r="AA681" i="1"/>
  <c r="AB681" i="1" s="1"/>
  <c r="AA685" i="1"/>
  <c r="AB685" i="1" s="1"/>
  <c r="AA690" i="1"/>
  <c r="AB690" i="1" s="1"/>
  <c r="AA695" i="1"/>
  <c r="AB695" i="1" s="1"/>
  <c r="AA705" i="1"/>
  <c r="AB705" i="1" s="1"/>
  <c r="AA719" i="1"/>
  <c r="AB719" i="1" s="1"/>
  <c r="AA725" i="1"/>
  <c r="AB725" i="1" s="1"/>
  <c r="AA735" i="1"/>
  <c r="AB735" i="1" s="1"/>
  <c r="AA921" i="1"/>
  <c r="AB921" i="1" s="1"/>
  <c r="AA925" i="1"/>
  <c r="AB925" i="1" s="1"/>
  <c r="AA933" i="1"/>
  <c r="AB933" i="1" s="1"/>
  <c r="AA962" i="1"/>
  <c r="AB962" i="1" s="1"/>
  <c r="AA974" i="1"/>
  <c r="AB974" i="1" s="1"/>
  <c r="AA978" i="1"/>
  <c r="AB978" i="1" s="1"/>
  <c r="AA979" i="1"/>
  <c r="AB979" i="1" s="1"/>
  <c r="AA983" i="1"/>
  <c r="AB983" i="1" s="1"/>
  <c r="AA236" i="1"/>
  <c r="AB236" i="1" s="1"/>
  <c r="AA247" i="1"/>
  <c r="AB247" i="1" s="1"/>
  <c r="AA249" i="1"/>
  <c r="AB249" i="1" s="1"/>
  <c r="AA255" i="1"/>
  <c r="AB255" i="1" s="1"/>
  <c r="AA257" i="1"/>
  <c r="AB257" i="1" s="1"/>
  <c r="AA263" i="1"/>
  <c r="AB263" i="1" s="1"/>
  <c r="AA265" i="1"/>
  <c r="AB265" i="1" s="1"/>
  <c r="AA271" i="1"/>
  <c r="AB271" i="1" s="1"/>
  <c r="AA273" i="1"/>
  <c r="AB273" i="1" s="1"/>
  <c r="AA279" i="1"/>
  <c r="AB279" i="1" s="1"/>
  <c r="AA281" i="1"/>
  <c r="AB281" i="1" s="1"/>
  <c r="AA287" i="1"/>
  <c r="AB287" i="1" s="1"/>
  <c r="AA289" i="1"/>
  <c r="AB289" i="1" s="1"/>
  <c r="AA317" i="1"/>
  <c r="AB317" i="1" s="1"/>
  <c r="AA341" i="1"/>
  <c r="AB341" i="1" s="1"/>
  <c r="AA358" i="1"/>
  <c r="AB358" i="1" s="1"/>
  <c r="AA378" i="1"/>
  <c r="AB378" i="1" s="1"/>
  <c r="AA418" i="1"/>
  <c r="AB418" i="1" s="1"/>
  <c r="AA435" i="1"/>
  <c r="AB435" i="1" s="1"/>
  <c r="AA465" i="1"/>
  <c r="AB465" i="1" s="1"/>
  <c r="AA520" i="1"/>
  <c r="AB520" i="1" s="1"/>
  <c r="AA524" i="1"/>
  <c r="AB524" i="1" s="1"/>
  <c r="AA528" i="1"/>
  <c r="AB528" i="1" s="1"/>
  <c r="AA648" i="1"/>
  <c r="AB648" i="1" s="1"/>
  <c r="AA652" i="1"/>
  <c r="AB652" i="1" s="1"/>
  <c r="AA656" i="1"/>
  <c r="AB656" i="1" s="1"/>
  <c r="AA660" i="1"/>
  <c r="AB660" i="1" s="1"/>
  <c r="AA664" i="1"/>
  <c r="AB664" i="1" s="1"/>
  <c r="AA668" i="1"/>
  <c r="AB668" i="1" s="1"/>
  <c r="AA672" i="1"/>
  <c r="AB672" i="1" s="1"/>
  <c r="AA676" i="1"/>
  <c r="AB676" i="1" s="1"/>
  <c r="AA680" i="1"/>
  <c r="AB680" i="1" s="1"/>
  <c r="AA684" i="1"/>
  <c r="AB684" i="1" s="1"/>
  <c r="AA704" i="1"/>
  <c r="AB704" i="1" s="1"/>
  <c r="AA722" i="1"/>
  <c r="AB722" i="1" s="1"/>
  <c r="AA737" i="1"/>
  <c r="AB737" i="1" s="1"/>
  <c r="AA743" i="1"/>
  <c r="AB743" i="1" s="1"/>
  <c r="AA748" i="1"/>
  <c r="AB748" i="1" s="1"/>
  <c r="AA756" i="1"/>
  <c r="AB756" i="1" s="1"/>
  <c r="AA758" i="1"/>
  <c r="AB758" i="1" s="1"/>
  <c r="AA770" i="1"/>
  <c r="AB770" i="1" s="1"/>
  <c r="AA792" i="1"/>
  <c r="AB792" i="1" s="1"/>
  <c r="AA807" i="1"/>
  <c r="AB807" i="1" s="1"/>
  <c r="AA813" i="1"/>
  <c r="AB813" i="1" s="1"/>
  <c r="AA815" i="1"/>
  <c r="AB815" i="1" s="1"/>
  <c r="AA823" i="1"/>
  <c r="AB823" i="1" s="1"/>
  <c r="AA827" i="1"/>
  <c r="AB827" i="1" s="1"/>
  <c r="AA831" i="1"/>
  <c r="AB831" i="1" s="1"/>
  <c r="AA835" i="1"/>
  <c r="AB835" i="1" s="1"/>
  <c r="AA839" i="1"/>
  <c r="AB839" i="1" s="1"/>
  <c r="AA906" i="1"/>
  <c r="AB906" i="1" s="1"/>
  <c r="AA922" i="1"/>
  <c r="AB922" i="1" s="1"/>
  <c r="AA926" i="1"/>
  <c r="AB926" i="1" s="1"/>
  <c r="AA930" i="1"/>
  <c r="AB930" i="1" s="1"/>
  <c r="AA964" i="1"/>
  <c r="AB964" i="1" s="1"/>
  <c r="AA968" i="1"/>
  <c r="AB968" i="1" s="1"/>
  <c r="AA990" i="1"/>
  <c r="AB990" i="1" s="1"/>
  <c r="AA994" i="1"/>
  <c r="AB994" i="1" s="1"/>
  <c r="AA995" i="1"/>
  <c r="AB995" i="1" s="1"/>
  <c r="AA1065" i="1"/>
  <c r="AB1065" i="1" s="1"/>
  <c r="AA1069" i="1"/>
  <c r="AB1069" i="1" s="1"/>
  <c r="AA1073" i="1"/>
  <c r="AB1073" i="1" s="1"/>
  <c r="AA1077" i="1"/>
  <c r="AB1077" i="1" s="1"/>
  <c r="AA1081" i="1"/>
  <c r="AB1081" i="1" s="1"/>
  <c r="AA1085" i="1"/>
  <c r="AB1085" i="1" s="1"/>
  <c r="AA1089" i="1"/>
  <c r="AB1089" i="1" s="1"/>
  <c r="AA1094" i="1"/>
  <c r="AB1094" i="1" s="1"/>
  <c r="AA1129" i="1"/>
  <c r="AB1129" i="1" s="1"/>
  <c r="AA1130" i="1"/>
  <c r="AB1130" i="1" s="1"/>
  <c r="AA1141" i="1"/>
  <c r="AB1141" i="1" s="1"/>
  <c r="AA980" i="1"/>
  <c r="AB980" i="1" s="1"/>
  <c r="AA984" i="1"/>
  <c r="AB984" i="1" s="1"/>
  <c r="AA988" i="1"/>
  <c r="AB988" i="1" s="1"/>
  <c r="AA989" i="1"/>
  <c r="AB989" i="1" s="1"/>
  <c r="AA1116" i="1"/>
  <c r="AB1116" i="1" s="1"/>
  <c r="AA1120" i="1"/>
  <c r="AB1120" i="1" s="1"/>
  <c r="AA159" i="1"/>
  <c r="AB159" i="1" s="1"/>
  <c r="AA167" i="1"/>
  <c r="AB167" i="1" s="1"/>
  <c r="AA239" i="1"/>
  <c r="AB239" i="1" s="1"/>
  <c r="AA268" i="1"/>
  <c r="AB268" i="1" s="1"/>
  <c r="AA284" i="1"/>
  <c r="AB284" i="1" s="1"/>
  <c r="AA303" i="1"/>
  <c r="AB303" i="1" s="1"/>
  <c r="AA433" i="1"/>
  <c r="AB433" i="1" s="1"/>
  <c r="AA58" i="1"/>
  <c r="AB58" i="1" s="1"/>
  <c r="AA59" i="1"/>
  <c r="AB59" i="1" s="1"/>
  <c r="J556" i="1"/>
  <c r="M557" i="1"/>
  <c r="AA13" i="1"/>
  <c r="AB13" i="1" s="1"/>
  <c r="AA19" i="1"/>
  <c r="AB19" i="1" s="1"/>
  <c r="AA20" i="1"/>
  <c r="AB20" i="1" s="1"/>
  <c r="AA32" i="1"/>
  <c r="AB32" i="1" s="1"/>
  <c r="AA75" i="1"/>
  <c r="AB75" i="1" s="1"/>
  <c r="AA80" i="1"/>
  <c r="AB80" i="1" s="1"/>
  <c r="AA87" i="1"/>
  <c r="AB87" i="1" s="1"/>
  <c r="AA91" i="1"/>
  <c r="AB91" i="1" s="1"/>
  <c r="AA92" i="1"/>
  <c r="AB92" i="1" s="1"/>
  <c r="AA106" i="1"/>
  <c r="AB106" i="1" s="1"/>
  <c r="AA110" i="1"/>
  <c r="AB110" i="1" s="1"/>
  <c r="AA118" i="1"/>
  <c r="AB118" i="1" s="1"/>
  <c r="AA119" i="1"/>
  <c r="AB119" i="1" s="1"/>
  <c r="AA133" i="1"/>
  <c r="AB133" i="1" s="1"/>
  <c r="AA153" i="1"/>
  <c r="AB153" i="1" s="1"/>
  <c r="AA155" i="1"/>
  <c r="AB155" i="1" s="1"/>
  <c r="AA163" i="1"/>
  <c r="AB163" i="1" s="1"/>
  <c r="AA171" i="1"/>
  <c r="AB171" i="1" s="1"/>
  <c r="AA181" i="1"/>
  <c r="AB181" i="1" s="1"/>
  <c r="AA183" i="1"/>
  <c r="AB183" i="1" s="1"/>
  <c r="AA197" i="1"/>
  <c r="AB197" i="1" s="1"/>
  <c r="AA199" i="1"/>
  <c r="AB199" i="1" s="1"/>
  <c r="AA213" i="1"/>
  <c r="AB213" i="1" s="1"/>
  <c r="AA215" i="1"/>
  <c r="AB215" i="1" s="1"/>
  <c r="AA229" i="1"/>
  <c r="AB229" i="1" s="1"/>
  <c r="AA231" i="1"/>
  <c r="AB231" i="1" s="1"/>
  <c r="AA242" i="1"/>
  <c r="AB242" i="1" s="1"/>
  <c r="AA244" i="1"/>
  <c r="AB244" i="1" s="1"/>
  <c r="AA258" i="1"/>
  <c r="AB258" i="1" s="1"/>
  <c r="AA260" i="1"/>
  <c r="AB260" i="1" s="1"/>
  <c r="AA274" i="1"/>
  <c r="AB274" i="1" s="1"/>
  <c r="AA276" i="1"/>
  <c r="AB276" i="1" s="1"/>
  <c r="AA290" i="1"/>
  <c r="AB290" i="1" s="1"/>
  <c r="AA292" i="1"/>
  <c r="AB292" i="1" s="1"/>
  <c r="AA315" i="1"/>
  <c r="AB315" i="1" s="1"/>
  <c r="AA356" i="1"/>
  <c r="AB356" i="1" s="1"/>
  <c r="AA389" i="1"/>
  <c r="AB389" i="1" s="1"/>
  <c r="AA416" i="1"/>
  <c r="AB416" i="1" s="1"/>
  <c r="AA454" i="1"/>
  <c r="AB454" i="1" s="1"/>
  <c r="AA175" i="1"/>
  <c r="AB175" i="1" s="1"/>
  <c r="AA191" i="1"/>
  <c r="AB191" i="1" s="1"/>
  <c r="AA207" i="1"/>
  <c r="AB207" i="1" s="1"/>
  <c r="AA223" i="1"/>
  <c r="AB223" i="1" s="1"/>
  <c r="AA252" i="1"/>
  <c r="AB252" i="1" s="1"/>
  <c r="AA337" i="1"/>
  <c r="AB337" i="1" s="1"/>
  <c r="AA402" i="1"/>
  <c r="AB402" i="1" s="1"/>
  <c r="AA463" i="1"/>
  <c r="AB463" i="1" s="1"/>
  <c r="AA14" i="1"/>
  <c r="AB14" i="1" s="1"/>
  <c r="AA21" i="1"/>
  <c r="AB21" i="1" s="1"/>
  <c r="AA39" i="1"/>
  <c r="AB39" i="1" s="1"/>
  <c r="AA83" i="1"/>
  <c r="AB83" i="1" s="1"/>
  <c r="AA111" i="1"/>
  <c r="AB111" i="1" s="1"/>
  <c r="AA113" i="1"/>
  <c r="AB113" i="1" s="1"/>
  <c r="AA120" i="1"/>
  <c r="AB120" i="1" s="1"/>
  <c r="AA140" i="1"/>
  <c r="AB140" i="1" s="1"/>
  <c r="AA179" i="1"/>
  <c r="AB179" i="1" s="1"/>
  <c r="AA187" i="1"/>
  <c r="AB187" i="1" s="1"/>
  <c r="AA195" i="1"/>
  <c r="AB195" i="1" s="1"/>
  <c r="AA203" i="1"/>
  <c r="AB203" i="1" s="1"/>
  <c r="AA211" i="1"/>
  <c r="AB211" i="1" s="1"/>
  <c r="AA219" i="1"/>
  <c r="AB219" i="1" s="1"/>
  <c r="AA227" i="1"/>
  <c r="AB227" i="1" s="1"/>
  <c r="AA235" i="1"/>
  <c r="AB235" i="1" s="1"/>
  <c r="AA248" i="1"/>
  <c r="AB248" i="1" s="1"/>
  <c r="AA256" i="1"/>
  <c r="AB256" i="1" s="1"/>
  <c r="AA264" i="1"/>
  <c r="AB264" i="1" s="1"/>
  <c r="AA272" i="1"/>
  <c r="AB272" i="1" s="1"/>
  <c r="AA280" i="1"/>
  <c r="AB280" i="1" s="1"/>
  <c r="AA288" i="1"/>
  <c r="AB288" i="1" s="1"/>
  <c r="AA295" i="1"/>
  <c r="AB295" i="1" s="1"/>
  <c r="AA307" i="1"/>
  <c r="AB307" i="1" s="1"/>
  <c r="AA321" i="1"/>
  <c r="AB321" i="1" s="1"/>
  <c r="AA363" i="1"/>
  <c r="AB363" i="1" s="1"/>
  <c r="AA367" i="1"/>
  <c r="AB367" i="1" s="1"/>
  <c r="AA382" i="1"/>
  <c r="AB382" i="1" s="1"/>
  <c r="AA405" i="1"/>
  <c r="AB405" i="1" s="1"/>
  <c r="AA422" i="1"/>
  <c r="AB422" i="1" s="1"/>
  <c r="AA439" i="1"/>
  <c r="AB439" i="1" s="1"/>
  <c r="AA495" i="1"/>
  <c r="AB495" i="1" s="1"/>
  <c r="AA10" i="1"/>
  <c r="AB10" i="1" s="1"/>
  <c r="AA22" i="1"/>
  <c r="AB22" i="1" s="1"/>
  <c r="AA31" i="1"/>
  <c r="AB31" i="1" s="1"/>
  <c r="AA37" i="1"/>
  <c r="AB37" i="1" s="1"/>
  <c r="AA38" i="1"/>
  <c r="AB38" i="1" s="1"/>
  <c r="AA47" i="1"/>
  <c r="AB47" i="1" s="1"/>
  <c r="AA48" i="1"/>
  <c r="AB48" i="1" s="1"/>
  <c r="AA66" i="1"/>
  <c r="AB66" i="1" s="1"/>
  <c r="AA68" i="1"/>
  <c r="AB68" i="1" s="1"/>
  <c r="AA69" i="1"/>
  <c r="AB69" i="1" s="1"/>
  <c r="AA71" i="1"/>
  <c r="AB71" i="1" s="1"/>
  <c r="AA82" i="1"/>
  <c r="AB82" i="1" s="1"/>
  <c r="AA84" i="1"/>
  <c r="AB84" i="1" s="1"/>
  <c r="AA85" i="1"/>
  <c r="AB85" i="1" s="1"/>
  <c r="AA90" i="1"/>
  <c r="AB90" i="1" s="1"/>
  <c r="AA95" i="1"/>
  <c r="AB95" i="1" s="1"/>
  <c r="AA99" i="1"/>
  <c r="AB99" i="1" s="1"/>
  <c r="AA108" i="1"/>
  <c r="AB108" i="1" s="1"/>
  <c r="AA121" i="1"/>
  <c r="AB121" i="1" s="1"/>
  <c r="AA125" i="1"/>
  <c r="AB125" i="1" s="1"/>
  <c r="AA132" i="1"/>
  <c r="AB132" i="1" s="1"/>
  <c r="AA138" i="1"/>
  <c r="AB138" i="1" s="1"/>
  <c r="AA144" i="1"/>
  <c r="AB144" i="1" s="1"/>
  <c r="AA703" i="1"/>
  <c r="AB703" i="1" s="1"/>
  <c r="AA742" i="1"/>
  <c r="AB742" i="1" s="1"/>
  <c r="AA802" i="1"/>
  <c r="AB802" i="1" s="1"/>
  <c r="AA818" i="1"/>
  <c r="AB818" i="1" s="1"/>
  <c r="AA15" i="1"/>
  <c r="AB15" i="1" s="1"/>
  <c r="AA16" i="1"/>
  <c r="AB16" i="1" s="1"/>
  <c r="AA23" i="1"/>
  <c r="AB23" i="1" s="1"/>
  <c r="AA24" i="1"/>
  <c r="AB24" i="1" s="1"/>
  <c r="AA33" i="1"/>
  <c r="AB33" i="1" s="1"/>
  <c r="AA34" i="1"/>
  <c r="AB34" i="1" s="1"/>
  <c r="AA41" i="1"/>
  <c r="AB41" i="1" s="1"/>
  <c r="AA42" i="1"/>
  <c r="AB42" i="1" s="1"/>
  <c r="AA43" i="1"/>
  <c r="AB43" i="1" s="1"/>
  <c r="AA45" i="1"/>
  <c r="AB45" i="1" s="1"/>
  <c r="AA46" i="1"/>
  <c r="AB46" i="1" s="1"/>
  <c r="AA56" i="1"/>
  <c r="AB56" i="1" s="1"/>
  <c r="AA57" i="1"/>
  <c r="AB57" i="1" s="1"/>
  <c r="AA96" i="1"/>
  <c r="AB96" i="1" s="1"/>
  <c r="AA97" i="1"/>
  <c r="AB97" i="1" s="1"/>
  <c r="AA98" i="1"/>
  <c r="AB98" i="1" s="1"/>
  <c r="AA100" i="1"/>
  <c r="AB100" i="1" s="1"/>
  <c r="AA101" i="1"/>
  <c r="AB101" i="1" s="1"/>
  <c r="AA112" i="1"/>
  <c r="AB112" i="1" s="1"/>
  <c r="AA114" i="1"/>
  <c r="AB114" i="1" s="1"/>
  <c r="AA115" i="1"/>
  <c r="AB115" i="1" s="1"/>
  <c r="AA122" i="1"/>
  <c r="AB122" i="1" s="1"/>
  <c r="AA123" i="1"/>
  <c r="AB123" i="1" s="1"/>
  <c r="AA124" i="1"/>
  <c r="AB124" i="1" s="1"/>
  <c r="AA126" i="1"/>
  <c r="AB126" i="1" s="1"/>
  <c r="AA127" i="1"/>
  <c r="AB127" i="1" s="1"/>
  <c r="AA134" i="1"/>
  <c r="AB134" i="1" s="1"/>
  <c r="AA135" i="1"/>
  <c r="AB135" i="1" s="1"/>
  <c r="AA142" i="1"/>
  <c r="AB142" i="1" s="1"/>
  <c r="AA143" i="1"/>
  <c r="AB143" i="1" s="1"/>
  <c r="AA148" i="1"/>
  <c r="AB148" i="1" s="1"/>
  <c r="AA149" i="1"/>
  <c r="AB149" i="1" s="1"/>
  <c r="AA300" i="1"/>
  <c r="AB300" i="1" s="1"/>
  <c r="AA302" i="1"/>
  <c r="AB302" i="1" s="1"/>
  <c r="AA310" i="1"/>
  <c r="AB310" i="1" s="1"/>
  <c r="AA312" i="1"/>
  <c r="AB312" i="1" s="1"/>
  <c r="AA314" i="1"/>
  <c r="AB314" i="1" s="1"/>
  <c r="AA328" i="1"/>
  <c r="AB328" i="1" s="1"/>
  <c r="AA330" i="1"/>
  <c r="AB330" i="1" s="1"/>
  <c r="AA334" i="1"/>
  <c r="AB334" i="1" s="1"/>
  <c r="AA350" i="1"/>
  <c r="AB350" i="1" s="1"/>
  <c r="AA353" i="1"/>
  <c r="AB353" i="1" s="1"/>
  <c r="AA355" i="1"/>
  <c r="AB355" i="1" s="1"/>
  <c r="AA371" i="1"/>
  <c r="AB371" i="1" s="1"/>
  <c r="AA376" i="1"/>
  <c r="AB376" i="1" s="1"/>
  <c r="AA385" i="1"/>
  <c r="AB385" i="1" s="1"/>
  <c r="AA387" i="1"/>
  <c r="AB387" i="1" s="1"/>
  <c r="AA397" i="1"/>
  <c r="AB397" i="1" s="1"/>
  <c r="AA399" i="1"/>
  <c r="AB399" i="1" s="1"/>
  <c r="AA401" i="1"/>
  <c r="AB401" i="1" s="1"/>
  <c r="AA411" i="1"/>
  <c r="AB411" i="1" s="1"/>
  <c r="AA413" i="1"/>
  <c r="AB413" i="1" s="1"/>
  <c r="AA415" i="1"/>
  <c r="AB415" i="1" s="1"/>
  <c r="AA426" i="1"/>
  <c r="AB426" i="1" s="1"/>
  <c r="AA430" i="1"/>
  <c r="AB430" i="1" s="1"/>
  <c r="AA432" i="1"/>
  <c r="AB432" i="1" s="1"/>
  <c r="AA446" i="1"/>
  <c r="AB446" i="1" s="1"/>
  <c r="AA449" i="1"/>
  <c r="AB449" i="1" s="1"/>
  <c r="AA451" i="1"/>
  <c r="AB451" i="1" s="1"/>
  <c r="AA461" i="1"/>
  <c r="AB461" i="1" s="1"/>
  <c r="AA462" i="1"/>
  <c r="AB462" i="1" s="1"/>
  <c r="AA477" i="1"/>
  <c r="AB477" i="1" s="1"/>
  <c r="AA487" i="1"/>
  <c r="AB487" i="1" s="1"/>
  <c r="AA510" i="1"/>
  <c r="AB510" i="1" s="1"/>
  <c r="AA516" i="1"/>
  <c r="AB516" i="1" s="1"/>
  <c r="AA716" i="1"/>
  <c r="AB716" i="1" s="1"/>
  <c r="AA718" i="1"/>
  <c r="AB718" i="1" s="1"/>
  <c r="AA740" i="1"/>
  <c r="AB740" i="1" s="1"/>
  <c r="AA760" i="1"/>
  <c r="AB760" i="1" s="1"/>
  <c r="AA787" i="1"/>
  <c r="AB787" i="1" s="1"/>
  <c r="AA789" i="1"/>
  <c r="AB789" i="1" s="1"/>
  <c r="AA791" i="1"/>
  <c r="AB791" i="1" s="1"/>
  <c r="AA796" i="1"/>
  <c r="AB796" i="1" s="1"/>
  <c r="AA937" i="1"/>
  <c r="AB937" i="1" s="1"/>
  <c r="AA941" i="1"/>
  <c r="AB941" i="1" s="1"/>
  <c r="AA950" i="1"/>
  <c r="AB950" i="1" s="1"/>
  <c r="AA967" i="1"/>
  <c r="AB967" i="1" s="1"/>
  <c r="AA972" i="1"/>
  <c r="AB972" i="1" s="1"/>
  <c r="AA973" i="1"/>
  <c r="AB973" i="1" s="1"/>
  <c r="AA977" i="1"/>
  <c r="AB977" i="1" s="1"/>
  <c r="AA1003" i="1"/>
  <c r="AB1003" i="1" s="1"/>
  <c r="AA1053" i="1"/>
  <c r="AB1053" i="1" s="1"/>
  <c r="AA1061" i="1"/>
  <c r="AB1061" i="1" s="1"/>
  <c r="AA1104" i="1"/>
  <c r="AB1104" i="1" s="1"/>
  <c r="AA1108" i="1"/>
  <c r="AB1108" i="1" s="1"/>
  <c r="AA1113" i="1"/>
  <c r="AB1113" i="1" s="1"/>
  <c r="AA1123" i="1"/>
  <c r="AB1123" i="1" s="1"/>
  <c r="AA1128" i="1"/>
  <c r="AB1128" i="1" s="1"/>
  <c r="AA1133" i="1"/>
  <c r="AB1133" i="1" s="1"/>
  <c r="AA1137" i="1"/>
  <c r="AB1137" i="1" s="1"/>
  <c r="AA501" i="1"/>
  <c r="AB501" i="1" s="1"/>
  <c r="AA505" i="1"/>
  <c r="AB505" i="1" s="1"/>
  <c r="AA514" i="1"/>
  <c r="AB514" i="1" s="1"/>
  <c r="AA536" i="1"/>
  <c r="AB536" i="1" s="1"/>
  <c r="AA540" i="1"/>
  <c r="AB540" i="1" s="1"/>
  <c r="AA544" i="1"/>
  <c r="AB544" i="1" s="1"/>
  <c r="AA549" i="1"/>
  <c r="AB549" i="1" s="1"/>
  <c r="AA553" i="1"/>
  <c r="AB553" i="1" s="1"/>
  <c r="AA557" i="1"/>
  <c r="AB557" i="1" s="1"/>
  <c r="AA561" i="1"/>
  <c r="AB561" i="1" s="1"/>
  <c r="AA567" i="1"/>
  <c r="AB567" i="1" s="1"/>
  <c r="AA571" i="1"/>
  <c r="AB571" i="1" s="1"/>
  <c r="AA575" i="1"/>
  <c r="AB575" i="1" s="1"/>
  <c r="AA579" i="1"/>
  <c r="AB579" i="1" s="1"/>
  <c r="AA585" i="1"/>
  <c r="AB585" i="1" s="1"/>
  <c r="AA689" i="1"/>
  <c r="AB689" i="1" s="1"/>
  <c r="AA694" i="1"/>
  <c r="AB694" i="1" s="1"/>
  <c r="AA699" i="1"/>
  <c r="AB699" i="1" s="1"/>
  <c r="AA708" i="1"/>
  <c r="AB708" i="1" s="1"/>
  <c r="AA715" i="1"/>
  <c r="AB715" i="1" s="1"/>
  <c r="AA729" i="1"/>
  <c r="AB729" i="1" s="1"/>
  <c r="AA749" i="1"/>
  <c r="AB749" i="1" s="1"/>
  <c r="AA768" i="1"/>
  <c r="AB768" i="1" s="1"/>
  <c r="AA778" i="1"/>
  <c r="AB778" i="1" s="1"/>
  <c r="AA782" i="1"/>
  <c r="AB782" i="1" s="1"/>
  <c r="AA814" i="1"/>
  <c r="AB814" i="1" s="1"/>
  <c r="AA903" i="1"/>
  <c r="AB903" i="1" s="1"/>
  <c r="AA914" i="1"/>
  <c r="AB914" i="1" s="1"/>
  <c r="AA927" i="1"/>
  <c r="AB927" i="1" s="1"/>
  <c r="AA936" i="1"/>
  <c r="AB936" i="1" s="1"/>
  <c r="AA945" i="1"/>
  <c r="AB945" i="1" s="1"/>
  <c r="AA949" i="1"/>
  <c r="AB949" i="1" s="1"/>
  <c r="AA997" i="1"/>
  <c r="AB997" i="1" s="1"/>
  <c r="AA1002" i="1"/>
  <c r="AB1002" i="1" s="1"/>
  <c r="AA1118" i="1"/>
  <c r="AB1118" i="1" s="1"/>
  <c r="AA1122" i="1"/>
  <c r="AB1122" i="1" s="1"/>
  <c r="AA1132" i="1"/>
  <c r="AB1132" i="1" s="1"/>
  <c r="AA1136" i="1"/>
  <c r="AB1136" i="1" s="1"/>
  <c r="AA139" i="1"/>
  <c r="AB139" i="1" s="1"/>
  <c r="AA146" i="1"/>
  <c r="AB146" i="1" s="1"/>
  <c r="AA147" i="1"/>
  <c r="AB147" i="1" s="1"/>
  <c r="AA158" i="1"/>
  <c r="AB158" i="1" s="1"/>
  <c r="AA166" i="1"/>
  <c r="AB166" i="1" s="1"/>
  <c r="AA174" i="1"/>
  <c r="AB174" i="1" s="1"/>
  <c r="AA182" i="1"/>
  <c r="AB182" i="1" s="1"/>
  <c r="AA190" i="1"/>
  <c r="AB190" i="1" s="1"/>
  <c r="AA198" i="1"/>
  <c r="AB198" i="1" s="1"/>
  <c r="AA206" i="1"/>
  <c r="AB206" i="1" s="1"/>
  <c r="AA214" i="1"/>
  <c r="AB214" i="1" s="1"/>
  <c r="AA222" i="1"/>
  <c r="AB222" i="1" s="1"/>
  <c r="AA230" i="1"/>
  <c r="AB230" i="1" s="1"/>
  <c r="AA238" i="1"/>
  <c r="AB238" i="1" s="1"/>
  <c r="AA243" i="1"/>
  <c r="AB243" i="1" s="1"/>
  <c r="AA251" i="1"/>
  <c r="AB251" i="1" s="1"/>
  <c r="AA259" i="1"/>
  <c r="AB259" i="1" s="1"/>
  <c r="AA267" i="1"/>
  <c r="AB267" i="1" s="1"/>
  <c r="AA275" i="1"/>
  <c r="AB275" i="1" s="1"/>
  <c r="AA283" i="1"/>
  <c r="AB283" i="1" s="1"/>
  <c r="AA291" i="1"/>
  <c r="AB291" i="1" s="1"/>
  <c r="AA305" i="1"/>
  <c r="AB305" i="1" s="1"/>
  <c r="AA311" i="1"/>
  <c r="AB311" i="1" s="1"/>
  <c r="AA319" i="1"/>
  <c r="AB319" i="1" s="1"/>
  <c r="AA329" i="1"/>
  <c r="AB329" i="1" s="1"/>
  <c r="AA343" i="1"/>
  <c r="AB343" i="1" s="1"/>
  <c r="AA352" i="1"/>
  <c r="AB352" i="1" s="1"/>
  <c r="AA360" i="1"/>
  <c r="AB360" i="1" s="1"/>
  <c r="AA372" i="1"/>
  <c r="AB372" i="1" s="1"/>
  <c r="AA380" i="1"/>
  <c r="AB380" i="1" s="1"/>
  <c r="AA386" i="1"/>
  <c r="AB386" i="1" s="1"/>
  <c r="AA398" i="1"/>
  <c r="AB398" i="1" s="1"/>
  <c r="AA412" i="1"/>
  <c r="AB412" i="1" s="1"/>
  <c r="AA420" i="1"/>
  <c r="AB420" i="1" s="1"/>
  <c r="AA427" i="1"/>
  <c r="AB427" i="1" s="1"/>
  <c r="AA437" i="1"/>
  <c r="AB437" i="1" s="1"/>
  <c r="AA448" i="1"/>
  <c r="AB448" i="1" s="1"/>
  <c r="AA456" i="1"/>
  <c r="AB456" i="1" s="1"/>
  <c r="AA460" i="1"/>
  <c r="AB460" i="1" s="1"/>
  <c r="AA470" i="1"/>
  <c r="AB470" i="1" s="1"/>
  <c r="AA491" i="1"/>
  <c r="AB491" i="1" s="1"/>
  <c r="AA507" i="1"/>
  <c r="AB507" i="1" s="1"/>
  <c r="AA522" i="1"/>
  <c r="AB522" i="1" s="1"/>
  <c r="AA526" i="1"/>
  <c r="AB526" i="1" s="1"/>
  <c r="AA532" i="1"/>
  <c r="AB532" i="1" s="1"/>
  <c r="AA700" i="1"/>
  <c r="AB700" i="1" s="1"/>
  <c r="AA702" i="1"/>
  <c r="AB702" i="1" s="1"/>
  <c r="AA714" i="1"/>
  <c r="AB714" i="1" s="1"/>
  <c r="AA726" i="1"/>
  <c r="AB726" i="1" s="1"/>
  <c r="AA728" i="1"/>
  <c r="AB728" i="1" s="1"/>
  <c r="AA730" i="1"/>
  <c r="AB730" i="1" s="1"/>
  <c r="AA739" i="1"/>
  <c r="AB739" i="1" s="1"/>
  <c r="AA747" i="1"/>
  <c r="AB747" i="1" s="1"/>
  <c r="AA762" i="1"/>
  <c r="AB762" i="1" s="1"/>
  <c r="AA767" i="1"/>
  <c r="AB767" i="1" s="1"/>
  <c r="AA775" i="1"/>
  <c r="AB775" i="1" s="1"/>
  <c r="AA790" i="1"/>
  <c r="AB790" i="1" s="1"/>
  <c r="AA795" i="1"/>
  <c r="AB795" i="1" s="1"/>
  <c r="AA904" i="1"/>
  <c r="AB904" i="1" s="1"/>
  <c r="AA908" i="1"/>
  <c r="AB908" i="1" s="1"/>
  <c r="AA913" i="1"/>
  <c r="AB913" i="1" s="1"/>
  <c r="AA924" i="1"/>
  <c r="AB924" i="1" s="1"/>
  <c r="AA928" i="1"/>
  <c r="AB928" i="1" s="1"/>
  <c r="AA932" i="1"/>
  <c r="AB932" i="1" s="1"/>
  <c r="AA938" i="1"/>
  <c r="AB938" i="1" s="1"/>
  <c r="AA943" i="1"/>
  <c r="AB943" i="1" s="1"/>
  <c r="AA944" i="1"/>
  <c r="AB944" i="1" s="1"/>
  <c r="AA948" i="1"/>
  <c r="AB948" i="1" s="1"/>
  <c r="AA953" i="1"/>
  <c r="AB953" i="1" s="1"/>
  <c r="AA957" i="1"/>
  <c r="AB957" i="1" s="1"/>
  <c r="AA958" i="1"/>
  <c r="AB958" i="1" s="1"/>
  <c r="AA960" i="1"/>
  <c r="AB960" i="1" s="1"/>
  <c r="AA961" i="1"/>
  <c r="AB961" i="1" s="1"/>
  <c r="AA981" i="1"/>
  <c r="AB981" i="1" s="1"/>
  <c r="AA985" i="1"/>
  <c r="AB985" i="1" s="1"/>
  <c r="AA991" i="1"/>
  <c r="AB991" i="1" s="1"/>
  <c r="AA998" i="1"/>
  <c r="AB998" i="1" s="1"/>
  <c r="AA1004" i="1"/>
  <c r="AB1004" i="1" s="1"/>
  <c r="AA1008" i="1"/>
  <c r="AB1008" i="1" s="1"/>
  <c r="AA1059" i="1"/>
  <c r="AB1059" i="1" s="1"/>
  <c r="AA1063" i="1"/>
  <c r="AB1063" i="1" s="1"/>
  <c r="AA1064" i="1"/>
  <c r="AB1064" i="1" s="1"/>
  <c r="AA1068" i="1"/>
  <c r="AB1068" i="1" s="1"/>
  <c r="AA1072" i="1"/>
  <c r="AB1072" i="1" s="1"/>
  <c r="AA1076" i="1"/>
  <c r="AB1076" i="1" s="1"/>
  <c r="AA1080" i="1"/>
  <c r="AB1080" i="1" s="1"/>
  <c r="AA1084" i="1"/>
  <c r="AB1084" i="1" s="1"/>
  <c r="AA1088" i="1"/>
  <c r="AB1088" i="1" s="1"/>
  <c r="AA1092" i="1"/>
  <c r="AB1092" i="1" s="1"/>
  <c r="AA1098" i="1"/>
  <c r="AB1098" i="1" s="1"/>
  <c r="AA1117" i="1"/>
  <c r="AB1117" i="1" s="1"/>
  <c r="AA1121" i="1"/>
  <c r="AB1121" i="1" s="1"/>
  <c r="AA1125" i="1"/>
  <c r="AB1125" i="1" s="1"/>
  <c r="AA1139" i="1"/>
  <c r="AB1139" i="1" s="1"/>
  <c r="AA1144" i="1"/>
  <c r="AB1144" i="1" s="1"/>
  <c r="AA698" i="1"/>
  <c r="AB698" i="1" s="1"/>
  <c r="AA706" i="1"/>
  <c r="AB706" i="1" s="1"/>
  <c r="AA717" i="1"/>
  <c r="AB717" i="1" s="1"/>
  <c r="AA727" i="1"/>
  <c r="AB727" i="1" s="1"/>
  <c r="AA738" i="1"/>
  <c r="AB738" i="1" s="1"/>
  <c r="AA746" i="1"/>
  <c r="AB746" i="1" s="1"/>
  <c r="AA759" i="1"/>
  <c r="AB759" i="1" s="1"/>
  <c r="AA771" i="1"/>
  <c r="AB771" i="1" s="1"/>
  <c r="AA779" i="1"/>
  <c r="AB779" i="1" s="1"/>
  <c r="AA788" i="1"/>
  <c r="AB788" i="1" s="1"/>
  <c r="AA799" i="1"/>
  <c r="AB799" i="1" s="1"/>
  <c r="AA809" i="1"/>
  <c r="AB809" i="1" s="1"/>
  <c r="AA817" i="1"/>
  <c r="AB817" i="1" s="1"/>
  <c r="AA907" i="1"/>
  <c r="AB907" i="1" s="1"/>
  <c r="AA910" i="1"/>
  <c r="AB910" i="1" s="1"/>
  <c r="AA912" i="1"/>
  <c r="AB912" i="1" s="1"/>
  <c r="AA916" i="1"/>
  <c r="AB916" i="1" s="1"/>
  <c r="AA918" i="1"/>
  <c r="AB918" i="1" s="1"/>
  <c r="AA920" i="1"/>
  <c r="AB920" i="1" s="1"/>
  <c r="AA923" i="1"/>
  <c r="AB923" i="1" s="1"/>
  <c r="AA931" i="1"/>
  <c r="AB931" i="1" s="1"/>
  <c r="AA934" i="1"/>
  <c r="AB934" i="1" s="1"/>
  <c r="AA935" i="1"/>
  <c r="AB935" i="1" s="1"/>
  <c r="AA940" i="1"/>
  <c r="AB940" i="1" s="1"/>
  <c r="AA946" i="1"/>
  <c r="AB946" i="1" s="1"/>
  <c r="AA951" i="1"/>
  <c r="AB951" i="1" s="1"/>
  <c r="AA952" i="1"/>
  <c r="AB952" i="1" s="1"/>
  <c r="AA956" i="1"/>
  <c r="AB956" i="1" s="1"/>
  <c r="AA966" i="1"/>
  <c r="AB966" i="1" s="1"/>
  <c r="AA970" i="1"/>
  <c r="AB970" i="1" s="1"/>
  <c r="AA971" i="1"/>
  <c r="AB971" i="1" s="1"/>
  <c r="AA976" i="1"/>
  <c r="AB976" i="1" s="1"/>
  <c r="AA982" i="1"/>
  <c r="AB982" i="1" s="1"/>
  <c r="AA986" i="1"/>
  <c r="AB986" i="1" s="1"/>
  <c r="AA987" i="1"/>
  <c r="AB987" i="1" s="1"/>
  <c r="AA992" i="1"/>
  <c r="AB992" i="1" s="1"/>
  <c r="AA993" i="1"/>
  <c r="AB993" i="1" s="1"/>
  <c r="AA999" i="1"/>
  <c r="AB999" i="1" s="1"/>
  <c r="AA1006" i="1"/>
  <c r="AB1006" i="1" s="1"/>
  <c r="AA1010" i="1"/>
  <c r="AB1010" i="1" s="1"/>
  <c r="AA1057" i="1"/>
  <c r="AB1057" i="1" s="1"/>
  <c r="AA1115" i="1"/>
  <c r="AB1115" i="1" s="1"/>
  <c r="AA1119" i="1"/>
  <c r="AB1119" i="1" s="1"/>
  <c r="AA1124" i="1"/>
  <c r="AB1124" i="1" s="1"/>
  <c r="AA1131" i="1"/>
  <c r="AB1131" i="1" s="1"/>
  <c r="AA1135" i="1"/>
  <c r="AB1135" i="1" s="1"/>
  <c r="AA1140" i="1"/>
  <c r="AB1140" i="1" s="1"/>
  <c r="AA537" i="1"/>
  <c r="AB537" i="1" s="1"/>
  <c r="AA541" i="1"/>
  <c r="AB541" i="1" s="1"/>
  <c r="AA548" i="1"/>
  <c r="AB548" i="1" s="1"/>
  <c r="AA550" i="1"/>
  <c r="AB550" i="1" s="1"/>
  <c r="AA554" i="1"/>
  <c r="AB554" i="1" s="1"/>
  <c r="AA558" i="1"/>
  <c r="AB558" i="1" s="1"/>
  <c r="AA562" i="1"/>
  <c r="AB562" i="1" s="1"/>
  <c r="AA568" i="1"/>
  <c r="AB568" i="1" s="1"/>
  <c r="AA572" i="1"/>
  <c r="AB572" i="1" s="1"/>
  <c r="AA576" i="1"/>
  <c r="AB576" i="1" s="1"/>
  <c r="AA580" i="1"/>
  <c r="AB580" i="1" s="1"/>
  <c r="AA586" i="1"/>
  <c r="AB586" i="1" s="1"/>
  <c r="AA592" i="1"/>
  <c r="AB592" i="1" s="1"/>
  <c r="AA596" i="1"/>
  <c r="AB596" i="1" s="1"/>
  <c r="AA600" i="1"/>
  <c r="AB600" i="1" s="1"/>
  <c r="AA604" i="1"/>
  <c r="AB604" i="1" s="1"/>
  <c r="AA608" i="1"/>
  <c r="AB608" i="1" s="1"/>
  <c r="AA612" i="1"/>
  <c r="AB612" i="1" s="1"/>
  <c r="AA618" i="1"/>
  <c r="AB618" i="1" s="1"/>
  <c r="AA622" i="1"/>
  <c r="AB622" i="1" s="1"/>
  <c r="AA626" i="1"/>
  <c r="AB626" i="1" s="1"/>
  <c r="AA630" i="1"/>
  <c r="AB630" i="1" s="1"/>
  <c r="AA634" i="1"/>
  <c r="AB634" i="1" s="1"/>
  <c r="AA638" i="1"/>
  <c r="AB638" i="1" s="1"/>
  <c r="AA535" i="1"/>
  <c r="AB535" i="1" s="1"/>
  <c r="AA539" i="1"/>
  <c r="AB539" i="1" s="1"/>
  <c r="AA543" i="1"/>
  <c r="AB543" i="1" s="1"/>
  <c r="AA552" i="1"/>
  <c r="AB552" i="1" s="1"/>
  <c r="AA556" i="1"/>
  <c r="AB556" i="1" s="1"/>
  <c r="AA560" i="1"/>
  <c r="AB560" i="1" s="1"/>
  <c r="AA566" i="1"/>
  <c r="AB566" i="1" s="1"/>
  <c r="AA570" i="1"/>
  <c r="AB570" i="1" s="1"/>
  <c r="AA574" i="1"/>
  <c r="AB574" i="1" s="1"/>
  <c r="AA578" i="1"/>
  <c r="AB578" i="1" s="1"/>
  <c r="AA584" i="1"/>
  <c r="AB584" i="1" s="1"/>
  <c r="AA590" i="1"/>
  <c r="AB590" i="1" s="1"/>
  <c r="AA594" i="1"/>
  <c r="AB594" i="1" s="1"/>
  <c r="AA598" i="1"/>
  <c r="AB598" i="1" s="1"/>
  <c r="AA602" i="1"/>
  <c r="AB602" i="1" s="1"/>
  <c r="AA606" i="1"/>
  <c r="AB606" i="1" s="1"/>
  <c r="AA610" i="1"/>
  <c r="AB610" i="1" s="1"/>
  <c r="AA614" i="1"/>
  <c r="AB614" i="1" s="1"/>
  <c r="AA616" i="1"/>
  <c r="AB616" i="1" s="1"/>
  <c r="AA620" i="1"/>
  <c r="AB620" i="1" s="1"/>
  <c r="AA624" i="1"/>
  <c r="AB624" i="1" s="1"/>
  <c r="AA628" i="1"/>
  <c r="AB628" i="1" s="1"/>
  <c r="AA632" i="1"/>
  <c r="AB632" i="1" s="1"/>
  <c r="AA636" i="1"/>
  <c r="AB636" i="1" s="1"/>
  <c r="AA641" i="1"/>
  <c r="AB641" i="1" s="1"/>
  <c r="AA645" i="1"/>
  <c r="AB645" i="1" s="1"/>
  <c r="AA651" i="1"/>
  <c r="AB651" i="1" s="1"/>
  <c r="AA655" i="1"/>
  <c r="AB655" i="1" s="1"/>
  <c r="AA659" i="1"/>
  <c r="AB659" i="1" s="1"/>
  <c r="AA663" i="1"/>
  <c r="AB663" i="1" s="1"/>
  <c r="AA667" i="1"/>
  <c r="AB667" i="1" s="1"/>
  <c r="AA671" i="1"/>
  <c r="AB671" i="1" s="1"/>
  <c r="AA675" i="1"/>
  <c r="AB675" i="1" s="1"/>
  <c r="AA679" i="1"/>
  <c r="AB679" i="1" s="1"/>
  <c r="AA683" i="1"/>
  <c r="AB683" i="1" s="1"/>
  <c r="AA687" i="1"/>
  <c r="AB687" i="1" s="1"/>
  <c r="AA472" i="1"/>
  <c r="AB472" i="1" s="1"/>
  <c r="AA478" i="1"/>
  <c r="AB478" i="1" s="1"/>
  <c r="AA480" i="1"/>
  <c r="AB480" i="1" s="1"/>
  <c r="AA486" i="1"/>
  <c r="AB486" i="1" s="1"/>
  <c r="AA488" i="1"/>
  <c r="AB488" i="1" s="1"/>
  <c r="AA490" i="1"/>
  <c r="AB490" i="1" s="1"/>
  <c r="AA492" i="1"/>
  <c r="AB492" i="1" s="1"/>
  <c r="AA494" i="1"/>
  <c r="AB494" i="1" s="1"/>
  <c r="AA496" i="1"/>
  <c r="AB496" i="1" s="1"/>
  <c r="AA498" i="1"/>
  <c r="AB498" i="1" s="1"/>
  <c r="AA500" i="1"/>
  <c r="AB500" i="1" s="1"/>
  <c r="AA502" i="1"/>
  <c r="AB502" i="1" s="1"/>
  <c r="AA504" i="1"/>
  <c r="AB504" i="1" s="1"/>
  <c r="AA506" i="1"/>
  <c r="AB506" i="1" s="1"/>
  <c r="AA508" i="1"/>
  <c r="AB508" i="1" s="1"/>
  <c r="AA509" i="1"/>
  <c r="AB509" i="1" s="1"/>
  <c r="AA511" i="1"/>
  <c r="AB511" i="1" s="1"/>
  <c r="AA513" i="1"/>
  <c r="AB513" i="1" s="1"/>
  <c r="AA515" i="1"/>
  <c r="AB515" i="1" s="1"/>
  <c r="AA517" i="1"/>
  <c r="AB517" i="1" s="1"/>
  <c r="AA519" i="1"/>
  <c r="AB519" i="1" s="1"/>
  <c r="AA521" i="1"/>
  <c r="AB521" i="1" s="1"/>
  <c r="AA523" i="1"/>
  <c r="AB523" i="1" s="1"/>
  <c r="AA525" i="1"/>
  <c r="AB525" i="1" s="1"/>
  <c r="AA527" i="1"/>
  <c r="AB527" i="1" s="1"/>
  <c r="AA529" i="1"/>
  <c r="AB529" i="1" s="1"/>
  <c r="AA531" i="1"/>
  <c r="AB531" i="1" s="1"/>
  <c r="AA533" i="1"/>
  <c r="AB533" i="1" s="1"/>
  <c r="AA538" i="1"/>
  <c r="AB538" i="1" s="1"/>
  <c r="AA542" i="1"/>
  <c r="AB542" i="1" s="1"/>
  <c r="AA551" i="1"/>
  <c r="AB551" i="1" s="1"/>
  <c r="AA555" i="1"/>
  <c r="AB555" i="1" s="1"/>
  <c r="AA559" i="1"/>
  <c r="AB559" i="1" s="1"/>
  <c r="AA564" i="1"/>
  <c r="AB564" i="1" s="1"/>
  <c r="AA569" i="1"/>
  <c r="AB569" i="1" s="1"/>
  <c r="AA573" i="1"/>
  <c r="AB573" i="1" s="1"/>
  <c r="AA577" i="1"/>
  <c r="AB577" i="1" s="1"/>
  <c r="AA581" i="1"/>
  <c r="AB581" i="1" s="1"/>
  <c r="AA589" i="1"/>
  <c r="AB589" i="1" s="1"/>
  <c r="AA591" i="1"/>
  <c r="AB591" i="1" s="1"/>
  <c r="AA593" i="1"/>
  <c r="AB593" i="1" s="1"/>
  <c r="AA597" i="1"/>
  <c r="AB597" i="1" s="1"/>
  <c r="AA601" i="1"/>
  <c r="AB601" i="1" s="1"/>
  <c r="AA605" i="1"/>
  <c r="AB605" i="1" s="1"/>
  <c r="AA609" i="1"/>
  <c r="AB609" i="1" s="1"/>
  <c r="AA613" i="1"/>
  <c r="AB613" i="1" s="1"/>
  <c r="AA615" i="1"/>
  <c r="AB615" i="1" s="1"/>
  <c r="AA619" i="1"/>
  <c r="AB619" i="1" s="1"/>
  <c r="AA623" i="1"/>
  <c r="AB623" i="1" s="1"/>
  <c r="AA627" i="1"/>
  <c r="AB627" i="1" s="1"/>
  <c r="AA631" i="1"/>
  <c r="AB631" i="1" s="1"/>
  <c r="AA635" i="1"/>
  <c r="AB635" i="1" s="1"/>
  <c r="AA639" i="1"/>
  <c r="AB639" i="1" s="1"/>
  <c r="AA640" i="1"/>
  <c r="AB640" i="1" s="1"/>
  <c r="AA644" i="1"/>
  <c r="AB644" i="1" s="1"/>
  <c r="AA650" i="1"/>
  <c r="AB650" i="1" s="1"/>
  <c r="AA654" i="1"/>
  <c r="AB654" i="1" s="1"/>
  <c r="AA658" i="1"/>
  <c r="AB658" i="1" s="1"/>
  <c r="AA662" i="1"/>
  <c r="AB662" i="1" s="1"/>
  <c r="AA666" i="1"/>
  <c r="AB666" i="1" s="1"/>
  <c r="AA670" i="1"/>
  <c r="AB670" i="1" s="1"/>
  <c r="AA674" i="1"/>
  <c r="AB674" i="1" s="1"/>
  <c r="AA678" i="1"/>
  <c r="AB678" i="1" s="1"/>
  <c r="AA682" i="1"/>
  <c r="AB682" i="1" s="1"/>
  <c r="AA686" i="1"/>
  <c r="AB686" i="1" s="1"/>
  <c r="AA822" i="1"/>
  <c r="AB822" i="1" s="1"/>
  <c r="AA821" i="1"/>
  <c r="AB821" i="1" s="1"/>
  <c r="AA841" i="1"/>
  <c r="AB841" i="1" s="1"/>
  <c r="AA842" i="1"/>
  <c r="AB842" i="1" s="1"/>
  <c r="AA843" i="1"/>
  <c r="AB843" i="1" s="1"/>
  <c r="AA844" i="1"/>
  <c r="AB844" i="1" s="1"/>
  <c r="AA845" i="1"/>
  <c r="AB845" i="1" s="1"/>
  <c r="AA846" i="1"/>
  <c r="AB846" i="1" s="1"/>
  <c r="AA847" i="1"/>
  <c r="AB847" i="1" s="1"/>
  <c r="AA848" i="1"/>
  <c r="AB848" i="1" s="1"/>
  <c r="AA849" i="1"/>
  <c r="AB849" i="1" s="1"/>
  <c r="AA850" i="1"/>
  <c r="AB850" i="1" s="1"/>
  <c r="AA851" i="1"/>
  <c r="AB851" i="1" s="1"/>
  <c r="AA852" i="1"/>
  <c r="AB852" i="1" s="1"/>
  <c r="AA853" i="1"/>
  <c r="AB853" i="1" s="1"/>
  <c r="AA854" i="1"/>
  <c r="AB854" i="1" s="1"/>
  <c r="AA855" i="1"/>
  <c r="AB855" i="1" s="1"/>
  <c r="AA856" i="1"/>
  <c r="AB856" i="1" s="1"/>
  <c r="AA857" i="1"/>
  <c r="AB857" i="1" s="1"/>
  <c r="AA858" i="1"/>
  <c r="AB858" i="1" s="1"/>
  <c r="AA859" i="1"/>
  <c r="AB859" i="1" s="1"/>
  <c r="AA860" i="1"/>
  <c r="AB860" i="1" s="1"/>
  <c r="AA861" i="1"/>
  <c r="AB861" i="1" s="1"/>
  <c r="AA862" i="1"/>
  <c r="AB862" i="1" s="1"/>
  <c r="AA863" i="1"/>
  <c r="AB863" i="1" s="1"/>
  <c r="AA864" i="1"/>
  <c r="AB864" i="1" s="1"/>
  <c r="AA865" i="1"/>
  <c r="AB865" i="1" s="1"/>
  <c r="AA866" i="1"/>
  <c r="AB866" i="1" s="1"/>
  <c r="AA867" i="1"/>
  <c r="AB867" i="1" s="1"/>
  <c r="AA868" i="1"/>
  <c r="AB868" i="1" s="1"/>
  <c r="AA869" i="1"/>
  <c r="AB869" i="1" s="1"/>
  <c r="AA870" i="1"/>
  <c r="AB870" i="1" s="1"/>
  <c r="AA871" i="1"/>
  <c r="AB871" i="1" s="1"/>
  <c r="AA872" i="1"/>
  <c r="AB872" i="1" s="1"/>
  <c r="AA873" i="1"/>
  <c r="AB873" i="1" s="1"/>
  <c r="AA874" i="1"/>
  <c r="AB874" i="1" s="1"/>
  <c r="AA875" i="1"/>
  <c r="AB875" i="1" s="1"/>
  <c r="AA876" i="1"/>
  <c r="AB876" i="1" s="1"/>
  <c r="AA877" i="1"/>
  <c r="AB877" i="1" s="1"/>
  <c r="AA878" i="1"/>
  <c r="AB878" i="1" s="1"/>
  <c r="AA879" i="1"/>
  <c r="AB879" i="1" s="1"/>
  <c r="AA880" i="1"/>
  <c r="AB880" i="1" s="1"/>
  <c r="AA881" i="1"/>
  <c r="AB881" i="1" s="1"/>
  <c r="AA882" i="1"/>
  <c r="AB882" i="1" s="1"/>
  <c r="AA883" i="1"/>
  <c r="AB883" i="1" s="1"/>
  <c r="AA884" i="1"/>
  <c r="AB884" i="1" s="1"/>
  <c r="AA885" i="1"/>
  <c r="AB885" i="1" s="1"/>
  <c r="AA886" i="1"/>
  <c r="AB886" i="1" s="1"/>
  <c r="AA887" i="1"/>
  <c r="AB887" i="1" s="1"/>
  <c r="AA888" i="1"/>
  <c r="AB888" i="1" s="1"/>
  <c r="AA889" i="1"/>
  <c r="AB889" i="1" s="1"/>
  <c r="AA890" i="1"/>
  <c r="AB890" i="1" s="1"/>
  <c r="AA891" i="1"/>
  <c r="AB891" i="1" s="1"/>
  <c r="AA892" i="1"/>
  <c r="AB892" i="1" s="1"/>
  <c r="AA893" i="1"/>
  <c r="AB893" i="1" s="1"/>
  <c r="AA894" i="1"/>
  <c r="AB894" i="1" s="1"/>
  <c r="AA895" i="1"/>
  <c r="AB895" i="1" s="1"/>
  <c r="AA896" i="1"/>
  <c r="AB896" i="1" s="1"/>
  <c r="AA897" i="1"/>
  <c r="AB897" i="1" s="1"/>
  <c r="AA898" i="1"/>
  <c r="AB898" i="1" s="1"/>
  <c r="AA899" i="1"/>
  <c r="AB899" i="1" s="1"/>
  <c r="AA900" i="1"/>
  <c r="AB900" i="1" s="1"/>
  <c r="AA901" i="1"/>
  <c r="AB901" i="1" s="1"/>
  <c r="AA902" i="1"/>
  <c r="AB902" i="1" s="1"/>
  <c r="AA1007" i="1"/>
  <c r="AB1007" i="1" s="1"/>
  <c r="AA1009" i="1"/>
  <c r="AB1009" i="1" s="1"/>
  <c r="AA1011" i="1"/>
  <c r="AB1011" i="1" s="1"/>
  <c r="AA1099" i="1"/>
  <c r="AB1099" i="1" s="1"/>
  <c r="AA1105" i="1"/>
  <c r="AB1105" i="1" s="1"/>
  <c r="AA1109" i="1"/>
  <c r="AB1109" i="1" s="1"/>
  <c r="AA1012" i="1"/>
  <c r="AB1012" i="1" s="1"/>
  <c r="AA1013" i="1"/>
  <c r="AB1013" i="1" s="1"/>
  <c r="AA1014" i="1"/>
  <c r="AB1014" i="1" s="1"/>
  <c r="AA1015" i="1"/>
  <c r="AB1015" i="1" s="1"/>
  <c r="AA1016" i="1"/>
  <c r="AB1016" i="1" s="1"/>
  <c r="AA1017" i="1"/>
  <c r="AB1017" i="1" s="1"/>
  <c r="AA1018" i="1"/>
  <c r="AB1018" i="1" s="1"/>
  <c r="AA1019" i="1"/>
  <c r="AB1019" i="1" s="1"/>
  <c r="AA1020" i="1"/>
  <c r="AB1020" i="1" s="1"/>
  <c r="AA1021" i="1"/>
  <c r="AB1021" i="1" s="1"/>
  <c r="AA1022" i="1"/>
  <c r="AB1022" i="1" s="1"/>
  <c r="AA1023" i="1"/>
  <c r="AB1023" i="1" s="1"/>
  <c r="AA1024" i="1"/>
  <c r="AB1024" i="1" s="1"/>
  <c r="AA1025" i="1"/>
  <c r="AB1025" i="1" s="1"/>
  <c r="AA1026" i="1"/>
  <c r="AB1026" i="1" s="1"/>
  <c r="AA1027" i="1"/>
  <c r="AB1027" i="1" s="1"/>
  <c r="AA1030" i="1"/>
  <c r="AB1030" i="1" s="1"/>
  <c r="AA1031" i="1"/>
  <c r="AB1031" i="1" s="1"/>
  <c r="AA1032" i="1"/>
  <c r="AB1032" i="1" s="1"/>
  <c r="AA1033" i="1"/>
  <c r="AB1033" i="1" s="1"/>
  <c r="AA1034" i="1"/>
  <c r="AB1034" i="1" s="1"/>
  <c r="AA1035" i="1"/>
  <c r="AB1035" i="1" s="1"/>
  <c r="AA1093" i="1"/>
  <c r="AB1093" i="1" s="1"/>
  <c r="AA1036" i="1"/>
  <c r="AB1036" i="1" s="1"/>
  <c r="AA1037" i="1"/>
  <c r="AB1037" i="1" s="1"/>
  <c r="AA1038" i="1"/>
  <c r="AB1038" i="1" s="1"/>
  <c r="AA1040" i="1"/>
  <c r="AB1040" i="1" s="1"/>
  <c r="AA1041" i="1"/>
  <c r="AB1041" i="1" s="1"/>
  <c r="AA1042" i="1"/>
  <c r="AB1042" i="1" s="1"/>
  <c r="AA1044" i="1"/>
  <c r="AB1044" i="1" s="1"/>
  <c r="AA1029" i="1"/>
  <c r="AB1029" i="1" s="1"/>
  <c r="AA1045" i="1"/>
  <c r="AB1045" i="1" s="1"/>
  <c r="AA1046" i="1"/>
  <c r="AB1046" i="1" s="1"/>
  <c r="AA1047" i="1"/>
  <c r="AB1047" i="1" s="1"/>
  <c r="AA1048" i="1"/>
  <c r="AB1048" i="1" s="1"/>
  <c r="AA1049" i="1"/>
  <c r="AB1049" i="1" s="1"/>
  <c r="AA1050" i="1"/>
  <c r="AB1050" i="1" s="1"/>
  <c r="AA1051" i="1"/>
  <c r="AB1051" i="1" s="1"/>
  <c r="AA1067" i="1"/>
  <c r="AB1067" i="1" s="1"/>
  <c r="AA1071" i="1"/>
  <c r="AB1071" i="1" s="1"/>
  <c r="AA1075" i="1"/>
  <c r="AB1075" i="1" s="1"/>
  <c r="AA1079" i="1"/>
  <c r="AB1079" i="1" s="1"/>
  <c r="AA1083" i="1"/>
  <c r="AB1083" i="1" s="1"/>
  <c r="AA1087" i="1"/>
  <c r="AB1087" i="1" s="1"/>
  <c r="AA1091" i="1"/>
  <c r="AB1091" i="1" s="1"/>
  <c r="AA1096" i="1"/>
  <c r="AB1096" i="1" s="1"/>
  <c r="AA1097" i="1"/>
  <c r="AB1097" i="1" s="1"/>
  <c r="AA1101" i="1"/>
  <c r="AB1101" i="1" s="1"/>
  <c r="AA1052" i="1"/>
  <c r="AB1052" i="1" s="1"/>
  <c r="AA1054" i="1"/>
  <c r="AB1054" i="1" s="1"/>
  <c r="AA1056" i="1"/>
  <c r="AB1056" i="1" s="1"/>
  <c r="AA1058" i="1"/>
  <c r="AB1058" i="1" s="1"/>
  <c r="AA1060" i="1"/>
  <c r="AB1060" i="1" s="1"/>
  <c r="AA1062" i="1"/>
  <c r="AB1062" i="1" s="1"/>
  <c r="AA1066" i="1"/>
  <c r="AB1066" i="1" s="1"/>
  <c r="AA1070" i="1"/>
  <c r="AB1070" i="1" s="1"/>
  <c r="AA1074" i="1"/>
  <c r="AB1074" i="1" s="1"/>
  <c r="AA1078" i="1"/>
  <c r="AB1078" i="1" s="1"/>
  <c r="AA1082" i="1"/>
  <c r="AB1082" i="1" s="1"/>
  <c r="AA1086" i="1"/>
  <c r="AB1086" i="1" s="1"/>
  <c r="AA1090" i="1"/>
  <c r="AB1090" i="1" s="1"/>
  <c r="AA1095" i="1"/>
  <c r="AB1095" i="1" s="1"/>
  <c r="AA1100" i="1"/>
  <c r="AB1100" i="1" s="1"/>
  <c r="AA1102" i="1"/>
  <c r="AB1102" i="1" s="1"/>
  <c r="AA1103" i="1"/>
  <c r="AB1103" i="1" s="1"/>
  <c r="AA1107" i="1"/>
  <c r="AB1107" i="1" s="1"/>
  <c r="AA1112" i="1"/>
  <c r="AB1112" i="1" s="1"/>
  <c r="AA1106" i="1"/>
  <c r="AB1106" i="1" s="1"/>
  <c r="AA1110" i="1"/>
  <c r="AB1110" i="1" s="1"/>
  <c r="AA1111" i="1"/>
  <c r="AB1111" i="1" s="1"/>
  <c r="M445" i="1"/>
  <c r="M696" i="1"/>
  <c r="M569" i="1"/>
  <c r="AM39" i="2" l="1"/>
  <c r="AP39" i="2" s="1"/>
  <c r="AQ39" i="2" s="1"/>
  <c r="AJ38" i="2"/>
  <c r="AK39" i="2" s="1"/>
  <c r="AM37" i="2"/>
  <c r="AP37" i="2" s="1"/>
  <c r="AQ37" i="2" s="1"/>
  <c r="J572" i="1"/>
  <c r="J568" i="1"/>
  <c r="J575" i="1"/>
  <c r="J551" i="1"/>
  <c r="AK38" i="2" l="1"/>
  <c r="AH40" i="2"/>
  <c r="J1112" i="1"/>
  <c r="J1113" i="1"/>
  <c r="AH41" i="2" l="1"/>
  <c r="AI40" i="2"/>
  <c r="J492" i="1"/>
  <c r="J462" i="1"/>
  <c r="M417" i="1"/>
  <c r="J311" i="1"/>
  <c r="M312" i="1"/>
  <c r="J315" i="1"/>
  <c r="M316" i="1"/>
  <c r="AJ40" i="2" l="1"/>
  <c r="AI41" i="2"/>
  <c r="J394" i="1"/>
  <c r="J416" i="1"/>
  <c r="J310" i="1"/>
  <c r="M394" i="1"/>
  <c r="M103" i="1"/>
  <c r="M90" i="1"/>
  <c r="AH87" i="1"/>
  <c r="AJ41" i="2" l="1"/>
  <c r="AH20" i="2"/>
  <c r="AK40" i="2"/>
  <c r="AM40" i="2" s="1"/>
  <c r="AP40" i="2" s="1"/>
  <c r="AQ40" i="2" s="1"/>
  <c r="J393" i="1"/>
  <c r="J102" i="1"/>
  <c r="J89" i="1"/>
  <c r="AH88" i="1"/>
  <c r="AI88" i="1" s="1"/>
  <c r="J101" i="1"/>
  <c r="M102" i="1"/>
  <c r="M89" i="1"/>
  <c r="J88" i="1"/>
  <c r="M1141" i="1"/>
  <c r="J1071" i="1"/>
  <c r="AK41" i="2" l="1"/>
  <c r="AM41" i="2" s="1"/>
  <c r="AP41" i="2" s="1"/>
  <c r="AQ41" i="2" s="1"/>
  <c r="AI20" i="2"/>
  <c r="AJ20" i="2" s="1"/>
  <c r="AH89" i="1"/>
  <c r="M101" i="1"/>
  <c r="M379" i="1"/>
  <c r="J372" i="1"/>
  <c r="AK20" i="2" l="1"/>
  <c r="AM20" i="2"/>
  <c r="AP20" i="2" s="1"/>
  <c r="AQ20" i="2" s="1"/>
  <c r="J378" i="1"/>
  <c r="AH90" i="1"/>
  <c r="AI89" i="1"/>
  <c r="J700" i="1"/>
  <c r="J959" i="1" l="1"/>
  <c r="AI90" i="1"/>
  <c r="AJ89" i="1"/>
  <c r="J440" i="1"/>
  <c r="J1051" i="1"/>
  <c r="AJ90" i="1" l="1"/>
  <c r="AK90" i="1" s="1"/>
  <c r="AM90" i="1" s="1"/>
  <c r="AP90" i="1" s="1"/>
  <c r="AQ90" i="1" s="1"/>
  <c r="M1036" i="1"/>
  <c r="M1093" i="1"/>
  <c r="M845" i="1"/>
  <c r="M819" i="1"/>
  <c r="M800" i="1"/>
  <c r="M784" i="1"/>
  <c r="M779" i="1"/>
  <c r="M579" i="1"/>
  <c r="M574" i="1"/>
  <c r="M573" i="1"/>
  <c r="M570" i="1"/>
  <c r="M564" i="1"/>
  <c r="M558" i="1"/>
  <c r="M554" i="1"/>
  <c r="M538" i="1"/>
  <c r="M536" i="1"/>
  <c r="M528" i="1"/>
  <c r="M463" i="1"/>
  <c r="M449" i="1"/>
  <c r="M448" i="1"/>
  <c r="M446" i="1"/>
  <c r="M434" i="1"/>
  <c r="M435" i="1"/>
  <c r="M430" i="1"/>
  <c r="M423" i="1"/>
  <c r="M422" i="1"/>
  <c r="M419" i="1"/>
  <c r="M418" i="1"/>
  <c r="M415" i="1"/>
  <c r="M414" i="1"/>
  <c r="M413" i="1"/>
  <c r="M412" i="1"/>
  <c r="M402" i="1"/>
  <c r="M401" i="1"/>
  <c r="M400" i="1"/>
  <c r="M395" i="1"/>
  <c r="M392" i="1"/>
  <c r="M389" i="1"/>
  <c r="M383" i="1"/>
  <c r="M380" i="1"/>
  <c r="M376" i="1"/>
  <c r="M373" i="1"/>
  <c r="M377" i="1"/>
  <c r="M356" i="1"/>
  <c r="M358" i="1"/>
  <c r="M355" i="1"/>
  <c r="M319" i="1"/>
  <c r="M317" i="1"/>
  <c r="M313" i="1"/>
  <c r="J578" i="1" l="1"/>
  <c r="J318" i="1"/>
  <c r="M818" i="1"/>
  <c r="J818" i="1"/>
  <c r="M578" i="1"/>
  <c r="M425" i="1"/>
  <c r="M403" i="1"/>
  <c r="M318" i="1"/>
  <c r="J399" i="1" l="1"/>
  <c r="AH55" i="2" l="1"/>
  <c r="M894" i="1"/>
  <c r="AH56" i="2" l="1"/>
  <c r="AI55" i="2"/>
  <c r="AJ55" i="2" s="1"/>
  <c r="J1056" i="1"/>
  <c r="J914" i="1"/>
  <c r="J866" i="1"/>
  <c r="J543" i="1"/>
  <c r="J387" i="1"/>
  <c r="J367" i="1"/>
  <c r="J334" i="1"/>
  <c r="J323" i="1"/>
  <c r="J293" i="1"/>
  <c r="J292" i="1"/>
  <c r="J239" i="1"/>
  <c r="J230" i="1"/>
  <c r="AK55" i="2" l="1"/>
  <c r="AM55" i="2" s="1"/>
  <c r="AP55" i="2" s="1"/>
  <c r="AQ55" i="2" s="1"/>
  <c r="AI56" i="2"/>
  <c r="J1047" i="1"/>
  <c r="J341" i="1"/>
  <c r="J363" i="1"/>
  <c r="J350" i="1"/>
  <c r="J359" i="1"/>
  <c r="J481" i="1"/>
  <c r="J695" i="1"/>
  <c r="J699" i="1"/>
  <c r="J708" i="1"/>
  <c r="J754" i="1"/>
  <c r="J1057" i="1"/>
  <c r="J1066" i="1"/>
  <c r="J1073" i="1"/>
  <c r="J1124" i="1"/>
  <c r="J525" i="1"/>
  <c r="J471" i="1"/>
  <c r="M477" i="1"/>
  <c r="M472" i="1"/>
  <c r="M408" i="1"/>
  <c r="J303" i="1"/>
  <c r="AJ56" i="2" l="1"/>
  <c r="AK56" i="2" s="1"/>
  <c r="AM56" i="2" s="1"/>
  <c r="AP56" i="2" s="1"/>
  <c r="AQ56" i="2" s="1"/>
  <c r="J1045" i="1"/>
  <c r="J694" i="1"/>
  <c r="J909" i="1" l="1"/>
  <c r="J512" i="1" l="1"/>
  <c r="M241" i="1" l="1"/>
  <c r="J329" i="1" l="1"/>
  <c r="J340" i="1"/>
  <c r="J390" i="1"/>
  <c r="J459" i="1" l="1"/>
  <c r="J480" i="1" l="1"/>
  <c r="J1010" i="1" l="1"/>
  <c r="J237" i="1" l="1"/>
  <c r="J238" i="1"/>
  <c r="M238" i="1"/>
  <c r="J1022" i="1" l="1"/>
  <c r="M1024" i="1"/>
  <c r="J957" i="1" l="1"/>
  <c r="M1007" i="1" l="1"/>
  <c r="AH755" i="1" l="1"/>
  <c r="AH721" i="1"/>
  <c r="AH692" i="1"/>
  <c r="AH294" i="1"/>
  <c r="AH123" i="1"/>
  <c r="AH112" i="1"/>
  <c r="AH108" i="1"/>
  <c r="AH104" i="1"/>
  <c r="AH97" i="1"/>
  <c r="AH91" i="1"/>
  <c r="AH81" i="1"/>
  <c r="AH77" i="1"/>
  <c r="AH73" i="1"/>
  <c r="AH69" i="1"/>
  <c r="AH65" i="1"/>
  <c r="AH61" i="1"/>
  <c r="AH42" i="1"/>
  <c r="M1147" i="1"/>
  <c r="M1145" i="1"/>
  <c r="M1144" i="1"/>
  <c r="M1142" i="1"/>
  <c r="M1140" i="1"/>
  <c r="M1138" i="1"/>
  <c r="M1136" i="1"/>
  <c r="M1134" i="1"/>
  <c r="M1133" i="1"/>
  <c r="M1131" i="1"/>
  <c r="M1130" i="1"/>
  <c r="M1129" i="1"/>
  <c r="M1128" i="1"/>
  <c r="M1127" i="1"/>
  <c r="M1126" i="1"/>
  <c r="M1124" i="1"/>
  <c r="M1123" i="1"/>
  <c r="M1122" i="1"/>
  <c r="M1120" i="1"/>
  <c r="M1118" i="1"/>
  <c r="M1116" i="1"/>
  <c r="M1114" i="1"/>
  <c r="M1111" i="1"/>
  <c r="M1105" i="1"/>
  <c r="M1104" i="1"/>
  <c r="M1103" i="1"/>
  <c r="M1109" i="1"/>
  <c r="M1108" i="1"/>
  <c r="M1107" i="1"/>
  <c r="M1101" i="1"/>
  <c r="M1100" i="1"/>
  <c r="M1032" i="1"/>
  <c r="M1092" i="1"/>
  <c r="M1091" i="1"/>
  <c r="M1090" i="1"/>
  <c r="M1089" i="1"/>
  <c r="M1088" i="1"/>
  <c r="M1087" i="1"/>
  <c r="M1086" i="1"/>
  <c r="M1085" i="1"/>
  <c r="M1084" i="1"/>
  <c r="M1083" i="1"/>
  <c r="M1082" i="1"/>
  <c r="M1081" i="1"/>
  <c r="M1080" i="1"/>
  <c r="M1079" i="1"/>
  <c r="M1078" i="1"/>
  <c r="M1077" i="1"/>
  <c r="M1076" i="1"/>
  <c r="M1075" i="1"/>
  <c r="M1074" i="1"/>
  <c r="M1072" i="1"/>
  <c r="M1071" i="1"/>
  <c r="M1070" i="1"/>
  <c r="M1069" i="1"/>
  <c r="M1068" i="1"/>
  <c r="M1067" i="1"/>
  <c r="M1066" i="1"/>
  <c r="M1064" i="1"/>
  <c r="M1065" i="1"/>
  <c r="M1063" i="1"/>
  <c r="M1062" i="1"/>
  <c r="M1061" i="1"/>
  <c r="M1060" i="1"/>
  <c r="M1059" i="1"/>
  <c r="M1058" i="1"/>
  <c r="M1057" i="1"/>
  <c r="M1056" i="1"/>
  <c r="M1055" i="1"/>
  <c r="M1054" i="1"/>
  <c r="M1053" i="1"/>
  <c r="M1052" i="1"/>
  <c r="M1051" i="1"/>
  <c r="M1050" i="1"/>
  <c r="M1049" i="1"/>
  <c r="M1048" i="1"/>
  <c r="M1047" i="1"/>
  <c r="M1046" i="1"/>
  <c r="M1042" i="1"/>
  <c r="M1041" i="1"/>
  <c r="M1040" i="1"/>
  <c r="M1038" i="1"/>
  <c r="M1037" i="1"/>
  <c r="M1035" i="1"/>
  <c r="M1034" i="1"/>
  <c r="M1033" i="1"/>
  <c r="M1031" i="1"/>
  <c r="M1030" i="1"/>
  <c r="M1044" i="1"/>
  <c r="M1027" i="1"/>
  <c r="M1026" i="1"/>
  <c r="M1025" i="1"/>
  <c r="M1023" i="1"/>
  <c r="M1019" i="1"/>
  <c r="M1018" i="1"/>
  <c r="M1017" i="1"/>
  <c r="M1016" i="1"/>
  <c r="M1015" i="1"/>
  <c r="M1014" i="1"/>
  <c r="M1013" i="1"/>
  <c r="M1012" i="1"/>
  <c r="M1011" i="1"/>
  <c r="M1095" i="1"/>
  <c r="M1008" i="1"/>
  <c r="M1006" i="1"/>
  <c r="M1005" i="1"/>
  <c r="M1002" i="1"/>
  <c r="M1000" i="1"/>
  <c r="M999" i="1"/>
  <c r="M996" i="1"/>
  <c r="M995" i="1"/>
  <c r="M988" i="1"/>
  <c r="M986" i="1"/>
  <c r="M984" i="1"/>
  <c r="M982" i="1"/>
  <c r="M981" i="1"/>
  <c r="M979" i="1"/>
  <c r="M977" i="1"/>
  <c r="M976" i="1"/>
  <c r="M975" i="1"/>
  <c r="M972" i="1"/>
  <c r="M970" i="1"/>
  <c r="M969" i="1"/>
  <c r="M967" i="1"/>
  <c r="M965" i="1"/>
  <c r="M964" i="1"/>
  <c r="M962" i="1"/>
  <c r="M961" i="1"/>
  <c r="M960" i="1"/>
  <c r="M959" i="1"/>
  <c r="M958" i="1"/>
  <c r="M956" i="1"/>
  <c r="M954" i="1"/>
  <c r="M953" i="1"/>
  <c r="M952" i="1"/>
  <c r="M951" i="1"/>
  <c r="M950" i="1"/>
  <c r="M949" i="1"/>
  <c r="M948" i="1"/>
  <c r="M947" i="1"/>
  <c r="M946" i="1"/>
  <c r="M945" i="1"/>
  <c r="M944" i="1"/>
  <c r="M943" i="1"/>
  <c r="M942" i="1"/>
  <c r="M941" i="1"/>
  <c r="M940" i="1"/>
  <c r="M939" i="1"/>
  <c r="M938" i="1"/>
  <c r="M937" i="1"/>
  <c r="M935" i="1"/>
  <c r="M932" i="1"/>
  <c r="M929" i="1"/>
  <c r="M928" i="1"/>
  <c r="M927" i="1"/>
  <c r="M924" i="1"/>
  <c r="M923" i="1"/>
  <c r="M922" i="1"/>
  <c r="M919" i="1"/>
  <c r="M918" i="1"/>
  <c r="M917" i="1"/>
  <c r="M916" i="1"/>
  <c r="M915" i="1"/>
  <c r="M913" i="1"/>
  <c r="M912" i="1"/>
  <c r="M911" i="1"/>
  <c r="M910" i="1"/>
  <c r="M907" i="1"/>
  <c r="M906" i="1"/>
  <c r="M905" i="1"/>
  <c r="M904" i="1"/>
  <c r="M903" i="1"/>
  <c r="M902" i="1"/>
  <c r="M901" i="1"/>
  <c r="M900" i="1"/>
  <c r="M899" i="1"/>
  <c r="M898" i="1"/>
  <c r="M896" i="1"/>
  <c r="M895" i="1"/>
  <c r="M908" i="1"/>
  <c r="M893" i="1"/>
  <c r="M892" i="1"/>
  <c r="M891" i="1"/>
  <c r="M890" i="1"/>
  <c r="M889" i="1"/>
  <c r="M883" i="1"/>
  <c r="M882" i="1"/>
  <c r="M879" i="1"/>
  <c r="M877" i="1"/>
  <c r="M876" i="1"/>
  <c r="M875" i="1"/>
  <c r="M870" i="1"/>
  <c r="M869" i="1"/>
  <c r="M868" i="1"/>
  <c r="M867" i="1"/>
  <c r="M863" i="1"/>
  <c r="M862" i="1"/>
  <c r="M861" i="1"/>
  <c r="M858" i="1"/>
  <c r="M856" i="1"/>
  <c r="M854" i="1"/>
  <c r="M853" i="1"/>
  <c r="M850" i="1"/>
  <c r="M848" i="1"/>
  <c r="M847" i="1"/>
  <c r="M846" i="1"/>
  <c r="M844" i="1"/>
  <c r="M841" i="1"/>
  <c r="M839" i="1"/>
  <c r="M837" i="1"/>
  <c r="M835" i="1"/>
  <c r="M833" i="1"/>
  <c r="M831" i="1"/>
  <c r="M829" i="1"/>
  <c r="M827" i="1"/>
  <c r="M825" i="1"/>
  <c r="M823" i="1"/>
  <c r="M822" i="1"/>
  <c r="M817" i="1"/>
  <c r="M815" i="1"/>
  <c r="M813" i="1"/>
  <c r="M811" i="1"/>
  <c r="M810" i="1"/>
  <c r="M809" i="1"/>
  <c r="M808" i="1"/>
  <c r="M807" i="1"/>
  <c r="M806" i="1"/>
  <c r="M805" i="1"/>
  <c r="M804" i="1"/>
  <c r="M803" i="1"/>
  <c r="M802" i="1"/>
  <c r="M801" i="1"/>
  <c r="M799" i="1"/>
  <c r="M798" i="1"/>
  <c r="M797" i="1"/>
  <c r="M796" i="1"/>
  <c r="M795" i="1"/>
  <c r="M794" i="1"/>
  <c r="M793" i="1"/>
  <c r="M792" i="1"/>
  <c r="M789" i="1"/>
  <c r="M787" i="1"/>
  <c r="M785" i="1"/>
  <c r="M783" i="1"/>
  <c r="M778" i="1"/>
  <c r="M775" i="1"/>
  <c r="M773" i="1"/>
  <c r="M771" i="1"/>
  <c r="M768" i="1"/>
  <c r="M766" i="1"/>
  <c r="M764" i="1"/>
  <c r="M762" i="1"/>
  <c r="M760" i="1"/>
  <c r="M758" i="1"/>
  <c r="M753" i="1"/>
  <c r="M750" i="1"/>
  <c r="M748" i="1"/>
  <c r="M746" i="1"/>
  <c r="M744" i="1"/>
  <c r="M742" i="1"/>
  <c r="M740" i="1"/>
  <c r="M738" i="1"/>
  <c r="M736" i="1"/>
  <c r="M734" i="1"/>
  <c r="M732" i="1"/>
  <c r="M731" i="1"/>
  <c r="M728" i="1"/>
  <c r="M726" i="1"/>
  <c r="M724" i="1"/>
  <c r="M720" i="1"/>
  <c r="M719" i="1"/>
  <c r="M718" i="1"/>
  <c r="M717" i="1"/>
  <c r="M716" i="1"/>
  <c r="M715" i="1"/>
  <c r="M714" i="1"/>
  <c r="M713" i="1"/>
  <c r="M709" i="1"/>
  <c r="M708" i="1"/>
  <c r="M705" i="1"/>
  <c r="M704" i="1"/>
  <c r="M703" i="1"/>
  <c r="M702" i="1"/>
  <c r="M701" i="1"/>
  <c r="M700" i="1"/>
  <c r="M699" i="1"/>
  <c r="M698" i="1"/>
  <c r="M697" i="1"/>
  <c r="M691" i="1"/>
  <c r="M689" i="1"/>
  <c r="M688" i="1"/>
  <c r="M687" i="1"/>
  <c r="M686" i="1"/>
  <c r="M685" i="1"/>
  <c r="M684" i="1"/>
  <c r="M683" i="1"/>
  <c r="M682" i="1"/>
  <c r="M681" i="1"/>
  <c r="M680" i="1"/>
  <c r="M679" i="1"/>
  <c r="M678" i="1"/>
  <c r="M677" i="1"/>
  <c r="M676" i="1"/>
  <c r="M675" i="1"/>
  <c r="M671" i="1"/>
  <c r="M670" i="1"/>
  <c r="M669" i="1"/>
  <c r="M668" i="1"/>
  <c r="M667" i="1"/>
  <c r="M666" i="1"/>
  <c r="M665" i="1"/>
  <c r="M664" i="1"/>
  <c r="M663" i="1"/>
  <c r="M662" i="1"/>
  <c r="M661" i="1"/>
  <c r="M659" i="1"/>
  <c r="M658" i="1"/>
  <c r="M657" i="1"/>
  <c r="M656" i="1"/>
  <c r="M655" i="1"/>
  <c r="M654" i="1"/>
  <c r="M652" i="1"/>
  <c r="M651" i="1"/>
  <c r="M650" i="1"/>
  <c r="M649" i="1"/>
  <c r="M648" i="1"/>
  <c r="M647" i="1"/>
  <c r="M646" i="1"/>
  <c r="M645" i="1"/>
  <c r="M644" i="1"/>
  <c r="M643" i="1"/>
  <c r="M638" i="1"/>
  <c r="M636" i="1"/>
  <c r="M634" i="1"/>
  <c r="M633" i="1"/>
  <c r="M632" i="1"/>
  <c r="M631" i="1"/>
  <c r="M630" i="1"/>
  <c r="M628" i="1"/>
  <c r="M627" i="1"/>
  <c r="M625" i="1"/>
  <c r="M623" i="1"/>
  <c r="M621" i="1"/>
  <c r="M616" i="1"/>
  <c r="M615" i="1"/>
  <c r="M613" i="1"/>
  <c r="M610" i="1"/>
  <c r="M608" i="1"/>
  <c r="M606" i="1"/>
  <c r="M604" i="1"/>
  <c r="M603" i="1"/>
  <c r="M602" i="1"/>
  <c r="M601" i="1"/>
  <c r="M599" i="1"/>
  <c r="M596" i="1"/>
  <c r="M595" i="1"/>
  <c r="M594" i="1"/>
  <c r="M591" i="1"/>
  <c r="M581" i="1"/>
  <c r="M577" i="1"/>
  <c r="M576" i="1"/>
  <c r="M571" i="1"/>
  <c r="M568" i="1"/>
  <c r="M567" i="1"/>
  <c r="M566" i="1"/>
  <c r="M561" i="1"/>
  <c r="M560" i="1"/>
  <c r="M556" i="1"/>
  <c r="M555" i="1"/>
  <c r="M552" i="1"/>
  <c r="M550" i="1"/>
  <c r="M544" i="1"/>
  <c r="M540" i="1"/>
  <c r="M539" i="1"/>
  <c r="M537" i="1"/>
  <c r="M534" i="1"/>
  <c r="M531" i="1"/>
  <c r="M529" i="1"/>
  <c r="M526" i="1"/>
  <c r="M524" i="1"/>
  <c r="M523" i="1"/>
  <c r="M520" i="1"/>
  <c r="M519" i="1"/>
  <c r="M518" i="1"/>
  <c r="M514" i="1"/>
  <c r="M513" i="1"/>
  <c r="M511" i="1"/>
  <c r="M510" i="1"/>
  <c r="M508" i="1"/>
  <c r="M506" i="1"/>
  <c r="M505" i="1"/>
  <c r="M503" i="1"/>
  <c r="M502" i="1"/>
  <c r="M501" i="1"/>
  <c r="M500" i="1"/>
  <c r="M499" i="1"/>
  <c r="M496" i="1"/>
  <c r="M495" i="1"/>
  <c r="M494" i="1"/>
  <c r="M493" i="1"/>
  <c r="M497" i="1"/>
  <c r="M488" i="1"/>
  <c r="M486" i="1"/>
  <c r="M479" i="1"/>
  <c r="M478" i="1"/>
  <c r="M466" i="1"/>
  <c r="M465" i="1"/>
  <c r="M461" i="1"/>
  <c r="M460" i="1"/>
  <c r="M459" i="1"/>
  <c r="M458" i="1"/>
  <c r="M456" i="1"/>
  <c r="M451" i="1"/>
  <c r="M443" i="1"/>
  <c r="M433" i="1"/>
  <c r="M427" i="1"/>
  <c r="M424" i="1"/>
  <c r="M421" i="1"/>
  <c r="M409" i="1"/>
  <c r="M406" i="1"/>
  <c r="M405" i="1"/>
  <c r="M399" i="1"/>
  <c r="M386" i="1"/>
  <c r="M384" i="1"/>
  <c r="M382" i="1"/>
  <c r="M378" i="1"/>
  <c r="M370" i="1"/>
  <c r="M330" i="1"/>
  <c r="M360" i="1"/>
  <c r="M359" i="1"/>
  <c r="M357" i="1"/>
  <c r="M354" i="1"/>
  <c r="M353" i="1"/>
  <c r="M352" i="1"/>
  <c r="M350" i="1"/>
  <c r="M348" i="1"/>
  <c r="M347" i="1"/>
  <c r="M346" i="1"/>
  <c r="M345" i="1"/>
  <c r="M363" i="1"/>
  <c r="M344" i="1"/>
  <c r="M343" i="1"/>
  <c r="M341" i="1"/>
  <c r="M342" i="1"/>
  <c r="M337" i="1"/>
  <c r="M331" i="1"/>
  <c r="M325" i="1"/>
  <c r="M324" i="1"/>
  <c r="M321" i="1"/>
  <c r="M315" i="1"/>
  <c r="M314" i="1"/>
  <c r="M311" i="1"/>
  <c r="M309" i="1"/>
  <c r="M307" i="1"/>
  <c r="M305" i="1"/>
  <c r="M304" i="1"/>
  <c r="M303" i="1"/>
  <c r="M302" i="1"/>
  <c r="M301" i="1"/>
  <c r="M299" i="1"/>
  <c r="M297" i="1"/>
  <c r="M290" i="1"/>
  <c r="M289" i="1"/>
  <c r="M287" i="1"/>
  <c r="M285" i="1"/>
  <c r="M284" i="1"/>
  <c r="M282" i="1"/>
  <c r="M281" i="1"/>
  <c r="M279" i="1"/>
  <c r="M278" i="1"/>
  <c r="M277" i="1"/>
  <c r="M276" i="1"/>
  <c r="M274" i="1"/>
  <c r="M272" i="1"/>
  <c r="M271" i="1"/>
  <c r="M269" i="1"/>
  <c r="M268" i="1"/>
  <c r="M267" i="1"/>
  <c r="M266" i="1"/>
  <c r="M265" i="1"/>
  <c r="M263" i="1"/>
  <c r="M261" i="1"/>
  <c r="M260" i="1"/>
  <c r="M259" i="1"/>
  <c r="M258" i="1"/>
  <c r="M257" i="1"/>
  <c r="M256" i="1"/>
  <c r="M255" i="1"/>
  <c r="M254" i="1"/>
  <c r="M253" i="1"/>
  <c r="M251" i="1"/>
  <c r="M250" i="1"/>
  <c r="M247" i="1"/>
  <c r="M246" i="1"/>
  <c r="M243" i="1"/>
  <c r="M242" i="1"/>
  <c r="M240" i="1"/>
  <c r="M239" i="1"/>
  <c r="M236" i="1"/>
  <c r="M235" i="1"/>
  <c r="M234" i="1"/>
  <c r="M233" i="1"/>
  <c r="M229" i="1"/>
  <c r="M228" i="1"/>
  <c r="M227" i="1"/>
  <c r="M226" i="1"/>
  <c r="M224" i="1"/>
  <c r="M223" i="1"/>
  <c r="M221" i="1"/>
  <c r="M220" i="1"/>
  <c r="M218" i="1"/>
  <c r="M216" i="1"/>
  <c r="M215" i="1"/>
  <c r="M214" i="1"/>
  <c r="M212" i="1"/>
  <c r="M211" i="1"/>
  <c r="M210" i="1"/>
  <c r="M209" i="1"/>
  <c r="M208" i="1"/>
  <c r="M206" i="1"/>
  <c r="M205" i="1"/>
  <c r="M204" i="1"/>
  <c r="M203" i="1"/>
  <c r="M201" i="1"/>
  <c r="M200" i="1"/>
  <c r="M199" i="1"/>
  <c r="M197" i="1"/>
  <c r="M196" i="1"/>
  <c r="M195" i="1"/>
  <c r="M194" i="1"/>
  <c r="M192" i="1"/>
  <c r="M191" i="1"/>
  <c r="M190" i="1"/>
  <c r="M189" i="1"/>
  <c r="M187" i="1"/>
  <c r="M186" i="1"/>
  <c r="M185" i="1"/>
  <c r="M184" i="1"/>
  <c r="M182" i="1"/>
  <c r="M181" i="1"/>
  <c r="M180" i="1"/>
  <c r="M179" i="1"/>
  <c r="M178" i="1"/>
  <c r="M177" i="1"/>
  <c r="M176" i="1"/>
  <c r="M175" i="1"/>
  <c r="M173" i="1"/>
  <c r="M172" i="1"/>
  <c r="M171" i="1"/>
  <c r="M170" i="1"/>
  <c r="M169" i="1"/>
  <c r="M168" i="1"/>
  <c r="M167" i="1"/>
  <c r="M166" i="1"/>
  <c r="M164" i="1"/>
  <c r="M163" i="1"/>
  <c r="M162" i="1"/>
  <c r="M161" i="1"/>
  <c r="M160" i="1"/>
  <c r="M159" i="1"/>
  <c r="M158" i="1"/>
  <c r="M157" i="1"/>
  <c r="M156" i="1"/>
  <c r="M155" i="1"/>
  <c r="M154" i="1"/>
  <c r="M153" i="1"/>
  <c r="M151" i="1"/>
  <c r="M150" i="1"/>
  <c r="M149" i="1"/>
  <c r="M148" i="1"/>
  <c r="M147" i="1"/>
  <c r="M146" i="1"/>
  <c r="M145" i="1"/>
  <c r="M144" i="1"/>
  <c r="M143" i="1"/>
  <c r="M142" i="1"/>
  <c r="M141" i="1"/>
  <c r="M140" i="1"/>
  <c r="M139" i="1"/>
  <c r="M138" i="1"/>
  <c r="M137" i="1"/>
  <c r="M136" i="1"/>
  <c r="M135" i="1"/>
  <c r="M134" i="1"/>
  <c r="M133" i="1"/>
  <c r="M132" i="1"/>
  <c r="M131" i="1"/>
  <c r="M130" i="1"/>
  <c r="M129" i="1"/>
  <c r="M128" i="1"/>
  <c r="M126" i="1"/>
  <c r="M122" i="1"/>
  <c r="M119" i="1"/>
  <c r="M118" i="1"/>
  <c r="M117" i="1"/>
  <c r="M116" i="1"/>
  <c r="M115" i="1"/>
  <c r="M111" i="1"/>
  <c r="M107" i="1"/>
  <c r="M100" i="1"/>
  <c r="M96" i="1"/>
  <c r="M86" i="1"/>
  <c r="M84" i="1"/>
  <c r="M80" i="1"/>
  <c r="M1151" i="1"/>
  <c r="M76" i="1"/>
  <c r="M72" i="1"/>
  <c r="M68" i="1"/>
  <c r="M64" i="1"/>
  <c r="M60" i="1"/>
  <c r="M57" i="1"/>
  <c r="M51" i="1"/>
  <c r="M48" i="1"/>
  <c r="M45" i="1"/>
  <c r="M41" i="1"/>
  <c r="M37" i="1"/>
  <c r="M33" i="1"/>
  <c r="M30" i="1"/>
  <c r="M25" i="1"/>
  <c r="M21" i="1"/>
  <c r="M19" i="1"/>
  <c r="M15" i="1"/>
  <c r="M12" i="1"/>
  <c r="AH43" i="1" l="1"/>
  <c r="AH44" i="1" s="1"/>
  <c r="AH45" i="1" s="1"/>
  <c r="AH46" i="1" s="1"/>
  <c r="AH62" i="1"/>
  <c r="AI62" i="1" s="1"/>
  <c r="AH66" i="1"/>
  <c r="AI66" i="1" s="1"/>
  <c r="AH70" i="1"/>
  <c r="AI70" i="1" s="1"/>
  <c r="AH74" i="1"/>
  <c r="AH75" i="1" s="1"/>
  <c r="AH76" i="1" s="1"/>
  <c r="AI77" i="1" s="1"/>
  <c r="AH78" i="1"/>
  <c r="AH79" i="1" s="1"/>
  <c r="AH80" i="1" s="1"/>
  <c r="AI81" i="1" s="1"/>
  <c r="AH82" i="1"/>
  <c r="AH83" i="1" s="1"/>
  <c r="AH98" i="1"/>
  <c r="AH99" i="1" s="1"/>
  <c r="AH100" i="1" s="1"/>
  <c r="AH105" i="1"/>
  <c r="AH106" i="1" s="1"/>
  <c r="AH107" i="1" s="1"/>
  <c r="AI108" i="1" s="1"/>
  <c r="AH109" i="1"/>
  <c r="AI109" i="1" s="1"/>
  <c r="AH113" i="1"/>
  <c r="AI113" i="1" s="1"/>
  <c r="AH756" i="1"/>
  <c r="AH757" i="1" s="1"/>
  <c r="AH758" i="1" s="1"/>
  <c r="AH759" i="1" s="1"/>
  <c r="AI91" i="1"/>
  <c r="AH92" i="1"/>
  <c r="AI92" i="1" s="1"/>
  <c r="AH295" i="1"/>
  <c r="AH124" i="1"/>
  <c r="AH693" i="1"/>
  <c r="AI693" i="1" s="1"/>
  <c r="AH722" i="1"/>
  <c r="AI722" i="1" s="1"/>
  <c r="AH110" i="1" l="1"/>
  <c r="AH111" i="1" s="1"/>
  <c r="AI112" i="1" s="1"/>
  <c r="AH63" i="1"/>
  <c r="AH64" i="1" s="1"/>
  <c r="AI65" i="1" s="1"/>
  <c r="AH71" i="1"/>
  <c r="AH72" i="1" s="1"/>
  <c r="AI73" i="1" s="1"/>
  <c r="AM73" i="1" s="1"/>
  <c r="AP73" i="1" s="1"/>
  <c r="AQ73" i="1" s="1"/>
  <c r="AI105" i="1"/>
  <c r="AI106" i="1" s="1"/>
  <c r="AI107" i="1" s="1"/>
  <c r="AH67" i="1"/>
  <c r="AH68" i="1" s="1"/>
  <c r="AI69" i="1" s="1"/>
  <c r="AM69" i="1" s="1"/>
  <c r="AP69" i="1" s="1"/>
  <c r="AQ69" i="1" s="1"/>
  <c r="AI98" i="1"/>
  <c r="AI99" i="1" s="1"/>
  <c r="AJ99" i="1" s="1"/>
  <c r="AI43" i="1"/>
  <c r="AI44" i="1" s="1"/>
  <c r="AJ44" i="1" s="1"/>
  <c r="AI74" i="1"/>
  <c r="AI75" i="1" s="1"/>
  <c r="AI76" i="1" s="1"/>
  <c r="AH114" i="1"/>
  <c r="AH115" i="1" s="1"/>
  <c r="AH116" i="1" s="1"/>
  <c r="AH117" i="1" s="1"/>
  <c r="AI82" i="1"/>
  <c r="AJ82" i="1" s="1"/>
  <c r="AM82" i="1" s="1"/>
  <c r="AP82" i="1" s="1"/>
  <c r="AQ82" i="1" s="1"/>
  <c r="AI78" i="1"/>
  <c r="AI79" i="1" s="1"/>
  <c r="AH1099" i="1"/>
  <c r="AH1100" i="1" s="1"/>
  <c r="AH93" i="1"/>
  <c r="AI93" i="1" s="1"/>
  <c r="AH518" i="1"/>
  <c r="AI71" i="1"/>
  <c r="AI756" i="1"/>
  <c r="AI757" i="1" s="1"/>
  <c r="AJ757" i="1" s="1"/>
  <c r="AH723" i="1"/>
  <c r="AH724" i="1" s="1"/>
  <c r="AH725" i="1" s="1"/>
  <c r="AH694" i="1"/>
  <c r="AH695" i="1" s="1"/>
  <c r="AH760" i="1"/>
  <c r="AI110" i="1"/>
  <c r="AM77" i="1"/>
  <c r="AP77" i="1" s="1"/>
  <c r="AQ77" i="1" s="1"/>
  <c r="AH84" i="1"/>
  <c r="AJ113" i="1"/>
  <c r="AM113" i="1" s="1"/>
  <c r="AP113" i="1" s="1"/>
  <c r="AQ113" i="1" s="1"/>
  <c r="AM112" i="1"/>
  <c r="AP112" i="1" s="1"/>
  <c r="AQ112" i="1" s="1"/>
  <c r="AM108" i="1"/>
  <c r="AP108" i="1" s="1"/>
  <c r="AQ108" i="1" s="1"/>
  <c r="AJ109" i="1"/>
  <c r="AM109" i="1" s="1"/>
  <c r="AP109" i="1" s="1"/>
  <c r="AQ109" i="1" s="1"/>
  <c r="AM81" i="1"/>
  <c r="AP81" i="1" s="1"/>
  <c r="AQ81" i="1" s="1"/>
  <c r="AI295" i="1"/>
  <c r="AJ92" i="1"/>
  <c r="AM91" i="1"/>
  <c r="AP91" i="1" s="1"/>
  <c r="AQ91" i="1" s="1"/>
  <c r="AJ91" i="1"/>
  <c r="AI63" i="1"/>
  <c r="AJ63" i="1" s="1"/>
  <c r="AI124" i="1"/>
  <c r="AH101" i="1"/>
  <c r="AI101" i="1" s="1"/>
  <c r="AI46" i="1"/>
  <c r="AH47" i="1"/>
  <c r="AH296" i="1"/>
  <c r="AH125" i="1"/>
  <c r="AJ70" i="1" l="1"/>
  <c r="AM70" i="1" s="1"/>
  <c r="AP70" i="1" s="1"/>
  <c r="AQ70" i="1" s="1"/>
  <c r="AI67" i="1"/>
  <c r="AJ67" i="1" s="1"/>
  <c r="AI83" i="1"/>
  <c r="AJ83" i="1" s="1"/>
  <c r="AK83" i="1" s="1"/>
  <c r="AM83" i="1" s="1"/>
  <c r="AP83" i="1" s="1"/>
  <c r="AQ83" i="1" s="1"/>
  <c r="AH94" i="1"/>
  <c r="AI94" i="1" s="1"/>
  <c r="AJ78" i="1"/>
  <c r="AM78" i="1" s="1"/>
  <c r="AP78" i="1" s="1"/>
  <c r="AQ78" i="1" s="1"/>
  <c r="AI114" i="1"/>
  <c r="AI115" i="1" s="1"/>
  <c r="AI116" i="1" s="1"/>
  <c r="AI100" i="1"/>
  <c r="AJ101" i="1" s="1"/>
  <c r="AJ106" i="1"/>
  <c r="AJ107" i="1" s="1"/>
  <c r="AJ74" i="1"/>
  <c r="AM74" i="1" s="1"/>
  <c r="AP74" i="1" s="1"/>
  <c r="AQ74" i="1" s="1"/>
  <c r="AJ75" i="1"/>
  <c r="AJ76" i="1" s="1"/>
  <c r="AI723" i="1"/>
  <c r="AI724" i="1" s="1"/>
  <c r="AI72" i="1"/>
  <c r="AJ73" i="1" s="1"/>
  <c r="AI47" i="1"/>
  <c r="AJ47" i="1" s="1"/>
  <c r="AJ71" i="1"/>
  <c r="AI694" i="1"/>
  <c r="AI695" i="1" s="1"/>
  <c r="AI518" i="1"/>
  <c r="AI45" i="1"/>
  <c r="AJ46" i="1" s="1"/>
  <c r="AM46" i="1" s="1"/>
  <c r="AP46" i="1" s="1"/>
  <c r="AQ46" i="1" s="1"/>
  <c r="AH126" i="1"/>
  <c r="AH297" i="1"/>
  <c r="AH102" i="1"/>
  <c r="AI102" i="1" s="1"/>
  <c r="AJ102" i="1" s="1"/>
  <c r="AH118" i="1"/>
  <c r="AK92" i="1"/>
  <c r="AK91" i="1"/>
  <c r="AI64" i="1"/>
  <c r="AJ65" i="1" s="1"/>
  <c r="AJ79" i="1"/>
  <c r="AH85" i="1"/>
  <c r="AH726" i="1"/>
  <c r="AH761" i="1"/>
  <c r="AJ66" i="1"/>
  <c r="AM65" i="1"/>
  <c r="AP65" i="1" s="1"/>
  <c r="AQ65" i="1" s="1"/>
  <c r="AH519" i="1"/>
  <c r="AJ108" i="1"/>
  <c r="AK109" i="1" s="1"/>
  <c r="AH642" i="1"/>
  <c r="AI80" i="1"/>
  <c r="AJ81" i="1" s="1"/>
  <c r="AK82" i="1" s="1"/>
  <c r="AJ110" i="1"/>
  <c r="AH1101" i="1"/>
  <c r="AI111" i="1"/>
  <c r="AJ112" i="1" s="1"/>
  <c r="AK113" i="1" s="1"/>
  <c r="AH874" i="1"/>
  <c r="AM92" i="1"/>
  <c r="AP92" i="1" s="1"/>
  <c r="AQ92" i="1" s="1"/>
  <c r="AJ77" i="1"/>
  <c r="AH48" i="1"/>
  <c r="AI125" i="1"/>
  <c r="AI758" i="1"/>
  <c r="AI296" i="1"/>
  <c r="AH696" i="1"/>
  <c r="AJ93" i="1"/>
  <c r="AK93" i="1" s="1"/>
  <c r="AM93" i="1" s="1"/>
  <c r="AP93" i="1" s="1"/>
  <c r="AQ93" i="1" s="1"/>
  <c r="AK71" i="1" l="1"/>
  <c r="AM71" i="1" s="1"/>
  <c r="AP71" i="1" s="1"/>
  <c r="AQ71" i="1" s="1"/>
  <c r="AI68" i="1"/>
  <c r="AJ69" i="1" s="1"/>
  <c r="AK70" i="1" s="1"/>
  <c r="AH95" i="1"/>
  <c r="AI95" i="1" s="1"/>
  <c r="AJ95" i="1" s="1"/>
  <c r="AI84" i="1"/>
  <c r="AI85" i="1" s="1"/>
  <c r="AJ85" i="1" s="1"/>
  <c r="AK79" i="1"/>
  <c r="AM79" i="1" s="1"/>
  <c r="AP79" i="1" s="1"/>
  <c r="AQ79" i="1" s="1"/>
  <c r="AK78" i="1"/>
  <c r="AJ114" i="1"/>
  <c r="AJ115" i="1" s="1"/>
  <c r="AJ100" i="1"/>
  <c r="AK101" i="1" s="1"/>
  <c r="AI1099" i="1"/>
  <c r="AJ1099" i="1" s="1"/>
  <c r="AK1099" i="1" s="1"/>
  <c r="AM1099" i="1" s="1"/>
  <c r="AP1099" i="1" s="1"/>
  <c r="AQ1099" i="1" s="1"/>
  <c r="AI126" i="1"/>
  <c r="AK75" i="1"/>
  <c r="AM75" i="1" s="1"/>
  <c r="AP75" i="1" s="1"/>
  <c r="AQ75" i="1" s="1"/>
  <c r="AK74" i="1"/>
  <c r="AH52" i="1"/>
  <c r="AJ723" i="1"/>
  <c r="AJ724" i="1" s="1"/>
  <c r="AK724" i="1" s="1"/>
  <c r="AM724" i="1" s="1"/>
  <c r="AP724" i="1" s="1"/>
  <c r="AQ724" i="1" s="1"/>
  <c r="AI874" i="1"/>
  <c r="AJ874" i="1" s="1"/>
  <c r="AI642" i="1"/>
  <c r="AJ642" i="1" s="1"/>
  <c r="AK642" i="1" s="1"/>
  <c r="AJ72" i="1"/>
  <c r="AK73" i="1" s="1"/>
  <c r="AJ694" i="1"/>
  <c r="AJ695" i="1" s="1"/>
  <c r="AK695" i="1" s="1"/>
  <c r="AK76" i="1"/>
  <c r="AM76" i="1" s="1"/>
  <c r="AP76" i="1" s="1"/>
  <c r="AQ76" i="1" s="1"/>
  <c r="AK108" i="1"/>
  <c r="AJ518" i="1"/>
  <c r="AJ45" i="1"/>
  <c r="AK46" i="1" s="1"/>
  <c r="AK102" i="1"/>
  <c r="AM102" i="1" s="1"/>
  <c r="AP102" i="1" s="1"/>
  <c r="AQ102" i="1" s="1"/>
  <c r="AK107" i="1"/>
  <c r="AM107" i="1" s="1"/>
  <c r="AP107" i="1" s="1"/>
  <c r="AQ107" i="1" s="1"/>
  <c r="AJ64" i="1"/>
  <c r="AK65" i="1" s="1"/>
  <c r="AJ111" i="1"/>
  <c r="AK112" i="1" s="1"/>
  <c r="AH697" i="1"/>
  <c r="AJ296" i="1"/>
  <c r="AH643" i="1"/>
  <c r="AH520" i="1"/>
  <c r="AK110" i="1"/>
  <c r="AM110" i="1" s="1"/>
  <c r="AP110" i="1" s="1"/>
  <c r="AQ110" i="1" s="1"/>
  <c r="AH127" i="1"/>
  <c r="AK77" i="1"/>
  <c r="AI725" i="1"/>
  <c r="AI726" i="1" s="1"/>
  <c r="AI759" i="1"/>
  <c r="AJ759" i="1" s="1"/>
  <c r="AH49" i="1"/>
  <c r="AI49" i="1" s="1"/>
  <c r="AJ125" i="1"/>
  <c r="AH762" i="1"/>
  <c r="AH727" i="1"/>
  <c r="AH86" i="1"/>
  <c r="AI87" i="1" s="1"/>
  <c r="AH298" i="1"/>
  <c r="AK47" i="1"/>
  <c r="AM47" i="1" s="1"/>
  <c r="AP47" i="1" s="1"/>
  <c r="AQ47" i="1" s="1"/>
  <c r="AM101" i="1"/>
  <c r="AP101" i="1" s="1"/>
  <c r="AQ101" i="1" s="1"/>
  <c r="AI519" i="1"/>
  <c r="AI696" i="1"/>
  <c r="AI117" i="1"/>
  <c r="AJ758" i="1"/>
  <c r="AI48" i="1"/>
  <c r="AH875" i="1"/>
  <c r="AH1102" i="1"/>
  <c r="AJ94" i="1"/>
  <c r="AK94" i="1" s="1"/>
  <c r="AM94" i="1" s="1"/>
  <c r="AP94" i="1" s="1"/>
  <c r="AQ94" i="1" s="1"/>
  <c r="AK67" i="1"/>
  <c r="AM67" i="1" s="1"/>
  <c r="AP67" i="1" s="1"/>
  <c r="AQ67" i="1" s="1"/>
  <c r="AM66" i="1"/>
  <c r="AP66" i="1" s="1"/>
  <c r="AQ66" i="1" s="1"/>
  <c r="AK66" i="1"/>
  <c r="AH119" i="1"/>
  <c r="AH103" i="1"/>
  <c r="AI104" i="1" s="1"/>
  <c r="AI297" i="1"/>
  <c r="AJ80" i="1"/>
  <c r="AK81" i="1" s="1"/>
  <c r="J1125" i="1"/>
  <c r="AK518" i="1" l="1"/>
  <c r="AM518" i="1" s="1"/>
  <c r="AJ68" i="1"/>
  <c r="AK69" i="1" s="1"/>
  <c r="AJ84" i="1"/>
  <c r="AK85" i="1" s="1"/>
  <c r="AM85" i="1" s="1"/>
  <c r="AP85" i="1" s="1"/>
  <c r="AQ85" i="1" s="1"/>
  <c r="AH96" i="1"/>
  <c r="AI97" i="1" s="1"/>
  <c r="AM97" i="1" s="1"/>
  <c r="AP97" i="1" s="1"/>
  <c r="AQ97" i="1" s="1"/>
  <c r="AK114" i="1"/>
  <c r="AM114" i="1" s="1"/>
  <c r="AP114" i="1" s="1"/>
  <c r="AQ114" i="1" s="1"/>
  <c r="AK115" i="1"/>
  <c r="AM115" i="1" s="1"/>
  <c r="AP115" i="1" s="1"/>
  <c r="AQ115" i="1" s="1"/>
  <c r="AJ116" i="1"/>
  <c r="AJ117" i="1" s="1"/>
  <c r="AJ126" i="1"/>
  <c r="AK126" i="1" s="1"/>
  <c r="AM126" i="1" s="1"/>
  <c r="AP126" i="1" s="1"/>
  <c r="AQ126" i="1" s="1"/>
  <c r="AK100" i="1"/>
  <c r="AM100" i="1" s="1"/>
  <c r="AP100" i="1" s="1"/>
  <c r="AQ100" i="1" s="1"/>
  <c r="AI1100" i="1"/>
  <c r="AJ1100" i="1" s="1"/>
  <c r="AK1100" i="1" s="1"/>
  <c r="AM1100" i="1" s="1"/>
  <c r="AP1100" i="1" s="1"/>
  <c r="AQ1100" i="1" s="1"/>
  <c r="AI127" i="1"/>
  <c r="AH53" i="1"/>
  <c r="AI52" i="1"/>
  <c r="AI875" i="1"/>
  <c r="AJ875" i="1" s="1"/>
  <c r="AK64" i="1"/>
  <c r="AM64" i="1" s="1"/>
  <c r="AP64" i="1" s="1"/>
  <c r="AQ64" i="1" s="1"/>
  <c r="AK72" i="1"/>
  <c r="AM72" i="1" s="1"/>
  <c r="AP72" i="1" s="1"/>
  <c r="AQ72" i="1" s="1"/>
  <c r="AI86" i="1"/>
  <c r="AJ87" i="1" s="1"/>
  <c r="AK111" i="1"/>
  <c r="AM111" i="1" s="1"/>
  <c r="AP111" i="1" s="1"/>
  <c r="AQ111" i="1" s="1"/>
  <c r="AK45" i="1"/>
  <c r="AM45" i="1" s="1"/>
  <c r="AP45" i="1" s="1"/>
  <c r="AQ45" i="1" s="1"/>
  <c r="AJ297" i="1"/>
  <c r="AK297" i="1" s="1"/>
  <c r="AM297" i="1" s="1"/>
  <c r="AP297" i="1" s="1"/>
  <c r="AQ297" i="1" s="1"/>
  <c r="AJ696" i="1"/>
  <c r="AK696" i="1" s="1"/>
  <c r="AM696" i="1" s="1"/>
  <c r="AJ725" i="1"/>
  <c r="AJ726" i="1" s="1"/>
  <c r="AM642" i="1"/>
  <c r="AP642" i="1" s="1"/>
  <c r="AQ642" i="1" s="1"/>
  <c r="AH1103" i="1"/>
  <c r="AI298" i="1"/>
  <c r="AH120" i="1"/>
  <c r="AK95" i="1"/>
  <c r="AM95" i="1" s="1"/>
  <c r="AP95" i="1" s="1"/>
  <c r="AQ95" i="1" s="1"/>
  <c r="AI118" i="1"/>
  <c r="AI119" i="1" s="1"/>
  <c r="AH299" i="1"/>
  <c r="AH50" i="1"/>
  <c r="AI520" i="1"/>
  <c r="AH728" i="1"/>
  <c r="AH698" i="1"/>
  <c r="AM104" i="1"/>
  <c r="AP104" i="1" s="1"/>
  <c r="AQ104" i="1" s="1"/>
  <c r="AJ105" i="1"/>
  <c r="AJ49" i="1"/>
  <c r="AJ48" i="1"/>
  <c r="AI727" i="1"/>
  <c r="AJ727" i="1" s="1"/>
  <c r="AH644" i="1"/>
  <c r="AI697" i="1"/>
  <c r="AI103" i="1"/>
  <c r="AH876" i="1"/>
  <c r="AK759" i="1"/>
  <c r="AM759" i="1" s="1"/>
  <c r="AP759" i="1" s="1"/>
  <c r="AQ759" i="1" s="1"/>
  <c r="AK758" i="1"/>
  <c r="AM758" i="1" s="1"/>
  <c r="AP758" i="1" s="1"/>
  <c r="AQ758" i="1" s="1"/>
  <c r="AJ519" i="1"/>
  <c r="AJ88" i="1"/>
  <c r="AM87" i="1"/>
  <c r="AP87" i="1" s="1"/>
  <c r="AQ87" i="1" s="1"/>
  <c r="AH763" i="1"/>
  <c r="AH764" i="1" s="1"/>
  <c r="AI760" i="1"/>
  <c r="AM695" i="1"/>
  <c r="AP695" i="1" s="1"/>
  <c r="AQ695" i="1" s="1"/>
  <c r="AH128" i="1"/>
  <c r="AK80" i="1"/>
  <c r="AM80" i="1" s="1"/>
  <c r="AP80" i="1" s="1"/>
  <c r="AQ80" i="1" s="1"/>
  <c r="AH521" i="1"/>
  <c r="AI643" i="1"/>
  <c r="AK874" i="1"/>
  <c r="AM874" i="1" s="1"/>
  <c r="AP874" i="1" s="1"/>
  <c r="AQ874" i="1" s="1"/>
  <c r="J1121" i="1"/>
  <c r="M1125" i="1"/>
  <c r="AK68" i="1" l="1"/>
  <c r="AM68" i="1" s="1"/>
  <c r="AP68" i="1" s="1"/>
  <c r="AQ68" i="1" s="1"/>
  <c r="AP518" i="1"/>
  <c r="AQ518" i="1" s="1"/>
  <c r="AK84" i="1"/>
  <c r="AM84" i="1" s="1"/>
  <c r="AP84" i="1" s="1"/>
  <c r="AQ84" i="1" s="1"/>
  <c r="AJ98" i="1"/>
  <c r="AM98" i="1" s="1"/>
  <c r="AP98" i="1" s="1"/>
  <c r="AQ98" i="1" s="1"/>
  <c r="AI1101" i="1"/>
  <c r="AJ1101" i="1" s="1"/>
  <c r="AK1101" i="1" s="1"/>
  <c r="AM1101" i="1" s="1"/>
  <c r="AP1101" i="1" s="1"/>
  <c r="AQ1101" i="1" s="1"/>
  <c r="AI96" i="1"/>
  <c r="AJ97" i="1" s="1"/>
  <c r="AJ127" i="1"/>
  <c r="AK127" i="1" s="1"/>
  <c r="AM127" i="1" s="1"/>
  <c r="AP127" i="1" s="1"/>
  <c r="AQ127" i="1" s="1"/>
  <c r="AK116" i="1"/>
  <c r="AM116" i="1" s="1"/>
  <c r="AP116" i="1" s="1"/>
  <c r="AQ116" i="1" s="1"/>
  <c r="AJ86" i="1"/>
  <c r="AK87" i="1" s="1"/>
  <c r="AI53" i="1"/>
  <c r="AJ53" i="1" s="1"/>
  <c r="AH54" i="1"/>
  <c r="AJ52" i="1"/>
  <c r="AK88" i="1"/>
  <c r="AK725" i="1"/>
  <c r="AM725" i="1" s="1"/>
  <c r="AP725" i="1" s="1"/>
  <c r="AQ725" i="1" s="1"/>
  <c r="AP696" i="1"/>
  <c r="AQ696" i="1" s="1"/>
  <c r="AH765" i="1"/>
  <c r="AK519" i="1"/>
  <c r="AM519" i="1" s="1"/>
  <c r="AP519" i="1" s="1"/>
  <c r="AQ519" i="1" s="1"/>
  <c r="AH699" i="1"/>
  <c r="AH700" i="1" s="1"/>
  <c r="AM49" i="1"/>
  <c r="AP49" i="1" s="1"/>
  <c r="AQ49" i="1" s="1"/>
  <c r="AJ643" i="1"/>
  <c r="AH129" i="1"/>
  <c r="AI761" i="1"/>
  <c r="AJ761" i="1" s="1"/>
  <c r="AJ104" i="1"/>
  <c r="AK105" i="1" s="1"/>
  <c r="AJ103" i="1"/>
  <c r="AH645" i="1"/>
  <c r="AI698" i="1"/>
  <c r="AJ697" i="1"/>
  <c r="AK726" i="1"/>
  <c r="AM726" i="1" s="1"/>
  <c r="AP726" i="1" s="1"/>
  <c r="AQ726" i="1" s="1"/>
  <c r="AK727" i="1"/>
  <c r="AM727" i="1" s="1"/>
  <c r="AP727" i="1" s="1"/>
  <c r="AQ727" i="1" s="1"/>
  <c r="AH300" i="1"/>
  <c r="AH121" i="1"/>
  <c r="AH522" i="1"/>
  <c r="AI128" i="1"/>
  <c r="AJ760" i="1"/>
  <c r="AK117" i="1"/>
  <c r="AM117" i="1" s="1"/>
  <c r="AP117" i="1" s="1"/>
  <c r="AQ117" i="1" s="1"/>
  <c r="AH877" i="1"/>
  <c r="AH878" i="1" s="1"/>
  <c r="AI644" i="1"/>
  <c r="AK49" i="1"/>
  <c r="AK48" i="1"/>
  <c r="AM48" i="1" s="1"/>
  <c r="AP48" i="1" s="1"/>
  <c r="AQ48" i="1" s="1"/>
  <c r="AK106" i="1"/>
  <c r="AM106" i="1" s="1"/>
  <c r="AP106" i="1" s="1"/>
  <c r="AQ106" i="1" s="1"/>
  <c r="AM105" i="1"/>
  <c r="AP105" i="1" s="1"/>
  <c r="AQ105" i="1" s="1"/>
  <c r="AH729" i="1"/>
  <c r="AK875" i="1"/>
  <c r="AM875" i="1" s="1"/>
  <c r="AP875" i="1" s="1"/>
  <c r="AQ875" i="1" s="1"/>
  <c r="AH51" i="1"/>
  <c r="AH55" i="1" s="1"/>
  <c r="AI299" i="1"/>
  <c r="AI120" i="1"/>
  <c r="AJ120" i="1" s="1"/>
  <c r="AJ520" i="1"/>
  <c r="AI521" i="1"/>
  <c r="AK89" i="1"/>
  <c r="AM89" i="1" s="1"/>
  <c r="AP89" i="1" s="1"/>
  <c r="AQ89" i="1" s="1"/>
  <c r="AM88" i="1"/>
  <c r="AP88" i="1" s="1"/>
  <c r="AQ88" i="1" s="1"/>
  <c r="AI876" i="1"/>
  <c r="AI728" i="1"/>
  <c r="AJ728" i="1" s="1"/>
  <c r="AJ298" i="1"/>
  <c r="AI50" i="1"/>
  <c r="AJ118" i="1"/>
  <c r="AK118" i="1" s="1"/>
  <c r="AM118" i="1" s="1"/>
  <c r="AP118" i="1" s="1"/>
  <c r="AQ118" i="1" s="1"/>
  <c r="AH1104" i="1"/>
  <c r="AH1105" i="1" s="1"/>
  <c r="M1121" i="1"/>
  <c r="J843" i="1"/>
  <c r="J791" i="1"/>
  <c r="AH25" i="2" l="1"/>
  <c r="AI25" i="2" s="1"/>
  <c r="AH301" i="1"/>
  <c r="AK99" i="1"/>
  <c r="AM99" i="1" s="1"/>
  <c r="AP99" i="1" s="1"/>
  <c r="AQ99" i="1" s="1"/>
  <c r="AK98" i="1"/>
  <c r="AJ96" i="1"/>
  <c r="AK97" i="1" s="1"/>
  <c r="AI1102" i="1"/>
  <c r="AJ1102" i="1" s="1"/>
  <c r="AK1102" i="1" s="1"/>
  <c r="AM1102" i="1" s="1"/>
  <c r="AP1102" i="1" s="1"/>
  <c r="AQ1102" i="1" s="1"/>
  <c r="AJ644" i="1"/>
  <c r="AK644" i="1" s="1"/>
  <c r="AM644" i="1" s="1"/>
  <c r="AK86" i="1"/>
  <c r="AM86" i="1" s="1"/>
  <c r="AP86" i="1" s="1"/>
  <c r="AQ86" i="1" s="1"/>
  <c r="AI54" i="1"/>
  <c r="AJ54" i="1" s="1"/>
  <c r="AK53" i="1"/>
  <c r="AM53" i="1" s="1"/>
  <c r="AP53" i="1" s="1"/>
  <c r="AQ53" i="1" s="1"/>
  <c r="AK52" i="1"/>
  <c r="AM52" i="1"/>
  <c r="AP52" i="1" s="1"/>
  <c r="AQ52" i="1" s="1"/>
  <c r="AJ119" i="1"/>
  <c r="AK120" i="1" s="1"/>
  <c r="AI522" i="1"/>
  <c r="AJ522" i="1" s="1"/>
  <c r="AK520" i="1"/>
  <c r="AM520" i="1" s="1"/>
  <c r="AI645" i="1"/>
  <c r="AH122" i="1"/>
  <c r="AI123" i="1" s="1"/>
  <c r="AK697" i="1"/>
  <c r="AM697" i="1" s="1"/>
  <c r="AP697" i="1" s="1"/>
  <c r="AQ697" i="1" s="1"/>
  <c r="AJ876" i="1"/>
  <c r="AK761" i="1"/>
  <c r="AM761" i="1" s="1"/>
  <c r="AP761" i="1" s="1"/>
  <c r="AQ761" i="1" s="1"/>
  <c r="AK760" i="1"/>
  <c r="AM760" i="1" s="1"/>
  <c r="AP760" i="1" s="1"/>
  <c r="AQ760" i="1" s="1"/>
  <c r="AK104" i="1"/>
  <c r="AK103" i="1"/>
  <c r="AM103" i="1" s="1"/>
  <c r="AP103" i="1" s="1"/>
  <c r="AQ103" i="1" s="1"/>
  <c r="AH130" i="1"/>
  <c r="AK298" i="1"/>
  <c r="AM298" i="1" s="1"/>
  <c r="AP298" i="1" s="1"/>
  <c r="AQ298" i="1" s="1"/>
  <c r="AH730" i="1"/>
  <c r="AH731" i="1" s="1"/>
  <c r="AJ128" i="1"/>
  <c r="AJ299" i="1"/>
  <c r="AI762" i="1"/>
  <c r="AJ762" i="1" s="1"/>
  <c r="AI129" i="1"/>
  <c r="AH766" i="1"/>
  <c r="AJ50" i="1"/>
  <c r="AK50" i="1" s="1"/>
  <c r="AM120" i="1"/>
  <c r="AP120" i="1" s="1"/>
  <c r="AQ120" i="1" s="1"/>
  <c r="AI51" i="1"/>
  <c r="AJ698" i="1"/>
  <c r="AK698" i="1" s="1"/>
  <c r="AM698" i="1" s="1"/>
  <c r="AK728" i="1"/>
  <c r="AM728" i="1" s="1"/>
  <c r="AP728" i="1" s="1"/>
  <c r="AQ728" i="1" s="1"/>
  <c r="AH701" i="1"/>
  <c r="AI121" i="1"/>
  <c r="AJ121" i="1" s="1"/>
  <c r="AK121" i="1" s="1"/>
  <c r="AM121" i="1" s="1"/>
  <c r="AP121" i="1" s="1"/>
  <c r="AQ121" i="1" s="1"/>
  <c r="AH646" i="1"/>
  <c r="AI699" i="1"/>
  <c r="AI700" i="1" s="1"/>
  <c r="AH1106" i="1"/>
  <c r="AH1107" i="1" s="1"/>
  <c r="AI55" i="1"/>
  <c r="AH56" i="1"/>
  <c r="AI729" i="1"/>
  <c r="AI877" i="1"/>
  <c r="AH523" i="1"/>
  <c r="AH524" i="1" s="1"/>
  <c r="AI300" i="1"/>
  <c r="AJ521" i="1"/>
  <c r="AK643" i="1"/>
  <c r="AM643" i="1" s="1"/>
  <c r="AP643" i="1" s="1"/>
  <c r="AQ643" i="1" s="1"/>
  <c r="M843" i="1"/>
  <c r="M575" i="1"/>
  <c r="M481" i="1"/>
  <c r="AH26" i="2" l="1"/>
  <c r="AJ25" i="2"/>
  <c r="AH302" i="1"/>
  <c r="AI301" i="1"/>
  <c r="AK96" i="1"/>
  <c r="AM96" i="1" s="1"/>
  <c r="AP96" i="1" s="1"/>
  <c r="AQ96" i="1" s="1"/>
  <c r="AP520" i="1"/>
  <c r="AQ520" i="1" s="1"/>
  <c r="AI1103" i="1"/>
  <c r="AI1104" i="1" s="1"/>
  <c r="AI1105" i="1" s="1"/>
  <c r="AJ645" i="1"/>
  <c r="AK645" i="1" s="1"/>
  <c r="AM645" i="1" s="1"/>
  <c r="AI878" i="1"/>
  <c r="AJ877" i="1"/>
  <c r="AK877" i="1" s="1"/>
  <c r="AM877" i="1" s="1"/>
  <c r="AK54" i="1"/>
  <c r="AM54" i="1" s="1"/>
  <c r="AP54" i="1" s="1"/>
  <c r="AQ54" i="1" s="1"/>
  <c r="AK119" i="1"/>
  <c r="AM119" i="1" s="1"/>
  <c r="AP119" i="1" s="1"/>
  <c r="AQ119" i="1" s="1"/>
  <c r="AI56" i="1"/>
  <c r="AJ56" i="1" s="1"/>
  <c r="AI130" i="1"/>
  <c r="AI523" i="1"/>
  <c r="AI524" i="1" s="1"/>
  <c r="AP698" i="1"/>
  <c r="AQ698" i="1" s="1"/>
  <c r="AM50" i="1"/>
  <c r="AP50" i="1" s="1"/>
  <c r="AQ50" i="1" s="1"/>
  <c r="AP644" i="1"/>
  <c r="AQ644" i="1" s="1"/>
  <c r="AJ55" i="1"/>
  <c r="AM55" i="1" s="1"/>
  <c r="AP55" i="1" s="1"/>
  <c r="AQ55" i="1" s="1"/>
  <c r="AJ699" i="1"/>
  <c r="AJ700" i="1" s="1"/>
  <c r="AK762" i="1"/>
  <c r="AM762" i="1" s="1"/>
  <c r="AP762" i="1" s="1"/>
  <c r="AQ762" i="1" s="1"/>
  <c r="AH647" i="1"/>
  <c r="AJ51" i="1"/>
  <c r="AK128" i="1"/>
  <c r="AM128" i="1" s="1"/>
  <c r="AP128" i="1" s="1"/>
  <c r="AQ128" i="1" s="1"/>
  <c r="AJ300" i="1"/>
  <c r="AI646" i="1"/>
  <c r="AI701" i="1"/>
  <c r="AH702" i="1"/>
  <c r="AH703" i="1" s="1"/>
  <c r="AH767" i="1"/>
  <c r="AH732" i="1"/>
  <c r="AH733" i="1" s="1"/>
  <c r="AK876" i="1"/>
  <c r="AM876" i="1" s="1"/>
  <c r="AP876" i="1" s="1"/>
  <c r="AQ876" i="1" s="1"/>
  <c r="AJ124" i="1"/>
  <c r="AM123" i="1"/>
  <c r="AP123" i="1" s="1"/>
  <c r="AQ123" i="1" s="1"/>
  <c r="AK521" i="1"/>
  <c r="AM521" i="1" s="1"/>
  <c r="AJ729" i="1"/>
  <c r="AJ129" i="1"/>
  <c r="AI730" i="1"/>
  <c r="AK299" i="1"/>
  <c r="AM299" i="1" s="1"/>
  <c r="AP299" i="1" s="1"/>
  <c r="AQ299" i="1" s="1"/>
  <c r="AI122" i="1"/>
  <c r="AJ122" i="1" s="1"/>
  <c r="AH1108" i="1"/>
  <c r="AH131" i="1"/>
  <c r="AI763" i="1"/>
  <c r="AK522" i="1"/>
  <c r="AM522" i="1" s="1"/>
  <c r="AP522" i="1" s="1"/>
  <c r="AQ522" i="1" s="1"/>
  <c r="AH525" i="1"/>
  <c r="AH57" i="1"/>
  <c r="AH879" i="1"/>
  <c r="M94" i="1"/>
  <c r="AH27" i="2" l="1"/>
  <c r="AK25" i="2"/>
  <c r="AM25" i="2" s="1"/>
  <c r="AP25" i="2" s="1"/>
  <c r="AQ25" i="2" s="1"/>
  <c r="AI26" i="2"/>
  <c r="AJ1103" i="1"/>
  <c r="AK1103" i="1" s="1"/>
  <c r="AM1103" i="1" s="1"/>
  <c r="AP1103" i="1" s="1"/>
  <c r="AQ1103" i="1" s="1"/>
  <c r="AH303" i="1"/>
  <c r="AI302" i="1"/>
  <c r="AJ301" i="1"/>
  <c r="AK301" i="1" s="1"/>
  <c r="AP521" i="1"/>
  <c r="AQ521" i="1" s="1"/>
  <c r="AJ878" i="1"/>
  <c r="AK878" i="1" s="1"/>
  <c r="AI1106" i="1"/>
  <c r="AI1107" i="1" s="1"/>
  <c r="AJ130" i="1"/>
  <c r="AK130" i="1" s="1"/>
  <c r="AM130" i="1" s="1"/>
  <c r="AK699" i="1"/>
  <c r="AM699" i="1" s="1"/>
  <c r="AP699" i="1" s="1"/>
  <c r="AQ699" i="1" s="1"/>
  <c r="AK56" i="1"/>
  <c r="AM56" i="1" s="1"/>
  <c r="AP56" i="1" s="1"/>
  <c r="AQ56" i="1" s="1"/>
  <c r="AI647" i="1"/>
  <c r="AH648" i="1"/>
  <c r="AJ523" i="1"/>
  <c r="AJ524" i="1" s="1"/>
  <c r="AP645" i="1"/>
  <c r="AQ645" i="1" s="1"/>
  <c r="AP877" i="1"/>
  <c r="AQ877" i="1" s="1"/>
  <c r="AI702" i="1"/>
  <c r="AI703" i="1" s="1"/>
  <c r="AH526" i="1"/>
  <c r="AH132" i="1"/>
  <c r="AK300" i="1"/>
  <c r="AM300" i="1" s="1"/>
  <c r="AP300" i="1" s="1"/>
  <c r="AQ300" i="1" s="1"/>
  <c r="AH880" i="1"/>
  <c r="AH1109" i="1"/>
  <c r="AH58" i="1"/>
  <c r="AI58" i="1" s="1"/>
  <c r="AJ123" i="1"/>
  <c r="AK124" i="1" s="1"/>
  <c r="AK125" i="1"/>
  <c r="AM125" i="1" s="1"/>
  <c r="AP125" i="1" s="1"/>
  <c r="AQ125" i="1" s="1"/>
  <c r="AM124" i="1"/>
  <c r="AP124" i="1" s="1"/>
  <c r="AQ124" i="1" s="1"/>
  <c r="AH734" i="1"/>
  <c r="AH735" i="1" s="1"/>
  <c r="AJ646" i="1"/>
  <c r="AK129" i="1"/>
  <c r="AM129" i="1" s="1"/>
  <c r="AP129" i="1" s="1"/>
  <c r="AQ129" i="1" s="1"/>
  <c r="AJ763" i="1"/>
  <c r="AK763" i="1" s="1"/>
  <c r="AI764" i="1"/>
  <c r="AI731" i="1"/>
  <c r="AH768" i="1"/>
  <c r="AI525" i="1"/>
  <c r="AI131" i="1"/>
  <c r="AK729" i="1"/>
  <c r="AM729" i="1" s="1"/>
  <c r="AP729" i="1" s="1"/>
  <c r="AQ729" i="1" s="1"/>
  <c r="AK51" i="1"/>
  <c r="AM51" i="1" s="1"/>
  <c r="AP51" i="1" s="1"/>
  <c r="AQ51" i="1" s="1"/>
  <c r="AK55" i="1"/>
  <c r="AI57" i="1"/>
  <c r="AK122" i="1"/>
  <c r="AM122" i="1" s="1"/>
  <c r="AP122" i="1" s="1"/>
  <c r="AQ122" i="1" s="1"/>
  <c r="AJ730" i="1"/>
  <c r="AH704" i="1"/>
  <c r="AH705" i="1" s="1"/>
  <c r="AH706" i="1" s="1"/>
  <c r="AK700" i="1"/>
  <c r="AM700" i="1" s="1"/>
  <c r="AJ701" i="1"/>
  <c r="M237" i="1"/>
  <c r="M367" i="1"/>
  <c r="J1102" i="1"/>
  <c r="J1106" i="1"/>
  <c r="AH28" i="2" l="1"/>
  <c r="AI27" i="2"/>
  <c r="AJ26" i="2"/>
  <c r="AJ1104" i="1"/>
  <c r="AK1104" i="1" s="1"/>
  <c r="AM1104" i="1" s="1"/>
  <c r="AP1104" i="1" s="1"/>
  <c r="AQ1104" i="1" s="1"/>
  <c r="AI303" i="1"/>
  <c r="AJ302" i="1"/>
  <c r="AK302" i="1" s="1"/>
  <c r="AM302" i="1" s="1"/>
  <c r="AP302" i="1" s="1"/>
  <c r="AQ302" i="1" s="1"/>
  <c r="AM301" i="1"/>
  <c r="AP301" i="1" s="1"/>
  <c r="AQ301" i="1" s="1"/>
  <c r="AH304" i="1"/>
  <c r="AM878" i="1"/>
  <c r="AP878" i="1" s="1"/>
  <c r="AQ878" i="1" s="1"/>
  <c r="AJ702" i="1"/>
  <c r="AK702" i="1" s="1"/>
  <c r="AM702" i="1" s="1"/>
  <c r="AI648" i="1"/>
  <c r="AK523" i="1"/>
  <c r="AM523" i="1" s="1"/>
  <c r="AP700" i="1"/>
  <c r="AQ700" i="1" s="1"/>
  <c r="AI132" i="1"/>
  <c r="AP130" i="1"/>
  <c r="AQ130" i="1" s="1"/>
  <c r="AI526" i="1"/>
  <c r="AJ764" i="1"/>
  <c r="AK764" i="1" s="1"/>
  <c r="AM764" i="1" s="1"/>
  <c r="AP764" i="1" s="1"/>
  <c r="AQ764" i="1" s="1"/>
  <c r="AK701" i="1"/>
  <c r="AM701" i="1" s="1"/>
  <c r="AI704" i="1"/>
  <c r="AI705" i="1" s="1"/>
  <c r="AK730" i="1"/>
  <c r="AM730" i="1" s="1"/>
  <c r="AP730" i="1" s="1"/>
  <c r="AQ730" i="1" s="1"/>
  <c r="AH736" i="1"/>
  <c r="AI879" i="1"/>
  <c r="AJ131" i="1"/>
  <c r="AK123" i="1"/>
  <c r="AM763" i="1"/>
  <c r="AP763" i="1" s="1"/>
  <c r="AQ763" i="1" s="1"/>
  <c r="AI1108" i="1"/>
  <c r="AI1109" i="1" s="1"/>
  <c r="AH59" i="1"/>
  <c r="AK524" i="1"/>
  <c r="AM524" i="1" s="1"/>
  <c r="AP524" i="1" s="1"/>
  <c r="AQ524" i="1" s="1"/>
  <c r="AJ525" i="1"/>
  <c r="AI765" i="1"/>
  <c r="AJ765" i="1" s="1"/>
  <c r="AK646" i="1"/>
  <c r="AM646" i="1" s="1"/>
  <c r="AP646" i="1" s="1"/>
  <c r="AQ646" i="1" s="1"/>
  <c r="AH527" i="1"/>
  <c r="AJ58" i="1"/>
  <c r="AJ57" i="1"/>
  <c r="AJ647" i="1"/>
  <c r="AH1110" i="1"/>
  <c r="AI732" i="1"/>
  <c r="AH769" i="1"/>
  <c r="AH770" i="1" s="1"/>
  <c r="AJ731" i="1"/>
  <c r="AK731" i="1" s="1"/>
  <c r="AM731" i="1" s="1"/>
  <c r="AH881" i="1"/>
  <c r="AH882" i="1" s="1"/>
  <c r="AH133" i="1"/>
  <c r="M1073" i="1"/>
  <c r="J1021" i="1"/>
  <c r="M1106" i="1"/>
  <c r="M1102" i="1"/>
  <c r="J865" i="1"/>
  <c r="AI28" i="2" l="1"/>
  <c r="AK26" i="2"/>
  <c r="AM26" i="2" s="1"/>
  <c r="AP26" i="2" s="1"/>
  <c r="AQ26" i="2" s="1"/>
  <c r="AJ27" i="2"/>
  <c r="AH29" i="2"/>
  <c r="AI29" i="2" s="1"/>
  <c r="AJ1105" i="1"/>
  <c r="AJ1106" i="1" s="1"/>
  <c r="AI304" i="1"/>
  <c r="AJ303" i="1"/>
  <c r="AK303" i="1" s="1"/>
  <c r="AM303" i="1" s="1"/>
  <c r="AP303" i="1" s="1"/>
  <c r="AQ303" i="1" s="1"/>
  <c r="AH305" i="1"/>
  <c r="AP523" i="1"/>
  <c r="AQ523" i="1" s="1"/>
  <c r="AP701" i="1"/>
  <c r="AQ701" i="1" s="1"/>
  <c r="AJ703" i="1"/>
  <c r="AK703" i="1" s="1"/>
  <c r="AM703" i="1" s="1"/>
  <c r="AP731" i="1"/>
  <c r="AQ731" i="1" s="1"/>
  <c r="AJ648" i="1"/>
  <c r="AK648" i="1" s="1"/>
  <c r="AM648" i="1" s="1"/>
  <c r="AI706" i="1"/>
  <c r="AJ706" i="1" s="1"/>
  <c r="AK765" i="1"/>
  <c r="AM765" i="1" s="1"/>
  <c r="AP765" i="1" s="1"/>
  <c r="AQ765" i="1" s="1"/>
  <c r="AI527" i="1"/>
  <c r="AK647" i="1"/>
  <c r="AM647" i="1" s="1"/>
  <c r="AP647" i="1" s="1"/>
  <c r="AQ647" i="1" s="1"/>
  <c r="AI1110" i="1"/>
  <c r="AJ1110" i="1" s="1"/>
  <c r="AJ732" i="1"/>
  <c r="AK732" i="1" s="1"/>
  <c r="AM732" i="1" s="1"/>
  <c r="AI880" i="1"/>
  <c r="AI881" i="1" s="1"/>
  <c r="AI882" i="1" s="1"/>
  <c r="AH134" i="1"/>
  <c r="AI733" i="1"/>
  <c r="AK58" i="1"/>
  <c r="AK57" i="1"/>
  <c r="AM57" i="1" s="1"/>
  <c r="AP57" i="1" s="1"/>
  <c r="AQ57" i="1" s="1"/>
  <c r="AH60" i="1"/>
  <c r="AI61" i="1" s="1"/>
  <c r="AK131" i="1"/>
  <c r="AM131" i="1" s="1"/>
  <c r="AP131" i="1" s="1"/>
  <c r="AQ131" i="1" s="1"/>
  <c r="AI133" i="1"/>
  <c r="AI769" i="1"/>
  <c r="AM58" i="1"/>
  <c r="AP58" i="1" s="1"/>
  <c r="AQ58" i="1" s="1"/>
  <c r="AI59" i="1"/>
  <c r="AJ132" i="1"/>
  <c r="AK132" i="1" s="1"/>
  <c r="AM132" i="1" s="1"/>
  <c r="AH737" i="1"/>
  <c r="AH771" i="1"/>
  <c r="AH1111" i="1"/>
  <c r="AH528" i="1"/>
  <c r="AH883" i="1"/>
  <c r="AH649" i="1"/>
  <c r="AI766" i="1"/>
  <c r="AJ526" i="1"/>
  <c r="AK526" i="1" s="1"/>
  <c r="AM526" i="1" s="1"/>
  <c r="AP526" i="1" s="1"/>
  <c r="AQ526" i="1" s="1"/>
  <c r="AK525" i="1"/>
  <c r="AM525" i="1" s="1"/>
  <c r="AP525" i="1" s="1"/>
  <c r="AQ525" i="1" s="1"/>
  <c r="AJ879" i="1"/>
  <c r="M1022" i="1"/>
  <c r="J864" i="1"/>
  <c r="M914" i="1"/>
  <c r="J821" i="1"/>
  <c r="M791" i="1"/>
  <c r="J730" i="1"/>
  <c r="J712" i="1"/>
  <c r="J674" i="1"/>
  <c r="AJ28" i="2" l="1"/>
  <c r="AK28" i="2" s="1"/>
  <c r="AM28" i="2" s="1"/>
  <c r="AK27" i="2"/>
  <c r="AM27" i="2" s="1"/>
  <c r="AP27" i="2" s="1"/>
  <c r="AQ27" i="2" s="1"/>
  <c r="AJ29" i="2"/>
  <c r="AI305" i="1"/>
  <c r="AK1105" i="1"/>
  <c r="AM1105" i="1" s="1"/>
  <c r="AP1105" i="1" s="1"/>
  <c r="AQ1105" i="1" s="1"/>
  <c r="AJ304" i="1"/>
  <c r="AK304" i="1" s="1"/>
  <c r="AM304" i="1" s="1"/>
  <c r="AP304" i="1" s="1"/>
  <c r="AQ304" i="1" s="1"/>
  <c r="AH306" i="1"/>
  <c r="AJ704" i="1"/>
  <c r="AK704" i="1" s="1"/>
  <c r="AM704" i="1" s="1"/>
  <c r="AP702" i="1"/>
  <c r="AQ702" i="1" s="1"/>
  <c r="AP732" i="1"/>
  <c r="AQ732" i="1" s="1"/>
  <c r="AK1106" i="1"/>
  <c r="AM1106" i="1" s="1"/>
  <c r="AP1106" i="1" s="1"/>
  <c r="AQ1106" i="1" s="1"/>
  <c r="AJ1107" i="1"/>
  <c r="AI1111" i="1"/>
  <c r="AJ1111" i="1" s="1"/>
  <c r="AK1111" i="1" s="1"/>
  <c r="AP648" i="1"/>
  <c r="AQ648" i="1" s="1"/>
  <c r="AJ527" i="1"/>
  <c r="AK527" i="1" s="1"/>
  <c r="AM527" i="1" s="1"/>
  <c r="AI60" i="1"/>
  <c r="AJ61" i="1" s="1"/>
  <c r="AI883" i="1"/>
  <c r="AJ880" i="1"/>
  <c r="AK880" i="1" s="1"/>
  <c r="AM880" i="1" s="1"/>
  <c r="AP880" i="1" s="1"/>
  <c r="AQ880" i="1" s="1"/>
  <c r="AP132" i="1"/>
  <c r="AQ132" i="1" s="1"/>
  <c r="AI767" i="1"/>
  <c r="AJ133" i="1"/>
  <c r="AK133" i="1" s="1"/>
  <c r="AJ766" i="1"/>
  <c r="AH529" i="1"/>
  <c r="AH772" i="1"/>
  <c r="AI734" i="1"/>
  <c r="AI649" i="1"/>
  <c r="AH650" i="1"/>
  <c r="AI528" i="1"/>
  <c r="AJ59" i="1"/>
  <c r="AJ733" i="1"/>
  <c r="AK733" i="1" s="1"/>
  <c r="AI134" i="1"/>
  <c r="AH884" i="1"/>
  <c r="AH738" i="1"/>
  <c r="AH1112" i="1"/>
  <c r="AI770" i="1"/>
  <c r="AJ770" i="1" s="1"/>
  <c r="AK879" i="1"/>
  <c r="AM879" i="1" s="1"/>
  <c r="AP879" i="1" s="1"/>
  <c r="AQ879" i="1" s="1"/>
  <c r="AH707" i="1"/>
  <c r="AJ62" i="1"/>
  <c r="AM61" i="1"/>
  <c r="AP61" i="1" s="1"/>
  <c r="AQ61" i="1" s="1"/>
  <c r="AH135" i="1"/>
  <c r="M712" i="1"/>
  <c r="M674" i="1"/>
  <c r="M730" i="1"/>
  <c r="M821" i="1"/>
  <c r="M909" i="1"/>
  <c r="AK29" i="2" l="1"/>
  <c r="AP28" i="2"/>
  <c r="AQ28" i="2" s="1"/>
  <c r="AM29" i="2"/>
  <c r="AJ305" i="1"/>
  <c r="AK305" i="1" s="1"/>
  <c r="AH307" i="1"/>
  <c r="AI306" i="1"/>
  <c r="AP527" i="1"/>
  <c r="AQ527" i="1" s="1"/>
  <c r="M820" i="1"/>
  <c r="J820" i="1"/>
  <c r="AJ705" i="1"/>
  <c r="AK705" i="1" s="1"/>
  <c r="M729" i="1"/>
  <c r="J729" i="1"/>
  <c r="AP703" i="1"/>
  <c r="AQ703" i="1" s="1"/>
  <c r="AK1107" i="1"/>
  <c r="AM1107" i="1" s="1"/>
  <c r="AP1107" i="1" s="1"/>
  <c r="AQ1107" i="1" s="1"/>
  <c r="AJ1108" i="1"/>
  <c r="AK1108" i="1" s="1"/>
  <c r="AM1108" i="1" s="1"/>
  <c r="AI135" i="1"/>
  <c r="AJ881" i="1"/>
  <c r="AK881" i="1" s="1"/>
  <c r="AM881" i="1" s="1"/>
  <c r="AP881" i="1" s="1"/>
  <c r="AQ881" i="1" s="1"/>
  <c r="AI707" i="1"/>
  <c r="AJ528" i="1"/>
  <c r="AK528" i="1" s="1"/>
  <c r="AJ60" i="1"/>
  <c r="AK61" i="1" s="1"/>
  <c r="AI650" i="1"/>
  <c r="AH739" i="1"/>
  <c r="AH740" i="1" s="1"/>
  <c r="AH773" i="1"/>
  <c r="AM133" i="1"/>
  <c r="AP133" i="1" s="1"/>
  <c r="AQ133" i="1" s="1"/>
  <c r="AK63" i="1"/>
  <c r="AM63" i="1" s="1"/>
  <c r="AP63" i="1" s="1"/>
  <c r="AQ63" i="1" s="1"/>
  <c r="AM62" i="1"/>
  <c r="AP62" i="1" s="1"/>
  <c r="AQ62" i="1" s="1"/>
  <c r="AH1113" i="1"/>
  <c r="AH1114" i="1" s="1"/>
  <c r="AH885" i="1"/>
  <c r="AM1111" i="1"/>
  <c r="AP1111" i="1" s="1"/>
  <c r="AQ1111" i="1" s="1"/>
  <c r="AM733" i="1"/>
  <c r="AP733" i="1" s="1"/>
  <c r="AQ733" i="1" s="1"/>
  <c r="AH530" i="1"/>
  <c r="AH531" i="1" s="1"/>
  <c r="AK62" i="1"/>
  <c r="AI768" i="1"/>
  <c r="AJ769" i="1" s="1"/>
  <c r="AI735" i="1"/>
  <c r="AK766" i="1"/>
  <c r="AM766" i="1" s="1"/>
  <c r="AP766" i="1" s="1"/>
  <c r="AQ766" i="1" s="1"/>
  <c r="AJ134" i="1"/>
  <c r="AI771" i="1"/>
  <c r="AJ771" i="1" s="1"/>
  <c r="AJ734" i="1"/>
  <c r="AH136" i="1"/>
  <c r="AH708" i="1"/>
  <c r="AI1112" i="1"/>
  <c r="AJ649" i="1"/>
  <c r="AK649" i="1" s="1"/>
  <c r="AM649" i="1" s="1"/>
  <c r="AP649" i="1" s="1"/>
  <c r="AQ649" i="1" s="1"/>
  <c r="AI884" i="1"/>
  <c r="AK59" i="1"/>
  <c r="AM59" i="1" s="1"/>
  <c r="AP59" i="1" s="1"/>
  <c r="AQ59" i="1" s="1"/>
  <c r="AH651" i="1"/>
  <c r="AH652" i="1" s="1"/>
  <c r="AI529" i="1"/>
  <c r="AJ767" i="1"/>
  <c r="J420" i="1"/>
  <c r="J398" i="1"/>
  <c r="AP29" i="2" l="1"/>
  <c r="AQ29" i="2" s="1"/>
  <c r="AH1115" i="1"/>
  <c r="AM305" i="1"/>
  <c r="AP305" i="1" s="1"/>
  <c r="AQ305" i="1" s="1"/>
  <c r="AI307" i="1"/>
  <c r="AJ306" i="1"/>
  <c r="AH308" i="1"/>
  <c r="AM705" i="1"/>
  <c r="AK706" i="1"/>
  <c r="AM706" i="1" s="1"/>
  <c r="AP706" i="1" s="1"/>
  <c r="AQ706" i="1" s="1"/>
  <c r="AP1108" i="1"/>
  <c r="AQ1108" i="1" s="1"/>
  <c r="AP704" i="1"/>
  <c r="AQ704" i="1" s="1"/>
  <c r="AI136" i="1"/>
  <c r="AJ135" i="1"/>
  <c r="AJ1109" i="1"/>
  <c r="AK1110" i="1" s="1"/>
  <c r="AM1110" i="1" s="1"/>
  <c r="AP1110" i="1" s="1"/>
  <c r="AQ1110" i="1" s="1"/>
  <c r="AJ882" i="1"/>
  <c r="AJ883" i="1" s="1"/>
  <c r="AM528" i="1"/>
  <c r="AP528" i="1" s="1"/>
  <c r="AQ528" i="1" s="1"/>
  <c r="AK60" i="1"/>
  <c r="AM60" i="1" s="1"/>
  <c r="AP60" i="1" s="1"/>
  <c r="AQ60" i="1" s="1"/>
  <c r="AK134" i="1"/>
  <c r="AM134" i="1" s="1"/>
  <c r="AP134" i="1" s="1"/>
  <c r="AQ134" i="1" s="1"/>
  <c r="AI651" i="1"/>
  <c r="AI652" i="1" s="1"/>
  <c r="AK771" i="1"/>
  <c r="AM771" i="1" s="1"/>
  <c r="AP771" i="1" s="1"/>
  <c r="AQ771" i="1" s="1"/>
  <c r="AH709" i="1"/>
  <c r="AI736" i="1"/>
  <c r="AI530" i="1"/>
  <c r="AI531" i="1" s="1"/>
  <c r="AK734" i="1"/>
  <c r="AM734" i="1" s="1"/>
  <c r="AP734" i="1" s="1"/>
  <c r="AQ734" i="1" s="1"/>
  <c r="AI708" i="1"/>
  <c r="AJ735" i="1"/>
  <c r="AK735" i="1" s="1"/>
  <c r="AM735" i="1" s="1"/>
  <c r="AP735" i="1" s="1"/>
  <c r="AQ735" i="1" s="1"/>
  <c r="AJ768" i="1"/>
  <c r="AK769" i="1" s="1"/>
  <c r="AI1113" i="1"/>
  <c r="AH774" i="1"/>
  <c r="AH653" i="1"/>
  <c r="AH654" i="1" s="1"/>
  <c r="AK767" i="1"/>
  <c r="AM767" i="1" s="1"/>
  <c r="AP767" i="1" s="1"/>
  <c r="AQ767" i="1" s="1"/>
  <c r="AJ529" i="1"/>
  <c r="AH886" i="1"/>
  <c r="AJ650" i="1"/>
  <c r="AK770" i="1"/>
  <c r="AM770" i="1" s="1"/>
  <c r="AP770" i="1" s="1"/>
  <c r="AQ770" i="1" s="1"/>
  <c r="AM769" i="1"/>
  <c r="AP769" i="1" s="1"/>
  <c r="AQ769" i="1" s="1"/>
  <c r="AJ884" i="1"/>
  <c r="AM884" i="1" s="1"/>
  <c r="AP884" i="1" s="1"/>
  <c r="AQ884" i="1" s="1"/>
  <c r="AJ1112" i="1"/>
  <c r="AH137" i="1"/>
  <c r="AH138" i="1" s="1"/>
  <c r="AI772" i="1"/>
  <c r="AH532" i="1"/>
  <c r="AI532" i="1" s="1"/>
  <c r="AI885" i="1"/>
  <c r="AJ707" i="1"/>
  <c r="AK707" i="1" s="1"/>
  <c r="AM707" i="1" s="1"/>
  <c r="AP707" i="1" s="1"/>
  <c r="AQ707" i="1" s="1"/>
  <c r="AH741" i="1"/>
  <c r="M420" i="1"/>
  <c r="M390" i="1"/>
  <c r="M492" i="1"/>
  <c r="M457" i="1"/>
  <c r="J308" i="1"/>
  <c r="AH1116" i="1" l="1"/>
  <c r="AI1114" i="1"/>
  <c r="AI308" i="1"/>
  <c r="AJ307" i="1"/>
  <c r="AH309" i="1"/>
  <c r="AK306" i="1"/>
  <c r="AM306" i="1" s="1"/>
  <c r="AP306" i="1" s="1"/>
  <c r="AQ306" i="1" s="1"/>
  <c r="AJ136" i="1"/>
  <c r="AK136" i="1" s="1"/>
  <c r="AM136" i="1" s="1"/>
  <c r="AK135" i="1"/>
  <c r="AM135" i="1" s="1"/>
  <c r="AP135" i="1" s="1"/>
  <c r="AQ135" i="1" s="1"/>
  <c r="AP705" i="1"/>
  <c r="AQ705" i="1" s="1"/>
  <c r="AK1109" i="1"/>
  <c r="AM1109" i="1" s="1"/>
  <c r="AP1109" i="1" s="1"/>
  <c r="AQ1109" i="1" s="1"/>
  <c r="AK883" i="1"/>
  <c r="AM883" i="1" s="1"/>
  <c r="AK882" i="1"/>
  <c r="AM882" i="1" s="1"/>
  <c r="AP882" i="1" s="1"/>
  <c r="AQ882" i="1" s="1"/>
  <c r="AJ651" i="1"/>
  <c r="AJ652" i="1" s="1"/>
  <c r="AI886" i="1"/>
  <c r="AI653" i="1"/>
  <c r="AI654" i="1" s="1"/>
  <c r="AJ532" i="1"/>
  <c r="AH710" i="1"/>
  <c r="AI710" i="1" s="1"/>
  <c r="AH742" i="1"/>
  <c r="AJ885" i="1"/>
  <c r="AK885" i="1" s="1"/>
  <c r="AM885" i="1" s="1"/>
  <c r="AP885" i="1" s="1"/>
  <c r="AQ885" i="1" s="1"/>
  <c r="AI137" i="1"/>
  <c r="AI138" i="1" s="1"/>
  <c r="AH775" i="1"/>
  <c r="AH776" i="1" s="1"/>
  <c r="AI737" i="1"/>
  <c r="AI709" i="1"/>
  <c r="AK650" i="1"/>
  <c r="AM650" i="1" s="1"/>
  <c r="AP650" i="1" s="1"/>
  <c r="AQ650" i="1" s="1"/>
  <c r="AJ1113" i="1"/>
  <c r="AH139" i="1"/>
  <c r="AH887" i="1"/>
  <c r="AK768" i="1"/>
  <c r="AM768" i="1" s="1"/>
  <c r="AP768" i="1" s="1"/>
  <c r="AQ768" i="1" s="1"/>
  <c r="AJ772" i="1"/>
  <c r="AH533" i="1"/>
  <c r="AK1112" i="1"/>
  <c r="AM1112" i="1" s="1"/>
  <c r="AP1112" i="1" s="1"/>
  <c r="AQ1112" i="1" s="1"/>
  <c r="AK884" i="1"/>
  <c r="AI773" i="1"/>
  <c r="AK529" i="1"/>
  <c r="AM529" i="1" s="1"/>
  <c r="AP529" i="1" s="1"/>
  <c r="AQ529" i="1" s="1"/>
  <c r="AH655" i="1"/>
  <c r="AJ708" i="1"/>
  <c r="AJ736" i="1"/>
  <c r="AJ530" i="1"/>
  <c r="M308" i="1"/>
  <c r="J300" i="1"/>
  <c r="AJ1114" i="1" l="1"/>
  <c r="AK1114" i="1" s="1"/>
  <c r="AM1114" i="1" s="1"/>
  <c r="AP1114" i="1" s="1"/>
  <c r="AQ1114" i="1" s="1"/>
  <c r="AH1117" i="1"/>
  <c r="AK1113" i="1"/>
  <c r="AM1113" i="1" s="1"/>
  <c r="AP1113" i="1" s="1"/>
  <c r="AQ1113" i="1" s="1"/>
  <c r="AI1115" i="1"/>
  <c r="AJ308" i="1"/>
  <c r="AK308" i="1" s="1"/>
  <c r="AM308" i="1" s="1"/>
  <c r="AP308" i="1" s="1"/>
  <c r="AQ308" i="1" s="1"/>
  <c r="AK307" i="1"/>
  <c r="AM307" i="1" s="1"/>
  <c r="AP307" i="1" s="1"/>
  <c r="AQ307" i="1" s="1"/>
  <c r="AH310" i="1"/>
  <c r="AI309" i="1"/>
  <c r="M306" i="1"/>
  <c r="J306" i="1"/>
  <c r="AP883" i="1"/>
  <c r="AQ883" i="1" s="1"/>
  <c r="AK651" i="1"/>
  <c r="AM651" i="1" s="1"/>
  <c r="AP651" i="1" s="1"/>
  <c r="AQ651" i="1" s="1"/>
  <c r="AJ773" i="1"/>
  <c r="AK773" i="1" s="1"/>
  <c r="AM773" i="1" s="1"/>
  <c r="AP773" i="1" s="1"/>
  <c r="AQ773" i="1" s="1"/>
  <c r="AP136" i="1"/>
  <c r="AQ136" i="1" s="1"/>
  <c r="AI774" i="1"/>
  <c r="AJ774" i="1" s="1"/>
  <c r="AK772" i="1"/>
  <c r="AM772" i="1" s="1"/>
  <c r="AP772" i="1" s="1"/>
  <c r="AQ772" i="1" s="1"/>
  <c r="AH140" i="1"/>
  <c r="AJ710" i="1"/>
  <c r="AI139" i="1"/>
  <c r="AI738" i="1"/>
  <c r="AH656" i="1"/>
  <c r="AK530" i="1"/>
  <c r="AM530" i="1" s="1"/>
  <c r="AP530" i="1" s="1"/>
  <c r="AQ530" i="1" s="1"/>
  <c r="AH534" i="1"/>
  <c r="AJ531" i="1"/>
  <c r="AH888" i="1"/>
  <c r="AJ737" i="1"/>
  <c r="AK737" i="1" s="1"/>
  <c r="AJ137" i="1"/>
  <c r="AH743" i="1"/>
  <c r="AJ709" i="1"/>
  <c r="AK709" i="1" s="1"/>
  <c r="AM709" i="1" s="1"/>
  <c r="AI776" i="1"/>
  <c r="AH777" i="1"/>
  <c r="AH778" i="1" s="1"/>
  <c r="AJ653" i="1"/>
  <c r="AH711" i="1"/>
  <c r="AI711" i="1" s="1"/>
  <c r="AI655" i="1"/>
  <c r="AI533" i="1"/>
  <c r="AI887" i="1"/>
  <c r="AK708" i="1"/>
  <c r="AM708" i="1" s="1"/>
  <c r="AP708" i="1" s="1"/>
  <c r="AQ708" i="1" s="1"/>
  <c r="AM532" i="1"/>
  <c r="AP532" i="1" s="1"/>
  <c r="AQ532" i="1" s="1"/>
  <c r="AK736" i="1"/>
  <c r="AM736" i="1" s="1"/>
  <c r="AP736" i="1" s="1"/>
  <c r="AQ736" i="1" s="1"/>
  <c r="AJ886" i="1"/>
  <c r="AK652" i="1"/>
  <c r="AM652" i="1" s="1"/>
  <c r="M300" i="1"/>
  <c r="J298" i="1"/>
  <c r="M291" i="1"/>
  <c r="AH1118" i="1" l="1"/>
  <c r="AJ1115" i="1"/>
  <c r="AI1116" i="1"/>
  <c r="AH311" i="1"/>
  <c r="AI310" i="1"/>
  <c r="AJ310" i="1" s="1"/>
  <c r="AJ309" i="1"/>
  <c r="AP652" i="1"/>
  <c r="AQ652" i="1" s="1"/>
  <c r="AP709" i="1"/>
  <c r="AQ709" i="1" s="1"/>
  <c r="AI140" i="1"/>
  <c r="AI775" i="1"/>
  <c r="AJ776" i="1" s="1"/>
  <c r="AM776" i="1" s="1"/>
  <c r="AP776" i="1" s="1"/>
  <c r="AQ776" i="1" s="1"/>
  <c r="AJ738" i="1"/>
  <c r="AK738" i="1" s="1"/>
  <c r="AM738" i="1" s="1"/>
  <c r="AP738" i="1" s="1"/>
  <c r="AQ738" i="1" s="1"/>
  <c r="AI656" i="1"/>
  <c r="AH780" i="1"/>
  <c r="AK532" i="1"/>
  <c r="AJ533" i="1"/>
  <c r="AI777" i="1"/>
  <c r="AK137" i="1"/>
  <c r="AM137" i="1" s="1"/>
  <c r="AP137" i="1" s="1"/>
  <c r="AQ137" i="1" s="1"/>
  <c r="AH535" i="1"/>
  <c r="AK653" i="1"/>
  <c r="AM653" i="1" s="1"/>
  <c r="AJ138" i="1"/>
  <c r="AK138" i="1" s="1"/>
  <c r="AH889" i="1"/>
  <c r="AI534" i="1"/>
  <c r="AK531" i="1"/>
  <c r="AM531" i="1" s="1"/>
  <c r="AP531" i="1" s="1"/>
  <c r="AQ531" i="1" s="1"/>
  <c r="AI739" i="1"/>
  <c r="AJ739" i="1" s="1"/>
  <c r="AM710" i="1"/>
  <c r="AP710" i="1" s="1"/>
  <c r="AQ710" i="1" s="1"/>
  <c r="AJ887" i="1"/>
  <c r="AK887" i="1" s="1"/>
  <c r="AH657" i="1"/>
  <c r="AK886" i="1"/>
  <c r="AM886" i="1" s="1"/>
  <c r="AP886" i="1" s="1"/>
  <c r="AQ886" i="1" s="1"/>
  <c r="AK710" i="1"/>
  <c r="AH141" i="1"/>
  <c r="AJ711" i="1"/>
  <c r="AH712" i="1"/>
  <c r="AI712" i="1" s="1"/>
  <c r="AJ654" i="1"/>
  <c r="AH744" i="1"/>
  <c r="AI888" i="1"/>
  <c r="AJ888" i="1" s="1"/>
  <c r="AM737" i="1"/>
  <c r="AP737" i="1" s="1"/>
  <c r="AQ737" i="1" s="1"/>
  <c r="AK774" i="1"/>
  <c r="AM774" i="1" s="1"/>
  <c r="AP774" i="1" s="1"/>
  <c r="AQ774" i="1" s="1"/>
  <c r="M248" i="1"/>
  <c r="AI1117" i="1" l="1"/>
  <c r="AI1118" i="1" s="1"/>
  <c r="AH1119" i="1"/>
  <c r="AK1115" i="1"/>
  <c r="AM1115" i="1" s="1"/>
  <c r="AP1115" i="1" s="1"/>
  <c r="AQ1115" i="1" s="1"/>
  <c r="AJ1116" i="1"/>
  <c r="AK1116" i="1" s="1"/>
  <c r="AM1116" i="1" s="1"/>
  <c r="AP1116" i="1" s="1"/>
  <c r="AQ1116" i="1" s="1"/>
  <c r="AH312" i="1"/>
  <c r="AI311" i="1"/>
  <c r="AK310" i="1"/>
  <c r="AM310" i="1" s="1"/>
  <c r="AP310" i="1" s="1"/>
  <c r="AQ310" i="1" s="1"/>
  <c r="AK309" i="1"/>
  <c r="AM309" i="1" s="1"/>
  <c r="AP309" i="1" s="1"/>
  <c r="AQ309" i="1" s="1"/>
  <c r="AP653" i="1"/>
  <c r="AQ653" i="1" s="1"/>
  <c r="AI657" i="1"/>
  <c r="AJ534" i="1"/>
  <c r="AK534" i="1" s="1"/>
  <c r="AM534" i="1" s="1"/>
  <c r="AP534" i="1" s="1"/>
  <c r="AQ534" i="1" s="1"/>
  <c r="AJ712" i="1"/>
  <c r="AK712" i="1" s="1"/>
  <c r="AM712" i="1" s="1"/>
  <c r="AP712" i="1" s="1"/>
  <c r="AQ712" i="1" s="1"/>
  <c r="AI889" i="1"/>
  <c r="AJ889" i="1" s="1"/>
  <c r="AJ775" i="1"/>
  <c r="AM887" i="1"/>
  <c r="AP887" i="1" s="1"/>
  <c r="AQ887" i="1" s="1"/>
  <c r="AH779" i="1"/>
  <c r="AH781" i="1" s="1"/>
  <c r="AH536" i="1"/>
  <c r="AI778" i="1"/>
  <c r="AI780" i="1" s="1"/>
  <c r="AM138" i="1"/>
  <c r="AP138" i="1" s="1"/>
  <c r="AQ138" i="1" s="1"/>
  <c r="AJ139" i="1"/>
  <c r="AK139" i="1" s="1"/>
  <c r="AI535" i="1"/>
  <c r="AK654" i="1"/>
  <c r="AM654" i="1" s="1"/>
  <c r="AH142" i="1"/>
  <c r="AK739" i="1"/>
  <c r="AM739" i="1" s="1"/>
  <c r="AP739" i="1" s="1"/>
  <c r="AQ739" i="1" s="1"/>
  <c r="AI141" i="1"/>
  <c r="AH658" i="1"/>
  <c r="AH659" i="1" s="1"/>
  <c r="AH745" i="1"/>
  <c r="AH713" i="1"/>
  <c r="AK888" i="1"/>
  <c r="AM888" i="1" s="1"/>
  <c r="AP888" i="1" s="1"/>
  <c r="AQ888" i="1" s="1"/>
  <c r="AI740" i="1"/>
  <c r="AH890" i="1"/>
  <c r="AJ777" i="1"/>
  <c r="AK533" i="1"/>
  <c r="AM533" i="1" s="1"/>
  <c r="AP533" i="1" s="1"/>
  <c r="AQ533" i="1" s="1"/>
  <c r="AK711" i="1"/>
  <c r="AM711" i="1" s="1"/>
  <c r="AP711" i="1" s="1"/>
  <c r="AQ711" i="1" s="1"/>
  <c r="AJ655" i="1"/>
  <c r="AK655" i="1" s="1"/>
  <c r="M754" i="1"/>
  <c r="M293" i="1"/>
  <c r="M230" i="1"/>
  <c r="M334" i="1"/>
  <c r="AJ1117" i="1" l="1"/>
  <c r="AK1117" i="1" s="1"/>
  <c r="AM1117" i="1" s="1"/>
  <c r="AP1117" i="1" s="1"/>
  <c r="AQ1117" i="1" s="1"/>
  <c r="AH1120" i="1"/>
  <c r="AI1119" i="1"/>
  <c r="AH313" i="1"/>
  <c r="AJ311" i="1"/>
  <c r="AI312" i="1"/>
  <c r="AP654" i="1"/>
  <c r="AQ654" i="1" s="1"/>
  <c r="AI890" i="1"/>
  <c r="AJ890" i="1" s="1"/>
  <c r="AK890" i="1" s="1"/>
  <c r="AI536" i="1"/>
  <c r="AK776" i="1"/>
  <c r="AK775" i="1"/>
  <c r="AM775" i="1" s="1"/>
  <c r="AP775" i="1" s="1"/>
  <c r="AQ775" i="1" s="1"/>
  <c r="AK889" i="1"/>
  <c r="AM889" i="1" s="1"/>
  <c r="AP889" i="1" s="1"/>
  <c r="AQ889" i="1" s="1"/>
  <c r="AH782" i="1"/>
  <c r="AH783" i="1" s="1"/>
  <c r="AI741" i="1"/>
  <c r="AJ741" i="1" s="1"/>
  <c r="AH714" i="1"/>
  <c r="AH660" i="1"/>
  <c r="AJ778" i="1"/>
  <c r="AK778" i="1" s="1"/>
  <c r="AM778" i="1" s="1"/>
  <c r="AP778" i="1" s="1"/>
  <c r="AQ778" i="1" s="1"/>
  <c r="AK777" i="1"/>
  <c r="AM777" i="1" s="1"/>
  <c r="AP777" i="1" s="1"/>
  <c r="AQ777" i="1" s="1"/>
  <c r="AJ740" i="1"/>
  <c r="AK740" i="1" s="1"/>
  <c r="AI713" i="1"/>
  <c r="AI658" i="1"/>
  <c r="AH143" i="1"/>
  <c r="AM139" i="1"/>
  <c r="AP139" i="1" s="1"/>
  <c r="AQ139" i="1" s="1"/>
  <c r="AJ140" i="1"/>
  <c r="AK140" i="1" s="1"/>
  <c r="AM140" i="1" s="1"/>
  <c r="AJ656" i="1"/>
  <c r="AM655" i="1"/>
  <c r="AH537" i="1"/>
  <c r="AI779" i="1"/>
  <c r="AI781" i="1" s="1"/>
  <c r="AH891" i="1"/>
  <c r="AH746" i="1"/>
  <c r="AH747" i="1" s="1"/>
  <c r="AI142" i="1"/>
  <c r="AJ535" i="1"/>
  <c r="M292" i="1"/>
  <c r="M323" i="1"/>
  <c r="AJ1118" i="1" l="1"/>
  <c r="AK1118" i="1" s="1"/>
  <c r="AM1118" i="1" s="1"/>
  <c r="AP1118" i="1" s="1"/>
  <c r="AQ1118" i="1" s="1"/>
  <c r="AI1120" i="1"/>
  <c r="AH1121" i="1"/>
  <c r="AJ1119" i="1"/>
  <c r="AP655" i="1"/>
  <c r="AQ655" i="1" s="1"/>
  <c r="AH314" i="1"/>
  <c r="AI313" i="1"/>
  <c r="AJ312" i="1"/>
  <c r="AK312" i="1" s="1"/>
  <c r="AK311" i="1"/>
  <c r="AM311" i="1" s="1"/>
  <c r="AP311" i="1" s="1"/>
  <c r="AQ311" i="1" s="1"/>
  <c r="M288" i="1"/>
  <c r="J288" i="1"/>
  <c r="AJ141" i="1"/>
  <c r="AJ142" i="1" s="1"/>
  <c r="AK142" i="1" s="1"/>
  <c r="AM142" i="1" s="1"/>
  <c r="AI537" i="1"/>
  <c r="AI143" i="1"/>
  <c r="AP140" i="1"/>
  <c r="AQ140" i="1" s="1"/>
  <c r="AM740" i="1"/>
  <c r="AP740" i="1" s="1"/>
  <c r="AQ740" i="1" s="1"/>
  <c r="AK535" i="1"/>
  <c r="AM535" i="1" s="1"/>
  <c r="AP535" i="1" s="1"/>
  <c r="AQ535" i="1" s="1"/>
  <c r="AJ657" i="1"/>
  <c r="AK657" i="1" s="1"/>
  <c r="AH892" i="1"/>
  <c r="AI659" i="1"/>
  <c r="AH715" i="1"/>
  <c r="AH716" i="1" s="1"/>
  <c r="AK741" i="1"/>
  <c r="AM741" i="1" s="1"/>
  <c r="AP741" i="1" s="1"/>
  <c r="AQ741" i="1" s="1"/>
  <c r="AM890" i="1"/>
  <c r="AP890" i="1" s="1"/>
  <c r="AQ890" i="1" s="1"/>
  <c r="AI891" i="1"/>
  <c r="AI714" i="1"/>
  <c r="AH784" i="1"/>
  <c r="AJ780" i="1"/>
  <c r="AH538" i="1"/>
  <c r="AH748" i="1"/>
  <c r="AK656" i="1"/>
  <c r="AM656" i="1" s="1"/>
  <c r="AJ781" i="1"/>
  <c r="AH144" i="1"/>
  <c r="AH145" i="1" s="1"/>
  <c r="AJ713" i="1"/>
  <c r="AH661" i="1"/>
  <c r="AI742" i="1"/>
  <c r="AI782" i="1"/>
  <c r="AJ536" i="1"/>
  <c r="AK536" i="1" s="1"/>
  <c r="AM536" i="1" s="1"/>
  <c r="M416" i="1"/>
  <c r="AK1119" i="1" l="1"/>
  <c r="AM1119" i="1" s="1"/>
  <c r="AP1119" i="1" s="1"/>
  <c r="AQ1119" i="1" s="1"/>
  <c r="AI1121" i="1"/>
  <c r="AJ1121" i="1" s="1"/>
  <c r="AJ1120" i="1"/>
  <c r="AK1120" i="1" s="1"/>
  <c r="AH1122" i="1"/>
  <c r="AJ313" i="1"/>
  <c r="AK313" i="1" s="1"/>
  <c r="AM313" i="1" s="1"/>
  <c r="AP656" i="1"/>
  <c r="AQ656" i="1" s="1"/>
  <c r="AH315" i="1"/>
  <c r="AM312" i="1"/>
  <c r="AP312" i="1" s="1"/>
  <c r="AQ312" i="1" s="1"/>
  <c r="AI314" i="1"/>
  <c r="AK141" i="1"/>
  <c r="AM141" i="1" s="1"/>
  <c r="AP141" i="1" s="1"/>
  <c r="AQ141" i="1" s="1"/>
  <c r="AI538" i="1"/>
  <c r="AJ143" i="1"/>
  <c r="AK143" i="1" s="1"/>
  <c r="AM143" i="1" s="1"/>
  <c r="AJ658" i="1"/>
  <c r="AJ659" i="1" s="1"/>
  <c r="AK659" i="1" s="1"/>
  <c r="AM659" i="1" s="1"/>
  <c r="AJ714" i="1"/>
  <c r="AK714" i="1" s="1"/>
  <c r="AM714" i="1" s="1"/>
  <c r="AI892" i="1"/>
  <c r="AH662" i="1"/>
  <c r="AH785" i="1"/>
  <c r="AH786" i="1" s="1"/>
  <c r="AJ891" i="1"/>
  <c r="AI144" i="1"/>
  <c r="AI145" i="1" s="1"/>
  <c r="AH717" i="1"/>
  <c r="AH718" i="1" s="1"/>
  <c r="AP536" i="1"/>
  <c r="AQ536" i="1" s="1"/>
  <c r="AJ742" i="1"/>
  <c r="AI743" i="1"/>
  <c r="AK713" i="1"/>
  <c r="AM713" i="1" s="1"/>
  <c r="AP713" i="1" s="1"/>
  <c r="AQ713" i="1" s="1"/>
  <c r="AH749" i="1"/>
  <c r="AJ779" i="1"/>
  <c r="AI783" i="1"/>
  <c r="AI784" i="1" s="1"/>
  <c r="AI715" i="1"/>
  <c r="AI660" i="1"/>
  <c r="AI661" i="1" s="1"/>
  <c r="AH146" i="1"/>
  <c r="AJ782" i="1"/>
  <c r="AH893" i="1"/>
  <c r="AH539" i="1"/>
  <c r="AK780" i="1"/>
  <c r="AM780" i="1" s="1"/>
  <c r="AP780" i="1" s="1"/>
  <c r="AQ780" i="1" s="1"/>
  <c r="AM657" i="1"/>
  <c r="AJ537" i="1"/>
  <c r="AK537" i="1" s="1"/>
  <c r="AM537" i="1" s="1"/>
  <c r="AK1121" i="1" l="1"/>
  <c r="AM1121" i="1" s="1"/>
  <c r="AP1121" i="1" s="1"/>
  <c r="AQ1121" i="1" s="1"/>
  <c r="AM1120" i="1"/>
  <c r="AP1120" i="1" s="1"/>
  <c r="AQ1120" i="1" s="1"/>
  <c r="AH1123" i="1"/>
  <c r="AI1122" i="1"/>
  <c r="AJ314" i="1"/>
  <c r="AK314" i="1" s="1"/>
  <c r="AM314" i="1" s="1"/>
  <c r="AP314" i="1" s="1"/>
  <c r="AQ314" i="1" s="1"/>
  <c r="AP657" i="1"/>
  <c r="AQ657" i="1" s="1"/>
  <c r="AI315" i="1"/>
  <c r="AH316" i="1"/>
  <c r="AP313" i="1"/>
  <c r="AQ313" i="1" s="1"/>
  <c r="AK658" i="1"/>
  <c r="AM658" i="1" s="1"/>
  <c r="AP142" i="1"/>
  <c r="AQ142" i="1" s="1"/>
  <c r="AP537" i="1"/>
  <c r="AQ537" i="1" s="1"/>
  <c r="AI662" i="1"/>
  <c r="AJ660" i="1"/>
  <c r="AJ661" i="1" s="1"/>
  <c r="AJ892" i="1"/>
  <c r="AK892" i="1" s="1"/>
  <c r="AM892" i="1" s="1"/>
  <c r="AP892" i="1" s="1"/>
  <c r="AQ892" i="1" s="1"/>
  <c r="AJ538" i="1"/>
  <c r="AK538" i="1" s="1"/>
  <c r="AM538" i="1" s="1"/>
  <c r="AJ783" i="1"/>
  <c r="AK783" i="1" s="1"/>
  <c r="AM783" i="1" s="1"/>
  <c r="AH894" i="1"/>
  <c r="AH895" i="1" s="1"/>
  <c r="AH147" i="1"/>
  <c r="AH540" i="1"/>
  <c r="AI146" i="1"/>
  <c r="AH787" i="1"/>
  <c r="AI539" i="1"/>
  <c r="AK781" i="1"/>
  <c r="AM781" i="1" s="1"/>
  <c r="AP781" i="1" s="1"/>
  <c r="AQ781" i="1" s="1"/>
  <c r="AI716" i="1"/>
  <c r="AI785" i="1"/>
  <c r="AI786" i="1" s="1"/>
  <c r="AH750" i="1"/>
  <c r="AI744" i="1"/>
  <c r="AH719" i="1"/>
  <c r="AK891" i="1"/>
  <c r="AM891" i="1" s="1"/>
  <c r="AP891" i="1" s="1"/>
  <c r="AQ891" i="1" s="1"/>
  <c r="AH663" i="1"/>
  <c r="AH664" i="1" s="1"/>
  <c r="AI893" i="1"/>
  <c r="AJ743" i="1"/>
  <c r="AK743" i="1" s="1"/>
  <c r="AM743" i="1" s="1"/>
  <c r="AP743" i="1" s="1"/>
  <c r="AQ743" i="1" s="1"/>
  <c r="AJ144" i="1"/>
  <c r="AJ715" i="1"/>
  <c r="AK782" i="1"/>
  <c r="AM782" i="1" s="1"/>
  <c r="AP782" i="1" s="1"/>
  <c r="AQ782" i="1" s="1"/>
  <c r="AK779" i="1"/>
  <c r="AM779" i="1" s="1"/>
  <c r="AP779" i="1" s="1"/>
  <c r="AQ779" i="1" s="1"/>
  <c r="AP714" i="1"/>
  <c r="AQ714" i="1" s="1"/>
  <c r="AK742" i="1"/>
  <c r="AM742" i="1" s="1"/>
  <c r="AP742" i="1" s="1"/>
  <c r="AQ742" i="1" s="1"/>
  <c r="V8" i="1"/>
  <c r="AJ315" i="1" l="1"/>
  <c r="AK315" i="1" s="1"/>
  <c r="AM315" i="1" s="1"/>
  <c r="AP315" i="1" s="1"/>
  <c r="AQ315" i="1" s="1"/>
  <c r="AH1124" i="1"/>
  <c r="AJ1122" i="1"/>
  <c r="AI1123" i="1"/>
  <c r="AP658" i="1"/>
  <c r="AQ658" i="1" s="1"/>
  <c r="AI316" i="1"/>
  <c r="AH317" i="1"/>
  <c r="AP143" i="1"/>
  <c r="AQ143" i="1" s="1"/>
  <c r="AP538" i="1"/>
  <c r="AQ538" i="1" s="1"/>
  <c r="AK660" i="1"/>
  <c r="AM660" i="1" s="1"/>
  <c r="AP660" i="1" s="1"/>
  <c r="AQ660" i="1" s="1"/>
  <c r="AJ662" i="1"/>
  <c r="AK662" i="1" s="1"/>
  <c r="AM662" i="1" s="1"/>
  <c r="AI540" i="1"/>
  <c r="AP783" i="1"/>
  <c r="AQ783" i="1" s="1"/>
  <c r="AI147" i="1"/>
  <c r="AI663" i="1"/>
  <c r="AJ784" i="1"/>
  <c r="AJ785" i="1" s="1"/>
  <c r="AJ893" i="1"/>
  <c r="AJ716" i="1"/>
  <c r="AK716" i="1" s="1"/>
  <c r="AM716" i="1" s="1"/>
  <c r="AH896" i="1"/>
  <c r="AI745" i="1"/>
  <c r="AJ745" i="1" s="1"/>
  <c r="AJ539" i="1"/>
  <c r="AK715" i="1"/>
  <c r="AM715" i="1" s="1"/>
  <c r="AP715" i="1" s="1"/>
  <c r="AQ715" i="1" s="1"/>
  <c r="AK144" i="1"/>
  <c r="AM144" i="1" s="1"/>
  <c r="AJ744" i="1"/>
  <c r="AK744" i="1" s="1"/>
  <c r="AM744" i="1" s="1"/>
  <c r="AP744" i="1" s="1"/>
  <c r="AQ744" i="1" s="1"/>
  <c r="AH788" i="1"/>
  <c r="AH789" i="1" s="1"/>
  <c r="AI717" i="1"/>
  <c r="AK661" i="1"/>
  <c r="AM661" i="1" s="1"/>
  <c r="AH148" i="1"/>
  <c r="AI894" i="1"/>
  <c r="AJ145" i="1"/>
  <c r="AK145" i="1" s="1"/>
  <c r="AH665" i="1"/>
  <c r="AH720" i="1"/>
  <c r="AI721" i="1" s="1"/>
  <c r="AH751" i="1"/>
  <c r="AJ786" i="1"/>
  <c r="AI787" i="1"/>
  <c r="AH541" i="1"/>
  <c r="AJ316" i="1" l="1"/>
  <c r="AK316" i="1" s="1"/>
  <c r="AM316" i="1" s="1"/>
  <c r="AP316" i="1" s="1"/>
  <c r="AQ316" i="1" s="1"/>
  <c r="AJ1123" i="1"/>
  <c r="AK1123" i="1" s="1"/>
  <c r="AM1123" i="1" s="1"/>
  <c r="AP1123" i="1" s="1"/>
  <c r="AQ1123" i="1" s="1"/>
  <c r="AH1125" i="1"/>
  <c r="AK1122" i="1"/>
  <c r="AM1122" i="1" s="1"/>
  <c r="AP1122" i="1" s="1"/>
  <c r="AQ1122" i="1" s="1"/>
  <c r="AI1124" i="1"/>
  <c r="AP659" i="1"/>
  <c r="AQ659" i="1" s="1"/>
  <c r="AH318" i="1"/>
  <c r="AI317" i="1"/>
  <c r="AP144" i="1"/>
  <c r="AQ144" i="1" s="1"/>
  <c r="AP661" i="1"/>
  <c r="AQ661" i="1" s="1"/>
  <c r="AJ663" i="1"/>
  <c r="AK663" i="1" s="1"/>
  <c r="AM663" i="1" s="1"/>
  <c r="AK784" i="1"/>
  <c r="AM784" i="1" s="1"/>
  <c r="AP784" i="1" s="1"/>
  <c r="AQ784" i="1" s="1"/>
  <c r="AI541" i="1"/>
  <c r="AJ540" i="1"/>
  <c r="AK540" i="1" s="1"/>
  <c r="AM540" i="1" s="1"/>
  <c r="AK786" i="1"/>
  <c r="AM786" i="1" s="1"/>
  <c r="AP786" i="1" s="1"/>
  <c r="AQ786" i="1" s="1"/>
  <c r="AI664" i="1"/>
  <c r="AJ717" i="1"/>
  <c r="AK717" i="1" s="1"/>
  <c r="AM717" i="1" s="1"/>
  <c r="AP716" i="1"/>
  <c r="AQ716" i="1" s="1"/>
  <c r="AI788" i="1"/>
  <c r="AJ788" i="1" s="1"/>
  <c r="AK539" i="1"/>
  <c r="AM539" i="1" s="1"/>
  <c r="AP539" i="1" s="1"/>
  <c r="AQ539" i="1" s="1"/>
  <c r="AH897" i="1"/>
  <c r="AH666" i="1"/>
  <c r="AH149" i="1"/>
  <c r="AH150" i="1" s="1"/>
  <c r="AI718" i="1"/>
  <c r="AK785" i="1"/>
  <c r="AM785" i="1" s="1"/>
  <c r="AK893" i="1"/>
  <c r="AM893" i="1" s="1"/>
  <c r="AP893" i="1" s="1"/>
  <c r="AQ893" i="1" s="1"/>
  <c r="AH542" i="1"/>
  <c r="AH752" i="1"/>
  <c r="AM145" i="1"/>
  <c r="AI895" i="1"/>
  <c r="AI896" i="1" s="1"/>
  <c r="AM721" i="1"/>
  <c r="AP721" i="1" s="1"/>
  <c r="AQ721" i="1" s="1"/>
  <c r="AJ722" i="1"/>
  <c r="AI148" i="1"/>
  <c r="AH790" i="1"/>
  <c r="AK745" i="1"/>
  <c r="AM745" i="1" s="1"/>
  <c r="AP745" i="1" s="1"/>
  <c r="AQ745" i="1" s="1"/>
  <c r="AJ146" i="1"/>
  <c r="AK146" i="1" s="1"/>
  <c r="AI746" i="1"/>
  <c r="AJ746" i="1" s="1"/>
  <c r="AJ787" i="1"/>
  <c r="AJ894" i="1"/>
  <c r="AH1126" i="1" l="1"/>
  <c r="AP662" i="1"/>
  <c r="AQ662" i="1" s="1"/>
  <c r="AI1125" i="1"/>
  <c r="AJ1124" i="1"/>
  <c r="AP145" i="1"/>
  <c r="AQ145" i="1" s="1"/>
  <c r="AH319" i="1"/>
  <c r="AJ317" i="1"/>
  <c r="AI318" i="1"/>
  <c r="AJ664" i="1"/>
  <c r="AK664" i="1" s="1"/>
  <c r="AM664" i="1" s="1"/>
  <c r="AJ541" i="1"/>
  <c r="AK541" i="1" s="1"/>
  <c r="AM541" i="1" s="1"/>
  <c r="AP785" i="1"/>
  <c r="AQ785" i="1" s="1"/>
  <c r="AI542" i="1"/>
  <c r="AP717" i="1"/>
  <c r="AQ717" i="1" s="1"/>
  <c r="AI665" i="1"/>
  <c r="AI666" i="1" s="1"/>
  <c r="AI789" i="1"/>
  <c r="AJ789" i="1" s="1"/>
  <c r="AJ718" i="1"/>
  <c r="AH791" i="1"/>
  <c r="AK723" i="1"/>
  <c r="AM723" i="1" s="1"/>
  <c r="AP723" i="1" s="1"/>
  <c r="AQ723" i="1" s="1"/>
  <c r="AM722" i="1"/>
  <c r="AP722" i="1" s="1"/>
  <c r="AQ722" i="1" s="1"/>
  <c r="AI747" i="1"/>
  <c r="AJ747" i="1" s="1"/>
  <c r="AK894" i="1"/>
  <c r="AM894" i="1" s="1"/>
  <c r="AP894" i="1" s="1"/>
  <c r="AQ894" i="1" s="1"/>
  <c r="AI897" i="1"/>
  <c r="AH898" i="1"/>
  <c r="AP540" i="1"/>
  <c r="AQ540" i="1" s="1"/>
  <c r="AH151" i="1"/>
  <c r="AH152" i="1" s="1"/>
  <c r="AH667" i="1"/>
  <c r="AK788" i="1"/>
  <c r="AM788" i="1" s="1"/>
  <c r="AP788" i="1" s="1"/>
  <c r="AQ788" i="1" s="1"/>
  <c r="AH753" i="1"/>
  <c r="AH543" i="1"/>
  <c r="AI149" i="1"/>
  <c r="AI150" i="1" s="1"/>
  <c r="AK746" i="1"/>
  <c r="AM746" i="1" s="1"/>
  <c r="AP746" i="1" s="1"/>
  <c r="AQ746" i="1" s="1"/>
  <c r="AJ147" i="1"/>
  <c r="AM146" i="1"/>
  <c r="AK787" i="1"/>
  <c r="AM787" i="1" s="1"/>
  <c r="AP787" i="1" s="1"/>
  <c r="AQ787" i="1" s="1"/>
  <c r="AJ895" i="1"/>
  <c r="AI719" i="1"/>
  <c r="AI1126" i="1" l="1"/>
  <c r="AP663" i="1"/>
  <c r="AQ663" i="1" s="1"/>
  <c r="AK1124" i="1"/>
  <c r="AM1124" i="1" s="1"/>
  <c r="AP1124" i="1" s="1"/>
  <c r="AQ1124" i="1" s="1"/>
  <c r="AH1127" i="1"/>
  <c r="AJ1125" i="1"/>
  <c r="AK1125" i="1" s="1"/>
  <c r="AM1125" i="1" s="1"/>
  <c r="AP1125" i="1" s="1"/>
  <c r="AQ1125" i="1" s="1"/>
  <c r="AP664" i="1"/>
  <c r="AQ664" i="1" s="1"/>
  <c r="AK317" i="1"/>
  <c r="AM317" i="1" s="1"/>
  <c r="AP317" i="1" s="1"/>
  <c r="AQ317" i="1" s="1"/>
  <c r="AH320" i="1"/>
  <c r="AJ318" i="1"/>
  <c r="AI319" i="1"/>
  <c r="AP146" i="1"/>
  <c r="AQ146" i="1" s="1"/>
  <c r="AJ542" i="1"/>
  <c r="AK542" i="1" s="1"/>
  <c r="AM542" i="1" s="1"/>
  <c r="AJ665" i="1"/>
  <c r="AK665" i="1" s="1"/>
  <c r="AI790" i="1"/>
  <c r="AI791" i="1" s="1"/>
  <c r="AK718" i="1"/>
  <c r="AM718" i="1" s="1"/>
  <c r="AP718" i="1" s="1"/>
  <c r="AQ718" i="1" s="1"/>
  <c r="AI667" i="1"/>
  <c r="AJ148" i="1"/>
  <c r="AK148" i="1" s="1"/>
  <c r="AM148" i="1" s="1"/>
  <c r="AH544" i="1"/>
  <c r="AH899" i="1"/>
  <c r="AH900" i="1" s="1"/>
  <c r="AH754" i="1"/>
  <c r="AI755" i="1" s="1"/>
  <c r="AH668" i="1"/>
  <c r="AK789" i="1"/>
  <c r="AM789" i="1" s="1"/>
  <c r="AP789" i="1" s="1"/>
  <c r="AQ789" i="1" s="1"/>
  <c r="AI748" i="1"/>
  <c r="AH792" i="1"/>
  <c r="AI720" i="1"/>
  <c r="AJ721" i="1" s="1"/>
  <c r="AK722" i="1" s="1"/>
  <c r="AH153" i="1"/>
  <c r="AK895" i="1"/>
  <c r="AM895" i="1" s="1"/>
  <c r="AP895" i="1" s="1"/>
  <c r="AQ895" i="1" s="1"/>
  <c r="AJ719" i="1"/>
  <c r="AJ896" i="1"/>
  <c r="AK147" i="1"/>
  <c r="AM147" i="1" s="1"/>
  <c r="AI543" i="1"/>
  <c r="AJ543" i="1" s="1"/>
  <c r="AP541" i="1"/>
  <c r="AQ541" i="1" s="1"/>
  <c r="AI151" i="1"/>
  <c r="AI152" i="1" s="1"/>
  <c r="AI898" i="1"/>
  <c r="AK747" i="1"/>
  <c r="AM747" i="1" s="1"/>
  <c r="AP747" i="1" s="1"/>
  <c r="AQ747" i="1" s="1"/>
  <c r="AH545" i="1" l="1"/>
  <c r="AJ1126" i="1"/>
  <c r="AK1126" i="1" s="1"/>
  <c r="AM1126" i="1" s="1"/>
  <c r="AP1126" i="1" s="1"/>
  <c r="AQ1126" i="1" s="1"/>
  <c r="AH1128" i="1"/>
  <c r="AI1127" i="1"/>
  <c r="AP147" i="1"/>
  <c r="AQ147" i="1" s="1"/>
  <c r="AJ319" i="1"/>
  <c r="AK319" i="1" s="1"/>
  <c r="AM319" i="1" s="1"/>
  <c r="AP319" i="1" s="1"/>
  <c r="AQ319" i="1" s="1"/>
  <c r="AI320" i="1"/>
  <c r="AJ320" i="1" s="1"/>
  <c r="AK318" i="1"/>
  <c r="AM318" i="1" s="1"/>
  <c r="AP318" i="1" s="1"/>
  <c r="AQ318" i="1" s="1"/>
  <c r="AH321" i="1"/>
  <c r="AK543" i="1"/>
  <c r="AM543" i="1" s="1"/>
  <c r="AP543" i="1" s="1"/>
  <c r="AQ543" i="1" s="1"/>
  <c r="AJ666" i="1"/>
  <c r="AJ667" i="1" s="1"/>
  <c r="AK667" i="1" s="1"/>
  <c r="AM667" i="1" s="1"/>
  <c r="AM665" i="1"/>
  <c r="AP665" i="1" s="1"/>
  <c r="AQ665" i="1" s="1"/>
  <c r="AJ149" i="1"/>
  <c r="AJ150" i="1" s="1"/>
  <c r="AK150" i="1" s="1"/>
  <c r="AJ790" i="1"/>
  <c r="AJ791" i="1" s="1"/>
  <c r="AK791" i="1" s="1"/>
  <c r="AM791" i="1" s="1"/>
  <c r="AP791" i="1" s="1"/>
  <c r="AQ791" i="1" s="1"/>
  <c r="AI668" i="1"/>
  <c r="AI544" i="1"/>
  <c r="AH793" i="1"/>
  <c r="AM755" i="1"/>
  <c r="AP755" i="1" s="1"/>
  <c r="AQ755" i="1" s="1"/>
  <c r="AJ756" i="1"/>
  <c r="AP542" i="1"/>
  <c r="AQ542" i="1" s="1"/>
  <c r="AH548" i="1"/>
  <c r="AH549" i="1" s="1"/>
  <c r="AK896" i="1"/>
  <c r="AM896" i="1" s="1"/>
  <c r="AP896" i="1" s="1"/>
  <c r="AQ896" i="1" s="1"/>
  <c r="AK719" i="1"/>
  <c r="AM719" i="1" s="1"/>
  <c r="AP719" i="1" s="1"/>
  <c r="AQ719" i="1" s="1"/>
  <c r="AH154" i="1"/>
  <c r="AI749" i="1"/>
  <c r="AJ749" i="1" s="1"/>
  <c r="AH901" i="1"/>
  <c r="AJ897" i="1"/>
  <c r="AK897" i="1" s="1"/>
  <c r="AI153" i="1"/>
  <c r="AJ720" i="1"/>
  <c r="AK721" i="1" s="1"/>
  <c r="AI792" i="1"/>
  <c r="AJ748" i="1"/>
  <c r="AH669" i="1"/>
  <c r="AI899" i="1"/>
  <c r="M372" i="1"/>
  <c r="AH546" i="1" l="1"/>
  <c r="AI545" i="1"/>
  <c r="AI1128" i="1"/>
  <c r="AH1129" i="1"/>
  <c r="AJ1127" i="1"/>
  <c r="AK1127" i="1" s="1"/>
  <c r="AM1127" i="1" s="1"/>
  <c r="AP1127" i="1" s="1"/>
  <c r="AQ1127" i="1" s="1"/>
  <c r="AP148" i="1"/>
  <c r="AQ148" i="1" s="1"/>
  <c r="AI321" i="1"/>
  <c r="AJ321" i="1" s="1"/>
  <c r="AK321" i="1" s="1"/>
  <c r="AM321" i="1" s="1"/>
  <c r="AP321" i="1" s="1"/>
  <c r="AQ321" i="1" s="1"/>
  <c r="AH322" i="1"/>
  <c r="AK320" i="1"/>
  <c r="AM320" i="1" s="1"/>
  <c r="AP320" i="1" s="1"/>
  <c r="AQ320" i="1" s="1"/>
  <c r="AK666" i="1"/>
  <c r="AM666" i="1" s="1"/>
  <c r="AP666" i="1" s="1"/>
  <c r="AQ666" i="1" s="1"/>
  <c r="AK149" i="1"/>
  <c r="AM149" i="1" s="1"/>
  <c r="AK790" i="1"/>
  <c r="AM790" i="1" s="1"/>
  <c r="AP790" i="1" s="1"/>
  <c r="AQ790" i="1" s="1"/>
  <c r="AJ668" i="1"/>
  <c r="AK668" i="1" s="1"/>
  <c r="AI669" i="1"/>
  <c r="AI154" i="1"/>
  <c r="AI793" i="1"/>
  <c r="AJ544" i="1"/>
  <c r="AK749" i="1"/>
  <c r="AM749" i="1" s="1"/>
  <c r="AP749" i="1" s="1"/>
  <c r="AQ749" i="1" s="1"/>
  <c r="AK748" i="1"/>
  <c r="AM748" i="1" s="1"/>
  <c r="AP748" i="1" s="1"/>
  <c r="AQ748" i="1" s="1"/>
  <c r="AM897" i="1"/>
  <c r="AP897" i="1" s="1"/>
  <c r="AQ897" i="1" s="1"/>
  <c r="AK720" i="1"/>
  <c r="AM720" i="1" s="1"/>
  <c r="AP720" i="1" s="1"/>
  <c r="AQ720" i="1" s="1"/>
  <c r="AJ898" i="1"/>
  <c r="AJ899" i="1" s="1"/>
  <c r="AH902" i="1"/>
  <c r="AH155" i="1"/>
  <c r="AK757" i="1"/>
  <c r="AM757" i="1" s="1"/>
  <c r="AP757" i="1" s="1"/>
  <c r="AQ757" i="1" s="1"/>
  <c r="AM756" i="1"/>
  <c r="AP756" i="1" s="1"/>
  <c r="AQ756" i="1" s="1"/>
  <c r="AJ792" i="1"/>
  <c r="AH670" i="1"/>
  <c r="AM150" i="1"/>
  <c r="AJ151" i="1"/>
  <c r="AK151" i="1" s="1"/>
  <c r="AI900" i="1"/>
  <c r="AI750" i="1"/>
  <c r="AI548" i="1"/>
  <c r="AH794" i="1"/>
  <c r="J371" i="1"/>
  <c r="AJ545" i="1" l="1"/>
  <c r="AK545" i="1" s="1"/>
  <c r="AM545" i="1" s="1"/>
  <c r="AI546" i="1"/>
  <c r="AH547" i="1"/>
  <c r="AI1129" i="1"/>
  <c r="AP149" i="1"/>
  <c r="AQ149" i="1" s="1"/>
  <c r="AJ1128" i="1"/>
  <c r="AK1128" i="1" s="1"/>
  <c r="AM1128" i="1" s="1"/>
  <c r="AP1128" i="1" s="1"/>
  <c r="AQ1128" i="1" s="1"/>
  <c r="AH1130" i="1"/>
  <c r="AI322" i="1"/>
  <c r="AJ322" i="1" s="1"/>
  <c r="AH323" i="1"/>
  <c r="AM668" i="1"/>
  <c r="AP667" i="1"/>
  <c r="AQ667" i="1" s="1"/>
  <c r="AI549" i="1"/>
  <c r="AJ669" i="1"/>
  <c r="AK669" i="1" s="1"/>
  <c r="AI670" i="1"/>
  <c r="AK898" i="1"/>
  <c r="AM898" i="1" s="1"/>
  <c r="AP898" i="1" s="1"/>
  <c r="AQ898" i="1" s="1"/>
  <c r="AH795" i="1"/>
  <c r="AK792" i="1"/>
  <c r="AM792" i="1" s="1"/>
  <c r="AP792" i="1" s="1"/>
  <c r="AQ792" i="1" s="1"/>
  <c r="AI794" i="1"/>
  <c r="AJ793" i="1"/>
  <c r="AK793" i="1" s="1"/>
  <c r="AI751" i="1"/>
  <c r="AJ152" i="1"/>
  <c r="AK152" i="1" s="1"/>
  <c r="AM152" i="1" s="1"/>
  <c r="AP152" i="1" s="1"/>
  <c r="AQ152" i="1" s="1"/>
  <c r="AM151" i="1"/>
  <c r="AH156" i="1"/>
  <c r="AK899" i="1"/>
  <c r="AM899" i="1" s="1"/>
  <c r="AH903" i="1"/>
  <c r="AK544" i="1"/>
  <c r="AM544" i="1" s="1"/>
  <c r="AP544" i="1" s="1"/>
  <c r="AQ544" i="1" s="1"/>
  <c r="AI901" i="1"/>
  <c r="AH671" i="1"/>
  <c r="AJ750" i="1"/>
  <c r="AJ900" i="1"/>
  <c r="AK900" i="1" s="1"/>
  <c r="AM900" i="1" s="1"/>
  <c r="AP900" i="1" s="1"/>
  <c r="AQ900" i="1" s="1"/>
  <c r="AI155" i="1"/>
  <c r="AJ548" i="1"/>
  <c r="M371" i="1"/>
  <c r="M512"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J1094" i="1"/>
  <c r="J983" i="1"/>
  <c r="J840" i="1"/>
  <c r="J757" i="1"/>
  <c r="AJ546" i="1" l="1"/>
  <c r="AK546" i="1" s="1"/>
  <c r="AM546" i="1" s="1"/>
  <c r="AP545" i="1"/>
  <c r="AQ545" i="1" s="1"/>
  <c r="AI1130" i="1"/>
  <c r="AI547" i="1"/>
  <c r="AP150" i="1"/>
  <c r="AQ150" i="1" s="1"/>
  <c r="AJ1129" i="1"/>
  <c r="AK1129" i="1" s="1"/>
  <c r="AM1129" i="1" s="1"/>
  <c r="AP1129" i="1" s="1"/>
  <c r="AQ1129" i="1" s="1"/>
  <c r="AH1131" i="1"/>
  <c r="AK322" i="1"/>
  <c r="AM322" i="1" s="1"/>
  <c r="AP322" i="1" s="1"/>
  <c r="AQ322" i="1" s="1"/>
  <c r="AH324" i="1"/>
  <c r="AI323" i="1"/>
  <c r="AP668" i="1"/>
  <c r="AQ668" i="1" s="1"/>
  <c r="AI671" i="1"/>
  <c r="AM669" i="1"/>
  <c r="AJ670" i="1"/>
  <c r="AJ549" i="1"/>
  <c r="AK549" i="1" s="1"/>
  <c r="AK548" i="1"/>
  <c r="AM548" i="1" s="1"/>
  <c r="AP548" i="1" s="1"/>
  <c r="AQ548" i="1" s="1"/>
  <c r="AP899" i="1"/>
  <c r="AQ899" i="1" s="1"/>
  <c r="AH157" i="1"/>
  <c r="AJ901" i="1"/>
  <c r="AH672" i="1"/>
  <c r="AH673" i="1" s="1"/>
  <c r="AI156" i="1"/>
  <c r="AI752" i="1"/>
  <c r="AM793" i="1"/>
  <c r="AP793" i="1" s="1"/>
  <c r="AQ793" i="1" s="1"/>
  <c r="AH796" i="1"/>
  <c r="AJ153" i="1"/>
  <c r="AK153" i="1" s="1"/>
  <c r="AM153" i="1" s="1"/>
  <c r="AP153" i="1" s="1"/>
  <c r="AQ153" i="1" s="1"/>
  <c r="AK750" i="1"/>
  <c r="AM750" i="1" s="1"/>
  <c r="AP750" i="1" s="1"/>
  <c r="AQ750" i="1" s="1"/>
  <c r="AH904" i="1"/>
  <c r="AJ751" i="1"/>
  <c r="AK751" i="1" s="1"/>
  <c r="AM751" i="1" s="1"/>
  <c r="AP751" i="1" s="1"/>
  <c r="AQ751" i="1" s="1"/>
  <c r="AJ794" i="1"/>
  <c r="AK794" i="1" s="1"/>
  <c r="AM794" i="1" s="1"/>
  <c r="AI795" i="1"/>
  <c r="AI902" i="1"/>
  <c r="M840" i="1"/>
  <c r="M1094" i="1"/>
  <c r="M757" i="1"/>
  <c r="M983" i="1"/>
  <c r="AJ547" i="1" l="1"/>
  <c r="AK547" i="1" s="1"/>
  <c r="AM547" i="1" s="1"/>
  <c r="AP546" i="1"/>
  <c r="AQ546" i="1" s="1"/>
  <c r="AI1131" i="1"/>
  <c r="AP151" i="1"/>
  <c r="AQ151" i="1" s="1"/>
  <c r="AJ1130" i="1"/>
  <c r="AK1130" i="1" s="1"/>
  <c r="AM1130" i="1" s="1"/>
  <c r="AP1130" i="1" s="1"/>
  <c r="AQ1130" i="1" s="1"/>
  <c r="AH1132" i="1"/>
  <c r="AH325" i="1"/>
  <c r="AI324" i="1"/>
  <c r="AJ323" i="1"/>
  <c r="AP669" i="1"/>
  <c r="AQ669" i="1" s="1"/>
  <c r="AJ671" i="1"/>
  <c r="AK671" i="1" s="1"/>
  <c r="AM671" i="1" s="1"/>
  <c r="AP671" i="1" s="1"/>
  <c r="AQ671" i="1" s="1"/>
  <c r="AI157" i="1"/>
  <c r="AK670" i="1"/>
  <c r="AM670" i="1" s="1"/>
  <c r="AM549" i="1"/>
  <c r="AJ902" i="1"/>
  <c r="AK902" i="1" s="1"/>
  <c r="AM902" i="1" s="1"/>
  <c r="AP902" i="1" s="1"/>
  <c r="AQ902" i="1" s="1"/>
  <c r="AP794" i="1"/>
  <c r="AQ794" i="1" s="1"/>
  <c r="AI796" i="1"/>
  <c r="AJ795" i="1"/>
  <c r="AK795" i="1" s="1"/>
  <c r="AM795" i="1" s="1"/>
  <c r="AJ752" i="1"/>
  <c r="AK752" i="1" s="1"/>
  <c r="AH905" i="1"/>
  <c r="AH550" i="1"/>
  <c r="AJ154" i="1"/>
  <c r="AH674" i="1"/>
  <c r="AI903" i="1"/>
  <c r="AI904" i="1" s="1"/>
  <c r="AH797" i="1"/>
  <c r="AI753" i="1"/>
  <c r="AI672" i="1"/>
  <c r="AI673" i="1" s="1"/>
  <c r="AK901" i="1"/>
  <c r="AM901" i="1" s="1"/>
  <c r="AP901" i="1" s="1"/>
  <c r="AQ901" i="1" s="1"/>
  <c r="AH158" i="1"/>
  <c r="AH30" i="2" l="1"/>
  <c r="AP547" i="1"/>
  <c r="AQ547" i="1" s="1"/>
  <c r="AP549" i="1"/>
  <c r="AQ549" i="1" s="1"/>
  <c r="AI1132" i="1"/>
  <c r="AJ1132" i="1" s="1"/>
  <c r="AH326" i="1"/>
  <c r="AJ1131" i="1"/>
  <c r="AK1131" i="1" s="1"/>
  <c r="AM1131" i="1" s="1"/>
  <c r="AP1131" i="1" s="1"/>
  <c r="AQ1131" i="1" s="1"/>
  <c r="AH1133" i="1"/>
  <c r="AJ324" i="1"/>
  <c r="AK324" i="1" s="1"/>
  <c r="AM324" i="1" s="1"/>
  <c r="AP324" i="1" s="1"/>
  <c r="AQ324" i="1" s="1"/>
  <c r="AH328" i="1"/>
  <c r="AI325" i="1"/>
  <c r="AK323" i="1"/>
  <c r="AM323" i="1" s="1"/>
  <c r="AP323" i="1" s="1"/>
  <c r="AQ323" i="1" s="1"/>
  <c r="M32" i="1"/>
  <c r="J32" i="1"/>
  <c r="AI158" i="1"/>
  <c r="AP670" i="1"/>
  <c r="AQ670" i="1" s="1"/>
  <c r="AI797" i="1"/>
  <c r="AP795" i="1"/>
  <c r="AQ795" i="1" s="1"/>
  <c r="AJ796" i="1"/>
  <c r="AK796" i="1" s="1"/>
  <c r="AM796" i="1" s="1"/>
  <c r="AM752" i="1"/>
  <c r="AP752" i="1" s="1"/>
  <c r="AQ752" i="1" s="1"/>
  <c r="AJ753" i="1"/>
  <c r="AK753" i="1" s="1"/>
  <c r="AM753" i="1" s="1"/>
  <c r="AI674" i="1"/>
  <c r="AJ903" i="1"/>
  <c r="AK903" i="1" s="1"/>
  <c r="AM903" i="1" s="1"/>
  <c r="AP903" i="1" s="1"/>
  <c r="AQ903" i="1" s="1"/>
  <c r="AI905" i="1"/>
  <c r="AH551" i="1"/>
  <c r="AH159" i="1"/>
  <c r="AJ673" i="1"/>
  <c r="AJ672" i="1"/>
  <c r="AH798" i="1"/>
  <c r="AJ155" i="1"/>
  <c r="AK155" i="1" s="1"/>
  <c r="AM155" i="1" s="1"/>
  <c r="AH906" i="1"/>
  <c r="AI550" i="1"/>
  <c r="AI754" i="1"/>
  <c r="AH675" i="1"/>
  <c r="AK154" i="1"/>
  <c r="AM154" i="1" s="1"/>
  <c r="AP154" i="1" s="1"/>
  <c r="AQ154" i="1" s="1"/>
  <c r="AI30" i="2" l="1"/>
  <c r="AJ30" i="2" s="1"/>
  <c r="AI1133" i="1"/>
  <c r="AJ1133" i="1" s="1"/>
  <c r="AK1133" i="1" s="1"/>
  <c r="AM1133" i="1" s="1"/>
  <c r="AP1133" i="1" s="1"/>
  <c r="AQ1133" i="1" s="1"/>
  <c r="AH327" i="1"/>
  <c r="AI326" i="1"/>
  <c r="AK1132" i="1"/>
  <c r="AM1132" i="1" s="1"/>
  <c r="AP1132" i="1" s="1"/>
  <c r="AQ1132" i="1" s="1"/>
  <c r="AH1134" i="1"/>
  <c r="AJ325" i="1"/>
  <c r="AH329" i="1"/>
  <c r="AI328" i="1"/>
  <c r="M31" i="1"/>
  <c r="J31" i="1"/>
  <c r="AI798" i="1"/>
  <c r="AJ904" i="1"/>
  <c r="AK904" i="1" s="1"/>
  <c r="AM904" i="1" s="1"/>
  <c r="AP904" i="1" s="1"/>
  <c r="AQ904" i="1" s="1"/>
  <c r="AP796" i="1"/>
  <c r="AQ796" i="1" s="1"/>
  <c r="AJ797" i="1"/>
  <c r="AK797" i="1" s="1"/>
  <c r="AM797" i="1" s="1"/>
  <c r="AP753" i="1"/>
  <c r="AQ753" i="1" s="1"/>
  <c r="AJ674" i="1"/>
  <c r="AK674" i="1" s="1"/>
  <c r="AM674" i="1" s="1"/>
  <c r="AP674" i="1" s="1"/>
  <c r="AQ674" i="1" s="1"/>
  <c r="AP155" i="1"/>
  <c r="AQ155" i="1" s="1"/>
  <c r="AH160" i="1"/>
  <c r="AH676" i="1"/>
  <c r="AJ550" i="1"/>
  <c r="AH907" i="1"/>
  <c r="AK673" i="1"/>
  <c r="AM673" i="1" s="1"/>
  <c r="AP673" i="1" s="1"/>
  <c r="AQ673" i="1" s="1"/>
  <c r="AK672" i="1"/>
  <c r="AI159" i="1"/>
  <c r="AI675" i="1"/>
  <c r="AJ156" i="1"/>
  <c r="AK156" i="1" s="1"/>
  <c r="AH552" i="1"/>
  <c r="AJ755" i="1"/>
  <c r="AK756" i="1" s="1"/>
  <c r="AI906" i="1"/>
  <c r="AJ754" i="1"/>
  <c r="AH800" i="1"/>
  <c r="AM672" i="1"/>
  <c r="AP672" i="1" s="1"/>
  <c r="AQ672" i="1" s="1"/>
  <c r="AI551" i="1"/>
  <c r="AJ551" i="1" s="1"/>
  <c r="AK30" i="2" l="1"/>
  <c r="AM30" i="2"/>
  <c r="AP30" i="2" s="1"/>
  <c r="AQ30" i="2" s="1"/>
  <c r="AI327" i="1"/>
  <c r="AK325" i="1"/>
  <c r="AM325" i="1" s="1"/>
  <c r="AP325" i="1" s="1"/>
  <c r="AQ325" i="1" s="1"/>
  <c r="AJ326" i="1"/>
  <c r="AH1135" i="1"/>
  <c r="AI1134" i="1"/>
  <c r="AI329" i="1"/>
  <c r="AJ329" i="1" s="1"/>
  <c r="AJ328" i="1"/>
  <c r="AM328" i="1" s="1"/>
  <c r="AP328" i="1" s="1"/>
  <c r="AQ328" i="1" s="1"/>
  <c r="AH330" i="1"/>
  <c r="AJ905" i="1"/>
  <c r="AK905" i="1" s="1"/>
  <c r="AM905" i="1" s="1"/>
  <c r="AP905" i="1" s="1"/>
  <c r="AQ905" i="1" s="1"/>
  <c r="AJ798" i="1"/>
  <c r="AK798" i="1" s="1"/>
  <c r="AM798" i="1" s="1"/>
  <c r="AP797" i="1"/>
  <c r="AQ797" i="1" s="1"/>
  <c r="AI676" i="1"/>
  <c r="AI907" i="1"/>
  <c r="AK550" i="1"/>
  <c r="AM550" i="1" s="1"/>
  <c r="AK551" i="1"/>
  <c r="AM551" i="1" s="1"/>
  <c r="AH799" i="1"/>
  <c r="AH801" i="1" s="1"/>
  <c r="AH553" i="1"/>
  <c r="AH161" i="1"/>
  <c r="AK755" i="1"/>
  <c r="AK754" i="1"/>
  <c r="AM754" i="1" s="1"/>
  <c r="AP754" i="1" s="1"/>
  <c r="AQ754" i="1" s="1"/>
  <c r="AM156" i="1"/>
  <c r="AP156" i="1" s="1"/>
  <c r="AQ156" i="1" s="1"/>
  <c r="AJ157" i="1"/>
  <c r="AK157" i="1" s="1"/>
  <c r="AM157" i="1" s="1"/>
  <c r="AI800" i="1"/>
  <c r="AI552" i="1"/>
  <c r="AJ675" i="1"/>
  <c r="AH908" i="1"/>
  <c r="AH677" i="1"/>
  <c r="AH678" i="1" s="1"/>
  <c r="AI160" i="1"/>
  <c r="AP550" i="1" l="1"/>
  <c r="AQ550" i="1" s="1"/>
  <c r="AP551" i="1"/>
  <c r="AQ551" i="1" s="1"/>
  <c r="AJ327" i="1"/>
  <c r="AK327" i="1" s="1"/>
  <c r="AK326" i="1"/>
  <c r="AM326" i="1" s="1"/>
  <c r="AP326" i="1" s="1"/>
  <c r="AQ326" i="1" s="1"/>
  <c r="AI1135" i="1"/>
  <c r="AJ1135" i="1" s="1"/>
  <c r="AJ1134" i="1"/>
  <c r="AH1136" i="1"/>
  <c r="AI330" i="1"/>
  <c r="AJ330" i="1" s="1"/>
  <c r="AK329" i="1"/>
  <c r="AM329" i="1" s="1"/>
  <c r="AP329" i="1" s="1"/>
  <c r="AQ329" i="1" s="1"/>
  <c r="AK328" i="1"/>
  <c r="AH331" i="1"/>
  <c r="AJ906" i="1"/>
  <c r="AK906" i="1" s="1"/>
  <c r="AM906" i="1" s="1"/>
  <c r="AP906" i="1" s="1"/>
  <c r="AQ906" i="1" s="1"/>
  <c r="AP798" i="1"/>
  <c r="AQ798" i="1" s="1"/>
  <c r="AI799" i="1"/>
  <c r="AP157" i="1"/>
  <c r="AQ157" i="1" s="1"/>
  <c r="AI553" i="1"/>
  <c r="AK675" i="1"/>
  <c r="AM675" i="1" s="1"/>
  <c r="AP675" i="1" s="1"/>
  <c r="AQ675" i="1" s="1"/>
  <c r="AH162" i="1"/>
  <c r="AH554" i="1"/>
  <c r="AH909" i="1"/>
  <c r="AH910" i="1" s="1"/>
  <c r="AH679" i="1"/>
  <c r="AH680" i="1" s="1"/>
  <c r="AI908" i="1"/>
  <c r="AJ800" i="1"/>
  <c r="AJ552" i="1"/>
  <c r="AI677" i="1"/>
  <c r="AJ676" i="1"/>
  <c r="AK676" i="1" s="1"/>
  <c r="AJ158" i="1"/>
  <c r="AI161" i="1"/>
  <c r="AM327" i="1" l="1"/>
  <c r="AP327" i="1" s="1"/>
  <c r="AQ327" i="1" s="1"/>
  <c r="AI801" i="1"/>
  <c r="AK1135" i="1"/>
  <c r="AM1135" i="1" s="1"/>
  <c r="AP1135" i="1" s="1"/>
  <c r="AQ1135" i="1" s="1"/>
  <c r="AK1134" i="1"/>
  <c r="AM1134" i="1" s="1"/>
  <c r="AP1134" i="1" s="1"/>
  <c r="AQ1134" i="1" s="1"/>
  <c r="AI554" i="1"/>
  <c r="AI331" i="1"/>
  <c r="AJ331" i="1" s="1"/>
  <c r="AK331" i="1" s="1"/>
  <c r="AM331" i="1" s="1"/>
  <c r="AP331" i="1" s="1"/>
  <c r="AQ331" i="1" s="1"/>
  <c r="AH1137" i="1"/>
  <c r="AI1136" i="1"/>
  <c r="AJ907" i="1"/>
  <c r="AK907" i="1" s="1"/>
  <c r="AM907" i="1" s="1"/>
  <c r="AP907" i="1" s="1"/>
  <c r="AQ907" i="1" s="1"/>
  <c r="AK330" i="1"/>
  <c r="AM330" i="1" s="1"/>
  <c r="AP330" i="1" s="1"/>
  <c r="AQ330" i="1" s="1"/>
  <c r="AH332" i="1"/>
  <c r="AI162" i="1"/>
  <c r="AK800" i="1"/>
  <c r="AM800" i="1" s="1"/>
  <c r="AP800" i="1" s="1"/>
  <c r="AQ800" i="1" s="1"/>
  <c r="AJ159" i="1"/>
  <c r="AH911" i="1"/>
  <c r="AJ799" i="1"/>
  <c r="AJ677" i="1"/>
  <c r="AH681" i="1"/>
  <c r="AH682" i="1" s="1"/>
  <c r="AH163" i="1"/>
  <c r="AH164" i="1" s="1"/>
  <c r="AJ553" i="1"/>
  <c r="AK158" i="1"/>
  <c r="AM158" i="1" s="1"/>
  <c r="AP158" i="1" s="1"/>
  <c r="AQ158" i="1" s="1"/>
  <c r="AM676" i="1"/>
  <c r="AP676" i="1" s="1"/>
  <c r="AQ676" i="1" s="1"/>
  <c r="AK552" i="1"/>
  <c r="AM552" i="1" s="1"/>
  <c r="AI678" i="1"/>
  <c r="AI909" i="1"/>
  <c r="AJ909" i="1" s="1"/>
  <c r="AH555" i="1"/>
  <c r="AP552" i="1" l="1"/>
  <c r="AQ552" i="1" s="1"/>
  <c r="AJ801" i="1"/>
  <c r="AK801" i="1" s="1"/>
  <c r="AI555" i="1"/>
  <c r="AJ1136" i="1"/>
  <c r="AH1138" i="1"/>
  <c r="AI1137" i="1"/>
  <c r="AJ908" i="1"/>
  <c r="AK908" i="1" s="1"/>
  <c r="AM908" i="1" s="1"/>
  <c r="AP908" i="1" s="1"/>
  <c r="AQ908" i="1" s="1"/>
  <c r="AH333" i="1"/>
  <c r="AI332" i="1"/>
  <c r="AJ160" i="1"/>
  <c r="AK160" i="1" s="1"/>
  <c r="AH165" i="1"/>
  <c r="AH683" i="1"/>
  <c r="AH684" i="1" s="1"/>
  <c r="AJ678" i="1"/>
  <c r="AK678" i="1" s="1"/>
  <c r="AM678" i="1" s="1"/>
  <c r="AI679" i="1"/>
  <c r="AK159" i="1"/>
  <c r="AM159" i="1" s="1"/>
  <c r="AP159" i="1" s="1"/>
  <c r="AQ159" i="1" s="1"/>
  <c r="AH802" i="1"/>
  <c r="AK553" i="1"/>
  <c r="AM553" i="1" s="1"/>
  <c r="AP553" i="1" s="1"/>
  <c r="AQ553" i="1" s="1"/>
  <c r="AJ554" i="1"/>
  <c r="AK554" i="1" s="1"/>
  <c r="AM554" i="1" s="1"/>
  <c r="AI910" i="1"/>
  <c r="AJ910" i="1" s="1"/>
  <c r="AK799" i="1"/>
  <c r="AM799" i="1" s="1"/>
  <c r="AP799" i="1" s="1"/>
  <c r="AQ799" i="1" s="1"/>
  <c r="AH556" i="1"/>
  <c r="AK677" i="1"/>
  <c r="AM677" i="1" s="1"/>
  <c r="AP677" i="1" s="1"/>
  <c r="AQ677" i="1" s="1"/>
  <c r="AI163" i="1"/>
  <c r="AI164" i="1" s="1"/>
  <c r="AH912" i="1"/>
  <c r="AI556" i="1" l="1"/>
  <c r="AM801" i="1"/>
  <c r="AP801" i="1" s="1"/>
  <c r="AQ801" i="1" s="1"/>
  <c r="AI1138" i="1"/>
  <c r="AH1139" i="1"/>
  <c r="AK1136" i="1"/>
  <c r="AM1136" i="1" s="1"/>
  <c r="AP1136" i="1" s="1"/>
  <c r="AQ1136" i="1" s="1"/>
  <c r="AJ1137" i="1"/>
  <c r="AK1137" i="1" s="1"/>
  <c r="AM1137" i="1" s="1"/>
  <c r="AP1137" i="1" s="1"/>
  <c r="AQ1137" i="1" s="1"/>
  <c r="AK909" i="1"/>
  <c r="AM909" i="1" s="1"/>
  <c r="AP909" i="1" s="1"/>
  <c r="AQ909" i="1" s="1"/>
  <c r="AH334" i="1"/>
  <c r="AJ332" i="1"/>
  <c r="AI333" i="1"/>
  <c r="AP554" i="1"/>
  <c r="AQ554" i="1" s="1"/>
  <c r="AI911" i="1"/>
  <c r="AH803" i="1"/>
  <c r="AI802" i="1"/>
  <c r="AH166" i="1"/>
  <c r="AM160" i="1"/>
  <c r="AP160" i="1" s="1"/>
  <c r="AQ160" i="1" s="1"/>
  <c r="AJ161" i="1"/>
  <c r="AK161" i="1" s="1"/>
  <c r="AM161" i="1" s="1"/>
  <c r="AP678" i="1"/>
  <c r="AQ678" i="1" s="1"/>
  <c r="AI680" i="1"/>
  <c r="AJ679" i="1"/>
  <c r="AH913" i="1"/>
  <c r="AH557" i="1"/>
  <c r="AH558" i="1" s="1"/>
  <c r="AJ555" i="1"/>
  <c r="AK555" i="1" s="1"/>
  <c r="AM555" i="1" s="1"/>
  <c r="AP555" i="1" s="1"/>
  <c r="AQ555" i="1" s="1"/>
  <c r="AH685" i="1"/>
  <c r="AI165" i="1"/>
  <c r="AK910" i="1"/>
  <c r="AM910" i="1" s="1"/>
  <c r="AP910" i="1" s="1"/>
  <c r="AQ910" i="1" s="1"/>
  <c r="AI1139" i="1" l="1"/>
  <c r="AJ1139" i="1" s="1"/>
  <c r="AJ1138" i="1"/>
  <c r="AH1140" i="1"/>
  <c r="AK332" i="1"/>
  <c r="AM332" i="1" s="1"/>
  <c r="AP332" i="1" s="1"/>
  <c r="AQ332" i="1" s="1"/>
  <c r="AH335" i="1"/>
  <c r="AJ333" i="1"/>
  <c r="AK333" i="1" s="1"/>
  <c r="AM333" i="1" s="1"/>
  <c r="AI334" i="1"/>
  <c r="AI557" i="1"/>
  <c r="AI558" i="1" s="1"/>
  <c r="AH804" i="1"/>
  <c r="AH805" i="1" s="1"/>
  <c r="AH914" i="1"/>
  <c r="AI803" i="1"/>
  <c r="AI681" i="1"/>
  <c r="AH167" i="1"/>
  <c r="AI912" i="1"/>
  <c r="AI913" i="1" s="1"/>
  <c r="AJ802" i="1"/>
  <c r="AK679" i="1"/>
  <c r="AM679" i="1" s="1"/>
  <c r="AP679" i="1" s="1"/>
  <c r="AQ679" i="1" s="1"/>
  <c r="AP161" i="1"/>
  <c r="AQ161" i="1" s="1"/>
  <c r="AH686" i="1"/>
  <c r="AH559" i="1"/>
  <c r="AJ680" i="1"/>
  <c r="AK680" i="1" s="1"/>
  <c r="AJ162" i="1"/>
  <c r="AK162" i="1" s="1"/>
  <c r="AI166" i="1"/>
  <c r="AJ911" i="1"/>
  <c r="AJ556" i="1"/>
  <c r="AK556" i="1" s="1"/>
  <c r="AH806" i="1" l="1"/>
  <c r="AI1140" i="1"/>
  <c r="AJ1140" i="1" s="1"/>
  <c r="AK1140" i="1" s="1"/>
  <c r="AM1140" i="1" s="1"/>
  <c r="AP1140" i="1" s="1"/>
  <c r="AQ1140" i="1" s="1"/>
  <c r="AK1139" i="1"/>
  <c r="AM1139" i="1" s="1"/>
  <c r="AP1139" i="1" s="1"/>
  <c r="AQ1139" i="1" s="1"/>
  <c r="AH1141" i="1"/>
  <c r="AK1138" i="1"/>
  <c r="AM1138" i="1" s="1"/>
  <c r="AP1138" i="1" s="1"/>
  <c r="AQ1138" i="1" s="1"/>
  <c r="AJ334" i="1"/>
  <c r="AK334" i="1" s="1"/>
  <c r="AM334" i="1" s="1"/>
  <c r="AP334" i="1" s="1"/>
  <c r="AQ334" i="1" s="1"/>
  <c r="AH336" i="1"/>
  <c r="AP333" i="1"/>
  <c r="AQ333" i="1" s="1"/>
  <c r="AI335" i="1"/>
  <c r="AI167" i="1"/>
  <c r="AJ912" i="1"/>
  <c r="AK912" i="1" s="1"/>
  <c r="AM912" i="1" s="1"/>
  <c r="AP912" i="1" s="1"/>
  <c r="AQ912" i="1" s="1"/>
  <c r="AI682" i="1"/>
  <c r="AH915" i="1"/>
  <c r="AK911" i="1"/>
  <c r="AM911" i="1" s="1"/>
  <c r="AP911" i="1" s="1"/>
  <c r="AQ911" i="1" s="1"/>
  <c r="AM162" i="1"/>
  <c r="AP162" i="1" s="1"/>
  <c r="AQ162" i="1" s="1"/>
  <c r="AJ163" i="1"/>
  <c r="AH687" i="1"/>
  <c r="AJ681" i="1"/>
  <c r="AK681" i="1" s="1"/>
  <c r="AM681" i="1" s="1"/>
  <c r="AI914" i="1"/>
  <c r="AI804" i="1"/>
  <c r="AM556" i="1"/>
  <c r="AP556" i="1" s="1"/>
  <c r="AQ556" i="1" s="1"/>
  <c r="AI559" i="1"/>
  <c r="AJ559" i="1" s="1"/>
  <c r="AH560" i="1"/>
  <c r="AH168" i="1"/>
  <c r="AM680" i="1"/>
  <c r="AP680" i="1" s="1"/>
  <c r="AQ680" i="1" s="1"/>
  <c r="AJ803" i="1"/>
  <c r="AK803" i="1" s="1"/>
  <c r="AK802" i="1"/>
  <c r="AM802" i="1" s="1"/>
  <c r="AP802" i="1" s="1"/>
  <c r="AQ802" i="1" s="1"/>
  <c r="AJ557" i="1"/>
  <c r="AH807" i="1" l="1"/>
  <c r="AI1141" i="1"/>
  <c r="AJ1141" i="1" s="1"/>
  <c r="AK1141" i="1" s="1"/>
  <c r="AH1142" i="1"/>
  <c r="AH337" i="1"/>
  <c r="AI336" i="1"/>
  <c r="AJ335" i="1"/>
  <c r="AI168" i="1"/>
  <c r="AP681" i="1"/>
  <c r="AQ681" i="1" s="1"/>
  <c r="AJ682" i="1"/>
  <c r="AK682" i="1" s="1"/>
  <c r="AM682" i="1" s="1"/>
  <c r="AJ913" i="1"/>
  <c r="AK913" i="1" s="1"/>
  <c r="AM913" i="1" s="1"/>
  <c r="AP913" i="1" s="1"/>
  <c r="AQ913" i="1" s="1"/>
  <c r="AM803" i="1"/>
  <c r="AP803" i="1" s="1"/>
  <c r="AQ803" i="1" s="1"/>
  <c r="AH561" i="1"/>
  <c r="AH562" i="1" s="1"/>
  <c r="AJ164" i="1"/>
  <c r="AH916" i="1"/>
  <c r="AH917" i="1" s="1"/>
  <c r="AK163" i="1"/>
  <c r="AM163" i="1" s="1"/>
  <c r="AP163" i="1" s="1"/>
  <c r="AQ163" i="1" s="1"/>
  <c r="AI915" i="1"/>
  <c r="AK557" i="1"/>
  <c r="AM557" i="1" s="1"/>
  <c r="AP557" i="1" s="1"/>
  <c r="AQ557" i="1" s="1"/>
  <c r="AH688" i="1"/>
  <c r="AJ558" i="1"/>
  <c r="AI683" i="1"/>
  <c r="AI560" i="1"/>
  <c r="AH169" i="1"/>
  <c r="AI805" i="1"/>
  <c r="AI806" i="1" s="1"/>
  <c r="AJ804" i="1"/>
  <c r="AK804" i="1" s="1"/>
  <c r="AH808" i="1" l="1"/>
  <c r="AI807" i="1"/>
  <c r="AI1142" i="1"/>
  <c r="AJ1142" i="1" s="1"/>
  <c r="AK1142" i="1" s="1"/>
  <c r="AH1143" i="1"/>
  <c r="AM1141" i="1"/>
  <c r="AP1141" i="1" s="1"/>
  <c r="AQ1141" i="1" s="1"/>
  <c r="AK335" i="1"/>
  <c r="AM335" i="1" s="1"/>
  <c r="AP335" i="1" s="1"/>
  <c r="AQ335" i="1" s="1"/>
  <c r="AH338" i="1"/>
  <c r="AJ336" i="1"/>
  <c r="AI337" i="1"/>
  <c r="AH563" i="1"/>
  <c r="AP682" i="1"/>
  <c r="AQ682" i="1" s="1"/>
  <c r="AJ914" i="1"/>
  <c r="AJ915" i="1" s="1"/>
  <c r="AJ805" i="1"/>
  <c r="AJ806" i="1" s="1"/>
  <c r="AM804" i="1"/>
  <c r="AP804" i="1" s="1"/>
  <c r="AQ804" i="1" s="1"/>
  <c r="AI684" i="1"/>
  <c r="AJ165" i="1"/>
  <c r="AH564" i="1"/>
  <c r="AH918" i="1"/>
  <c r="AH170" i="1"/>
  <c r="AH171" i="1" s="1"/>
  <c r="AK559" i="1"/>
  <c r="AM559" i="1" s="1"/>
  <c r="AP559" i="1" s="1"/>
  <c r="AQ559" i="1" s="1"/>
  <c r="AI916" i="1"/>
  <c r="AI169" i="1"/>
  <c r="AH689" i="1"/>
  <c r="AH690" i="1" s="1"/>
  <c r="AJ560" i="1"/>
  <c r="AJ683" i="1"/>
  <c r="AK558" i="1"/>
  <c r="AM558" i="1" s="1"/>
  <c r="AP558" i="1" s="1"/>
  <c r="AQ558" i="1" s="1"/>
  <c r="AK164" i="1"/>
  <c r="AM164" i="1" s="1"/>
  <c r="AP164" i="1" s="1"/>
  <c r="AQ164" i="1" s="1"/>
  <c r="AI561" i="1"/>
  <c r="AI562" i="1" s="1"/>
  <c r="AH809" i="1" l="1"/>
  <c r="AI808" i="1"/>
  <c r="AK805" i="1"/>
  <c r="AM805" i="1" s="1"/>
  <c r="AP805" i="1" s="1"/>
  <c r="AQ805" i="1" s="1"/>
  <c r="AK806" i="1"/>
  <c r="AM806" i="1" s="1"/>
  <c r="AJ807" i="1"/>
  <c r="AK807" i="1" s="1"/>
  <c r="AM807" i="1" s="1"/>
  <c r="AH1144" i="1"/>
  <c r="AM1142" i="1"/>
  <c r="AP1142" i="1" s="1"/>
  <c r="AQ1142" i="1" s="1"/>
  <c r="AI1143" i="1"/>
  <c r="AI338" i="1"/>
  <c r="AK336" i="1"/>
  <c r="AM336" i="1" s="1"/>
  <c r="AP336" i="1" s="1"/>
  <c r="AQ336" i="1" s="1"/>
  <c r="AJ337" i="1"/>
  <c r="AH339" i="1"/>
  <c r="AH565" i="1"/>
  <c r="AI563" i="1"/>
  <c r="AK915" i="1"/>
  <c r="AM915" i="1" s="1"/>
  <c r="AP915" i="1" s="1"/>
  <c r="AQ915" i="1" s="1"/>
  <c r="AK914" i="1"/>
  <c r="AM914" i="1" s="1"/>
  <c r="AP914" i="1" s="1"/>
  <c r="AQ914" i="1" s="1"/>
  <c r="AI564" i="1"/>
  <c r="AJ561" i="1"/>
  <c r="AJ562" i="1" s="1"/>
  <c r="AK683" i="1"/>
  <c r="AM683" i="1" s="1"/>
  <c r="AP683" i="1" s="1"/>
  <c r="AQ683" i="1" s="1"/>
  <c r="AH691" i="1"/>
  <c r="AI692" i="1" s="1"/>
  <c r="AI685" i="1"/>
  <c r="AI917" i="1"/>
  <c r="AK165" i="1"/>
  <c r="AM165" i="1" s="1"/>
  <c r="AP165" i="1" s="1"/>
  <c r="AQ165" i="1" s="1"/>
  <c r="AJ166" i="1"/>
  <c r="AK166" i="1" s="1"/>
  <c r="AM166" i="1" s="1"/>
  <c r="AJ916" i="1"/>
  <c r="AH172" i="1"/>
  <c r="AI170" i="1"/>
  <c r="AI171" i="1" s="1"/>
  <c r="AJ684" i="1"/>
  <c r="AK560" i="1"/>
  <c r="AM560" i="1" s="1"/>
  <c r="AP560" i="1" s="1"/>
  <c r="AQ560" i="1" s="1"/>
  <c r="AH919" i="1"/>
  <c r="AH566" i="1"/>
  <c r="AJ808" i="1" l="1"/>
  <c r="AK808" i="1" s="1"/>
  <c r="AM808" i="1" s="1"/>
  <c r="AH810" i="1"/>
  <c r="AP806" i="1"/>
  <c r="AQ806" i="1" s="1"/>
  <c r="AI809" i="1"/>
  <c r="AI1144" i="1"/>
  <c r="AI339" i="1"/>
  <c r="AH1145" i="1"/>
  <c r="AJ1143" i="1"/>
  <c r="AK337" i="1"/>
  <c r="AM337" i="1" s="1"/>
  <c r="AP337" i="1" s="1"/>
  <c r="AQ337" i="1" s="1"/>
  <c r="AH340" i="1"/>
  <c r="AJ338" i="1"/>
  <c r="AI565" i="1"/>
  <c r="AK562" i="1"/>
  <c r="AM562" i="1" s="1"/>
  <c r="AJ563" i="1"/>
  <c r="AK561" i="1"/>
  <c r="AM561" i="1" s="1"/>
  <c r="AP561" i="1" s="1"/>
  <c r="AQ561" i="1" s="1"/>
  <c r="AK684" i="1"/>
  <c r="AM684" i="1" s="1"/>
  <c r="AP684" i="1" s="1"/>
  <c r="AQ684" i="1" s="1"/>
  <c r="AI918" i="1"/>
  <c r="AJ564" i="1"/>
  <c r="AH173" i="1"/>
  <c r="AH174" i="1" s="1"/>
  <c r="AJ167" i="1"/>
  <c r="AK167" i="1" s="1"/>
  <c r="AI686" i="1"/>
  <c r="AH920" i="1"/>
  <c r="AI920" i="1" s="1"/>
  <c r="AP166" i="1"/>
  <c r="AQ166" i="1" s="1"/>
  <c r="AJ693" i="1"/>
  <c r="AM692" i="1"/>
  <c r="AP692" i="1" s="1"/>
  <c r="AQ692" i="1" s="1"/>
  <c r="AH567" i="1"/>
  <c r="AI566" i="1"/>
  <c r="AI172" i="1"/>
  <c r="AK916" i="1"/>
  <c r="AM916" i="1" s="1"/>
  <c r="AP916" i="1" s="1"/>
  <c r="AQ916" i="1" s="1"/>
  <c r="AJ917" i="1"/>
  <c r="AJ685" i="1"/>
  <c r="AJ809" i="1" l="1"/>
  <c r="AK809" i="1" s="1"/>
  <c r="AM809" i="1" s="1"/>
  <c r="AI810" i="1"/>
  <c r="AH811" i="1"/>
  <c r="AP807" i="1"/>
  <c r="AQ807" i="1" s="1"/>
  <c r="AJ1144" i="1"/>
  <c r="AK1144" i="1" s="1"/>
  <c r="AM1144" i="1" s="1"/>
  <c r="AP1144" i="1" s="1"/>
  <c r="AQ1144" i="1" s="1"/>
  <c r="AI1145" i="1"/>
  <c r="AH1146" i="1"/>
  <c r="AK1143" i="1"/>
  <c r="AM1143" i="1" s="1"/>
  <c r="AP1143" i="1" s="1"/>
  <c r="AQ1143" i="1" s="1"/>
  <c r="AH341" i="1"/>
  <c r="AI340" i="1"/>
  <c r="AK338" i="1"/>
  <c r="AM338" i="1" s="1"/>
  <c r="AP338" i="1" s="1"/>
  <c r="AQ338" i="1" s="1"/>
  <c r="AJ339" i="1"/>
  <c r="AK339" i="1" s="1"/>
  <c r="AJ565" i="1"/>
  <c r="AK563" i="1"/>
  <c r="AM563" i="1" s="1"/>
  <c r="AP562" i="1"/>
  <c r="AQ562" i="1" s="1"/>
  <c r="AI567" i="1"/>
  <c r="AI687" i="1"/>
  <c r="AI173" i="1"/>
  <c r="AI174" i="1" s="1"/>
  <c r="AK694" i="1"/>
  <c r="AM694" i="1" s="1"/>
  <c r="AP694" i="1" s="1"/>
  <c r="AQ694" i="1" s="1"/>
  <c r="AM693" i="1"/>
  <c r="AP693" i="1" s="1"/>
  <c r="AQ693" i="1" s="1"/>
  <c r="AJ686" i="1"/>
  <c r="AK686" i="1" s="1"/>
  <c r="AK685" i="1"/>
  <c r="AM685" i="1" s="1"/>
  <c r="AP685" i="1" s="1"/>
  <c r="AQ685" i="1" s="1"/>
  <c r="AK564" i="1"/>
  <c r="AM564" i="1" s="1"/>
  <c r="AJ566" i="1"/>
  <c r="AK566" i="1" s="1"/>
  <c r="AM566" i="1" s="1"/>
  <c r="AP566" i="1" s="1"/>
  <c r="AQ566" i="1" s="1"/>
  <c r="AH921" i="1"/>
  <c r="AI921" i="1" s="1"/>
  <c r="AJ921" i="1" s="1"/>
  <c r="AM167" i="1"/>
  <c r="AP167" i="1" s="1"/>
  <c r="AQ167" i="1" s="1"/>
  <c r="AJ168" i="1"/>
  <c r="AK168" i="1" s="1"/>
  <c r="AK917" i="1"/>
  <c r="AM917" i="1" s="1"/>
  <c r="AP917" i="1" s="1"/>
  <c r="AQ917" i="1" s="1"/>
  <c r="AH568" i="1"/>
  <c r="AH569" i="1" s="1"/>
  <c r="AH175" i="1"/>
  <c r="AJ918" i="1"/>
  <c r="AK918" i="1" s="1"/>
  <c r="AM918" i="1" s="1"/>
  <c r="AP918" i="1" s="1"/>
  <c r="AQ918" i="1" s="1"/>
  <c r="AI919" i="1"/>
  <c r="AJ920" i="1" s="1"/>
  <c r="AH10" i="2" l="1"/>
  <c r="AJ810" i="1"/>
  <c r="AK810" i="1" s="1"/>
  <c r="AM810" i="1" s="1"/>
  <c r="AP808" i="1"/>
  <c r="AQ808" i="1" s="1"/>
  <c r="AH812" i="1"/>
  <c r="AI811" i="1"/>
  <c r="AJ1145" i="1"/>
  <c r="AK1145" i="1" s="1"/>
  <c r="AM1145" i="1" s="1"/>
  <c r="AP1145" i="1" s="1"/>
  <c r="AQ1145" i="1" s="1"/>
  <c r="AI1146" i="1"/>
  <c r="AJ1146" i="1" s="1"/>
  <c r="AH1147" i="1"/>
  <c r="AI1148" i="1" s="1"/>
  <c r="AH342" i="1"/>
  <c r="AM339" i="1"/>
  <c r="AP339" i="1" s="1"/>
  <c r="AQ339" i="1" s="1"/>
  <c r="AJ340" i="1"/>
  <c r="AI341" i="1"/>
  <c r="AP563" i="1"/>
  <c r="AQ563" i="1" s="1"/>
  <c r="AK565" i="1"/>
  <c r="AM565" i="1" s="1"/>
  <c r="AP564" i="1"/>
  <c r="AQ564" i="1" s="1"/>
  <c r="AJ567" i="1"/>
  <c r="AK567" i="1" s="1"/>
  <c r="AM567" i="1" s="1"/>
  <c r="AP567" i="1" s="1"/>
  <c r="AQ567" i="1" s="1"/>
  <c r="AM686" i="1"/>
  <c r="AP686" i="1" s="1"/>
  <c r="AQ686" i="1" s="1"/>
  <c r="AJ687" i="1"/>
  <c r="AK687" i="1" s="1"/>
  <c r="AM687" i="1" s="1"/>
  <c r="AH570" i="1"/>
  <c r="AH176" i="1"/>
  <c r="AI568" i="1"/>
  <c r="AK921" i="1"/>
  <c r="AM921" i="1" s="1"/>
  <c r="AP921" i="1" s="1"/>
  <c r="AQ921" i="1" s="1"/>
  <c r="AI175" i="1"/>
  <c r="AM168" i="1"/>
  <c r="AP168" i="1" s="1"/>
  <c r="AQ168" i="1" s="1"/>
  <c r="AJ169" i="1"/>
  <c r="AK169" i="1" s="1"/>
  <c r="AI688" i="1"/>
  <c r="AH922" i="1"/>
  <c r="AI922" i="1" s="1"/>
  <c r="AJ919" i="1"/>
  <c r="AK920" i="1" s="1"/>
  <c r="AM920" i="1"/>
  <c r="AP920" i="1" s="1"/>
  <c r="AQ920" i="1" s="1"/>
  <c r="AH11" i="2" l="1"/>
  <c r="AI10" i="2"/>
  <c r="AJ10" i="2" s="1"/>
  <c r="AP809" i="1"/>
  <c r="AQ809" i="1" s="1"/>
  <c r="AJ811" i="1"/>
  <c r="AH813" i="1"/>
  <c r="AI812" i="1"/>
  <c r="AJ1149" i="1"/>
  <c r="AM1148" i="1"/>
  <c r="AP1148" i="1" s="1"/>
  <c r="AQ1148" i="1" s="1"/>
  <c r="AI1147" i="1"/>
  <c r="AK1146" i="1"/>
  <c r="AM1146" i="1" s="1"/>
  <c r="AP1146" i="1" s="1"/>
  <c r="AQ1146" i="1" s="1"/>
  <c r="AJ341" i="1"/>
  <c r="AH343" i="1"/>
  <c r="AK340" i="1"/>
  <c r="AM340" i="1" s="1"/>
  <c r="AP340" i="1" s="1"/>
  <c r="AQ340" i="1" s="1"/>
  <c r="AI342" i="1"/>
  <c r="AP565" i="1"/>
  <c r="AQ565" i="1" s="1"/>
  <c r="AP687" i="1"/>
  <c r="AQ687" i="1" s="1"/>
  <c r="AJ568" i="1"/>
  <c r="AI689" i="1"/>
  <c r="AK919" i="1"/>
  <c r="AM919" i="1" s="1"/>
  <c r="AP919" i="1" s="1"/>
  <c r="AQ919" i="1" s="1"/>
  <c r="AH177" i="1"/>
  <c r="AH178" i="1" s="1"/>
  <c r="AH571" i="1"/>
  <c r="AJ688" i="1"/>
  <c r="AI176" i="1"/>
  <c r="AM169" i="1"/>
  <c r="AP169" i="1" s="1"/>
  <c r="AQ169" i="1" s="1"/>
  <c r="AJ170" i="1"/>
  <c r="AJ171" i="1" s="1"/>
  <c r="AH923" i="1"/>
  <c r="AH924" i="1" s="1"/>
  <c r="AJ922" i="1"/>
  <c r="AI569" i="1"/>
  <c r="AH12" i="2" l="1"/>
  <c r="AI11" i="2"/>
  <c r="AK10" i="2"/>
  <c r="AM10" i="2" s="1"/>
  <c r="AP10" i="2" s="1"/>
  <c r="AQ10" i="2" s="1"/>
  <c r="AP810" i="1"/>
  <c r="AQ810" i="1" s="1"/>
  <c r="AH814" i="1"/>
  <c r="AI813" i="1"/>
  <c r="AK811" i="1"/>
  <c r="AM811" i="1" s="1"/>
  <c r="AJ812" i="1"/>
  <c r="AK812" i="1" s="1"/>
  <c r="AM812" i="1" s="1"/>
  <c r="AP812" i="1" s="1"/>
  <c r="AQ812" i="1" s="1"/>
  <c r="AJ1148" i="1"/>
  <c r="AK1149" i="1" s="1"/>
  <c r="AJ1147" i="1"/>
  <c r="AM1149" i="1"/>
  <c r="AP1149" i="1" s="1"/>
  <c r="AQ1149" i="1" s="1"/>
  <c r="AK1150" i="1"/>
  <c r="AM1150" i="1" s="1"/>
  <c r="AP1150" i="1" s="1"/>
  <c r="AQ1150" i="1" s="1"/>
  <c r="AJ342" i="1"/>
  <c r="AK342" i="1" s="1"/>
  <c r="AM342" i="1" s="1"/>
  <c r="AH344" i="1"/>
  <c r="AI343" i="1"/>
  <c r="AK341" i="1"/>
  <c r="AM341" i="1" s="1"/>
  <c r="AP341" i="1" s="1"/>
  <c r="AQ341" i="1" s="1"/>
  <c r="AK170" i="1"/>
  <c r="AM170" i="1" s="1"/>
  <c r="AP170" i="1" s="1"/>
  <c r="AQ170" i="1" s="1"/>
  <c r="AI177" i="1"/>
  <c r="AI178" i="1" s="1"/>
  <c r="AJ689" i="1"/>
  <c r="AK689" i="1" s="1"/>
  <c r="AM689" i="1" s="1"/>
  <c r="AH925" i="1"/>
  <c r="AK568" i="1"/>
  <c r="AM568" i="1" s="1"/>
  <c r="AP568" i="1" s="1"/>
  <c r="AQ568" i="1" s="1"/>
  <c r="AK922" i="1"/>
  <c r="AM922" i="1" s="1"/>
  <c r="AP922" i="1" s="1"/>
  <c r="AQ922" i="1" s="1"/>
  <c r="AI570" i="1"/>
  <c r="AK688" i="1"/>
  <c r="AM688" i="1" s="1"/>
  <c r="AP688" i="1" s="1"/>
  <c r="AQ688" i="1" s="1"/>
  <c r="AH572" i="1"/>
  <c r="AI923" i="1"/>
  <c r="AK171" i="1"/>
  <c r="AM171" i="1" s="1"/>
  <c r="AJ172" i="1"/>
  <c r="AK172" i="1" s="1"/>
  <c r="AH179" i="1"/>
  <c r="AI690" i="1"/>
  <c r="AJ690" i="1" s="1"/>
  <c r="AJ569" i="1"/>
  <c r="AI12" i="2" l="1"/>
  <c r="AJ12" i="2" s="1"/>
  <c r="AJ11" i="2"/>
  <c r="AK11" i="2" s="1"/>
  <c r="AM11" i="2"/>
  <c r="AP11" i="2" s="1"/>
  <c r="AQ11" i="2" s="1"/>
  <c r="AP811" i="1"/>
  <c r="AQ811" i="1" s="1"/>
  <c r="AJ813" i="1"/>
  <c r="AK813" i="1" s="1"/>
  <c r="AM813" i="1" s="1"/>
  <c r="AP813" i="1" s="1"/>
  <c r="AQ813" i="1" s="1"/>
  <c r="AH815" i="1"/>
  <c r="AI814" i="1"/>
  <c r="AK1148" i="1"/>
  <c r="AK1147" i="1"/>
  <c r="AM1147" i="1" s="1"/>
  <c r="AP1147" i="1" s="1"/>
  <c r="AQ1147" i="1" s="1"/>
  <c r="AP342" i="1"/>
  <c r="AQ342" i="1" s="1"/>
  <c r="AI344" i="1"/>
  <c r="AH363" i="1"/>
  <c r="AJ343" i="1"/>
  <c r="AJ570" i="1"/>
  <c r="AK570" i="1" s="1"/>
  <c r="AM570" i="1" s="1"/>
  <c r="AP171" i="1"/>
  <c r="AQ171" i="1" s="1"/>
  <c r="AP689" i="1"/>
  <c r="AQ689" i="1" s="1"/>
  <c r="AH180" i="1"/>
  <c r="AH181" i="1" s="1"/>
  <c r="AI691" i="1"/>
  <c r="AJ692" i="1" s="1"/>
  <c r="AK693" i="1" s="1"/>
  <c r="AH573" i="1"/>
  <c r="AH574" i="1" s="1"/>
  <c r="AK569" i="1"/>
  <c r="AM569" i="1" s="1"/>
  <c r="AP569" i="1" s="1"/>
  <c r="AQ569" i="1" s="1"/>
  <c r="AI925" i="1"/>
  <c r="AH926" i="1"/>
  <c r="AJ923" i="1"/>
  <c r="AK690" i="1"/>
  <c r="AM690" i="1" s="1"/>
  <c r="AP690" i="1" s="1"/>
  <c r="AQ690" i="1" s="1"/>
  <c r="AM172" i="1"/>
  <c r="AJ173" i="1"/>
  <c r="AK173" i="1" s="1"/>
  <c r="AM173" i="1" s="1"/>
  <c r="AI179" i="1"/>
  <c r="AI924" i="1"/>
  <c r="AI571" i="1"/>
  <c r="AK12" i="2" l="1"/>
  <c r="AM12" i="2" s="1"/>
  <c r="AP12" i="2" s="1"/>
  <c r="AQ12" i="2" s="1"/>
  <c r="AH816" i="1"/>
  <c r="AI815" i="1"/>
  <c r="AJ814" i="1"/>
  <c r="AH345" i="1"/>
  <c r="AK343" i="1"/>
  <c r="AM343" i="1" s="1"/>
  <c r="AP343" i="1" s="1"/>
  <c r="AQ343" i="1" s="1"/>
  <c r="AI363" i="1"/>
  <c r="AJ344" i="1"/>
  <c r="AK344" i="1" s="1"/>
  <c r="AJ571" i="1"/>
  <c r="AK571" i="1" s="1"/>
  <c r="AM571" i="1" s="1"/>
  <c r="AP571" i="1" s="1"/>
  <c r="AQ571" i="1" s="1"/>
  <c r="AP172" i="1"/>
  <c r="AQ172" i="1" s="1"/>
  <c r="AJ925" i="1"/>
  <c r="AM925" i="1" s="1"/>
  <c r="AP925" i="1" s="1"/>
  <c r="AQ925" i="1" s="1"/>
  <c r="AP570" i="1"/>
  <c r="AQ570" i="1" s="1"/>
  <c r="AH182" i="1"/>
  <c r="AK923" i="1"/>
  <c r="AM923" i="1" s="1"/>
  <c r="AP923" i="1" s="1"/>
  <c r="AQ923" i="1" s="1"/>
  <c r="AH927" i="1"/>
  <c r="AI180" i="1"/>
  <c r="AI181" i="1" s="1"/>
  <c r="AJ174" i="1"/>
  <c r="AH575" i="1"/>
  <c r="AI572" i="1"/>
  <c r="AJ572" i="1" s="1"/>
  <c r="AJ924" i="1"/>
  <c r="AI926" i="1"/>
  <c r="AJ926" i="1" s="1"/>
  <c r="AJ691" i="1"/>
  <c r="AH817" i="1" l="1"/>
  <c r="AK814" i="1"/>
  <c r="AM814" i="1" s="1"/>
  <c r="AP814" i="1" s="1"/>
  <c r="AQ814" i="1" s="1"/>
  <c r="AJ815" i="1"/>
  <c r="AK815" i="1" s="1"/>
  <c r="AM815" i="1" s="1"/>
  <c r="AP815" i="1" s="1"/>
  <c r="AQ815" i="1" s="1"/>
  <c r="AI816" i="1"/>
  <c r="AM344" i="1"/>
  <c r="AP344" i="1" s="1"/>
  <c r="AQ344" i="1" s="1"/>
  <c r="AH346" i="1"/>
  <c r="AJ363" i="1"/>
  <c r="AK363" i="1" s="1"/>
  <c r="AM363" i="1" s="1"/>
  <c r="AI345" i="1"/>
  <c r="AP173" i="1"/>
  <c r="AQ173" i="1" s="1"/>
  <c r="AK925" i="1"/>
  <c r="AK924" i="1"/>
  <c r="AM924" i="1" s="1"/>
  <c r="AP924" i="1" s="1"/>
  <c r="AQ924" i="1" s="1"/>
  <c r="AK572" i="1"/>
  <c r="AM572" i="1" s="1"/>
  <c r="AP572" i="1" s="1"/>
  <c r="AQ572" i="1" s="1"/>
  <c r="AI573" i="1"/>
  <c r="AH576" i="1"/>
  <c r="AJ175" i="1"/>
  <c r="AH928" i="1"/>
  <c r="AH183" i="1"/>
  <c r="AK692" i="1"/>
  <c r="AK691" i="1"/>
  <c r="AM691" i="1" s="1"/>
  <c r="AP691" i="1" s="1"/>
  <c r="AQ691" i="1" s="1"/>
  <c r="AK174" i="1"/>
  <c r="AM174" i="1" s="1"/>
  <c r="AI927" i="1"/>
  <c r="AI182" i="1"/>
  <c r="AK926" i="1"/>
  <c r="AM926" i="1" s="1"/>
  <c r="AP926" i="1" s="1"/>
  <c r="AQ926" i="1" s="1"/>
  <c r="AH818" i="1" l="1"/>
  <c r="AI817" i="1"/>
  <c r="AJ816" i="1"/>
  <c r="AK816" i="1" s="1"/>
  <c r="AM816" i="1" s="1"/>
  <c r="AP816" i="1" s="1"/>
  <c r="AQ816" i="1" s="1"/>
  <c r="AP363" i="1"/>
  <c r="AQ363" i="1" s="1"/>
  <c r="AI183" i="1"/>
  <c r="AJ183" i="1" s="1"/>
  <c r="AJ345" i="1"/>
  <c r="AK345" i="1" s="1"/>
  <c r="AM345" i="1" s="1"/>
  <c r="AH347" i="1"/>
  <c r="AI346" i="1"/>
  <c r="AP174" i="1"/>
  <c r="AQ174" i="1" s="1"/>
  <c r="AJ927" i="1"/>
  <c r="AK927" i="1" s="1"/>
  <c r="AM927" i="1" s="1"/>
  <c r="AP927" i="1" s="1"/>
  <c r="AQ927" i="1" s="1"/>
  <c r="AI928" i="1"/>
  <c r="AH577" i="1"/>
  <c r="AH578" i="1" s="1"/>
  <c r="AJ176" i="1"/>
  <c r="AJ573" i="1"/>
  <c r="AI574" i="1"/>
  <c r="AH184" i="1"/>
  <c r="AH929" i="1"/>
  <c r="AK175" i="1"/>
  <c r="AM175" i="1" s="1"/>
  <c r="AH819" i="1" l="1"/>
  <c r="AJ817" i="1"/>
  <c r="AK817" i="1" s="1"/>
  <c r="AI818" i="1"/>
  <c r="AP345" i="1"/>
  <c r="AQ345" i="1" s="1"/>
  <c r="AJ346" i="1"/>
  <c r="AK346" i="1" s="1"/>
  <c r="AH348" i="1"/>
  <c r="AI347" i="1"/>
  <c r="AP175" i="1"/>
  <c r="AQ175" i="1" s="1"/>
  <c r="AI929" i="1"/>
  <c r="AJ574" i="1"/>
  <c r="AK574" i="1" s="1"/>
  <c r="AM574" i="1" s="1"/>
  <c r="AP574" i="1" s="1"/>
  <c r="AQ574" i="1" s="1"/>
  <c r="AJ177" i="1"/>
  <c r="AK176" i="1"/>
  <c r="AM176" i="1" s="1"/>
  <c r="AJ928" i="1"/>
  <c r="AH185" i="1"/>
  <c r="AH579" i="1"/>
  <c r="AH930" i="1"/>
  <c r="AI575" i="1"/>
  <c r="AI184" i="1"/>
  <c r="AK573" i="1"/>
  <c r="AM573" i="1" s="1"/>
  <c r="AP573" i="1" s="1"/>
  <c r="AQ573" i="1" s="1"/>
  <c r="AH580" i="1" l="1"/>
  <c r="AH820" i="1"/>
  <c r="AI819" i="1"/>
  <c r="AJ818" i="1"/>
  <c r="AM817" i="1"/>
  <c r="AP817" i="1" s="1"/>
  <c r="AQ817" i="1" s="1"/>
  <c r="AM346" i="1"/>
  <c r="AP346" i="1" s="1"/>
  <c r="AQ346" i="1" s="1"/>
  <c r="AH349" i="1"/>
  <c r="AJ347" i="1"/>
  <c r="AI348" i="1"/>
  <c r="AP176" i="1"/>
  <c r="AQ176" i="1" s="1"/>
  <c r="AJ184" i="1"/>
  <c r="AI576" i="1"/>
  <c r="AK928" i="1"/>
  <c r="AM928" i="1" s="1"/>
  <c r="AP928" i="1" s="1"/>
  <c r="AQ928" i="1" s="1"/>
  <c r="AJ575" i="1"/>
  <c r="AH931" i="1"/>
  <c r="AJ929" i="1"/>
  <c r="AH581" i="1"/>
  <c r="AI185" i="1"/>
  <c r="AJ178" i="1"/>
  <c r="AK178" i="1" s="1"/>
  <c r="AM178" i="1" s="1"/>
  <c r="AK177" i="1"/>
  <c r="AM177" i="1" s="1"/>
  <c r="AI930" i="1"/>
  <c r="AH186" i="1"/>
  <c r="AH13" i="2" l="1"/>
  <c r="AI13" i="2" s="1"/>
  <c r="AJ13" i="2" s="1"/>
  <c r="AH584" i="1"/>
  <c r="AH582" i="1"/>
  <c r="AP177" i="1"/>
  <c r="AQ177" i="1" s="1"/>
  <c r="AK818" i="1"/>
  <c r="AM818" i="1" s="1"/>
  <c r="AP818" i="1" s="1"/>
  <c r="AQ818" i="1" s="1"/>
  <c r="AJ819" i="1"/>
  <c r="AH821" i="1"/>
  <c r="AI820" i="1"/>
  <c r="AJ820" i="1" s="1"/>
  <c r="AI349" i="1"/>
  <c r="AK347" i="1"/>
  <c r="AM347" i="1" s="1"/>
  <c r="AP347" i="1" s="1"/>
  <c r="AQ347" i="1" s="1"/>
  <c r="AJ348" i="1"/>
  <c r="AK348" i="1" s="1"/>
  <c r="AH350" i="1"/>
  <c r="AJ576" i="1"/>
  <c r="AK576" i="1" s="1"/>
  <c r="AM576" i="1" s="1"/>
  <c r="AP576" i="1" s="1"/>
  <c r="AQ576" i="1" s="1"/>
  <c r="AH187" i="1"/>
  <c r="AJ930" i="1"/>
  <c r="AK930" i="1" s="1"/>
  <c r="AI186" i="1"/>
  <c r="AK575" i="1"/>
  <c r="AM575" i="1" s="1"/>
  <c r="AH585" i="1"/>
  <c r="AI577" i="1"/>
  <c r="AK184" i="1"/>
  <c r="AM184" i="1" s="1"/>
  <c r="AP184" i="1" s="1"/>
  <c r="AQ184" i="1" s="1"/>
  <c r="AK929" i="1"/>
  <c r="AM929" i="1" s="1"/>
  <c r="AP929" i="1" s="1"/>
  <c r="AQ929" i="1" s="1"/>
  <c r="AJ185" i="1"/>
  <c r="AK185" i="1" s="1"/>
  <c r="AM185" i="1" s="1"/>
  <c r="AP185" i="1" s="1"/>
  <c r="AQ185" i="1" s="1"/>
  <c r="AH932" i="1"/>
  <c r="AH933" i="1" s="1"/>
  <c r="AJ179" i="1"/>
  <c r="AK179" i="1" s="1"/>
  <c r="AI931" i="1"/>
  <c r="AK13" i="2" l="1"/>
  <c r="AM13" i="2"/>
  <c r="AP13" i="2" s="1"/>
  <c r="AQ13" i="2" s="1"/>
  <c r="AH583" i="1"/>
  <c r="AP178" i="1"/>
  <c r="AQ178" i="1" s="1"/>
  <c r="AH822" i="1"/>
  <c r="AI821" i="1"/>
  <c r="AK820" i="1"/>
  <c r="AM820" i="1" s="1"/>
  <c r="AP820" i="1" s="1"/>
  <c r="AQ820" i="1" s="1"/>
  <c r="AK819" i="1"/>
  <c r="AM819" i="1" s="1"/>
  <c r="AP819" i="1" s="1"/>
  <c r="AQ819" i="1" s="1"/>
  <c r="AH351" i="1"/>
  <c r="AI350" i="1"/>
  <c r="AJ349" i="1"/>
  <c r="AK349" i="1" s="1"/>
  <c r="AM349" i="1" s="1"/>
  <c r="AM348" i="1"/>
  <c r="AP348" i="1" s="1"/>
  <c r="AQ348" i="1" s="1"/>
  <c r="AH352" i="1"/>
  <c r="AP575" i="1"/>
  <c r="AQ575" i="1" s="1"/>
  <c r="AM930" i="1"/>
  <c r="AP930" i="1" s="1"/>
  <c r="AQ930" i="1" s="1"/>
  <c r="AI932" i="1"/>
  <c r="AI933" i="1" s="1"/>
  <c r="AI578" i="1"/>
  <c r="AJ577" i="1"/>
  <c r="AH188" i="1"/>
  <c r="AH586" i="1"/>
  <c r="AJ931" i="1"/>
  <c r="AK931" i="1" s="1"/>
  <c r="AM179" i="1"/>
  <c r="AP179" i="1" s="1"/>
  <c r="AQ179" i="1" s="1"/>
  <c r="AJ180" i="1"/>
  <c r="AH934" i="1"/>
  <c r="AJ186" i="1"/>
  <c r="AI187" i="1"/>
  <c r="AJ578" i="1" l="1"/>
  <c r="AK578" i="1" s="1"/>
  <c r="AM578" i="1" s="1"/>
  <c r="AP578" i="1" s="1"/>
  <c r="AQ578" i="1" s="1"/>
  <c r="AH823" i="1"/>
  <c r="AI822" i="1"/>
  <c r="AJ821" i="1"/>
  <c r="AH364" i="1"/>
  <c r="AI351" i="1"/>
  <c r="AH587" i="1"/>
  <c r="AI352" i="1"/>
  <c r="AJ350" i="1"/>
  <c r="AP349" i="1"/>
  <c r="AQ349" i="1" s="1"/>
  <c r="AH353" i="1"/>
  <c r="AJ187" i="1"/>
  <c r="AK187" i="1" s="1"/>
  <c r="AM187" i="1" s="1"/>
  <c r="AP187" i="1" s="1"/>
  <c r="AQ187" i="1" s="1"/>
  <c r="AI188" i="1"/>
  <c r="AJ188" i="1" s="1"/>
  <c r="AM931" i="1"/>
  <c r="AP931" i="1" s="1"/>
  <c r="AQ931" i="1" s="1"/>
  <c r="AH935" i="1"/>
  <c r="AK186" i="1"/>
  <c r="AM186" i="1" s="1"/>
  <c r="AP186" i="1" s="1"/>
  <c r="AQ186" i="1" s="1"/>
  <c r="AJ181" i="1"/>
  <c r="AK181" i="1" s="1"/>
  <c r="AM181" i="1" s="1"/>
  <c r="AJ932" i="1"/>
  <c r="AK932" i="1" s="1"/>
  <c r="AM932" i="1" s="1"/>
  <c r="AP932" i="1" s="1"/>
  <c r="AQ932" i="1" s="1"/>
  <c r="AK577" i="1"/>
  <c r="AM577" i="1" s="1"/>
  <c r="AJ933" i="1"/>
  <c r="AI934" i="1"/>
  <c r="AK180" i="1"/>
  <c r="AM180" i="1" s="1"/>
  <c r="AP180" i="1" s="1"/>
  <c r="AQ180" i="1" s="1"/>
  <c r="AH589" i="1"/>
  <c r="AH189" i="1"/>
  <c r="AI579" i="1"/>
  <c r="AH31" i="2" l="1"/>
  <c r="AJ579" i="1"/>
  <c r="AK579" i="1" s="1"/>
  <c r="AM579" i="1" s="1"/>
  <c r="AP579" i="1" s="1"/>
  <c r="AQ579" i="1" s="1"/>
  <c r="AI823" i="1"/>
  <c r="AH824" i="1"/>
  <c r="AK821" i="1"/>
  <c r="AM821" i="1" s="1"/>
  <c r="AP821" i="1" s="1"/>
  <c r="AQ821" i="1" s="1"/>
  <c r="AJ822" i="1"/>
  <c r="AK350" i="1"/>
  <c r="AM350" i="1" s="1"/>
  <c r="AP350" i="1" s="1"/>
  <c r="AQ350" i="1" s="1"/>
  <c r="AI364" i="1"/>
  <c r="AJ351" i="1"/>
  <c r="AK351" i="1" s="1"/>
  <c r="AH588" i="1"/>
  <c r="AJ352" i="1"/>
  <c r="AK352" i="1" s="1"/>
  <c r="AM352" i="1" s="1"/>
  <c r="AH354" i="1"/>
  <c r="AI353" i="1"/>
  <c r="AP577" i="1"/>
  <c r="AQ577" i="1" s="1"/>
  <c r="AK188" i="1"/>
  <c r="AM188" i="1" s="1"/>
  <c r="AP188" i="1" s="1"/>
  <c r="AQ188" i="1" s="1"/>
  <c r="AI935" i="1"/>
  <c r="AH190" i="1"/>
  <c r="AI580" i="1"/>
  <c r="AJ580" i="1" s="1"/>
  <c r="AK580" i="1" s="1"/>
  <c r="AM580" i="1" s="1"/>
  <c r="AP580" i="1" s="1"/>
  <c r="AQ580" i="1" s="1"/>
  <c r="AH590" i="1"/>
  <c r="AH591" i="1" s="1"/>
  <c r="AP181" i="1"/>
  <c r="AQ181" i="1" s="1"/>
  <c r="AI189" i="1"/>
  <c r="AK933" i="1"/>
  <c r="AM933" i="1" s="1"/>
  <c r="AP933" i="1" s="1"/>
  <c r="AQ933" i="1" s="1"/>
  <c r="AJ182" i="1"/>
  <c r="AK183" i="1" s="1"/>
  <c r="AM183" i="1" s="1"/>
  <c r="AP183" i="1" s="1"/>
  <c r="AQ183" i="1" s="1"/>
  <c r="AJ934" i="1"/>
  <c r="AH936" i="1"/>
  <c r="AI31" i="2" l="1"/>
  <c r="AJ31" i="2" s="1"/>
  <c r="AH32" i="2"/>
  <c r="AI33" i="2" s="1"/>
  <c r="AJ823" i="1"/>
  <c r="AK823" i="1" s="1"/>
  <c r="AM823" i="1" s="1"/>
  <c r="AK822" i="1"/>
  <c r="AM822" i="1" s="1"/>
  <c r="AP822" i="1" s="1"/>
  <c r="AQ822" i="1" s="1"/>
  <c r="AH825" i="1"/>
  <c r="AI824" i="1"/>
  <c r="AJ364" i="1"/>
  <c r="AK364" i="1" s="1"/>
  <c r="AM351" i="1"/>
  <c r="AP351" i="1" s="1"/>
  <c r="AQ351" i="1" s="1"/>
  <c r="AH592" i="1"/>
  <c r="AP352" i="1"/>
  <c r="AQ352" i="1" s="1"/>
  <c r="AJ353" i="1"/>
  <c r="AH355" i="1"/>
  <c r="AI354" i="1"/>
  <c r="AI936" i="1"/>
  <c r="AI190" i="1"/>
  <c r="AK182" i="1"/>
  <c r="AM182" i="1" s="1"/>
  <c r="AP182" i="1" s="1"/>
  <c r="AQ182" i="1" s="1"/>
  <c r="AJ189" i="1"/>
  <c r="AK934" i="1"/>
  <c r="AM934" i="1" s="1"/>
  <c r="AP934" i="1" s="1"/>
  <c r="AQ934" i="1" s="1"/>
  <c r="AI581" i="1"/>
  <c r="AH191" i="1"/>
  <c r="AH937" i="1"/>
  <c r="AJ935" i="1"/>
  <c r="AI32" i="2" l="1"/>
  <c r="AM33" i="2"/>
  <c r="AP33" i="2" s="1"/>
  <c r="AQ33" i="2" s="1"/>
  <c r="AK31" i="2"/>
  <c r="AM31" i="2" s="1"/>
  <c r="AP31" i="2" s="1"/>
  <c r="AQ31" i="2" s="1"/>
  <c r="AJ581" i="1"/>
  <c r="AK581" i="1" s="1"/>
  <c r="AM581" i="1" s="1"/>
  <c r="AP581" i="1" s="1"/>
  <c r="AQ581" i="1" s="1"/>
  <c r="AI582" i="1"/>
  <c r="AP823" i="1"/>
  <c r="AQ823" i="1" s="1"/>
  <c r="AH826" i="1"/>
  <c r="AH827" i="1" s="1"/>
  <c r="AI825" i="1"/>
  <c r="AJ824" i="1"/>
  <c r="AM364" i="1"/>
  <c r="AP364" i="1" s="1"/>
  <c r="AQ364" i="1" s="1"/>
  <c r="AH593" i="1"/>
  <c r="AI592" i="1"/>
  <c r="AH356" i="1"/>
  <c r="AK353" i="1"/>
  <c r="AM353" i="1" s="1"/>
  <c r="AP353" i="1" s="1"/>
  <c r="AQ353" i="1" s="1"/>
  <c r="AI355" i="1"/>
  <c r="AJ354" i="1"/>
  <c r="AK354" i="1" s="1"/>
  <c r="AM354" i="1" s="1"/>
  <c r="AH192" i="1"/>
  <c r="AJ936" i="1"/>
  <c r="AK189" i="1"/>
  <c r="AM189" i="1" s="1"/>
  <c r="AP189" i="1" s="1"/>
  <c r="AQ189" i="1" s="1"/>
  <c r="AH938" i="1"/>
  <c r="AI937" i="1"/>
  <c r="AI191" i="1"/>
  <c r="AI584" i="1"/>
  <c r="AI585" i="1" s="1"/>
  <c r="AJ190" i="1"/>
  <c r="AK935" i="1"/>
  <c r="AM935" i="1" s="1"/>
  <c r="AP935" i="1" s="1"/>
  <c r="AQ935" i="1" s="1"/>
  <c r="AJ33" i="2" l="1"/>
  <c r="AJ32" i="2"/>
  <c r="AI583" i="1"/>
  <c r="AJ582" i="1"/>
  <c r="AJ825" i="1"/>
  <c r="AK825" i="1" s="1"/>
  <c r="AM825" i="1" s="1"/>
  <c r="AP825" i="1" s="1"/>
  <c r="AQ825" i="1" s="1"/>
  <c r="AH828" i="1"/>
  <c r="AK824" i="1"/>
  <c r="AM824" i="1" s="1"/>
  <c r="AP824" i="1" s="1"/>
  <c r="AQ824" i="1" s="1"/>
  <c r="AI826" i="1"/>
  <c r="AI593" i="1"/>
  <c r="AJ593" i="1" s="1"/>
  <c r="AH594" i="1"/>
  <c r="AP354" i="1"/>
  <c r="AQ354" i="1" s="1"/>
  <c r="AJ355" i="1"/>
  <c r="AK355" i="1" s="1"/>
  <c r="AM355" i="1" s="1"/>
  <c r="AH357" i="1"/>
  <c r="AI356" i="1"/>
  <c r="AI192" i="1"/>
  <c r="AI938" i="1"/>
  <c r="AI586" i="1"/>
  <c r="AJ937" i="1"/>
  <c r="AK937" i="1" s="1"/>
  <c r="AM937" i="1" s="1"/>
  <c r="AJ191" i="1"/>
  <c r="AK191" i="1" s="1"/>
  <c r="AH939" i="1"/>
  <c r="AH193" i="1"/>
  <c r="AJ584" i="1"/>
  <c r="AK190" i="1"/>
  <c r="AM190" i="1" s="1"/>
  <c r="AP190" i="1" s="1"/>
  <c r="AQ190" i="1" s="1"/>
  <c r="AK936" i="1"/>
  <c r="AM936" i="1" s="1"/>
  <c r="AP936" i="1" s="1"/>
  <c r="AQ936" i="1" s="1"/>
  <c r="AK33" i="2" l="1"/>
  <c r="AK32" i="2"/>
  <c r="AM32" i="2" s="1"/>
  <c r="AP32" i="2" s="1"/>
  <c r="AQ32" i="2" s="1"/>
  <c r="AI42" i="2"/>
  <c r="AJ43" i="2" s="1"/>
  <c r="AJ583" i="1"/>
  <c r="AK583" i="1" s="1"/>
  <c r="AM583" i="1" s="1"/>
  <c r="AK582" i="1"/>
  <c r="AM582" i="1" s="1"/>
  <c r="AP582" i="1" s="1"/>
  <c r="AQ582" i="1" s="1"/>
  <c r="AI827" i="1"/>
  <c r="AI828" i="1" s="1"/>
  <c r="AH829" i="1"/>
  <c r="AJ826" i="1"/>
  <c r="AI594" i="1"/>
  <c r="AJ594" i="1" s="1"/>
  <c r="AI587" i="1"/>
  <c r="AH595" i="1"/>
  <c r="AP355" i="1"/>
  <c r="AQ355" i="1" s="1"/>
  <c r="AJ356" i="1"/>
  <c r="AK356" i="1" s="1"/>
  <c r="AM356" i="1" s="1"/>
  <c r="AI357" i="1"/>
  <c r="AH358" i="1"/>
  <c r="AP937" i="1"/>
  <c r="AQ937" i="1" s="1"/>
  <c r="AJ192" i="1"/>
  <c r="AK192" i="1" s="1"/>
  <c r="AM192" i="1" s="1"/>
  <c r="AP192" i="1" s="1"/>
  <c r="AQ192" i="1" s="1"/>
  <c r="AI939" i="1"/>
  <c r="AK584" i="1"/>
  <c r="AM584" i="1" s="1"/>
  <c r="AP584" i="1" s="1"/>
  <c r="AQ584" i="1" s="1"/>
  <c r="AH194" i="1"/>
  <c r="AH940" i="1"/>
  <c r="AI589" i="1"/>
  <c r="AI193" i="1"/>
  <c r="AM191" i="1"/>
  <c r="AP191" i="1" s="1"/>
  <c r="AQ191" i="1" s="1"/>
  <c r="AJ938" i="1"/>
  <c r="AJ585" i="1"/>
  <c r="AJ586" i="1" s="1"/>
  <c r="AM43" i="2" l="1"/>
  <c r="AP43" i="2" s="1"/>
  <c r="AQ43" i="2" s="1"/>
  <c r="AJ42" i="2"/>
  <c r="AK43" i="2" s="1"/>
  <c r="AM42" i="2"/>
  <c r="AP42" i="2" s="1"/>
  <c r="AQ42" i="2" s="1"/>
  <c r="AP583" i="1"/>
  <c r="AQ583" i="1" s="1"/>
  <c r="AH941" i="1"/>
  <c r="AI829" i="1"/>
  <c r="AJ827" i="1"/>
  <c r="AK827" i="1" s="1"/>
  <c r="AM827" i="1" s="1"/>
  <c r="AP827" i="1" s="1"/>
  <c r="AQ827" i="1" s="1"/>
  <c r="AK826" i="1"/>
  <c r="AM826" i="1" s="1"/>
  <c r="AP826" i="1" s="1"/>
  <c r="AQ826" i="1" s="1"/>
  <c r="AH830" i="1"/>
  <c r="AH831" i="1" s="1"/>
  <c r="AJ828" i="1"/>
  <c r="AI588" i="1"/>
  <c r="AJ587" i="1"/>
  <c r="AP356" i="1"/>
  <c r="AQ356" i="1" s="1"/>
  <c r="AH596" i="1"/>
  <c r="AI595" i="1"/>
  <c r="AK594" i="1"/>
  <c r="AM594" i="1" s="1"/>
  <c r="AP594" i="1" s="1"/>
  <c r="AQ594" i="1" s="1"/>
  <c r="AJ357" i="1"/>
  <c r="AK357" i="1" s="1"/>
  <c r="AM357" i="1" s="1"/>
  <c r="AP357" i="1" s="1"/>
  <c r="AQ357" i="1" s="1"/>
  <c r="AH359" i="1"/>
  <c r="AI358" i="1"/>
  <c r="AK585" i="1"/>
  <c r="AM585" i="1" s="1"/>
  <c r="AP585" i="1" s="1"/>
  <c r="AQ585" i="1" s="1"/>
  <c r="AK586" i="1"/>
  <c r="AM586" i="1" s="1"/>
  <c r="AP586" i="1" s="1"/>
  <c r="AQ586" i="1" s="1"/>
  <c r="AJ193" i="1"/>
  <c r="AH195" i="1"/>
  <c r="AI194" i="1"/>
  <c r="AI590" i="1"/>
  <c r="AJ589" i="1"/>
  <c r="AI940" i="1"/>
  <c r="AJ939" i="1"/>
  <c r="AK938" i="1"/>
  <c r="AM938" i="1" s="1"/>
  <c r="AP938" i="1" s="1"/>
  <c r="AQ938" i="1" s="1"/>
  <c r="AK42" i="2" l="1"/>
  <c r="AK828" i="1"/>
  <c r="AM828" i="1" s="1"/>
  <c r="AP828" i="1" s="1"/>
  <c r="AQ828" i="1" s="1"/>
  <c r="AH942" i="1"/>
  <c r="AI941" i="1"/>
  <c r="AJ829" i="1"/>
  <c r="AK829" i="1" s="1"/>
  <c r="AM829" i="1" s="1"/>
  <c r="AP829" i="1" s="1"/>
  <c r="AQ829" i="1" s="1"/>
  <c r="AH832" i="1"/>
  <c r="AH833" i="1" s="1"/>
  <c r="AI830" i="1"/>
  <c r="AJ588" i="1"/>
  <c r="AK588" i="1" s="1"/>
  <c r="AK587" i="1"/>
  <c r="AM587" i="1" s="1"/>
  <c r="AP587" i="1" s="1"/>
  <c r="AQ587" i="1" s="1"/>
  <c r="AH365" i="1"/>
  <c r="AH597" i="1"/>
  <c r="AJ595" i="1"/>
  <c r="AI591" i="1"/>
  <c r="AI596" i="1"/>
  <c r="AH360" i="1"/>
  <c r="AJ358" i="1"/>
  <c r="AI359" i="1"/>
  <c r="AI195" i="1"/>
  <c r="AK193" i="1"/>
  <c r="AM193" i="1" s="1"/>
  <c r="AP193" i="1" s="1"/>
  <c r="AQ193" i="1" s="1"/>
  <c r="AJ590" i="1"/>
  <c r="AJ194" i="1"/>
  <c r="AK194" i="1" s="1"/>
  <c r="AM194" i="1" s="1"/>
  <c r="AP194" i="1" s="1"/>
  <c r="AQ194" i="1" s="1"/>
  <c r="AK589" i="1"/>
  <c r="AM589" i="1" s="1"/>
  <c r="AP589" i="1" s="1"/>
  <c r="AQ589" i="1" s="1"/>
  <c r="AJ940" i="1"/>
  <c r="AH196" i="1"/>
  <c r="AK939" i="1"/>
  <c r="AM939" i="1" s="1"/>
  <c r="AP939" i="1" s="1"/>
  <c r="AQ939" i="1" s="1"/>
  <c r="AJ941" i="1" l="1"/>
  <c r="AK941" i="1" s="1"/>
  <c r="AM941" i="1" s="1"/>
  <c r="AI942" i="1"/>
  <c r="AH943" i="1"/>
  <c r="AI831" i="1"/>
  <c r="AI832" i="1" s="1"/>
  <c r="AJ830" i="1"/>
  <c r="AH834" i="1"/>
  <c r="AH835" i="1" s="1"/>
  <c r="AM588" i="1"/>
  <c r="AP588" i="1" s="1"/>
  <c r="AQ588" i="1" s="1"/>
  <c r="AI365" i="1"/>
  <c r="AJ596" i="1"/>
  <c r="AK596" i="1" s="1"/>
  <c r="AM596" i="1" s="1"/>
  <c r="AP596" i="1" s="1"/>
  <c r="AQ596" i="1" s="1"/>
  <c r="AK590" i="1"/>
  <c r="AM590" i="1" s="1"/>
  <c r="AP590" i="1" s="1"/>
  <c r="AQ590" i="1" s="1"/>
  <c r="AJ592" i="1"/>
  <c r="AH598" i="1"/>
  <c r="AK595" i="1"/>
  <c r="AM595" i="1" s="1"/>
  <c r="AP595" i="1" s="1"/>
  <c r="AQ595" i="1" s="1"/>
  <c r="AJ591" i="1"/>
  <c r="AI597" i="1"/>
  <c r="AJ359" i="1"/>
  <c r="AI360" i="1"/>
  <c r="AK358" i="1"/>
  <c r="AM358" i="1" s="1"/>
  <c r="AP358" i="1" s="1"/>
  <c r="AQ358" i="1" s="1"/>
  <c r="AH361" i="1"/>
  <c r="AH197" i="1"/>
  <c r="AH198" i="1" s="1"/>
  <c r="AJ195" i="1"/>
  <c r="AI196" i="1"/>
  <c r="AK940" i="1"/>
  <c r="AM940" i="1" s="1"/>
  <c r="AP940" i="1" s="1"/>
  <c r="AQ940" i="1" s="1"/>
  <c r="AH44" i="2" l="1"/>
  <c r="AH944" i="1"/>
  <c r="AJ942" i="1"/>
  <c r="AI943" i="1"/>
  <c r="AP941" i="1"/>
  <c r="AQ941" i="1" s="1"/>
  <c r="AJ831" i="1"/>
  <c r="AK831" i="1" s="1"/>
  <c r="AK830" i="1"/>
  <c r="AM830" i="1" s="1"/>
  <c r="AP830" i="1" s="1"/>
  <c r="AQ830" i="1" s="1"/>
  <c r="AI833" i="1"/>
  <c r="AH836" i="1"/>
  <c r="AJ832" i="1"/>
  <c r="AK592" i="1"/>
  <c r="AJ365" i="1"/>
  <c r="AK365" i="1" s="1"/>
  <c r="AM365" i="1" s="1"/>
  <c r="AK359" i="1"/>
  <c r="AM359" i="1" s="1"/>
  <c r="AP359" i="1" s="1"/>
  <c r="AQ359" i="1" s="1"/>
  <c r="AK591" i="1"/>
  <c r="AM591" i="1" s="1"/>
  <c r="AP591" i="1" s="1"/>
  <c r="AQ591" i="1" s="1"/>
  <c r="AK593" i="1"/>
  <c r="AM593" i="1" s="1"/>
  <c r="AP593" i="1" s="1"/>
  <c r="AQ593" i="1" s="1"/>
  <c r="AM592" i="1"/>
  <c r="AP592" i="1" s="1"/>
  <c r="AQ592" i="1" s="1"/>
  <c r="AH599" i="1"/>
  <c r="AI598" i="1"/>
  <c r="AJ360" i="1"/>
  <c r="AK360" i="1" s="1"/>
  <c r="AM360" i="1" s="1"/>
  <c r="AJ597" i="1"/>
  <c r="AK597" i="1" s="1"/>
  <c r="AM597" i="1" s="1"/>
  <c r="AP597" i="1" s="1"/>
  <c r="AQ597" i="1" s="1"/>
  <c r="AH362" i="1"/>
  <c r="AI361" i="1"/>
  <c r="AJ196" i="1"/>
  <c r="AK196" i="1" s="1"/>
  <c r="AM196" i="1" s="1"/>
  <c r="AP196" i="1" s="1"/>
  <c r="AQ196" i="1" s="1"/>
  <c r="AH199" i="1"/>
  <c r="AI197" i="1"/>
  <c r="AK195" i="1"/>
  <c r="AM195" i="1" s="1"/>
  <c r="AP195" i="1" s="1"/>
  <c r="AQ195" i="1" s="1"/>
  <c r="AH45" i="2" l="1"/>
  <c r="AI44" i="2"/>
  <c r="AI944" i="1"/>
  <c r="AM831" i="1"/>
  <c r="AP831" i="1" s="1"/>
  <c r="AQ831" i="1" s="1"/>
  <c r="AK942" i="1"/>
  <c r="AM942" i="1" s="1"/>
  <c r="AP942" i="1" s="1"/>
  <c r="AQ942" i="1" s="1"/>
  <c r="AH945" i="1"/>
  <c r="AJ943" i="1"/>
  <c r="AJ944" i="1" s="1"/>
  <c r="AI834" i="1"/>
  <c r="AH837" i="1"/>
  <c r="AJ833" i="1"/>
  <c r="AK833" i="1" s="1"/>
  <c r="AM833" i="1" s="1"/>
  <c r="AP833" i="1" s="1"/>
  <c r="AQ833" i="1" s="1"/>
  <c r="AK832" i="1"/>
  <c r="AM832" i="1" s="1"/>
  <c r="AP832" i="1" s="1"/>
  <c r="AQ832" i="1" s="1"/>
  <c r="AP365" i="1"/>
  <c r="AQ365" i="1" s="1"/>
  <c r="AH600" i="1"/>
  <c r="AI599" i="1"/>
  <c r="AJ598" i="1"/>
  <c r="AJ361" i="1"/>
  <c r="AH366" i="1"/>
  <c r="AI362" i="1"/>
  <c r="AP360" i="1"/>
  <c r="AQ360" i="1" s="1"/>
  <c r="AJ197" i="1"/>
  <c r="AK197" i="1" s="1"/>
  <c r="AM197" i="1" s="1"/>
  <c r="AP197" i="1" s="1"/>
  <c r="AQ197" i="1" s="1"/>
  <c r="AI198" i="1"/>
  <c r="AJ198" i="1" s="1"/>
  <c r="AH200" i="1"/>
  <c r="AH46" i="2" l="1"/>
  <c r="AJ44" i="2"/>
  <c r="AI45" i="2"/>
  <c r="AK943" i="1"/>
  <c r="AM943" i="1" s="1"/>
  <c r="AP943" i="1" s="1"/>
  <c r="AQ943" i="1" s="1"/>
  <c r="AH946" i="1"/>
  <c r="AI945" i="1"/>
  <c r="AK944" i="1"/>
  <c r="AM944" i="1" s="1"/>
  <c r="AI835" i="1"/>
  <c r="AH838" i="1"/>
  <c r="AJ834" i="1"/>
  <c r="AK834" i="1" s="1"/>
  <c r="AM834" i="1" s="1"/>
  <c r="AP834" i="1" s="1"/>
  <c r="AQ834" i="1" s="1"/>
  <c r="AI600" i="1"/>
  <c r="AJ600" i="1" s="1"/>
  <c r="AK598" i="1"/>
  <c r="AM598" i="1" s="1"/>
  <c r="AP598" i="1" s="1"/>
  <c r="AQ598" i="1" s="1"/>
  <c r="AH601" i="1"/>
  <c r="AJ599" i="1"/>
  <c r="AH367" i="1"/>
  <c r="AK361" i="1"/>
  <c r="AM361" i="1" s="1"/>
  <c r="AP361" i="1" s="1"/>
  <c r="AQ361" i="1" s="1"/>
  <c r="AI366" i="1"/>
  <c r="AJ366" i="1" s="1"/>
  <c r="AJ362" i="1"/>
  <c r="AI199" i="1"/>
  <c r="AJ199" i="1" s="1"/>
  <c r="AK198" i="1"/>
  <c r="AM198" i="1" s="1"/>
  <c r="AP198" i="1" s="1"/>
  <c r="AQ198" i="1" s="1"/>
  <c r="AH201" i="1"/>
  <c r="AJ45" i="2" l="1"/>
  <c r="AK44" i="2"/>
  <c r="AM44" i="2" s="1"/>
  <c r="AP44" i="2" s="1"/>
  <c r="AQ44" i="2" s="1"/>
  <c r="AI46" i="2"/>
  <c r="AP944" i="1"/>
  <c r="AQ944" i="1" s="1"/>
  <c r="AJ945" i="1"/>
  <c r="AH947" i="1"/>
  <c r="AI946" i="1"/>
  <c r="AI836" i="1"/>
  <c r="AH839" i="1"/>
  <c r="AJ835" i="1"/>
  <c r="AI601" i="1"/>
  <c r="AJ601" i="1" s="1"/>
  <c r="AH368" i="1"/>
  <c r="AH369" i="1" s="1"/>
  <c r="AK600" i="1"/>
  <c r="AM600" i="1" s="1"/>
  <c r="AP600" i="1" s="1"/>
  <c r="AQ600" i="1" s="1"/>
  <c r="AK599" i="1"/>
  <c r="AM599" i="1" s="1"/>
  <c r="AP599" i="1" s="1"/>
  <c r="AQ599" i="1" s="1"/>
  <c r="AH602" i="1"/>
  <c r="AI602" i="1" s="1"/>
  <c r="AI200" i="1"/>
  <c r="AI201" i="1" s="1"/>
  <c r="AK366" i="1"/>
  <c r="AM366" i="1" s="1"/>
  <c r="AP366" i="1" s="1"/>
  <c r="AQ366" i="1" s="1"/>
  <c r="AK362" i="1"/>
  <c r="AM362" i="1" s="1"/>
  <c r="AP362" i="1" s="1"/>
  <c r="AQ362" i="1" s="1"/>
  <c r="AH370" i="1"/>
  <c r="AI367" i="1"/>
  <c r="AK199" i="1"/>
  <c r="AM199" i="1" s="1"/>
  <c r="AP199" i="1" s="1"/>
  <c r="AQ199" i="1" s="1"/>
  <c r="AH202" i="1"/>
  <c r="AK45" i="2" l="1"/>
  <c r="AM45" i="2" s="1"/>
  <c r="AP45" i="2" s="1"/>
  <c r="AQ45" i="2" s="1"/>
  <c r="AJ46" i="2"/>
  <c r="AJ200" i="1"/>
  <c r="AK200" i="1" s="1"/>
  <c r="AM200" i="1" s="1"/>
  <c r="AP200" i="1" s="1"/>
  <c r="AQ200" i="1" s="1"/>
  <c r="AI947" i="1"/>
  <c r="AH948" i="1"/>
  <c r="AK945" i="1"/>
  <c r="AM945" i="1" s="1"/>
  <c r="AP945" i="1" s="1"/>
  <c r="AQ945" i="1" s="1"/>
  <c r="AJ946" i="1"/>
  <c r="AK946" i="1" s="1"/>
  <c r="AM946" i="1" s="1"/>
  <c r="AI837" i="1"/>
  <c r="AJ836" i="1"/>
  <c r="AK836" i="1" s="1"/>
  <c r="AH840" i="1"/>
  <c r="AK835" i="1"/>
  <c r="AM835" i="1" s="1"/>
  <c r="AP835" i="1" s="1"/>
  <c r="AQ835" i="1" s="1"/>
  <c r="AI368" i="1"/>
  <c r="AJ602" i="1"/>
  <c r="AK602" i="1" s="1"/>
  <c r="AM602" i="1" s="1"/>
  <c r="AP602" i="1" s="1"/>
  <c r="AQ602" i="1" s="1"/>
  <c r="AK601" i="1"/>
  <c r="AM601" i="1" s="1"/>
  <c r="AP601" i="1" s="1"/>
  <c r="AQ601" i="1" s="1"/>
  <c r="AH603" i="1"/>
  <c r="AH371" i="1"/>
  <c r="AI370" i="1"/>
  <c r="AJ367" i="1"/>
  <c r="AH203" i="1"/>
  <c r="AI202" i="1"/>
  <c r="J727" i="1"/>
  <c r="AJ201" i="1" l="1"/>
  <c r="AK201" i="1" s="1"/>
  <c r="AM201" i="1" s="1"/>
  <c r="AP201" i="1" s="1"/>
  <c r="AQ201" i="1" s="1"/>
  <c r="AK46" i="2"/>
  <c r="AM46" i="2" s="1"/>
  <c r="AP46" i="2" s="1"/>
  <c r="AQ46" i="2" s="1"/>
  <c r="AI369" i="1"/>
  <c r="AP946" i="1"/>
  <c r="AQ946" i="1" s="1"/>
  <c r="AJ947" i="1"/>
  <c r="AH949" i="1"/>
  <c r="AI948" i="1"/>
  <c r="AH841" i="1"/>
  <c r="AI838" i="1"/>
  <c r="AJ838" i="1" s="1"/>
  <c r="AJ837" i="1"/>
  <c r="AK837" i="1" s="1"/>
  <c r="AM837" i="1" s="1"/>
  <c r="AP837" i="1" s="1"/>
  <c r="AQ837" i="1" s="1"/>
  <c r="AM836" i="1"/>
  <c r="AP836" i="1" s="1"/>
  <c r="AQ836" i="1" s="1"/>
  <c r="AJ368" i="1"/>
  <c r="AH604" i="1"/>
  <c r="AI603" i="1"/>
  <c r="AK367" i="1"/>
  <c r="AM367" i="1" s="1"/>
  <c r="AP367" i="1" s="1"/>
  <c r="AQ367" i="1" s="1"/>
  <c r="AH372" i="1"/>
  <c r="AJ370" i="1"/>
  <c r="AI371" i="1"/>
  <c r="AH204" i="1"/>
  <c r="AJ202" i="1"/>
  <c r="AI203" i="1"/>
  <c r="M727" i="1"/>
  <c r="J763" i="1"/>
  <c r="M990" i="1"/>
  <c r="M866" i="1"/>
  <c r="M653" i="1"/>
  <c r="M619" i="1"/>
  <c r="M549" i="1"/>
  <c r="M548" i="1"/>
  <c r="M521" i="1"/>
  <c r="M398" i="1"/>
  <c r="M217" i="1"/>
  <c r="M174" i="1"/>
  <c r="M165" i="1"/>
  <c r="M40" i="1"/>
  <c r="M36" i="1"/>
  <c r="M24" i="1"/>
  <c r="M18" i="1"/>
  <c r="M14" i="1"/>
  <c r="M11" i="1"/>
  <c r="AH373" i="1" l="1"/>
  <c r="AH374" i="1" s="1"/>
  <c r="AH375" i="1"/>
  <c r="AJ369" i="1"/>
  <c r="AK369" i="1" s="1"/>
  <c r="AI949" i="1"/>
  <c r="AH950" i="1"/>
  <c r="AJ948" i="1"/>
  <c r="AK948" i="1" s="1"/>
  <c r="AK947" i="1"/>
  <c r="AM947" i="1" s="1"/>
  <c r="AP947" i="1" s="1"/>
  <c r="AQ947" i="1" s="1"/>
  <c r="AI839" i="1"/>
  <c r="AI840" i="1" s="1"/>
  <c r="AI841" i="1" s="1"/>
  <c r="AK838" i="1"/>
  <c r="AM838" i="1" s="1"/>
  <c r="AP838" i="1" s="1"/>
  <c r="AQ838" i="1" s="1"/>
  <c r="AH842" i="1"/>
  <c r="AH843" i="1" s="1"/>
  <c r="AK368" i="1"/>
  <c r="AM368" i="1" s="1"/>
  <c r="AP368" i="1" s="1"/>
  <c r="AQ368" i="1" s="1"/>
  <c r="AJ603" i="1"/>
  <c r="AH605" i="1"/>
  <c r="AI604" i="1"/>
  <c r="AI372" i="1"/>
  <c r="AJ371" i="1"/>
  <c r="AK370" i="1"/>
  <c r="AM370" i="1" s="1"/>
  <c r="AP370" i="1" s="1"/>
  <c r="AQ370" i="1" s="1"/>
  <c r="AH205" i="1"/>
  <c r="AI204" i="1"/>
  <c r="AJ203" i="1"/>
  <c r="AK203" i="1" s="1"/>
  <c r="AM203" i="1" s="1"/>
  <c r="AP203" i="1" s="1"/>
  <c r="AQ203" i="1" s="1"/>
  <c r="AK202" i="1"/>
  <c r="AM202" i="1" s="1"/>
  <c r="AP202" i="1" s="1"/>
  <c r="AQ202" i="1" s="1"/>
  <c r="M454" i="1"/>
  <c r="M455" i="1"/>
  <c r="M763" i="1"/>
  <c r="M865" i="1"/>
  <c r="AI375" i="1" l="1"/>
  <c r="AM369" i="1"/>
  <c r="AP369" i="1" s="1"/>
  <c r="AQ369" i="1" s="1"/>
  <c r="AM948" i="1"/>
  <c r="AP948" i="1" s="1"/>
  <c r="AQ948" i="1" s="1"/>
  <c r="AH951" i="1"/>
  <c r="AJ949" i="1"/>
  <c r="AI950" i="1"/>
  <c r="AH844" i="1"/>
  <c r="AJ840" i="1"/>
  <c r="AJ841" i="1" s="1"/>
  <c r="AI842" i="1"/>
  <c r="AJ839" i="1"/>
  <c r="AI605" i="1"/>
  <c r="AJ605" i="1" s="1"/>
  <c r="AH606" i="1"/>
  <c r="AK603" i="1"/>
  <c r="AM603" i="1" s="1"/>
  <c r="AP603" i="1" s="1"/>
  <c r="AQ603" i="1" s="1"/>
  <c r="AJ604" i="1"/>
  <c r="AI373" i="1"/>
  <c r="AH376" i="1"/>
  <c r="AH377" i="1" s="1"/>
  <c r="AJ372" i="1"/>
  <c r="AJ375" i="1" s="1"/>
  <c r="AK371" i="1"/>
  <c r="AM371" i="1" s="1"/>
  <c r="AP371" i="1" s="1"/>
  <c r="AQ371" i="1" s="1"/>
  <c r="AJ204" i="1"/>
  <c r="AH206" i="1"/>
  <c r="AI205" i="1"/>
  <c r="M410" i="1"/>
  <c r="AK375" i="1" l="1"/>
  <c r="AM375" i="1" s="1"/>
  <c r="AI951" i="1"/>
  <c r="AH952" i="1"/>
  <c r="AJ950" i="1"/>
  <c r="AK950" i="1" s="1"/>
  <c r="AK949" i="1"/>
  <c r="AM949" i="1" s="1"/>
  <c r="AP949" i="1" s="1"/>
  <c r="AQ949" i="1" s="1"/>
  <c r="AH845" i="1"/>
  <c r="AI843" i="1"/>
  <c r="AK840" i="1"/>
  <c r="AM840" i="1" s="1"/>
  <c r="AP840" i="1" s="1"/>
  <c r="AQ840" i="1" s="1"/>
  <c r="AK839" i="1"/>
  <c r="AM839" i="1" s="1"/>
  <c r="AP839" i="1" s="1"/>
  <c r="AQ839" i="1" s="1"/>
  <c r="AK841" i="1"/>
  <c r="AM841" i="1" s="1"/>
  <c r="AP841" i="1" s="1"/>
  <c r="AQ841" i="1" s="1"/>
  <c r="AJ842" i="1"/>
  <c r="AK842" i="1" s="1"/>
  <c r="AM842" i="1" s="1"/>
  <c r="AP842" i="1" s="1"/>
  <c r="AQ842" i="1" s="1"/>
  <c r="AI374" i="1"/>
  <c r="AI606" i="1"/>
  <c r="AJ606" i="1" s="1"/>
  <c r="AK605" i="1"/>
  <c r="AM605" i="1" s="1"/>
  <c r="AP605" i="1" s="1"/>
  <c r="AQ605" i="1" s="1"/>
  <c r="AK604" i="1"/>
  <c r="AM604" i="1" s="1"/>
  <c r="AP604" i="1" s="1"/>
  <c r="AQ604" i="1" s="1"/>
  <c r="AH607" i="1"/>
  <c r="AJ373" i="1"/>
  <c r="AH378" i="1"/>
  <c r="AK372" i="1"/>
  <c r="AM372" i="1" s="1"/>
  <c r="AP372" i="1" s="1"/>
  <c r="AQ372" i="1" s="1"/>
  <c r="AJ205" i="1"/>
  <c r="AK205" i="1" s="1"/>
  <c r="AM205" i="1" s="1"/>
  <c r="AP205" i="1" s="1"/>
  <c r="AQ205" i="1" s="1"/>
  <c r="AK204" i="1"/>
  <c r="AM204" i="1" s="1"/>
  <c r="AP204" i="1" s="1"/>
  <c r="AQ204" i="1" s="1"/>
  <c r="AH207" i="1"/>
  <c r="AI206" i="1"/>
  <c r="M864" i="1"/>
  <c r="AP375" i="1" l="1"/>
  <c r="AQ375" i="1" s="1"/>
  <c r="AM950" i="1"/>
  <c r="AP950" i="1" s="1"/>
  <c r="AQ950" i="1" s="1"/>
  <c r="AH953" i="1"/>
  <c r="AI952" i="1"/>
  <c r="AJ951" i="1"/>
  <c r="AK951" i="1" s="1"/>
  <c r="AM951" i="1" s="1"/>
  <c r="AJ843" i="1"/>
  <c r="AH846" i="1"/>
  <c r="AI844" i="1"/>
  <c r="AJ374" i="1"/>
  <c r="AK374" i="1" s="1"/>
  <c r="AM374" i="1" s="1"/>
  <c r="AK373" i="1"/>
  <c r="AM373" i="1" s="1"/>
  <c r="AP373" i="1" s="1"/>
  <c r="AQ373" i="1" s="1"/>
  <c r="AH608" i="1"/>
  <c r="AI607" i="1"/>
  <c r="AK606" i="1"/>
  <c r="AM606" i="1" s="1"/>
  <c r="AP606" i="1" s="1"/>
  <c r="AQ606" i="1" s="1"/>
  <c r="AH379" i="1"/>
  <c r="AI376" i="1"/>
  <c r="AJ376" i="1" s="1"/>
  <c r="AJ206" i="1"/>
  <c r="AK206" i="1" s="1"/>
  <c r="AM206" i="1" s="1"/>
  <c r="AP206" i="1" s="1"/>
  <c r="AQ206" i="1" s="1"/>
  <c r="AI207" i="1"/>
  <c r="AJ207" i="1" s="1"/>
  <c r="AH208" i="1"/>
  <c r="M340" i="1"/>
  <c r="AP951" i="1" l="1"/>
  <c r="AQ951" i="1" s="1"/>
  <c r="AH954" i="1"/>
  <c r="AH955" i="1" s="1"/>
  <c r="AI953" i="1"/>
  <c r="AJ952" i="1"/>
  <c r="AI845" i="1"/>
  <c r="AJ844" i="1"/>
  <c r="AK844" i="1" s="1"/>
  <c r="AM844" i="1" s="1"/>
  <c r="AH847" i="1"/>
  <c r="AK843" i="1"/>
  <c r="AM843" i="1" s="1"/>
  <c r="AP843" i="1" s="1"/>
  <c r="AQ843" i="1" s="1"/>
  <c r="AP374" i="1"/>
  <c r="AQ374" i="1" s="1"/>
  <c r="AI608" i="1"/>
  <c r="AJ607" i="1"/>
  <c r="AH609" i="1"/>
  <c r="AH380" i="1"/>
  <c r="AI377" i="1"/>
  <c r="AI378" i="1" s="1"/>
  <c r="AI379" i="1" s="1"/>
  <c r="AK376" i="1"/>
  <c r="AM376" i="1" s="1"/>
  <c r="AP376" i="1" s="1"/>
  <c r="AQ376" i="1" s="1"/>
  <c r="AH209" i="1"/>
  <c r="AI208" i="1"/>
  <c r="AK207" i="1"/>
  <c r="AM207" i="1" s="1"/>
  <c r="AP207" i="1" s="1"/>
  <c r="AQ207" i="1" s="1"/>
  <c r="AK952" i="1" l="1"/>
  <c r="AM952" i="1" s="1"/>
  <c r="AP952" i="1" s="1"/>
  <c r="AQ952" i="1" s="1"/>
  <c r="AJ953" i="1"/>
  <c r="AH956" i="1"/>
  <c r="AI954" i="1"/>
  <c r="AP844" i="1"/>
  <c r="AQ844" i="1" s="1"/>
  <c r="AH848" i="1"/>
  <c r="AI846" i="1"/>
  <c r="AI847" i="1" s="1"/>
  <c r="AJ845" i="1"/>
  <c r="AH610" i="1"/>
  <c r="AK607" i="1"/>
  <c r="AM607" i="1" s="1"/>
  <c r="AP607" i="1" s="1"/>
  <c r="AQ607" i="1" s="1"/>
  <c r="AJ608" i="1"/>
  <c r="AK608" i="1" s="1"/>
  <c r="AM608" i="1" s="1"/>
  <c r="AP608" i="1" s="1"/>
  <c r="AQ608" i="1" s="1"/>
  <c r="AI609" i="1"/>
  <c r="AJ377" i="1"/>
  <c r="AK377" i="1" s="1"/>
  <c r="AM377" i="1" s="1"/>
  <c r="AP377" i="1" s="1"/>
  <c r="AQ377" i="1" s="1"/>
  <c r="AH381" i="1"/>
  <c r="AI380" i="1"/>
  <c r="AH210" i="1"/>
  <c r="AJ208" i="1"/>
  <c r="AI209" i="1"/>
  <c r="M329" i="1"/>
  <c r="M535" i="1"/>
  <c r="AK953" i="1" l="1"/>
  <c r="AM953" i="1" s="1"/>
  <c r="AP953" i="1" s="1"/>
  <c r="AQ953" i="1" s="1"/>
  <c r="AH957" i="1"/>
  <c r="AH958" i="1" s="1"/>
  <c r="AI955" i="1"/>
  <c r="AJ954" i="1"/>
  <c r="AH849" i="1"/>
  <c r="AI848" i="1"/>
  <c r="AJ846" i="1"/>
  <c r="AJ847" i="1" s="1"/>
  <c r="AK845" i="1"/>
  <c r="AM845" i="1" s="1"/>
  <c r="AP845" i="1" s="1"/>
  <c r="AQ845" i="1" s="1"/>
  <c r="AI610" i="1"/>
  <c r="AJ378" i="1"/>
  <c r="AJ379" i="1" s="1"/>
  <c r="AJ609" i="1"/>
  <c r="AH611" i="1"/>
  <c r="AI611" i="1" s="1"/>
  <c r="AI381" i="1"/>
  <c r="AH382" i="1"/>
  <c r="AJ209" i="1"/>
  <c r="AK209" i="1" s="1"/>
  <c r="AM209" i="1" s="1"/>
  <c r="AP209" i="1" s="1"/>
  <c r="AQ209" i="1" s="1"/>
  <c r="AI210" i="1"/>
  <c r="AK208" i="1"/>
  <c r="AM208" i="1" s="1"/>
  <c r="AP208" i="1" s="1"/>
  <c r="AQ208" i="1" s="1"/>
  <c r="AH211" i="1"/>
  <c r="Z8" i="1"/>
  <c r="Y8" i="1"/>
  <c r="AI956" i="1" l="1"/>
  <c r="AJ955" i="1"/>
  <c r="AK955" i="1" s="1"/>
  <c r="AM955" i="1" s="1"/>
  <c r="AP955" i="1" s="1"/>
  <c r="AQ955" i="1" s="1"/>
  <c r="AH959" i="1"/>
  <c r="AK954" i="1"/>
  <c r="AM954" i="1" s="1"/>
  <c r="AP954" i="1" s="1"/>
  <c r="AQ954" i="1" s="1"/>
  <c r="AJ848" i="1"/>
  <c r="AK847" i="1"/>
  <c r="AM847" i="1" s="1"/>
  <c r="AH850" i="1"/>
  <c r="AK846" i="1"/>
  <c r="AM846" i="1" s="1"/>
  <c r="AP846" i="1" s="1"/>
  <c r="AQ846" i="1" s="1"/>
  <c r="AI849" i="1"/>
  <c r="AK378" i="1"/>
  <c r="AM378" i="1" s="1"/>
  <c r="AP378" i="1" s="1"/>
  <c r="AQ378" i="1" s="1"/>
  <c r="AJ611" i="1"/>
  <c r="AI382" i="1"/>
  <c r="AK609" i="1"/>
  <c r="AM609" i="1" s="1"/>
  <c r="AP609" i="1" s="1"/>
  <c r="AQ609" i="1" s="1"/>
  <c r="AJ610" i="1"/>
  <c r="AH612" i="1"/>
  <c r="AI612" i="1" s="1"/>
  <c r="AH383" i="1"/>
  <c r="AJ380" i="1"/>
  <c r="AK379" i="1"/>
  <c r="AM379" i="1" s="1"/>
  <c r="AJ210" i="1"/>
  <c r="AK210" i="1" s="1"/>
  <c r="AM210" i="1" s="1"/>
  <c r="AP210" i="1" s="1"/>
  <c r="AQ210" i="1" s="1"/>
  <c r="AH212" i="1"/>
  <c r="AI211" i="1"/>
  <c r="M298" i="1"/>
  <c r="AI850" i="1" l="1"/>
  <c r="AH960" i="1"/>
  <c r="AI957" i="1"/>
  <c r="AJ956" i="1"/>
  <c r="AK956" i="1" s="1"/>
  <c r="AM956" i="1" s="1"/>
  <c r="AP956" i="1" s="1"/>
  <c r="AQ956" i="1" s="1"/>
  <c r="AP379" i="1"/>
  <c r="AQ379" i="1" s="1"/>
  <c r="AP847" i="1"/>
  <c r="AQ847" i="1" s="1"/>
  <c r="AJ849" i="1"/>
  <c r="AJ850" i="1" s="1"/>
  <c r="AH851" i="1"/>
  <c r="AK848" i="1"/>
  <c r="AM848" i="1" s="1"/>
  <c r="AJ612" i="1"/>
  <c r="AK612" i="1" s="1"/>
  <c r="AK611" i="1"/>
  <c r="AK610" i="1"/>
  <c r="AM610" i="1" s="1"/>
  <c r="AP610" i="1" s="1"/>
  <c r="AQ610" i="1" s="1"/>
  <c r="AH613" i="1"/>
  <c r="AM611" i="1"/>
  <c r="AP611" i="1" s="1"/>
  <c r="AQ611" i="1" s="1"/>
  <c r="AH384" i="1"/>
  <c r="AK380" i="1"/>
  <c r="AM380" i="1" s="1"/>
  <c r="AP380" i="1" s="1"/>
  <c r="AQ380" i="1" s="1"/>
  <c r="AJ381" i="1"/>
  <c r="AK381" i="1" s="1"/>
  <c r="AI383" i="1"/>
  <c r="M498" i="1"/>
  <c r="J498" i="1"/>
  <c r="M504" i="1"/>
  <c r="J504" i="1"/>
  <c r="AJ211" i="1"/>
  <c r="AH213" i="1"/>
  <c r="AI212" i="1"/>
  <c r="AI958" i="1" l="1"/>
  <c r="AH961" i="1"/>
  <c r="AJ957" i="1"/>
  <c r="AH852" i="1"/>
  <c r="AH853" i="1" s="1"/>
  <c r="AI851" i="1"/>
  <c r="AK850" i="1"/>
  <c r="AM850" i="1" s="1"/>
  <c r="AP850" i="1" s="1"/>
  <c r="AQ850" i="1" s="1"/>
  <c r="AP848" i="1"/>
  <c r="AQ848" i="1" s="1"/>
  <c r="AK849" i="1"/>
  <c r="AM849" i="1" s="1"/>
  <c r="AP849" i="1" s="1"/>
  <c r="AQ849" i="1" s="1"/>
  <c r="AH614" i="1"/>
  <c r="AI613" i="1"/>
  <c r="AM612" i="1"/>
  <c r="AP612" i="1" s="1"/>
  <c r="AQ612" i="1" s="1"/>
  <c r="AH385" i="1"/>
  <c r="AM381" i="1"/>
  <c r="AP381" i="1" s="1"/>
  <c r="AQ381" i="1" s="1"/>
  <c r="AJ382" i="1"/>
  <c r="AJ383" i="1" s="1"/>
  <c r="AI384" i="1"/>
  <c r="M507" i="1"/>
  <c r="J507" i="1"/>
  <c r="AJ212" i="1"/>
  <c r="AK212" i="1" s="1"/>
  <c r="AM212" i="1" s="1"/>
  <c r="AP212" i="1" s="1"/>
  <c r="AQ212" i="1" s="1"/>
  <c r="AH214" i="1"/>
  <c r="AK211" i="1"/>
  <c r="AM211" i="1" s="1"/>
  <c r="AP211" i="1" s="1"/>
  <c r="AQ211" i="1" s="1"/>
  <c r="AI213" i="1"/>
  <c r="AJ213" i="1" s="1"/>
  <c r="AH962" i="1" l="1"/>
  <c r="AI959" i="1"/>
  <c r="AK957" i="1"/>
  <c r="AM957" i="1" s="1"/>
  <c r="AP957" i="1" s="1"/>
  <c r="AQ957" i="1" s="1"/>
  <c r="AJ958" i="1"/>
  <c r="AJ851" i="1"/>
  <c r="AH854" i="1"/>
  <c r="AI852" i="1"/>
  <c r="AI853" i="1" s="1"/>
  <c r="AJ613" i="1"/>
  <c r="AH615" i="1"/>
  <c r="AI614" i="1"/>
  <c r="AH386" i="1"/>
  <c r="AH387" i="1" s="1"/>
  <c r="AK383" i="1"/>
  <c r="AM383" i="1" s="1"/>
  <c r="AJ384" i="1"/>
  <c r="AK382" i="1"/>
  <c r="AM382" i="1" s="1"/>
  <c r="AP382" i="1" s="1"/>
  <c r="AQ382" i="1" s="1"/>
  <c r="AI385" i="1"/>
  <c r="AI214" i="1"/>
  <c r="AJ214" i="1" s="1"/>
  <c r="AK213" i="1"/>
  <c r="AM213" i="1" s="1"/>
  <c r="AP213" i="1" s="1"/>
  <c r="AQ213" i="1" s="1"/>
  <c r="AH215" i="1"/>
  <c r="AI854" i="1" l="1"/>
  <c r="AJ614" i="1"/>
  <c r="AK614" i="1" s="1"/>
  <c r="AM614" i="1" s="1"/>
  <c r="AP614" i="1" s="1"/>
  <c r="AQ614" i="1" s="1"/>
  <c r="AJ959" i="1"/>
  <c r="AK959" i="1" s="1"/>
  <c r="AM959" i="1" s="1"/>
  <c r="AP959" i="1" s="1"/>
  <c r="AQ959" i="1" s="1"/>
  <c r="AK958" i="1"/>
  <c r="AM958" i="1" s="1"/>
  <c r="AP958" i="1" s="1"/>
  <c r="AQ958" i="1" s="1"/>
  <c r="AH963" i="1"/>
  <c r="AI960" i="1"/>
  <c r="AK851" i="1"/>
  <c r="AM851" i="1" s="1"/>
  <c r="AP851" i="1" s="1"/>
  <c r="AQ851" i="1" s="1"/>
  <c r="AH855" i="1"/>
  <c r="AJ852" i="1"/>
  <c r="AJ853" i="1" s="1"/>
  <c r="AJ854" i="1" s="1"/>
  <c r="AH616" i="1"/>
  <c r="AI615" i="1"/>
  <c r="AK613" i="1"/>
  <c r="AM613" i="1" s="1"/>
  <c r="AP613" i="1" s="1"/>
  <c r="AQ613" i="1" s="1"/>
  <c r="AP383" i="1"/>
  <c r="AQ383" i="1" s="1"/>
  <c r="AH388" i="1"/>
  <c r="AK384" i="1"/>
  <c r="AM384" i="1" s="1"/>
  <c r="AP384" i="1" s="1"/>
  <c r="AQ384" i="1" s="1"/>
  <c r="AI386" i="1"/>
  <c r="AJ385" i="1"/>
  <c r="AK385" i="1" s="1"/>
  <c r="AM385" i="1" s="1"/>
  <c r="AP385" i="1" s="1"/>
  <c r="AQ385" i="1" s="1"/>
  <c r="M530" i="1"/>
  <c r="J530" i="1"/>
  <c r="M559" i="1"/>
  <c r="J559" i="1"/>
  <c r="AI215" i="1"/>
  <c r="AJ215" i="1" s="1"/>
  <c r="AK215" i="1" s="1"/>
  <c r="AM215" i="1" s="1"/>
  <c r="AP215" i="1" s="1"/>
  <c r="AQ215" i="1" s="1"/>
  <c r="AK214" i="1"/>
  <c r="AM214" i="1" s="1"/>
  <c r="AP214" i="1" s="1"/>
  <c r="AQ214" i="1" s="1"/>
  <c r="AH216" i="1"/>
  <c r="AH47" i="2" l="1"/>
  <c r="AI855" i="1"/>
  <c r="AJ960" i="1"/>
  <c r="AK960" i="1" s="1"/>
  <c r="AM960" i="1" s="1"/>
  <c r="AP960" i="1" s="1"/>
  <c r="AQ960" i="1" s="1"/>
  <c r="AI961" i="1"/>
  <c r="AH964" i="1"/>
  <c r="AK854" i="1"/>
  <c r="AM854" i="1" s="1"/>
  <c r="AK853" i="1"/>
  <c r="AM853" i="1" s="1"/>
  <c r="AK852" i="1"/>
  <c r="AM852" i="1" s="1"/>
  <c r="AP852" i="1" s="1"/>
  <c r="AQ852" i="1" s="1"/>
  <c r="AH856" i="1"/>
  <c r="AJ855" i="1"/>
  <c r="AJ615" i="1"/>
  <c r="AI616" i="1"/>
  <c r="AJ386" i="1"/>
  <c r="AK386" i="1" s="1"/>
  <c r="AM386" i="1" s="1"/>
  <c r="AP386" i="1" s="1"/>
  <c r="AQ386" i="1" s="1"/>
  <c r="AH617" i="1"/>
  <c r="AH389" i="1"/>
  <c r="AI387" i="1"/>
  <c r="AH217" i="1"/>
  <c r="AI216" i="1"/>
  <c r="M440" i="1"/>
  <c r="AH48" i="2" l="1"/>
  <c r="AI47" i="2"/>
  <c r="AJ961" i="1"/>
  <c r="AK961" i="1" s="1"/>
  <c r="AM961" i="1" s="1"/>
  <c r="AP961" i="1" s="1"/>
  <c r="AQ961" i="1" s="1"/>
  <c r="AI856" i="1"/>
  <c r="AJ856" i="1" s="1"/>
  <c r="AK856" i="1" s="1"/>
  <c r="AM856" i="1" s="1"/>
  <c r="AP856" i="1" s="1"/>
  <c r="AQ856" i="1" s="1"/>
  <c r="AI962" i="1"/>
  <c r="AH965" i="1"/>
  <c r="AP853" i="1"/>
  <c r="AQ853" i="1" s="1"/>
  <c r="AK855" i="1"/>
  <c r="AM855" i="1" s="1"/>
  <c r="AP855" i="1" s="1"/>
  <c r="AQ855" i="1" s="1"/>
  <c r="AH857" i="1"/>
  <c r="AH390" i="1"/>
  <c r="AK615" i="1"/>
  <c r="AM615" i="1" s="1"/>
  <c r="AP615" i="1" s="1"/>
  <c r="AQ615" i="1" s="1"/>
  <c r="AH618" i="1"/>
  <c r="AI617" i="1"/>
  <c r="AJ616" i="1"/>
  <c r="AK616" i="1" s="1"/>
  <c r="AM616" i="1" s="1"/>
  <c r="AP616" i="1" s="1"/>
  <c r="AQ616" i="1" s="1"/>
  <c r="AI388" i="1"/>
  <c r="AJ387" i="1"/>
  <c r="AI217" i="1"/>
  <c r="AH218" i="1"/>
  <c r="AJ216" i="1"/>
  <c r="AD8" i="1"/>
  <c r="AJ962" i="1" l="1"/>
  <c r="AK962" i="1" s="1"/>
  <c r="AM962" i="1" s="1"/>
  <c r="AP962" i="1" s="1"/>
  <c r="AQ962" i="1" s="1"/>
  <c r="AH49" i="2"/>
  <c r="AJ47" i="2"/>
  <c r="AI48" i="2"/>
  <c r="AP854" i="1"/>
  <c r="AQ854" i="1" s="1"/>
  <c r="AI963" i="1"/>
  <c r="AH966" i="1"/>
  <c r="AH858" i="1"/>
  <c r="AI857" i="1"/>
  <c r="AH619" i="1"/>
  <c r="AH391" i="1"/>
  <c r="AI618" i="1"/>
  <c r="AI389" i="1"/>
  <c r="AJ617" i="1"/>
  <c r="AK617" i="1" s="1"/>
  <c r="AM617" i="1" s="1"/>
  <c r="AP617" i="1" s="1"/>
  <c r="AQ617" i="1" s="1"/>
  <c r="AJ388" i="1"/>
  <c r="AK387" i="1"/>
  <c r="AM387" i="1" s="1"/>
  <c r="AP387" i="1" s="1"/>
  <c r="AQ387" i="1" s="1"/>
  <c r="AI218" i="1"/>
  <c r="AK216" i="1"/>
  <c r="AM216" i="1" s="1"/>
  <c r="AP216" i="1" s="1"/>
  <c r="AQ216" i="1" s="1"/>
  <c r="AJ217" i="1"/>
  <c r="AK217" i="1" s="1"/>
  <c r="AH219" i="1"/>
  <c r="AJ48" i="2" l="1"/>
  <c r="AK48" i="2" s="1"/>
  <c r="AM48" i="2" s="1"/>
  <c r="AP48" i="2" s="1"/>
  <c r="AQ48" i="2" s="1"/>
  <c r="AK47" i="2"/>
  <c r="AM47" i="2" s="1"/>
  <c r="AP47" i="2" s="1"/>
  <c r="AQ47" i="2" s="1"/>
  <c r="AI49" i="2"/>
  <c r="AH967" i="1"/>
  <c r="AI964" i="1"/>
  <c r="AJ963" i="1"/>
  <c r="AH859" i="1"/>
  <c r="AJ857" i="1"/>
  <c r="AI858" i="1"/>
  <c r="AI619" i="1"/>
  <c r="AJ389" i="1"/>
  <c r="AK389" i="1" s="1"/>
  <c r="AM389" i="1" s="1"/>
  <c r="AH620" i="1"/>
  <c r="AK388" i="1"/>
  <c r="AM388" i="1" s="1"/>
  <c r="AP388" i="1" s="1"/>
  <c r="AQ388" i="1" s="1"/>
  <c r="AH392" i="1"/>
  <c r="AJ618" i="1"/>
  <c r="AK618" i="1" s="1"/>
  <c r="AI390" i="1"/>
  <c r="AI219" i="1"/>
  <c r="AJ219" i="1" s="1"/>
  <c r="M1150" i="1"/>
  <c r="J1150" i="1"/>
  <c r="AM217" i="1"/>
  <c r="AP217" i="1" s="1"/>
  <c r="AQ217" i="1" s="1"/>
  <c r="AH220" i="1"/>
  <c r="AJ218" i="1"/>
  <c r="J1149" i="1"/>
  <c r="AJ49" i="2" l="1"/>
  <c r="AJ858" i="1"/>
  <c r="AI620" i="1"/>
  <c r="AK963" i="1"/>
  <c r="AM963" i="1" s="1"/>
  <c r="AP963" i="1" s="1"/>
  <c r="AQ963" i="1" s="1"/>
  <c r="AH968" i="1"/>
  <c r="AJ964" i="1"/>
  <c r="AI965" i="1"/>
  <c r="AJ390" i="1"/>
  <c r="AK390" i="1" s="1"/>
  <c r="AM390" i="1" s="1"/>
  <c r="AP390" i="1" s="1"/>
  <c r="AQ390" i="1" s="1"/>
  <c r="AH860" i="1"/>
  <c r="AK858" i="1"/>
  <c r="AM858" i="1" s="1"/>
  <c r="AP858" i="1" s="1"/>
  <c r="AQ858" i="1" s="1"/>
  <c r="AK857" i="1"/>
  <c r="AM857" i="1" s="1"/>
  <c r="AP857" i="1" s="1"/>
  <c r="AQ857" i="1" s="1"/>
  <c r="AI859" i="1"/>
  <c r="AJ859" i="1" s="1"/>
  <c r="AM618" i="1"/>
  <c r="AP618" i="1" s="1"/>
  <c r="AQ618" i="1" s="1"/>
  <c r="AI391" i="1"/>
  <c r="AJ620" i="1"/>
  <c r="AP389" i="1"/>
  <c r="AQ389" i="1" s="1"/>
  <c r="AH393" i="1"/>
  <c r="AH621" i="1"/>
  <c r="AJ619" i="1"/>
  <c r="AK219" i="1"/>
  <c r="AM219" i="1" s="1"/>
  <c r="AP219" i="1" s="1"/>
  <c r="AQ219" i="1" s="1"/>
  <c r="AK218" i="1"/>
  <c r="AM218" i="1" s="1"/>
  <c r="AP218" i="1" s="1"/>
  <c r="AQ218" i="1" s="1"/>
  <c r="AH221" i="1"/>
  <c r="AI220" i="1"/>
  <c r="M1149" i="1"/>
  <c r="AK49" i="2" l="1"/>
  <c r="AM49" i="2" s="1"/>
  <c r="AP49" i="2" s="1"/>
  <c r="AQ49" i="2" s="1"/>
  <c r="AI966" i="1"/>
  <c r="AJ965" i="1"/>
  <c r="AH969" i="1"/>
  <c r="AK964" i="1"/>
  <c r="AM964" i="1" s="1"/>
  <c r="AP964" i="1" s="1"/>
  <c r="AQ964" i="1" s="1"/>
  <c r="AK859" i="1"/>
  <c r="AM859" i="1" s="1"/>
  <c r="AP859" i="1" s="1"/>
  <c r="AQ859" i="1" s="1"/>
  <c r="AH861" i="1"/>
  <c r="AI860" i="1"/>
  <c r="AH394" i="1"/>
  <c r="AK620" i="1"/>
  <c r="AM620" i="1" s="1"/>
  <c r="AP620" i="1" s="1"/>
  <c r="AQ620" i="1" s="1"/>
  <c r="AK619" i="1"/>
  <c r="AM619" i="1" s="1"/>
  <c r="AP619" i="1" s="1"/>
  <c r="AQ619" i="1" s="1"/>
  <c r="AI392" i="1"/>
  <c r="AH622" i="1"/>
  <c r="AI621" i="1"/>
  <c r="AJ391" i="1"/>
  <c r="AI221" i="1"/>
  <c r="AJ220" i="1"/>
  <c r="AH222" i="1"/>
  <c r="M886" i="1"/>
  <c r="AK965" i="1" l="1"/>
  <c r="AM965" i="1" s="1"/>
  <c r="AP965" i="1" s="1"/>
  <c r="AQ965" i="1" s="1"/>
  <c r="AI967" i="1"/>
  <c r="AI968" i="1" s="1"/>
  <c r="AH970" i="1"/>
  <c r="AJ966" i="1"/>
  <c r="AK966" i="1" s="1"/>
  <c r="AM966" i="1" s="1"/>
  <c r="AP966" i="1" s="1"/>
  <c r="AQ966" i="1" s="1"/>
  <c r="AH862" i="1"/>
  <c r="AJ860" i="1"/>
  <c r="AI861" i="1"/>
  <c r="AJ621" i="1"/>
  <c r="AI393" i="1"/>
  <c r="AK391" i="1"/>
  <c r="AM391" i="1" s="1"/>
  <c r="AP391" i="1" s="1"/>
  <c r="AQ391" i="1" s="1"/>
  <c r="AH623" i="1"/>
  <c r="AH395" i="1"/>
  <c r="AJ221" i="1"/>
  <c r="AK221" i="1" s="1"/>
  <c r="AM221" i="1" s="1"/>
  <c r="AP221" i="1" s="1"/>
  <c r="AQ221" i="1" s="1"/>
  <c r="AI622" i="1"/>
  <c r="AJ392" i="1"/>
  <c r="AK392" i="1" s="1"/>
  <c r="AM392" i="1" s="1"/>
  <c r="AH223" i="1"/>
  <c r="AI222" i="1"/>
  <c r="AK220" i="1"/>
  <c r="AM220" i="1" s="1"/>
  <c r="AP220" i="1" s="1"/>
  <c r="AQ220" i="1" s="1"/>
  <c r="J897" i="1"/>
  <c r="AJ861" i="1" l="1"/>
  <c r="AK861" i="1" s="1"/>
  <c r="AM861" i="1" s="1"/>
  <c r="AJ968" i="1"/>
  <c r="AJ967" i="1"/>
  <c r="AK967" i="1" s="1"/>
  <c r="AM967" i="1" s="1"/>
  <c r="AP967" i="1" s="1"/>
  <c r="AQ967" i="1" s="1"/>
  <c r="AH971" i="1"/>
  <c r="AI969" i="1"/>
  <c r="AK860" i="1"/>
  <c r="AM860" i="1" s="1"/>
  <c r="AP860" i="1" s="1"/>
  <c r="AQ860" i="1" s="1"/>
  <c r="AH863" i="1"/>
  <c r="AH864" i="1" s="1"/>
  <c r="AI862" i="1"/>
  <c r="AP392" i="1"/>
  <c r="AQ392" i="1" s="1"/>
  <c r="AH396" i="1"/>
  <c r="AH397" i="1"/>
  <c r="AI623" i="1"/>
  <c r="AJ622" i="1"/>
  <c r="AK622" i="1" s="1"/>
  <c r="AJ393" i="1"/>
  <c r="AK393" i="1" s="1"/>
  <c r="AI394" i="1"/>
  <c r="AH624" i="1"/>
  <c r="AK621" i="1"/>
  <c r="AM621" i="1" s="1"/>
  <c r="AP621" i="1" s="1"/>
  <c r="AQ621" i="1" s="1"/>
  <c r="AJ222" i="1"/>
  <c r="AH224" i="1"/>
  <c r="AI223" i="1"/>
  <c r="M897" i="1"/>
  <c r="J888" i="1"/>
  <c r="AJ862" i="1" l="1"/>
  <c r="AK862" i="1" s="1"/>
  <c r="AM862" i="1" s="1"/>
  <c r="AJ969" i="1"/>
  <c r="AK969" i="1" s="1"/>
  <c r="AM969" i="1" s="1"/>
  <c r="AP969" i="1" s="1"/>
  <c r="AQ969" i="1" s="1"/>
  <c r="AH972" i="1"/>
  <c r="AK968" i="1"/>
  <c r="AM968" i="1" s="1"/>
  <c r="AP968" i="1" s="1"/>
  <c r="AQ968" i="1" s="1"/>
  <c r="AI970" i="1"/>
  <c r="AP861" i="1"/>
  <c r="AQ861" i="1" s="1"/>
  <c r="AI863" i="1"/>
  <c r="AJ863" i="1" s="1"/>
  <c r="AH865" i="1"/>
  <c r="AJ623" i="1"/>
  <c r="AK623" i="1" s="1"/>
  <c r="AM623" i="1" s="1"/>
  <c r="AP623" i="1" s="1"/>
  <c r="AQ623" i="1" s="1"/>
  <c r="AJ394" i="1"/>
  <c r="AH625" i="1"/>
  <c r="AM393" i="1"/>
  <c r="AP393" i="1" s="1"/>
  <c r="AQ393" i="1" s="1"/>
  <c r="AH398" i="1"/>
  <c r="AI624" i="1"/>
  <c r="AI395" i="1"/>
  <c r="AM622" i="1"/>
  <c r="AP622" i="1" s="1"/>
  <c r="AQ622" i="1" s="1"/>
  <c r="M487" i="1"/>
  <c r="J487" i="1"/>
  <c r="AJ223" i="1"/>
  <c r="AK223" i="1" s="1"/>
  <c r="AM223" i="1" s="1"/>
  <c r="AP223" i="1" s="1"/>
  <c r="AQ223" i="1" s="1"/>
  <c r="AH225" i="1"/>
  <c r="AI224" i="1"/>
  <c r="AK222" i="1"/>
  <c r="AM222" i="1" s="1"/>
  <c r="AP222" i="1" s="1"/>
  <c r="AQ222" i="1" s="1"/>
  <c r="J381" i="1"/>
  <c r="AJ970" i="1" l="1"/>
  <c r="AI971" i="1"/>
  <c r="AI972" i="1" s="1"/>
  <c r="AP862" i="1"/>
  <c r="AQ862" i="1" s="1"/>
  <c r="AH973" i="1"/>
  <c r="AH974" i="1" s="1"/>
  <c r="AK970" i="1"/>
  <c r="AM970" i="1" s="1"/>
  <c r="AP970" i="1" s="1"/>
  <c r="AQ970" i="1" s="1"/>
  <c r="AH866" i="1"/>
  <c r="AI864" i="1"/>
  <c r="AK863" i="1"/>
  <c r="AM863" i="1" s="1"/>
  <c r="AI397" i="1"/>
  <c r="AI398" i="1" s="1"/>
  <c r="AI396" i="1"/>
  <c r="AI625" i="1"/>
  <c r="AJ624" i="1"/>
  <c r="AK624" i="1" s="1"/>
  <c r="AM624" i="1" s="1"/>
  <c r="AP624" i="1" s="1"/>
  <c r="AQ624" i="1" s="1"/>
  <c r="AJ395" i="1"/>
  <c r="AH626" i="1"/>
  <c r="AH399" i="1"/>
  <c r="AK394" i="1"/>
  <c r="AM394" i="1" s="1"/>
  <c r="AP394" i="1" s="1"/>
  <c r="AQ394" i="1" s="1"/>
  <c r="AJ224" i="1"/>
  <c r="AK224" i="1" s="1"/>
  <c r="AM224" i="1" s="1"/>
  <c r="AP224" i="1" s="1"/>
  <c r="AQ224" i="1" s="1"/>
  <c r="AH226" i="1"/>
  <c r="M381" i="1"/>
  <c r="J366" i="1"/>
  <c r="AI225" i="1"/>
  <c r="J404" i="1"/>
  <c r="AJ971" i="1" l="1"/>
  <c r="AJ972" i="1" s="1"/>
  <c r="AP863" i="1"/>
  <c r="AQ863" i="1" s="1"/>
  <c r="AJ397" i="1"/>
  <c r="AK397" i="1" s="1"/>
  <c r="AM397" i="1" s="1"/>
  <c r="AP397" i="1" s="1"/>
  <c r="AQ397" i="1" s="1"/>
  <c r="AH975" i="1"/>
  <c r="AI973" i="1"/>
  <c r="AH867" i="1"/>
  <c r="AI865" i="1"/>
  <c r="AJ864" i="1"/>
  <c r="AJ625" i="1"/>
  <c r="AK625" i="1" s="1"/>
  <c r="AM625" i="1" s="1"/>
  <c r="AP625" i="1" s="1"/>
  <c r="AQ625" i="1" s="1"/>
  <c r="AJ396" i="1"/>
  <c r="AK396" i="1" s="1"/>
  <c r="AK395" i="1"/>
  <c r="AM395" i="1" s="1"/>
  <c r="AP395" i="1" s="1"/>
  <c r="AQ395" i="1" s="1"/>
  <c r="AH627" i="1"/>
  <c r="AI626" i="1"/>
  <c r="AH400" i="1"/>
  <c r="AI399" i="1"/>
  <c r="AI226" i="1"/>
  <c r="AH227" i="1"/>
  <c r="AJ225" i="1"/>
  <c r="M404" i="1"/>
  <c r="J127" i="1"/>
  <c r="AH50" i="2" l="1"/>
  <c r="AK971" i="1"/>
  <c r="AM971" i="1" s="1"/>
  <c r="AP971" i="1" s="1"/>
  <c r="AQ971" i="1" s="1"/>
  <c r="AJ398" i="1"/>
  <c r="AK398" i="1" s="1"/>
  <c r="AM398" i="1" s="1"/>
  <c r="AP398" i="1" s="1"/>
  <c r="AQ398" i="1" s="1"/>
  <c r="AJ865" i="1"/>
  <c r="AK865" i="1" s="1"/>
  <c r="AM865" i="1" s="1"/>
  <c r="AP865" i="1" s="1"/>
  <c r="AQ865" i="1" s="1"/>
  <c r="AH976" i="1"/>
  <c r="AH977" i="1" s="1"/>
  <c r="AI974" i="1"/>
  <c r="AJ973" i="1"/>
  <c r="AK973" i="1" s="1"/>
  <c r="AM973" i="1" s="1"/>
  <c r="AP973" i="1" s="1"/>
  <c r="AQ973" i="1" s="1"/>
  <c r="AK972" i="1"/>
  <c r="AM972" i="1" s="1"/>
  <c r="AP972" i="1" s="1"/>
  <c r="AQ972" i="1" s="1"/>
  <c r="AI866" i="1"/>
  <c r="AI867" i="1" s="1"/>
  <c r="AH868" i="1"/>
  <c r="AK864" i="1"/>
  <c r="AM864" i="1" s="1"/>
  <c r="AP864" i="1" s="1"/>
  <c r="AQ864" i="1" s="1"/>
  <c r="AM396" i="1"/>
  <c r="AP396" i="1" s="1"/>
  <c r="AQ396" i="1" s="1"/>
  <c r="AI400" i="1"/>
  <c r="AJ626" i="1"/>
  <c r="AH401" i="1"/>
  <c r="AH402" i="1" s="1"/>
  <c r="AH628" i="1"/>
  <c r="AI627" i="1"/>
  <c r="M264" i="1"/>
  <c r="J264" i="1"/>
  <c r="M397" i="1"/>
  <c r="J397" i="1"/>
  <c r="M188" i="1"/>
  <c r="J188" i="1"/>
  <c r="M275" i="1"/>
  <c r="J275" i="1"/>
  <c r="M660" i="1"/>
  <c r="J660" i="1"/>
  <c r="AJ226" i="1"/>
  <c r="AK226" i="1" s="1"/>
  <c r="AM226" i="1" s="1"/>
  <c r="AP226" i="1" s="1"/>
  <c r="AQ226" i="1" s="1"/>
  <c r="AI227" i="1"/>
  <c r="AK225" i="1"/>
  <c r="AM225" i="1" s="1"/>
  <c r="AP225" i="1" s="1"/>
  <c r="AQ225" i="1" s="1"/>
  <c r="AH228" i="1"/>
  <c r="M127" i="1"/>
  <c r="AJ399" i="1" l="1"/>
  <c r="AK399" i="1" s="1"/>
  <c r="AM399" i="1" s="1"/>
  <c r="AP399" i="1" s="1"/>
  <c r="AQ399" i="1" s="1"/>
  <c r="AH51" i="2"/>
  <c r="AI50" i="2"/>
  <c r="AJ974" i="1"/>
  <c r="AK974" i="1" s="1"/>
  <c r="AM974" i="1" s="1"/>
  <c r="AP974" i="1" s="1"/>
  <c r="AQ974" i="1" s="1"/>
  <c r="AI975" i="1"/>
  <c r="AH978" i="1"/>
  <c r="AI868" i="1"/>
  <c r="AH869" i="1"/>
  <c r="AJ866" i="1"/>
  <c r="AI628" i="1"/>
  <c r="AH403" i="1"/>
  <c r="AK626" i="1"/>
  <c r="AM626" i="1" s="1"/>
  <c r="AP626" i="1" s="1"/>
  <c r="AQ626" i="1" s="1"/>
  <c r="AH629" i="1"/>
  <c r="AI401" i="1"/>
  <c r="AJ627" i="1"/>
  <c r="AK627" i="1" s="1"/>
  <c r="AJ227" i="1"/>
  <c r="AK227" i="1" s="1"/>
  <c r="M193" i="1"/>
  <c r="J193" i="1"/>
  <c r="AH229" i="1"/>
  <c r="AI228" i="1"/>
  <c r="AJ400" i="1" l="1"/>
  <c r="AK400" i="1" s="1"/>
  <c r="AM400" i="1" s="1"/>
  <c r="AJ50" i="2"/>
  <c r="AI51" i="2"/>
  <c r="AJ975" i="1"/>
  <c r="AK975" i="1" s="1"/>
  <c r="AM975" i="1" s="1"/>
  <c r="AP975" i="1" s="1"/>
  <c r="AQ975" i="1" s="1"/>
  <c r="AI976" i="1"/>
  <c r="AH979" i="1"/>
  <c r="AK866" i="1"/>
  <c r="AM866" i="1" s="1"/>
  <c r="AP866" i="1" s="1"/>
  <c r="AQ866" i="1" s="1"/>
  <c r="AJ867" i="1"/>
  <c r="AJ868" i="1" s="1"/>
  <c r="AH870" i="1"/>
  <c r="AI871" i="1" s="1"/>
  <c r="AI869" i="1"/>
  <c r="AP400" i="1"/>
  <c r="AQ400" i="1" s="1"/>
  <c r="AI629" i="1"/>
  <c r="AJ629" i="1" s="1"/>
  <c r="AJ628" i="1"/>
  <c r="AK628" i="1" s="1"/>
  <c r="AM628" i="1" s="1"/>
  <c r="AP628" i="1" s="1"/>
  <c r="AQ628" i="1" s="1"/>
  <c r="AH404" i="1"/>
  <c r="AH630" i="1"/>
  <c r="AJ401" i="1"/>
  <c r="AI402" i="1"/>
  <c r="AM627" i="1"/>
  <c r="AP627" i="1" s="1"/>
  <c r="AQ627" i="1" s="1"/>
  <c r="AM227" i="1"/>
  <c r="AP227" i="1" s="1"/>
  <c r="AQ227" i="1" s="1"/>
  <c r="M812" i="1"/>
  <c r="J812" i="1"/>
  <c r="AJ228" i="1"/>
  <c r="AH230" i="1"/>
  <c r="AI229" i="1"/>
  <c r="J1146" i="1"/>
  <c r="M1010" i="1"/>
  <c r="M957" i="1"/>
  <c r="J759" i="1"/>
  <c r="J707" i="1"/>
  <c r="J612" i="1"/>
  <c r="M593" i="1"/>
  <c r="M586" i="1"/>
  <c r="M572" i="1"/>
  <c r="M551" i="1"/>
  <c r="M525" i="1"/>
  <c r="M490" i="1"/>
  <c r="M444" i="1"/>
  <c r="M436" i="1"/>
  <c r="J432" i="1"/>
  <c r="M393" i="1"/>
  <c r="J385" i="1"/>
  <c r="M310" i="1"/>
  <c r="J296" i="1"/>
  <c r="J245" i="1"/>
  <c r="J219" i="1"/>
  <c r="J23" i="1"/>
  <c r="AF8" i="1"/>
  <c r="AE8" i="1"/>
  <c r="X8" i="1"/>
  <c r="AJ51" i="2" l="1"/>
  <c r="AK50" i="2"/>
  <c r="AM50" i="2" s="1"/>
  <c r="AP50" i="2" s="1"/>
  <c r="AQ50" i="2" s="1"/>
  <c r="AJ976" i="1"/>
  <c r="AK976" i="1" s="1"/>
  <c r="AM976" i="1" s="1"/>
  <c r="AP976" i="1" s="1"/>
  <c r="AQ976" i="1" s="1"/>
  <c r="AI977" i="1"/>
  <c r="AI978" i="1" s="1"/>
  <c r="AJ978" i="1" s="1"/>
  <c r="J464" i="1"/>
  <c r="AJ869" i="1"/>
  <c r="AK869" i="1" s="1"/>
  <c r="AM869" i="1" s="1"/>
  <c r="AH980" i="1"/>
  <c r="AI870" i="1"/>
  <c r="AJ871" i="1" s="1"/>
  <c r="AK868" i="1"/>
  <c r="AM868" i="1" s="1"/>
  <c r="AM871" i="1"/>
  <c r="AP871" i="1" s="1"/>
  <c r="AQ871" i="1" s="1"/>
  <c r="AJ872" i="1"/>
  <c r="AK867" i="1"/>
  <c r="AM867" i="1" s="1"/>
  <c r="AP867" i="1" s="1"/>
  <c r="AQ867" i="1" s="1"/>
  <c r="AJ402" i="1"/>
  <c r="AK402" i="1" s="1"/>
  <c r="AM402" i="1" s="1"/>
  <c r="AH631" i="1"/>
  <c r="AH405" i="1"/>
  <c r="AI403" i="1"/>
  <c r="AI404" i="1" s="1"/>
  <c r="AK401" i="1"/>
  <c r="AM401" i="1" s="1"/>
  <c r="AP401" i="1" s="1"/>
  <c r="AQ401" i="1" s="1"/>
  <c r="AI630" i="1"/>
  <c r="AK629" i="1"/>
  <c r="AM629" i="1" s="1"/>
  <c r="AP629" i="1" s="1"/>
  <c r="AQ629" i="1" s="1"/>
  <c r="M20" i="1"/>
  <c r="J20" i="1"/>
  <c r="M67" i="1"/>
  <c r="J67" i="1"/>
  <c r="M106" i="1"/>
  <c r="J106" i="1"/>
  <c r="M249" i="1"/>
  <c r="J249" i="1"/>
  <c r="M624" i="1"/>
  <c r="J624" i="1"/>
  <c r="M741" i="1"/>
  <c r="J741" i="1"/>
  <c r="M765" i="1"/>
  <c r="J765" i="1"/>
  <c r="M814" i="1"/>
  <c r="J814" i="1"/>
  <c r="M855" i="1"/>
  <c r="J855" i="1"/>
  <c r="M878" i="1"/>
  <c r="J878" i="1"/>
  <c r="M963" i="1"/>
  <c r="J963" i="1"/>
  <c r="M974" i="1"/>
  <c r="J974" i="1"/>
  <c r="M987" i="1"/>
  <c r="J987" i="1"/>
  <c r="M1001" i="1"/>
  <c r="J1001" i="1"/>
  <c r="M1110" i="1"/>
  <c r="J1110" i="1"/>
  <c r="M1132" i="1"/>
  <c r="J1132" i="1"/>
  <c r="M1143" i="1"/>
  <c r="J1143" i="1"/>
  <c r="M10" i="1"/>
  <c r="J10" i="1"/>
  <c r="M44" i="1"/>
  <c r="J44" i="1"/>
  <c r="M59" i="1"/>
  <c r="J59" i="1"/>
  <c r="M71" i="1"/>
  <c r="J71" i="1"/>
  <c r="M93" i="1"/>
  <c r="J93" i="1"/>
  <c r="M110" i="1"/>
  <c r="J110" i="1"/>
  <c r="M198" i="1"/>
  <c r="J198" i="1"/>
  <c r="M222" i="1"/>
  <c r="J222" i="1"/>
  <c r="M252" i="1"/>
  <c r="J252" i="1"/>
  <c r="M283" i="1"/>
  <c r="J283" i="1"/>
  <c r="M320" i="1"/>
  <c r="J320" i="1"/>
  <c r="M590" i="1"/>
  <c r="J590" i="1"/>
  <c r="M605" i="1"/>
  <c r="J605" i="1"/>
  <c r="M618" i="1"/>
  <c r="J618" i="1"/>
  <c r="M626" i="1"/>
  <c r="J626" i="1"/>
  <c r="M690" i="1"/>
  <c r="J690" i="1"/>
  <c r="M733" i="1"/>
  <c r="J733" i="1"/>
  <c r="M743" i="1"/>
  <c r="J743" i="1"/>
  <c r="M752" i="1"/>
  <c r="J752" i="1"/>
  <c r="M767" i="1"/>
  <c r="J767" i="1"/>
  <c r="M782" i="1"/>
  <c r="J782" i="1"/>
  <c r="M816" i="1"/>
  <c r="J816" i="1"/>
  <c r="M830" i="1"/>
  <c r="J830" i="1"/>
  <c r="M838" i="1"/>
  <c r="J838" i="1"/>
  <c r="M857" i="1"/>
  <c r="J857" i="1"/>
  <c r="M881" i="1"/>
  <c r="J881" i="1"/>
  <c r="M936" i="1"/>
  <c r="J936" i="1"/>
  <c r="M966" i="1"/>
  <c r="J966" i="1"/>
  <c r="M978" i="1"/>
  <c r="J978" i="1"/>
  <c r="M1004" i="1"/>
  <c r="J1004" i="1"/>
  <c r="M1115" i="1"/>
  <c r="J1115" i="1"/>
  <c r="M1135" i="1"/>
  <c r="J1135" i="1"/>
  <c r="M56" i="1"/>
  <c r="J56" i="1"/>
  <c r="M183" i="1"/>
  <c r="J183" i="1"/>
  <c r="M600" i="1"/>
  <c r="J600" i="1"/>
  <c r="M637" i="1"/>
  <c r="J637" i="1"/>
  <c r="M749" i="1"/>
  <c r="J749" i="1"/>
  <c r="M828" i="1"/>
  <c r="J828" i="1"/>
  <c r="M931" i="1"/>
  <c r="J931" i="1"/>
  <c r="M29" i="1"/>
  <c r="J29" i="1"/>
  <c r="M75" i="1"/>
  <c r="J75" i="1"/>
  <c r="M79" i="1"/>
  <c r="J79" i="1"/>
  <c r="M95" i="1"/>
  <c r="J95" i="1"/>
  <c r="M114" i="1"/>
  <c r="J114" i="1"/>
  <c r="M202" i="1"/>
  <c r="J202" i="1"/>
  <c r="M225" i="1"/>
  <c r="J225" i="1"/>
  <c r="M262" i="1"/>
  <c r="J262" i="1"/>
  <c r="M286" i="1"/>
  <c r="J286" i="1"/>
  <c r="M517" i="1"/>
  <c r="J517" i="1"/>
  <c r="M607" i="1"/>
  <c r="J607" i="1"/>
  <c r="M620" i="1"/>
  <c r="J620" i="1"/>
  <c r="M629" i="1"/>
  <c r="J629" i="1"/>
  <c r="M737" i="1"/>
  <c r="J737" i="1"/>
  <c r="M745" i="1"/>
  <c r="J745" i="1"/>
  <c r="M770" i="1"/>
  <c r="J770" i="1"/>
  <c r="M788" i="1"/>
  <c r="J788" i="1"/>
  <c r="M824" i="1"/>
  <c r="J824" i="1"/>
  <c r="M832" i="1"/>
  <c r="J832" i="1"/>
  <c r="M849" i="1"/>
  <c r="J849" i="1"/>
  <c r="M860" i="1"/>
  <c r="J860" i="1"/>
  <c r="M921" i="1"/>
  <c r="J921" i="1"/>
  <c r="M955" i="1"/>
  <c r="J955" i="1"/>
  <c r="M968" i="1"/>
  <c r="J968" i="1"/>
  <c r="M980" i="1"/>
  <c r="J980" i="1"/>
  <c r="M994" i="1"/>
  <c r="J994" i="1"/>
  <c r="M1117" i="1"/>
  <c r="J1117" i="1"/>
  <c r="M1137" i="1"/>
  <c r="J1137" i="1"/>
  <c r="M39" i="1"/>
  <c r="J39" i="1"/>
  <c r="M85" i="1"/>
  <c r="J85" i="1"/>
  <c r="M280" i="1"/>
  <c r="J280" i="1"/>
  <c r="M426" i="1"/>
  <c r="J426" i="1"/>
  <c r="M725" i="1"/>
  <c r="J725" i="1"/>
  <c r="M774" i="1"/>
  <c r="J774" i="1"/>
  <c r="M836" i="1"/>
  <c r="J836" i="1"/>
  <c r="M13" i="1"/>
  <c r="J13" i="1"/>
  <c r="M47" i="1"/>
  <c r="J47" i="1"/>
  <c r="M17" i="1"/>
  <c r="J17" i="1"/>
  <c r="M35" i="1"/>
  <c r="J35" i="1"/>
  <c r="M50" i="1"/>
  <c r="J50" i="1"/>
  <c r="M63" i="1"/>
  <c r="J63" i="1"/>
  <c r="M83" i="1"/>
  <c r="J83" i="1"/>
  <c r="M99" i="1"/>
  <c r="J99" i="1"/>
  <c r="M121" i="1"/>
  <c r="J121" i="1"/>
  <c r="M207" i="1"/>
  <c r="J207" i="1"/>
  <c r="M270" i="1"/>
  <c r="J270" i="1"/>
  <c r="M522" i="1"/>
  <c r="J522" i="1"/>
  <c r="M580" i="1"/>
  <c r="J580" i="1"/>
  <c r="M598" i="1"/>
  <c r="J598" i="1"/>
  <c r="M609" i="1"/>
  <c r="J609" i="1"/>
  <c r="M622" i="1"/>
  <c r="J622" i="1"/>
  <c r="M635" i="1"/>
  <c r="J635" i="1"/>
  <c r="M723" i="1"/>
  <c r="J723" i="1"/>
  <c r="M739" i="1"/>
  <c r="J739" i="1"/>
  <c r="M747" i="1"/>
  <c r="J747" i="1"/>
  <c r="M761" i="1"/>
  <c r="J761" i="1"/>
  <c r="M772" i="1"/>
  <c r="J772" i="1"/>
  <c r="M786" i="1"/>
  <c r="J786" i="1"/>
  <c r="M826" i="1"/>
  <c r="J826" i="1"/>
  <c r="M834" i="1"/>
  <c r="J834" i="1"/>
  <c r="M852" i="1"/>
  <c r="J852" i="1"/>
  <c r="M874" i="1"/>
  <c r="J874" i="1"/>
  <c r="M926" i="1"/>
  <c r="J926" i="1"/>
  <c r="M971" i="1"/>
  <c r="J971" i="1"/>
  <c r="M985" i="1"/>
  <c r="J985" i="1"/>
  <c r="M998" i="1"/>
  <c r="J998" i="1"/>
  <c r="M1099" i="1"/>
  <c r="J1099" i="1"/>
  <c r="M1119" i="1"/>
  <c r="J1119" i="1"/>
  <c r="M1139" i="1"/>
  <c r="J1139" i="1"/>
  <c r="M1146" i="1"/>
  <c r="M23" i="1"/>
  <c r="AK228" i="1"/>
  <c r="AM228" i="1" s="1"/>
  <c r="AP228" i="1" s="1"/>
  <c r="AQ228" i="1" s="1"/>
  <c r="AI230" i="1"/>
  <c r="AH231" i="1"/>
  <c r="AI231" i="1" s="1"/>
  <c r="AJ229" i="1"/>
  <c r="M432" i="1"/>
  <c r="M759" i="1"/>
  <c r="J756" i="1"/>
  <c r="M296" i="1"/>
  <c r="M219" i="1"/>
  <c r="M464" i="1"/>
  <c r="M385" i="1"/>
  <c r="M387" i="1"/>
  <c r="M245" i="1"/>
  <c r="M614" i="1"/>
  <c r="M612" i="1"/>
  <c r="M707" i="1"/>
  <c r="M366" i="1"/>
  <c r="M888" i="1"/>
  <c r="J1009" i="1"/>
  <c r="J43" i="1"/>
  <c r="J62" i="1"/>
  <c r="J105" i="1"/>
  <c r="J74" i="1"/>
  <c r="J66" i="1"/>
  <c r="J78" i="1"/>
  <c r="J98" i="1"/>
  <c r="J109" i="1"/>
  <c r="J533" i="1"/>
  <c r="J706" i="1"/>
  <c r="J781" i="1"/>
  <c r="J70" i="1"/>
  <c r="J113" i="1"/>
  <c r="J9" i="1"/>
  <c r="AA8" i="1"/>
  <c r="AB8" i="1" s="1"/>
  <c r="J92" i="1"/>
  <c r="J1098" i="1"/>
  <c r="J82" i="1"/>
  <c r="J516" i="1"/>
  <c r="AK51" i="2" l="1"/>
  <c r="AM51" i="2"/>
  <c r="AP51" i="2" s="1"/>
  <c r="AQ51" i="2" s="1"/>
  <c r="AJ977" i="1"/>
  <c r="AK977" i="1" s="1"/>
  <c r="AH981" i="1"/>
  <c r="AI979" i="1"/>
  <c r="AJ979" i="1" s="1"/>
  <c r="AP868" i="1"/>
  <c r="AQ868" i="1" s="1"/>
  <c r="AK873" i="1"/>
  <c r="AM873" i="1" s="1"/>
  <c r="AP873" i="1" s="1"/>
  <c r="AQ873" i="1" s="1"/>
  <c r="AM872" i="1"/>
  <c r="AP872" i="1" s="1"/>
  <c r="AQ872" i="1" s="1"/>
  <c r="AK872" i="1"/>
  <c r="AJ870" i="1"/>
  <c r="AI631" i="1"/>
  <c r="AI405" i="1"/>
  <c r="AP402" i="1"/>
  <c r="AQ402" i="1" s="1"/>
  <c r="AH632" i="1"/>
  <c r="AJ630" i="1"/>
  <c r="AH406" i="1"/>
  <c r="AJ403" i="1"/>
  <c r="M16" i="1"/>
  <c r="J16" i="1"/>
  <c r="M28" i="1"/>
  <c r="J28" i="1"/>
  <c r="M851" i="1"/>
  <c r="J851" i="1"/>
  <c r="M34" i="1"/>
  <c r="J34" i="1"/>
  <c r="M22" i="1"/>
  <c r="J22" i="1"/>
  <c r="M873" i="1"/>
  <c r="J873" i="1"/>
  <c r="M751" i="1"/>
  <c r="J751" i="1"/>
  <c r="M58" i="1"/>
  <c r="J58" i="1"/>
  <c r="M934" i="1"/>
  <c r="J934" i="1"/>
  <c r="M244" i="1"/>
  <c r="J244" i="1"/>
  <c r="M273" i="1"/>
  <c r="J273" i="1"/>
  <c r="M842" i="1"/>
  <c r="J842" i="1"/>
  <c r="M997" i="1"/>
  <c r="J997" i="1"/>
  <c r="M589" i="1"/>
  <c r="J589" i="1"/>
  <c r="M120" i="1"/>
  <c r="J120" i="1"/>
  <c r="M38" i="1"/>
  <c r="J38" i="1"/>
  <c r="M49" i="1"/>
  <c r="J49" i="1"/>
  <c r="M322" i="1"/>
  <c r="J322" i="1"/>
  <c r="M735" i="1"/>
  <c r="J735" i="1"/>
  <c r="M1003" i="1"/>
  <c r="J1003" i="1"/>
  <c r="M450" i="1"/>
  <c r="J450" i="1"/>
  <c r="M431" i="1"/>
  <c r="J431" i="1"/>
  <c r="M973" i="1"/>
  <c r="J973" i="1"/>
  <c r="M880" i="1"/>
  <c r="J880" i="1"/>
  <c r="M509" i="1"/>
  <c r="J509" i="1"/>
  <c r="M55" i="1"/>
  <c r="J55" i="1"/>
  <c r="M790" i="1"/>
  <c r="J790" i="1"/>
  <c r="M673" i="1"/>
  <c r="J673" i="1"/>
  <c r="M885" i="1"/>
  <c r="J885" i="1"/>
  <c r="M925" i="1"/>
  <c r="J925" i="1"/>
  <c r="M859" i="1"/>
  <c r="J859" i="1"/>
  <c r="M711" i="1"/>
  <c r="J711" i="1"/>
  <c r="M769" i="1"/>
  <c r="J769" i="1"/>
  <c r="M489" i="1"/>
  <c r="J489" i="1"/>
  <c r="M46" i="1"/>
  <c r="J46" i="1"/>
  <c r="M920" i="1"/>
  <c r="J920" i="1"/>
  <c r="M592" i="1"/>
  <c r="J592" i="1"/>
  <c r="AJ230" i="1"/>
  <c r="AK230" i="1" s="1"/>
  <c r="AM230" i="1" s="1"/>
  <c r="AP230" i="1" s="1"/>
  <c r="AQ230" i="1" s="1"/>
  <c r="M533" i="1"/>
  <c r="AJ231" i="1"/>
  <c r="AH232" i="1"/>
  <c r="AK229" i="1"/>
  <c r="AM229" i="1" s="1"/>
  <c r="AP229" i="1" s="1"/>
  <c r="AQ229" i="1" s="1"/>
  <c r="M781" i="1"/>
  <c r="J776" i="1"/>
  <c r="J295" i="1"/>
  <c r="M1098" i="1"/>
  <c r="M462" i="1"/>
  <c r="J42" i="1"/>
  <c r="M516" i="1"/>
  <c r="M92" i="1"/>
  <c r="M113" i="1"/>
  <c r="M98" i="1"/>
  <c r="M105" i="1"/>
  <c r="M756" i="1"/>
  <c r="M9" i="1"/>
  <c r="M70" i="1"/>
  <c r="M78" i="1"/>
  <c r="M82" i="1"/>
  <c r="M66" i="1"/>
  <c r="M62" i="1"/>
  <c r="M109" i="1"/>
  <c r="M74" i="1"/>
  <c r="M43" i="1"/>
  <c r="M1009" i="1"/>
  <c r="M777" i="1"/>
  <c r="M706" i="1"/>
  <c r="M694" i="1"/>
  <c r="J232" i="1"/>
  <c r="J722" i="1"/>
  <c r="J693" i="1"/>
  <c r="J872" i="1"/>
  <c r="AK978" i="1" l="1"/>
  <c r="AM978" i="1" s="1"/>
  <c r="AP978" i="1" s="1"/>
  <c r="AQ978" i="1" s="1"/>
  <c r="AM977" i="1"/>
  <c r="AP977" i="1" s="1"/>
  <c r="AQ977" i="1" s="1"/>
  <c r="AI980" i="1"/>
  <c r="AJ980" i="1" s="1"/>
  <c r="AK980" i="1" s="1"/>
  <c r="AM980" i="1" s="1"/>
  <c r="AP980" i="1" s="1"/>
  <c r="AQ980" i="1" s="1"/>
  <c r="AP869" i="1"/>
  <c r="AQ869" i="1" s="1"/>
  <c r="AH982" i="1"/>
  <c r="AK979" i="1"/>
  <c r="AM979" i="1" s="1"/>
  <c r="AP979" i="1" s="1"/>
  <c r="AQ979" i="1" s="1"/>
  <c r="AI981" i="1"/>
  <c r="AK871" i="1"/>
  <c r="AK870" i="1"/>
  <c r="AM870" i="1" s="1"/>
  <c r="AK403" i="1"/>
  <c r="AM403" i="1" s="1"/>
  <c r="AP403" i="1" s="1"/>
  <c r="AQ403" i="1" s="1"/>
  <c r="AH633" i="1"/>
  <c r="AH407" i="1"/>
  <c r="AK630" i="1"/>
  <c r="AM630" i="1" s="1"/>
  <c r="AP630" i="1" s="1"/>
  <c r="AQ630" i="1" s="1"/>
  <c r="AI406" i="1"/>
  <c r="AJ631" i="1"/>
  <c r="AJ404" i="1"/>
  <c r="AI632" i="1"/>
  <c r="M884" i="1"/>
  <c r="J884" i="1"/>
  <c r="M933" i="1"/>
  <c r="J933" i="1"/>
  <c r="M672" i="1"/>
  <c r="J672" i="1"/>
  <c r="M491" i="1"/>
  <c r="J491" i="1"/>
  <c r="M710" i="1"/>
  <c r="J710" i="1"/>
  <c r="M611" i="1"/>
  <c r="J611" i="1"/>
  <c r="M887" i="1"/>
  <c r="J887" i="1"/>
  <c r="AK231" i="1"/>
  <c r="AH233" i="1"/>
  <c r="AI232" i="1"/>
  <c r="AM231" i="1"/>
  <c r="AP231" i="1" s="1"/>
  <c r="AQ231" i="1" s="1"/>
  <c r="M722" i="1"/>
  <c r="M872" i="1"/>
  <c r="M232" i="1"/>
  <c r="M776" i="1"/>
  <c r="M693" i="1"/>
  <c r="J231" i="1"/>
  <c r="AP870" i="1" l="1"/>
  <c r="AQ870" i="1" s="1"/>
  <c r="AI982" i="1"/>
  <c r="AJ981" i="1"/>
  <c r="AH983" i="1"/>
  <c r="AI633" i="1"/>
  <c r="AJ632" i="1"/>
  <c r="AH634" i="1"/>
  <c r="AJ405" i="1"/>
  <c r="AK405" i="1" s="1"/>
  <c r="AM405" i="1" s="1"/>
  <c r="AH408" i="1"/>
  <c r="AK631" i="1"/>
  <c r="AM631" i="1" s="1"/>
  <c r="AP631" i="1" s="1"/>
  <c r="AQ631" i="1" s="1"/>
  <c r="AI407" i="1"/>
  <c r="AK404" i="1"/>
  <c r="AM404" i="1" s="1"/>
  <c r="AP404" i="1" s="1"/>
  <c r="AQ404" i="1" s="1"/>
  <c r="J755" i="1"/>
  <c r="J692" i="1"/>
  <c r="AI233" i="1"/>
  <c r="AJ232" i="1"/>
  <c r="AH234" i="1"/>
  <c r="M231" i="1"/>
  <c r="M480" i="1"/>
  <c r="AI983" i="1" l="1"/>
  <c r="AJ983" i="1" s="1"/>
  <c r="AK981" i="1"/>
  <c r="AM981" i="1" s="1"/>
  <c r="AP981" i="1" s="1"/>
  <c r="AQ981" i="1" s="1"/>
  <c r="AJ982" i="1"/>
  <c r="AH984" i="1"/>
  <c r="AJ633" i="1"/>
  <c r="AK633" i="1" s="1"/>
  <c r="AM633" i="1" s="1"/>
  <c r="AP633" i="1" s="1"/>
  <c r="AQ633" i="1" s="1"/>
  <c r="AI634" i="1"/>
  <c r="AP405" i="1"/>
  <c r="AQ405" i="1" s="1"/>
  <c r="AJ406" i="1"/>
  <c r="AJ407" i="1" s="1"/>
  <c r="AH409" i="1"/>
  <c r="AI408" i="1"/>
  <c r="AK632" i="1"/>
  <c r="AM632" i="1" s="1"/>
  <c r="AP632" i="1" s="1"/>
  <c r="AQ632" i="1" s="1"/>
  <c r="AH635" i="1"/>
  <c r="AJ233" i="1"/>
  <c r="AK233" i="1" s="1"/>
  <c r="AM233" i="1" s="1"/>
  <c r="AP233" i="1" s="1"/>
  <c r="AQ233" i="1" s="1"/>
  <c r="AH235" i="1"/>
  <c r="AI234" i="1"/>
  <c r="AK232" i="1"/>
  <c r="AM232" i="1" s="1"/>
  <c r="AP232" i="1" s="1"/>
  <c r="AQ232" i="1" s="1"/>
  <c r="AK983" i="1" l="1"/>
  <c r="AM983" i="1" s="1"/>
  <c r="AP983" i="1" s="1"/>
  <c r="AQ983" i="1" s="1"/>
  <c r="AK982" i="1"/>
  <c r="AM982" i="1" s="1"/>
  <c r="AP982" i="1" s="1"/>
  <c r="AQ982" i="1" s="1"/>
  <c r="AJ634" i="1"/>
  <c r="AK634" i="1" s="1"/>
  <c r="AM634" i="1" s="1"/>
  <c r="AP634" i="1" s="1"/>
  <c r="AQ634" i="1" s="1"/>
  <c r="AH985" i="1"/>
  <c r="AI984" i="1"/>
  <c r="AI409" i="1"/>
  <c r="AJ408" i="1"/>
  <c r="AH636" i="1"/>
  <c r="AH410" i="1"/>
  <c r="AI635" i="1"/>
  <c r="AK406" i="1"/>
  <c r="AM406" i="1" s="1"/>
  <c r="AP406" i="1" s="1"/>
  <c r="AQ406" i="1" s="1"/>
  <c r="AK407" i="1"/>
  <c r="AM407" i="1" s="1"/>
  <c r="AI235" i="1"/>
  <c r="AJ234" i="1"/>
  <c r="AH236" i="1"/>
  <c r="M471" i="1"/>
  <c r="AI985" i="1" l="1"/>
  <c r="AJ985" i="1" s="1"/>
  <c r="AJ984" i="1"/>
  <c r="AH986" i="1"/>
  <c r="AH987" i="1" s="1"/>
  <c r="AI410" i="1"/>
  <c r="AJ409" i="1"/>
  <c r="AK409" i="1" s="1"/>
  <c r="AM409" i="1" s="1"/>
  <c r="AP409" i="1" s="1"/>
  <c r="AQ409" i="1" s="1"/>
  <c r="AK408" i="1"/>
  <c r="AM408" i="1" s="1"/>
  <c r="AJ635" i="1"/>
  <c r="AH411" i="1"/>
  <c r="AH637" i="1"/>
  <c r="AP407" i="1"/>
  <c r="AQ407" i="1" s="1"/>
  <c r="AI636" i="1"/>
  <c r="AI236" i="1"/>
  <c r="AK234" i="1"/>
  <c r="AM234" i="1" s="1"/>
  <c r="AP234" i="1" s="1"/>
  <c r="AQ234" i="1" s="1"/>
  <c r="AJ235" i="1"/>
  <c r="AH237" i="1"/>
  <c r="J152" i="1"/>
  <c r="AI986" i="1" l="1"/>
  <c r="AI987" i="1" s="1"/>
  <c r="AK985" i="1"/>
  <c r="AM985" i="1" s="1"/>
  <c r="AP985" i="1" s="1"/>
  <c r="AQ985" i="1" s="1"/>
  <c r="AK984" i="1"/>
  <c r="AM984" i="1" s="1"/>
  <c r="AP984" i="1" s="1"/>
  <c r="AQ984" i="1" s="1"/>
  <c r="AH988" i="1"/>
  <c r="AH989" i="1" s="1"/>
  <c r="AJ410" i="1"/>
  <c r="AK410" i="1" s="1"/>
  <c r="AM410" i="1" s="1"/>
  <c r="AP410" i="1" s="1"/>
  <c r="AQ410" i="1" s="1"/>
  <c r="AI237" i="1"/>
  <c r="AJ636" i="1"/>
  <c r="AK636" i="1" s="1"/>
  <c r="AM636" i="1" s="1"/>
  <c r="AP636" i="1" s="1"/>
  <c r="AQ636" i="1" s="1"/>
  <c r="AH412" i="1"/>
  <c r="AI411" i="1"/>
  <c r="AH638" i="1"/>
  <c r="AI639" i="1" s="1"/>
  <c r="AK635" i="1"/>
  <c r="AM635" i="1" s="1"/>
  <c r="AP635" i="1" s="1"/>
  <c r="AQ635" i="1" s="1"/>
  <c r="AI637" i="1"/>
  <c r="AP408" i="1"/>
  <c r="AQ408" i="1" s="1"/>
  <c r="J470" i="1"/>
  <c r="M213" i="1"/>
  <c r="J213" i="1"/>
  <c r="AJ236" i="1"/>
  <c r="AK235" i="1"/>
  <c r="AM235" i="1" s="1"/>
  <c r="AP235" i="1" s="1"/>
  <c r="AQ235" i="1" s="1"/>
  <c r="AH238" i="1"/>
  <c r="M295" i="1"/>
  <c r="M470" i="1"/>
  <c r="M152" i="1"/>
  <c r="AH990" i="1" l="1"/>
  <c r="AH991" i="1" s="1"/>
  <c r="AI988" i="1"/>
  <c r="AI989" i="1" s="1"/>
  <c r="AJ987" i="1"/>
  <c r="AJ986" i="1"/>
  <c r="AI238" i="1"/>
  <c r="AJ237" i="1"/>
  <c r="AK237" i="1" s="1"/>
  <c r="AM237" i="1" s="1"/>
  <c r="AP237" i="1" s="1"/>
  <c r="AQ237" i="1" s="1"/>
  <c r="AI412" i="1"/>
  <c r="AM639" i="1"/>
  <c r="AP639" i="1" s="1"/>
  <c r="AQ639" i="1" s="1"/>
  <c r="AJ640" i="1"/>
  <c r="AI638" i="1"/>
  <c r="AJ639" i="1" s="1"/>
  <c r="AJ411" i="1"/>
  <c r="AH413" i="1"/>
  <c r="AJ637" i="1"/>
  <c r="AK236" i="1"/>
  <c r="AM236" i="1" s="1"/>
  <c r="AP236" i="1" s="1"/>
  <c r="AQ236" i="1" s="1"/>
  <c r="J328" i="1"/>
  <c r="AH239" i="1"/>
  <c r="M328" i="1"/>
  <c r="AK987" i="1" l="1"/>
  <c r="AK986" i="1"/>
  <c r="AM986" i="1" s="1"/>
  <c r="AP986" i="1" s="1"/>
  <c r="AQ986" i="1" s="1"/>
  <c r="AJ989" i="1"/>
  <c r="AH992" i="1"/>
  <c r="AH993" i="1" s="1"/>
  <c r="AM987" i="1"/>
  <c r="AP987" i="1" s="1"/>
  <c r="AQ987" i="1" s="1"/>
  <c r="AI990" i="1"/>
  <c r="AJ988" i="1"/>
  <c r="AK989" i="1" s="1"/>
  <c r="AM989" i="1" s="1"/>
  <c r="AP989" i="1" s="1"/>
  <c r="AQ989" i="1" s="1"/>
  <c r="AJ238" i="1"/>
  <c r="AK238" i="1" s="1"/>
  <c r="AM238" i="1" s="1"/>
  <c r="AP238" i="1" s="1"/>
  <c r="AQ238" i="1" s="1"/>
  <c r="AI413" i="1"/>
  <c r="AK640" i="1"/>
  <c r="AK411" i="1"/>
  <c r="AM411" i="1" s="1"/>
  <c r="AP411" i="1" s="1"/>
  <c r="AQ411" i="1" s="1"/>
  <c r="AK637" i="1"/>
  <c r="AM637" i="1" s="1"/>
  <c r="AP637" i="1" s="1"/>
  <c r="AQ637" i="1" s="1"/>
  <c r="AJ412" i="1"/>
  <c r="AH414" i="1"/>
  <c r="AH415" i="1" s="1"/>
  <c r="AK641" i="1"/>
  <c r="AM641" i="1" s="1"/>
  <c r="AP641" i="1" s="1"/>
  <c r="AQ641" i="1" s="1"/>
  <c r="AM640" i="1"/>
  <c r="AP640" i="1" s="1"/>
  <c r="AQ640" i="1" s="1"/>
  <c r="AJ638" i="1"/>
  <c r="AK639" i="1" s="1"/>
  <c r="M125" i="1"/>
  <c r="J125" i="1"/>
  <c r="AH240" i="1"/>
  <c r="AI239" i="1"/>
  <c r="J124" i="1"/>
  <c r="AJ990" i="1" l="1"/>
  <c r="AK990" i="1" s="1"/>
  <c r="AM990" i="1" s="1"/>
  <c r="AP990" i="1" s="1"/>
  <c r="AQ990" i="1" s="1"/>
  <c r="AH994" i="1"/>
  <c r="AI991" i="1"/>
  <c r="AK988" i="1"/>
  <c r="AM988" i="1" s="1"/>
  <c r="AP988" i="1" s="1"/>
  <c r="AQ988" i="1" s="1"/>
  <c r="AJ413" i="1"/>
  <c r="AK413" i="1" s="1"/>
  <c r="AM413" i="1" s="1"/>
  <c r="AI414" i="1"/>
  <c r="AH416" i="1"/>
  <c r="AK638" i="1"/>
  <c r="AM638" i="1" s="1"/>
  <c r="AP638" i="1" s="1"/>
  <c r="AQ638" i="1" s="1"/>
  <c r="AK412" i="1"/>
  <c r="AM412" i="1" s="1"/>
  <c r="AP412" i="1" s="1"/>
  <c r="AQ412" i="1" s="1"/>
  <c r="AI240" i="1"/>
  <c r="AJ239" i="1"/>
  <c r="AH241" i="1"/>
  <c r="AH242" i="1" s="1"/>
  <c r="M124" i="1"/>
  <c r="AH995" i="1" l="1"/>
  <c r="AI992" i="1"/>
  <c r="AI993" i="1" s="1"/>
  <c r="AI994" i="1" s="1"/>
  <c r="AJ991" i="1"/>
  <c r="AP413" i="1"/>
  <c r="AQ413" i="1" s="1"/>
  <c r="AH417" i="1"/>
  <c r="AJ414" i="1"/>
  <c r="AI415" i="1"/>
  <c r="AJ240" i="1"/>
  <c r="AK240" i="1" s="1"/>
  <c r="AM240" i="1" s="1"/>
  <c r="AI241" i="1"/>
  <c r="AK239" i="1"/>
  <c r="AM239" i="1" s="1"/>
  <c r="AP239" i="1" s="1"/>
  <c r="AQ239" i="1" s="1"/>
  <c r="AH14" i="2" l="1"/>
  <c r="AI14" i="2" s="1"/>
  <c r="AK991" i="1"/>
  <c r="AM991" i="1" s="1"/>
  <c r="AP991" i="1" s="1"/>
  <c r="AQ991" i="1" s="1"/>
  <c r="AJ992" i="1"/>
  <c r="AK992" i="1" s="1"/>
  <c r="AM992" i="1" s="1"/>
  <c r="AP992" i="1" s="1"/>
  <c r="AQ992" i="1" s="1"/>
  <c r="AH996" i="1"/>
  <c r="AJ994" i="1"/>
  <c r="AI995" i="1"/>
  <c r="AI242" i="1"/>
  <c r="AH418" i="1"/>
  <c r="AI416" i="1"/>
  <c r="AJ415" i="1"/>
  <c r="AK415" i="1" s="1"/>
  <c r="AK414" i="1"/>
  <c r="AM414" i="1" s="1"/>
  <c r="AP414" i="1" s="1"/>
  <c r="AQ414" i="1" s="1"/>
  <c r="M989" i="1"/>
  <c r="J989" i="1"/>
  <c r="M642" i="1"/>
  <c r="J642" i="1"/>
  <c r="AP240" i="1"/>
  <c r="AQ240" i="1" s="1"/>
  <c r="AJ241" i="1"/>
  <c r="AH15" i="2" l="1"/>
  <c r="AI15" i="2" s="1"/>
  <c r="AJ14" i="2"/>
  <c r="AI996" i="1"/>
  <c r="AH997" i="1"/>
  <c r="AJ993" i="1"/>
  <c r="AK994" i="1" s="1"/>
  <c r="AM994" i="1" s="1"/>
  <c r="AP994" i="1" s="1"/>
  <c r="AQ994" i="1" s="1"/>
  <c r="AJ995" i="1"/>
  <c r="AK995" i="1" s="1"/>
  <c r="AJ416" i="1"/>
  <c r="AK416" i="1" s="1"/>
  <c r="AM416" i="1" s="1"/>
  <c r="AP416" i="1" s="1"/>
  <c r="AQ416" i="1" s="1"/>
  <c r="AJ242" i="1"/>
  <c r="AK242" i="1" s="1"/>
  <c r="AM415" i="1"/>
  <c r="AP415" i="1" s="1"/>
  <c r="AQ415" i="1" s="1"/>
  <c r="AI417" i="1"/>
  <c r="AH419" i="1"/>
  <c r="M641" i="1"/>
  <c r="J641" i="1"/>
  <c r="AK241" i="1"/>
  <c r="AM241" i="1" s="1"/>
  <c r="AP241" i="1" s="1"/>
  <c r="AQ241" i="1" s="1"/>
  <c r="J640" i="1"/>
  <c r="AK14" i="2" l="1"/>
  <c r="AM14" i="2"/>
  <c r="AP14" i="2" s="1"/>
  <c r="AQ14" i="2" s="1"/>
  <c r="AJ15" i="2"/>
  <c r="AI997" i="1"/>
  <c r="AJ997" i="1" s="1"/>
  <c r="AK993" i="1"/>
  <c r="AM993" i="1" s="1"/>
  <c r="AP993" i="1" s="1"/>
  <c r="AQ993" i="1" s="1"/>
  <c r="AM995" i="1"/>
  <c r="AP995" i="1" s="1"/>
  <c r="AQ995" i="1" s="1"/>
  <c r="AH998" i="1"/>
  <c r="AJ996" i="1"/>
  <c r="AM242" i="1"/>
  <c r="AP242" i="1" s="1"/>
  <c r="AQ242" i="1" s="1"/>
  <c r="AH420" i="1"/>
  <c r="AJ417" i="1"/>
  <c r="AI418" i="1"/>
  <c r="M640" i="1"/>
  <c r="AK15" i="2" l="1"/>
  <c r="AM15" i="2" s="1"/>
  <c r="AP15" i="2" s="1"/>
  <c r="AQ15" i="2" s="1"/>
  <c r="AH21" i="2"/>
  <c r="AH999" i="1"/>
  <c r="AI998" i="1"/>
  <c r="AK997" i="1"/>
  <c r="AM997" i="1" s="1"/>
  <c r="AP997" i="1" s="1"/>
  <c r="AQ997" i="1" s="1"/>
  <c r="AK996" i="1"/>
  <c r="AM996" i="1" s="1"/>
  <c r="AP996" i="1" s="1"/>
  <c r="AQ996" i="1" s="1"/>
  <c r="AK417" i="1"/>
  <c r="AM417" i="1" s="1"/>
  <c r="AP417" i="1" s="1"/>
  <c r="AQ417" i="1" s="1"/>
  <c r="AI419" i="1"/>
  <c r="AJ418" i="1"/>
  <c r="AK418" i="1" s="1"/>
  <c r="AM418" i="1" s="1"/>
  <c r="AH421" i="1"/>
  <c r="AH243" i="1"/>
  <c r="M543" i="1"/>
  <c r="AH22" i="2" l="1"/>
  <c r="AI21" i="2"/>
  <c r="AJ998" i="1"/>
  <c r="AH1000" i="1"/>
  <c r="AI999" i="1"/>
  <c r="AJ419" i="1"/>
  <c r="AK419" i="1" s="1"/>
  <c r="AM419" i="1" s="1"/>
  <c r="AH422" i="1"/>
  <c r="AP418" i="1"/>
  <c r="AQ418" i="1" s="1"/>
  <c r="AI420" i="1"/>
  <c r="AH244" i="1"/>
  <c r="AI243" i="1"/>
  <c r="AI22" i="2" l="1"/>
  <c r="AJ21" i="2"/>
  <c r="AH1001" i="1"/>
  <c r="AJ999" i="1"/>
  <c r="AK999" i="1" s="1"/>
  <c r="AM999" i="1" s="1"/>
  <c r="AI1000" i="1"/>
  <c r="AK998" i="1"/>
  <c r="AM998" i="1" s="1"/>
  <c r="AP998" i="1" s="1"/>
  <c r="AQ998" i="1" s="1"/>
  <c r="AP419" i="1"/>
  <c r="AQ419" i="1" s="1"/>
  <c r="AH423" i="1"/>
  <c r="AI421" i="1"/>
  <c r="AJ420" i="1"/>
  <c r="AJ243" i="1"/>
  <c r="AK243" i="1" s="1"/>
  <c r="AM243" i="1" s="1"/>
  <c r="AP243" i="1" s="1"/>
  <c r="AQ243" i="1" s="1"/>
  <c r="AH245" i="1"/>
  <c r="AI244" i="1"/>
  <c r="AK21" i="2" l="1"/>
  <c r="AM21" i="2" s="1"/>
  <c r="AP21" i="2" s="1"/>
  <c r="AQ21" i="2" s="1"/>
  <c r="AJ22" i="2"/>
  <c r="AK22" i="2" s="1"/>
  <c r="AI1001" i="1"/>
  <c r="AJ1001" i="1" s="1"/>
  <c r="AJ1000" i="1"/>
  <c r="AP999" i="1"/>
  <c r="AQ999" i="1" s="1"/>
  <c r="AH1002" i="1"/>
  <c r="AJ421" i="1"/>
  <c r="AK421" i="1" s="1"/>
  <c r="AM421" i="1" s="1"/>
  <c r="AI422" i="1"/>
  <c r="AK420" i="1"/>
  <c r="AM420" i="1" s="1"/>
  <c r="AP420" i="1" s="1"/>
  <c r="AQ420" i="1" s="1"/>
  <c r="AH424" i="1"/>
  <c r="AH246" i="1"/>
  <c r="AI245" i="1"/>
  <c r="AJ244" i="1"/>
  <c r="H1158" i="1"/>
  <c r="AI16" i="2" l="1"/>
  <c r="AM22" i="2"/>
  <c r="AP22" i="2" s="1"/>
  <c r="AQ22" i="2" s="1"/>
  <c r="AI1002" i="1"/>
  <c r="AJ1002" i="1" s="1"/>
  <c r="AK1002" i="1" s="1"/>
  <c r="AM1002" i="1" s="1"/>
  <c r="AP1002" i="1" s="1"/>
  <c r="AQ1002" i="1" s="1"/>
  <c r="AK1001" i="1"/>
  <c r="AM1001" i="1" s="1"/>
  <c r="AP1001" i="1" s="1"/>
  <c r="AQ1001" i="1" s="1"/>
  <c r="AH1003" i="1"/>
  <c r="AK1000" i="1"/>
  <c r="AM1000" i="1" s="1"/>
  <c r="AP1000" i="1" s="1"/>
  <c r="AQ1000" i="1" s="1"/>
  <c r="AJ422" i="1"/>
  <c r="AK422" i="1" s="1"/>
  <c r="AM422" i="1" s="1"/>
  <c r="AP421" i="1"/>
  <c r="AQ421" i="1" s="1"/>
  <c r="AH425" i="1"/>
  <c r="AI423" i="1"/>
  <c r="AI424" i="1" s="1"/>
  <c r="AI246" i="1"/>
  <c r="AK244" i="1"/>
  <c r="AM244" i="1" s="1"/>
  <c r="AP244" i="1" s="1"/>
  <c r="AQ244" i="1" s="1"/>
  <c r="AH247" i="1"/>
  <c r="AJ245" i="1"/>
  <c r="AJ17" i="2" l="1"/>
  <c r="AM16" i="2"/>
  <c r="AP16" i="2" s="1"/>
  <c r="AQ16" i="2" s="1"/>
  <c r="AI1003" i="1"/>
  <c r="AJ1003" i="1" s="1"/>
  <c r="AH1004" i="1"/>
  <c r="AH1005" i="1" s="1"/>
  <c r="AP422" i="1"/>
  <c r="AQ422" i="1" s="1"/>
  <c r="AI425" i="1"/>
  <c r="AH426" i="1"/>
  <c r="AJ423" i="1"/>
  <c r="AJ424" i="1" s="1"/>
  <c r="AK245" i="1"/>
  <c r="AM245" i="1" s="1"/>
  <c r="AP245" i="1" s="1"/>
  <c r="AQ245" i="1" s="1"/>
  <c r="AH248" i="1"/>
  <c r="AJ246" i="1"/>
  <c r="AK246" i="1" s="1"/>
  <c r="AM246" i="1" s="1"/>
  <c r="AI247" i="1"/>
  <c r="M1045" i="1"/>
  <c r="M1021" i="1"/>
  <c r="AK18" i="2" l="1"/>
  <c r="AM18" i="2" s="1"/>
  <c r="AP18" i="2" s="1"/>
  <c r="AQ18" i="2" s="1"/>
  <c r="AM17" i="2"/>
  <c r="AP17" i="2" s="1"/>
  <c r="AQ17" i="2" s="1"/>
  <c r="AJ16" i="2"/>
  <c r="AK17" i="2" s="1"/>
  <c r="AK1003" i="1"/>
  <c r="AM1003" i="1" s="1"/>
  <c r="AP1003" i="1" s="1"/>
  <c r="AQ1003" i="1" s="1"/>
  <c r="AI1004" i="1"/>
  <c r="AH1006" i="1"/>
  <c r="AH1007" i="1" s="1"/>
  <c r="AI426" i="1"/>
  <c r="AJ426" i="1" s="1"/>
  <c r="AJ425" i="1"/>
  <c r="AK424" i="1"/>
  <c r="AM424" i="1" s="1"/>
  <c r="AP424" i="1" s="1"/>
  <c r="AQ424" i="1" s="1"/>
  <c r="AK423" i="1"/>
  <c r="AM423" i="1" s="1"/>
  <c r="AP423" i="1" s="1"/>
  <c r="AQ423" i="1" s="1"/>
  <c r="AH427" i="1"/>
  <c r="AJ247" i="1"/>
  <c r="AH249" i="1"/>
  <c r="AI248" i="1"/>
  <c r="AP246" i="1"/>
  <c r="AQ246" i="1" s="1"/>
  <c r="J1020" i="1"/>
  <c r="AK16" i="2" l="1"/>
  <c r="AI1005" i="1"/>
  <c r="AI1006" i="1" s="1"/>
  <c r="AI1007" i="1" s="1"/>
  <c r="AJ1004" i="1"/>
  <c r="AH1008" i="1"/>
  <c r="AH428" i="1"/>
  <c r="AH430" i="1"/>
  <c r="AI427" i="1"/>
  <c r="AK426" i="1"/>
  <c r="AM426" i="1" s="1"/>
  <c r="AP426" i="1" s="1"/>
  <c r="AQ426" i="1" s="1"/>
  <c r="AK425" i="1"/>
  <c r="AM425" i="1" s="1"/>
  <c r="AP425" i="1" s="1"/>
  <c r="AQ425" i="1" s="1"/>
  <c r="AI249" i="1"/>
  <c r="AJ249" i="1" s="1"/>
  <c r="AK247" i="1"/>
  <c r="AM247" i="1" s="1"/>
  <c r="AP247" i="1" s="1"/>
  <c r="AQ247" i="1" s="1"/>
  <c r="AH250" i="1"/>
  <c r="AJ248" i="1"/>
  <c r="M1020" i="1"/>
  <c r="AJ1005" i="1" l="1"/>
  <c r="AK1005" i="1" s="1"/>
  <c r="AM1005" i="1" s="1"/>
  <c r="AH1009" i="1"/>
  <c r="AK1004" i="1"/>
  <c r="AM1004" i="1" s="1"/>
  <c r="AP1004" i="1" s="1"/>
  <c r="AQ1004" i="1" s="1"/>
  <c r="AI1008" i="1"/>
  <c r="AH429" i="1"/>
  <c r="AI428" i="1"/>
  <c r="AI430" i="1"/>
  <c r="AJ427" i="1"/>
  <c r="AH431" i="1"/>
  <c r="AK249" i="1"/>
  <c r="AM249" i="1" s="1"/>
  <c r="AP249" i="1" s="1"/>
  <c r="AQ249" i="1" s="1"/>
  <c r="AK248" i="1"/>
  <c r="AM248" i="1" s="1"/>
  <c r="AP248" i="1" s="1"/>
  <c r="AQ248" i="1" s="1"/>
  <c r="AH251" i="1"/>
  <c r="AI250" i="1"/>
  <c r="AJ1006" i="1" l="1"/>
  <c r="AJ1007" i="1" s="1"/>
  <c r="AJ1008" i="1" s="1"/>
  <c r="AI431" i="1"/>
  <c r="AJ431" i="1" s="1"/>
  <c r="AH1010" i="1"/>
  <c r="AP1005" i="1"/>
  <c r="AQ1005" i="1" s="1"/>
  <c r="AI1009" i="1"/>
  <c r="AJ1009" i="1" s="1"/>
  <c r="AJ430" i="1"/>
  <c r="AK430" i="1" s="1"/>
  <c r="AM430" i="1" s="1"/>
  <c r="AP430" i="1" s="1"/>
  <c r="AQ430" i="1" s="1"/>
  <c r="AI429" i="1"/>
  <c r="AJ428" i="1"/>
  <c r="AH432" i="1"/>
  <c r="AK427" i="1"/>
  <c r="AM427" i="1" s="1"/>
  <c r="AP427" i="1" s="1"/>
  <c r="AQ427" i="1" s="1"/>
  <c r="AI251" i="1"/>
  <c r="AJ250" i="1"/>
  <c r="AH252" i="1"/>
  <c r="J1148" i="1"/>
  <c r="J81" i="1"/>
  <c r="J104" i="1"/>
  <c r="J108" i="1"/>
  <c r="J73" i="1"/>
  <c r="J77" i="1"/>
  <c r="J69" i="1"/>
  <c r="J65" i="1"/>
  <c r="J97" i="1"/>
  <c r="AH8" i="1"/>
  <c r="AK1006" i="1" l="1"/>
  <c r="AM1006" i="1" s="1"/>
  <c r="AP1006" i="1" s="1"/>
  <c r="AQ1006" i="1" s="1"/>
  <c r="AK1007" i="1"/>
  <c r="AM1007" i="1" s="1"/>
  <c r="AK431" i="1"/>
  <c r="AM431" i="1" s="1"/>
  <c r="AP431" i="1" s="1"/>
  <c r="AQ431" i="1" s="1"/>
  <c r="AI432" i="1"/>
  <c r="AJ432" i="1" s="1"/>
  <c r="AK1009" i="1"/>
  <c r="AM1009" i="1" s="1"/>
  <c r="AP1009" i="1" s="1"/>
  <c r="AQ1009" i="1" s="1"/>
  <c r="AH1011" i="1"/>
  <c r="AI1010" i="1"/>
  <c r="AJ1010" i="1" s="1"/>
  <c r="AK1008" i="1"/>
  <c r="AM1008" i="1" s="1"/>
  <c r="AJ429" i="1"/>
  <c r="AK429" i="1" s="1"/>
  <c r="AM429" i="1" s="1"/>
  <c r="AK428" i="1"/>
  <c r="AM428" i="1" s="1"/>
  <c r="AP428" i="1" s="1"/>
  <c r="AQ428" i="1" s="1"/>
  <c r="AH433" i="1"/>
  <c r="J112" i="1"/>
  <c r="J639" i="1"/>
  <c r="J294" i="1"/>
  <c r="J61" i="1"/>
  <c r="J721" i="1"/>
  <c r="J123" i="1"/>
  <c r="AI252" i="1"/>
  <c r="AJ252" i="1" s="1"/>
  <c r="AK250" i="1"/>
  <c r="AM250" i="1" s="1"/>
  <c r="AP250" i="1" s="1"/>
  <c r="AQ250" i="1" s="1"/>
  <c r="AH9" i="1"/>
  <c r="AI9" i="1" s="1"/>
  <c r="AJ251" i="1"/>
  <c r="AH253" i="1"/>
  <c r="M755" i="1"/>
  <c r="M42" i="1"/>
  <c r="M692" i="1"/>
  <c r="M1148" i="1"/>
  <c r="M97" i="1"/>
  <c r="M123" i="1"/>
  <c r="M77" i="1"/>
  <c r="M108" i="1"/>
  <c r="M294" i="1"/>
  <c r="M639" i="1"/>
  <c r="M61" i="1"/>
  <c r="M65" i="1"/>
  <c r="M69" i="1"/>
  <c r="M73" i="1"/>
  <c r="M721" i="1"/>
  <c r="M104" i="1"/>
  <c r="M81" i="1"/>
  <c r="M112" i="1"/>
  <c r="AI8" i="1"/>
  <c r="M8" i="1"/>
  <c r="J8" i="1"/>
  <c r="AP1007" i="1" l="1"/>
  <c r="AQ1007" i="1" s="1"/>
  <c r="AI433" i="1"/>
  <c r="AJ433" i="1" s="1"/>
  <c r="AK433" i="1" s="1"/>
  <c r="AM433" i="1" s="1"/>
  <c r="AH1012" i="1"/>
  <c r="AI1011" i="1"/>
  <c r="AK1010" i="1"/>
  <c r="AM1010" i="1" s="1"/>
  <c r="AP1010" i="1" s="1"/>
  <c r="AQ1010" i="1" s="1"/>
  <c r="AP429" i="1"/>
  <c r="AQ429" i="1" s="1"/>
  <c r="AH434" i="1"/>
  <c r="AK432" i="1"/>
  <c r="AM432" i="1" s="1"/>
  <c r="AP432" i="1" s="1"/>
  <c r="AQ432" i="1" s="1"/>
  <c r="AI253" i="1"/>
  <c r="AJ253" i="1" s="1"/>
  <c r="AK252" i="1"/>
  <c r="AM252" i="1" s="1"/>
  <c r="AP252" i="1" s="1"/>
  <c r="AQ252" i="1" s="1"/>
  <c r="AK251" i="1"/>
  <c r="AM251" i="1" s="1"/>
  <c r="AP251" i="1" s="1"/>
  <c r="AQ251" i="1" s="1"/>
  <c r="AJ9" i="1"/>
  <c r="AM9" i="1" s="1"/>
  <c r="AH254" i="1"/>
  <c r="AH10" i="1"/>
  <c r="AI10" i="1" s="1"/>
  <c r="AJ8" i="1"/>
  <c r="AM8" i="1"/>
  <c r="AP1008" i="1" l="1"/>
  <c r="AQ1008" i="1" s="1"/>
  <c r="AI1012" i="1"/>
  <c r="AH1013" i="1"/>
  <c r="AJ1011" i="1"/>
  <c r="AP433" i="1"/>
  <c r="AQ433" i="1" s="1"/>
  <c r="AH435" i="1"/>
  <c r="AI434" i="1"/>
  <c r="AI254" i="1"/>
  <c r="AJ254" i="1" s="1"/>
  <c r="AK9" i="1"/>
  <c r="AP9" i="1"/>
  <c r="AQ9" i="1" s="1"/>
  <c r="AJ10" i="1"/>
  <c r="AH255" i="1"/>
  <c r="AK253" i="1"/>
  <c r="AM253" i="1" s="1"/>
  <c r="AP253" i="1" s="1"/>
  <c r="AQ253" i="1" s="1"/>
  <c r="AH11" i="1"/>
  <c r="AP8" i="1"/>
  <c r="AK8" i="1"/>
  <c r="AJ1012" i="1" l="1"/>
  <c r="AK1012" i="1" s="1"/>
  <c r="AM1012" i="1" s="1"/>
  <c r="AK1011" i="1"/>
  <c r="AM1011" i="1" s="1"/>
  <c r="AP1011" i="1" s="1"/>
  <c r="AQ1011" i="1" s="1"/>
  <c r="AH1014" i="1"/>
  <c r="AI1013" i="1"/>
  <c r="AI435" i="1"/>
  <c r="AJ434" i="1"/>
  <c r="AH436" i="1"/>
  <c r="AQ8" i="1"/>
  <c r="AH12" i="1"/>
  <c r="AI11" i="1"/>
  <c r="AK10" i="1"/>
  <c r="AM10" i="1" s="1"/>
  <c r="AH256" i="1"/>
  <c r="AI255" i="1"/>
  <c r="AK254" i="1"/>
  <c r="AM254" i="1" s="1"/>
  <c r="AP254" i="1" s="1"/>
  <c r="AQ254" i="1" s="1"/>
  <c r="AJ1013" i="1" l="1"/>
  <c r="AH1015" i="1"/>
  <c r="AI1014" i="1"/>
  <c r="AP1012" i="1"/>
  <c r="AQ1012" i="1" s="1"/>
  <c r="AI436" i="1"/>
  <c r="AJ435" i="1"/>
  <c r="AH437" i="1"/>
  <c r="AK434" i="1"/>
  <c r="AM434" i="1" s="1"/>
  <c r="AP434" i="1" s="1"/>
  <c r="AQ434" i="1" s="1"/>
  <c r="AP10" i="1"/>
  <c r="AJ11" i="1"/>
  <c r="AH13" i="1"/>
  <c r="AH257" i="1"/>
  <c r="AI256" i="1"/>
  <c r="AJ255" i="1"/>
  <c r="AI12" i="1"/>
  <c r="AJ436" i="1" l="1"/>
  <c r="AK436" i="1" s="1"/>
  <c r="AM436" i="1" s="1"/>
  <c r="AP436" i="1" s="1"/>
  <c r="AQ436" i="1" s="1"/>
  <c r="AK435" i="1"/>
  <c r="AM435" i="1" s="1"/>
  <c r="AP435" i="1" s="1"/>
  <c r="AQ435" i="1" s="1"/>
  <c r="AI1015" i="1"/>
  <c r="AK1013" i="1"/>
  <c r="AM1013" i="1" s="1"/>
  <c r="AP1013" i="1" s="1"/>
  <c r="AQ1013" i="1" s="1"/>
  <c r="AJ1014" i="1"/>
  <c r="AH1016" i="1"/>
  <c r="AI437" i="1"/>
  <c r="AJ437" i="1" s="1"/>
  <c r="AH438" i="1"/>
  <c r="AQ10" i="1"/>
  <c r="AJ256" i="1"/>
  <c r="AK256" i="1" s="1"/>
  <c r="AM256" i="1" s="1"/>
  <c r="AP256" i="1" s="1"/>
  <c r="AQ256" i="1" s="1"/>
  <c r="AH14" i="1"/>
  <c r="AI13" i="1"/>
  <c r="AJ13" i="1" s="1"/>
  <c r="AH258" i="1"/>
  <c r="AK11" i="1"/>
  <c r="AM11" i="1" s="1"/>
  <c r="AK255" i="1"/>
  <c r="AM255" i="1" s="1"/>
  <c r="AP255" i="1" s="1"/>
  <c r="AQ255" i="1" s="1"/>
  <c r="AI257" i="1"/>
  <c r="AJ12" i="1"/>
  <c r="AK12" i="1" s="1"/>
  <c r="AM12" i="1" s="1"/>
  <c r="AP12" i="1" s="1"/>
  <c r="AQ12" i="1" s="1"/>
  <c r="AI1016" i="1" l="1"/>
  <c r="AJ1015" i="1"/>
  <c r="AK1015" i="1" s="1"/>
  <c r="AM1015" i="1" s="1"/>
  <c r="AH1017" i="1"/>
  <c r="AH1018" i="1" s="1"/>
  <c r="AK1014" i="1"/>
  <c r="AM1014" i="1" s="1"/>
  <c r="AP1014" i="1" s="1"/>
  <c r="AQ1014" i="1" s="1"/>
  <c r="AH439" i="1"/>
  <c r="AI438" i="1"/>
  <c r="AK437" i="1"/>
  <c r="AM437" i="1" s="1"/>
  <c r="AP437" i="1" s="1"/>
  <c r="AQ437" i="1" s="1"/>
  <c r="AJ257" i="1"/>
  <c r="AK257" i="1" s="1"/>
  <c r="AM257" i="1" s="1"/>
  <c r="AP257" i="1" s="1"/>
  <c r="AQ257" i="1" s="1"/>
  <c r="AP11" i="1"/>
  <c r="AI14" i="1"/>
  <c r="AJ14" i="1" s="1"/>
  <c r="AK14" i="1" s="1"/>
  <c r="AM14" i="1" s="1"/>
  <c r="AH259" i="1"/>
  <c r="AI258" i="1"/>
  <c r="AK13" i="1"/>
  <c r="AM13" i="1" s="1"/>
  <c r="AH15" i="1"/>
  <c r="M88" i="1"/>
  <c r="J91" i="1"/>
  <c r="AJ1016" i="1" l="1"/>
  <c r="AK1016" i="1" s="1"/>
  <c r="AM1016" i="1" s="1"/>
  <c r="AH1019" i="1"/>
  <c r="AP1015" i="1"/>
  <c r="AQ1015" i="1" s="1"/>
  <c r="AI1017" i="1"/>
  <c r="AH440" i="1"/>
  <c r="AJ438" i="1"/>
  <c r="AI439" i="1"/>
  <c r="AP13" i="1"/>
  <c r="AJ258" i="1"/>
  <c r="AK258" i="1" s="1"/>
  <c r="AM258" i="1" s="1"/>
  <c r="AP258" i="1" s="1"/>
  <c r="AQ258" i="1" s="1"/>
  <c r="M87" i="1"/>
  <c r="J87" i="1"/>
  <c r="AQ11" i="1"/>
  <c r="AI15" i="1"/>
  <c r="AJ15" i="1" s="1"/>
  <c r="AK15" i="1" s="1"/>
  <c r="AP14" i="1"/>
  <c r="AH260" i="1"/>
  <c r="AH16" i="1"/>
  <c r="AI259" i="1"/>
  <c r="AJ259" i="1" s="1"/>
  <c r="AK259" i="1" s="1"/>
  <c r="AM259" i="1" s="1"/>
  <c r="AP259" i="1" s="1"/>
  <c r="AQ259" i="1" s="1"/>
  <c r="M91" i="1"/>
  <c r="AP1016" i="1" l="1"/>
  <c r="AQ1016" i="1" s="1"/>
  <c r="AH1020" i="1"/>
  <c r="AJ1017" i="1"/>
  <c r="AI1018" i="1"/>
  <c r="AH441" i="1"/>
  <c r="AJ439" i="1"/>
  <c r="AK439" i="1" s="1"/>
  <c r="AM439" i="1" s="1"/>
  <c r="AK438" i="1"/>
  <c r="AM438" i="1" s="1"/>
  <c r="AP438" i="1" s="1"/>
  <c r="AQ438" i="1" s="1"/>
  <c r="AH443" i="1"/>
  <c r="AI440" i="1"/>
  <c r="AQ13" i="1"/>
  <c r="AQ14" i="1"/>
  <c r="AH17" i="1"/>
  <c r="AH261" i="1"/>
  <c r="AI16" i="1"/>
  <c r="AI260" i="1"/>
  <c r="AJ260" i="1" s="1"/>
  <c r="AK260" i="1" s="1"/>
  <c r="AM15" i="1"/>
  <c r="AJ1018" i="1" l="1"/>
  <c r="AK1018" i="1" s="1"/>
  <c r="AM1018" i="1" s="1"/>
  <c r="AI1019" i="1"/>
  <c r="AI1020" i="1" s="1"/>
  <c r="AH1021" i="1"/>
  <c r="AK1017" i="1"/>
  <c r="AM1017" i="1" s="1"/>
  <c r="AP1017" i="1" s="1"/>
  <c r="AQ1017" i="1" s="1"/>
  <c r="AH442" i="1"/>
  <c r="AJ440" i="1"/>
  <c r="AK440" i="1" s="1"/>
  <c r="AM440" i="1" s="1"/>
  <c r="AP440" i="1" s="1"/>
  <c r="AQ440" i="1" s="1"/>
  <c r="AI441" i="1"/>
  <c r="AI443" i="1"/>
  <c r="AP439" i="1"/>
  <c r="AQ439" i="1" s="1"/>
  <c r="AH444" i="1"/>
  <c r="AP15" i="1"/>
  <c r="AH262" i="1"/>
  <c r="AJ16" i="1"/>
  <c r="AM16" i="1" s="1"/>
  <c r="AH18" i="1"/>
  <c r="AI261" i="1"/>
  <c r="AJ261" i="1" s="1"/>
  <c r="AM260" i="1"/>
  <c r="AP260" i="1" s="1"/>
  <c r="AQ260" i="1" s="1"/>
  <c r="AI17" i="1"/>
  <c r="AJ1019" i="1" l="1"/>
  <c r="AK1019" i="1" s="1"/>
  <c r="AP1018" i="1"/>
  <c r="AQ1018" i="1" s="1"/>
  <c r="AI1021" i="1"/>
  <c r="AH1022" i="1"/>
  <c r="AH1023" i="1" s="1"/>
  <c r="AJ1020" i="1"/>
  <c r="AI442" i="1"/>
  <c r="AI444" i="1"/>
  <c r="AJ443" i="1"/>
  <c r="AK443" i="1" s="1"/>
  <c r="AJ441" i="1"/>
  <c r="AP16" i="1"/>
  <c r="AQ16" i="1" s="1"/>
  <c r="AH445" i="1"/>
  <c r="AQ15" i="1"/>
  <c r="AH19" i="1"/>
  <c r="AH263" i="1"/>
  <c r="AJ17" i="1"/>
  <c r="AK17" i="1" s="1"/>
  <c r="AM17" i="1" s="1"/>
  <c r="AK261" i="1"/>
  <c r="AM261" i="1" s="1"/>
  <c r="AP261" i="1" s="1"/>
  <c r="AQ261" i="1" s="1"/>
  <c r="AI18" i="1"/>
  <c r="AI262" i="1"/>
  <c r="AK16" i="1"/>
  <c r="AM1019" i="1" l="1"/>
  <c r="AP1019" i="1" s="1"/>
  <c r="AQ1019" i="1" s="1"/>
  <c r="AK1020" i="1"/>
  <c r="AM1020" i="1" s="1"/>
  <c r="AP1020" i="1" s="1"/>
  <c r="AQ1020" i="1" s="1"/>
  <c r="AI1022" i="1"/>
  <c r="AI1023" i="1" s="1"/>
  <c r="AJ1021" i="1"/>
  <c r="AK1021" i="1" s="1"/>
  <c r="AM1021" i="1" s="1"/>
  <c r="AP1021" i="1" s="1"/>
  <c r="AQ1021" i="1" s="1"/>
  <c r="AH1024" i="1"/>
  <c r="AJ442" i="1"/>
  <c r="AK442" i="1" s="1"/>
  <c r="AM442" i="1" s="1"/>
  <c r="AJ444" i="1"/>
  <c r="AK444" i="1" s="1"/>
  <c r="AM444" i="1" s="1"/>
  <c r="AP444" i="1" s="1"/>
  <c r="AQ444" i="1" s="1"/>
  <c r="AM443" i="1"/>
  <c r="AP443" i="1" s="1"/>
  <c r="AQ443" i="1" s="1"/>
  <c r="AK441" i="1"/>
  <c r="AM441" i="1" s="1"/>
  <c r="AP441" i="1" s="1"/>
  <c r="AQ441" i="1" s="1"/>
  <c r="AH446" i="1"/>
  <c r="AI445" i="1"/>
  <c r="AP17" i="1"/>
  <c r="AJ18" i="1"/>
  <c r="AK18" i="1" s="1"/>
  <c r="AM18" i="1" s="1"/>
  <c r="AH264" i="1"/>
  <c r="AH20" i="1"/>
  <c r="AH21" i="1" s="1"/>
  <c r="AJ262" i="1"/>
  <c r="AI263" i="1"/>
  <c r="AI19" i="1"/>
  <c r="AH1025" i="1" l="1"/>
  <c r="AJ1022" i="1"/>
  <c r="AK1022" i="1" s="1"/>
  <c r="AI1024" i="1"/>
  <c r="AH447" i="1"/>
  <c r="AP442" i="1"/>
  <c r="AQ442" i="1" s="1"/>
  <c r="AI446" i="1"/>
  <c r="AH448" i="1"/>
  <c r="AJ445" i="1"/>
  <c r="AP18" i="1"/>
  <c r="AQ18" i="1" s="1"/>
  <c r="AQ17" i="1"/>
  <c r="AJ19" i="1"/>
  <c r="AK19" i="1" s="1"/>
  <c r="AM19" i="1" s="1"/>
  <c r="AP19" i="1" s="1"/>
  <c r="AQ19" i="1" s="1"/>
  <c r="AI20" i="1"/>
  <c r="AJ20" i="1" s="1"/>
  <c r="AH265" i="1"/>
  <c r="AJ263" i="1"/>
  <c r="AK262" i="1"/>
  <c r="AM262" i="1" s="1"/>
  <c r="AP262" i="1" s="1"/>
  <c r="AQ262" i="1" s="1"/>
  <c r="AH22" i="1"/>
  <c r="AI264" i="1"/>
  <c r="AJ264" i="1" s="1"/>
  <c r="AH1026" i="1" l="1"/>
  <c r="AM1022" i="1"/>
  <c r="AP1022" i="1" s="1"/>
  <c r="AQ1022" i="1" s="1"/>
  <c r="AI1025" i="1"/>
  <c r="AJ446" i="1"/>
  <c r="AK446" i="1" s="1"/>
  <c r="AM446" i="1" s="1"/>
  <c r="AJ1023" i="1"/>
  <c r="AK1023" i="1" s="1"/>
  <c r="AM1023" i="1" s="1"/>
  <c r="AI447" i="1"/>
  <c r="AI448" i="1"/>
  <c r="AH449" i="1"/>
  <c r="AK445" i="1"/>
  <c r="AM445" i="1" s="1"/>
  <c r="AP445" i="1" s="1"/>
  <c r="AQ445" i="1" s="1"/>
  <c r="AI21" i="1"/>
  <c r="AJ21" i="1" s="1"/>
  <c r="AK21" i="1" s="1"/>
  <c r="AM21" i="1" s="1"/>
  <c r="AP21" i="1" s="1"/>
  <c r="AQ21" i="1" s="1"/>
  <c r="AK264" i="1"/>
  <c r="AM264" i="1" s="1"/>
  <c r="AP264" i="1" s="1"/>
  <c r="AQ264" i="1" s="1"/>
  <c r="AH23" i="1"/>
  <c r="AK263" i="1"/>
  <c r="AM263" i="1" s="1"/>
  <c r="AP263" i="1" s="1"/>
  <c r="AQ263" i="1" s="1"/>
  <c r="AH266" i="1"/>
  <c r="AI22" i="1"/>
  <c r="AI265" i="1"/>
  <c r="AK20" i="1"/>
  <c r="AM20" i="1" s="1"/>
  <c r="AP20" i="1" s="1"/>
  <c r="AQ20" i="1" s="1"/>
  <c r="AJ448" i="1" l="1"/>
  <c r="AK448" i="1" s="1"/>
  <c r="AM448" i="1" s="1"/>
  <c r="AP448" i="1" s="1"/>
  <c r="AQ448" i="1" s="1"/>
  <c r="AJ1024" i="1"/>
  <c r="AJ1025" i="1" s="1"/>
  <c r="AK1025" i="1" s="1"/>
  <c r="AM1025" i="1" s="1"/>
  <c r="AP1023" i="1"/>
  <c r="AQ1023" i="1" s="1"/>
  <c r="AH1027" i="1"/>
  <c r="AJ447" i="1"/>
  <c r="AK447" i="1" s="1"/>
  <c r="AM447" i="1" s="1"/>
  <c r="AI1026" i="1"/>
  <c r="AI449" i="1"/>
  <c r="AJ449" i="1" s="1"/>
  <c r="AK449" i="1" s="1"/>
  <c r="AM449" i="1" s="1"/>
  <c r="AP449" i="1" s="1"/>
  <c r="AQ449" i="1" s="1"/>
  <c r="AP446" i="1"/>
  <c r="AQ446" i="1" s="1"/>
  <c r="AH450" i="1"/>
  <c r="AH24" i="1"/>
  <c r="AH267" i="1"/>
  <c r="AI23" i="1"/>
  <c r="AJ23" i="1" s="1"/>
  <c r="AI266" i="1"/>
  <c r="AJ265" i="1"/>
  <c r="AJ22" i="1"/>
  <c r="AI23" i="2" l="1"/>
  <c r="AK1024" i="1"/>
  <c r="AM1024" i="1" s="1"/>
  <c r="AP1024" i="1" s="1"/>
  <c r="AQ1024" i="1" s="1"/>
  <c r="AJ1026" i="1"/>
  <c r="AK1026" i="1" s="1"/>
  <c r="AM1026" i="1" s="1"/>
  <c r="AH1028" i="1"/>
  <c r="AI1027" i="1"/>
  <c r="AP447" i="1"/>
  <c r="AQ447" i="1" s="1"/>
  <c r="AH451" i="1"/>
  <c r="AI450" i="1"/>
  <c r="AK23" i="1"/>
  <c r="AM23" i="1" s="1"/>
  <c r="AP23" i="1" s="1"/>
  <c r="AQ23" i="1" s="1"/>
  <c r="AH268" i="1"/>
  <c r="AH269" i="1" s="1"/>
  <c r="AM22" i="1"/>
  <c r="AP22" i="1" s="1"/>
  <c r="AQ22" i="1" s="1"/>
  <c r="AK265" i="1"/>
  <c r="AM265" i="1" s="1"/>
  <c r="AP265" i="1" s="1"/>
  <c r="AQ265" i="1" s="1"/>
  <c r="AJ266" i="1"/>
  <c r="AI267" i="1"/>
  <c r="AH25" i="1"/>
  <c r="AK22" i="1"/>
  <c r="AI24" i="1"/>
  <c r="AJ24" i="1" s="1"/>
  <c r="AM23" i="2" l="1"/>
  <c r="AP23" i="2" s="1"/>
  <c r="AQ23" i="2" s="1"/>
  <c r="AH52" i="2"/>
  <c r="AP1025" i="1"/>
  <c r="AQ1025" i="1" s="1"/>
  <c r="AH1029" i="1"/>
  <c r="AJ1027" i="1"/>
  <c r="AI1028" i="1"/>
  <c r="AH452" i="1"/>
  <c r="AH453" i="1"/>
  <c r="AJ450" i="1"/>
  <c r="AI451" i="1"/>
  <c r="AH454" i="1"/>
  <c r="AH28" i="1"/>
  <c r="AI28" i="1" s="1"/>
  <c r="AH26" i="1"/>
  <c r="AK24" i="1"/>
  <c r="AM24" i="1" s="1"/>
  <c r="AP24" i="1" s="1"/>
  <c r="AQ24" i="1" s="1"/>
  <c r="AI268" i="1"/>
  <c r="AI269" i="1" s="1"/>
  <c r="AI25" i="1"/>
  <c r="AK266" i="1"/>
  <c r="AM266" i="1" s="1"/>
  <c r="AP266" i="1" s="1"/>
  <c r="AQ266" i="1" s="1"/>
  <c r="AH270" i="1"/>
  <c r="AJ267" i="1"/>
  <c r="AJ23" i="2" l="1"/>
  <c r="AI52" i="2"/>
  <c r="AP1026" i="1"/>
  <c r="AQ1026" i="1" s="1"/>
  <c r="AJ1028" i="1"/>
  <c r="AK1028" i="1" s="1"/>
  <c r="AM1028" i="1" s="1"/>
  <c r="AH1030" i="1"/>
  <c r="AK1027" i="1"/>
  <c r="AM1027" i="1" s="1"/>
  <c r="AI1029" i="1"/>
  <c r="AI452" i="1"/>
  <c r="AI453" i="1"/>
  <c r="AK450" i="1"/>
  <c r="AM450" i="1" s="1"/>
  <c r="AP450" i="1" s="1"/>
  <c r="AQ450" i="1" s="1"/>
  <c r="AH455" i="1"/>
  <c r="AI454" i="1"/>
  <c r="AJ451" i="1"/>
  <c r="AH29" i="1"/>
  <c r="AI29" i="1" s="1"/>
  <c r="AJ29" i="1" s="1"/>
  <c r="AI26" i="1"/>
  <c r="AJ26" i="1" s="1"/>
  <c r="AH27" i="1"/>
  <c r="AH271" i="1"/>
  <c r="AJ268" i="1"/>
  <c r="AJ269" i="1" s="1"/>
  <c r="AK267" i="1"/>
  <c r="AM267" i="1" s="1"/>
  <c r="AP267" i="1" s="1"/>
  <c r="AQ267" i="1" s="1"/>
  <c r="AI270" i="1"/>
  <c r="AJ25" i="1"/>
  <c r="AJ28" i="1"/>
  <c r="AM28" i="1" s="1"/>
  <c r="AP28" i="1" s="1"/>
  <c r="AQ28" i="1" s="1"/>
  <c r="AK23" i="2" l="1"/>
  <c r="AJ52" i="2"/>
  <c r="AP1027" i="1"/>
  <c r="AQ1027" i="1" s="1"/>
  <c r="AH1031" i="1"/>
  <c r="AI1030" i="1"/>
  <c r="AJ1029" i="1"/>
  <c r="AP1028" i="1"/>
  <c r="AQ1028" i="1" s="1"/>
  <c r="AJ454" i="1"/>
  <c r="AK454" i="1" s="1"/>
  <c r="AM454" i="1" s="1"/>
  <c r="AP454" i="1" s="1"/>
  <c r="AQ454" i="1" s="1"/>
  <c r="AJ452" i="1"/>
  <c r="AJ453" i="1"/>
  <c r="AI455" i="1"/>
  <c r="AH456" i="1"/>
  <c r="AK451" i="1"/>
  <c r="AM451" i="1" s="1"/>
  <c r="AP451" i="1" s="1"/>
  <c r="AQ451" i="1" s="1"/>
  <c r="AH30" i="1"/>
  <c r="AI30" i="1" s="1"/>
  <c r="AJ30" i="1" s="1"/>
  <c r="AK30" i="1" s="1"/>
  <c r="AM30" i="1" s="1"/>
  <c r="AP30" i="1" s="1"/>
  <c r="AQ30" i="1" s="1"/>
  <c r="AI27" i="1"/>
  <c r="AJ27" i="1" s="1"/>
  <c r="AK26" i="1"/>
  <c r="AM26" i="1" s="1"/>
  <c r="AI271" i="1"/>
  <c r="AK28" i="1"/>
  <c r="AK25" i="1"/>
  <c r="AM25" i="1" s="1"/>
  <c r="AP25" i="1" s="1"/>
  <c r="AQ25" i="1" s="1"/>
  <c r="AK269" i="1"/>
  <c r="AM269" i="1" s="1"/>
  <c r="AP269" i="1" s="1"/>
  <c r="AQ269" i="1" s="1"/>
  <c r="AK268" i="1"/>
  <c r="AM268" i="1" s="1"/>
  <c r="AP268" i="1" s="1"/>
  <c r="AQ268" i="1" s="1"/>
  <c r="AJ270" i="1"/>
  <c r="AK270" i="1" s="1"/>
  <c r="AM270" i="1" s="1"/>
  <c r="AP270" i="1" s="1"/>
  <c r="AQ270" i="1" s="1"/>
  <c r="AH272" i="1"/>
  <c r="AK29" i="1"/>
  <c r="AM29" i="1" s="1"/>
  <c r="AP29" i="1" s="1"/>
  <c r="AQ29" i="1" s="1"/>
  <c r="AK52" i="2" l="1"/>
  <c r="AM52" i="2" s="1"/>
  <c r="AP52" i="2" s="1"/>
  <c r="AQ52" i="2" s="1"/>
  <c r="AJ1030" i="1"/>
  <c r="AK1030" i="1" s="1"/>
  <c r="AM1030" i="1" s="1"/>
  <c r="AJ455" i="1"/>
  <c r="AK455" i="1" s="1"/>
  <c r="AM455" i="1" s="1"/>
  <c r="AP455" i="1" s="1"/>
  <c r="AQ455" i="1" s="1"/>
  <c r="AH1032" i="1"/>
  <c r="AK1029" i="1"/>
  <c r="AM1029" i="1" s="1"/>
  <c r="AP1029" i="1" s="1"/>
  <c r="AQ1029" i="1" s="1"/>
  <c r="AI1031" i="1"/>
  <c r="AI456" i="1"/>
  <c r="AK452" i="1"/>
  <c r="AM452" i="1" s="1"/>
  <c r="AP452" i="1" s="1"/>
  <c r="AQ452" i="1" s="1"/>
  <c r="AK453" i="1"/>
  <c r="AM453" i="1" s="1"/>
  <c r="AP453" i="1" s="1"/>
  <c r="AQ453" i="1" s="1"/>
  <c r="AH457" i="1"/>
  <c r="AH31" i="1"/>
  <c r="AH32" i="1" s="1"/>
  <c r="AH33" i="1" s="1"/>
  <c r="AI272" i="1"/>
  <c r="AJ271" i="1"/>
  <c r="AK271" i="1" s="1"/>
  <c r="AM271" i="1" s="1"/>
  <c r="AP271" i="1" s="1"/>
  <c r="AQ271" i="1" s="1"/>
  <c r="AK27" i="1"/>
  <c r="AM27" i="1" s="1"/>
  <c r="AP27" i="1" s="1"/>
  <c r="AQ27" i="1" s="1"/>
  <c r="AP26" i="1"/>
  <c r="AQ26" i="1" s="1"/>
  <c r="AH273" i="1"/>
  <c r="AJ456" i="1" l="1"/>
  <c r="AK456" i="1" s="1"/>
  <c r="AM456" i="1" s="1"/>
  <c r="AP456" i="1" s="1"/>
  <c r="AQ456" i="1" s="1"/>
  <c r="AI1032" i="1"/>
  <c r="AH1033" i="1"/>
  <c r="AP1030" i="1"/>
  <c r="AQ1030" i="1" s="1"/>
  <c r="AJ1031" i="1"/>
  <c r="AI457" i="1"/>
  <c r="AH458" i="1"/>
  <c r="AI31" i="1"/>
  <c r="AJ31" i="1" s="1"/>
  <c r="AM31" i="1" s="1"/>
  <c r="AP31" i="1" s="1"/>
  <c r="AQ31" i="1" s="1"/>
  <c r="AI273" i="1"/>
  <c r="AJ273" i="1" s="1"/>
  <c r="AJ272" i="1"/>
  <c r="AK272" i="1" s="1"/>
  <c r="AM272" i="1" s="1"/>
  <c r="AP272" i="1" s="1"/>
  <c r="AQ272" i="1" s="1"/>
  <c r="AH274" i="1"/>
  <c r="AH34" i="1"/>
  <c r="AJ457" i="1" l="1"/>
  <c r="AK457" i="1" s="1"/>
  <c r="AM457" i="1" s="1"/>
  <c r="AP457" i="1" s="1"/>
  <c r="AQ457" i="1" s="1"/>
  <c r="AH1034" i="1"/>
  <c r="AH1035" i="1" s="1"/>
  <c r="AK1031" i="1"/>
  <c r="AM1031" i="1" s="1"/>
  <c r="AP1031" i="1" s="1"/>
  <c r="AQ1031" i="1" s="1"/>
  <c r="AI1033" i="1"/>
  <c r="AJ1032" i="1"/>
  <c r="AK1032" i="1" s="1"/>
  <c r="AM1032" i="1" s="1"/>
  <c r="AI458" i="1"/>
  <c r="AH459" i="1"/>
  <c r="AK31" i="1"/>
  <c r="AI32" i="1"/>
  <c r="AH275" i="1"/>
  <c r="AH35" i="1"/>
  <c r="AI34" i="1"/>
  <c r="AK273" i="1"/>
  <c r="AM273" i="1" s="1"/>
  <c r="AP273" i="1" s="1"/>
  <c r="AQ273" i="1" s="1"/>
  <c r="AI274" i="1"/>
  <c r="AJ458" i="1" l="1"/>
  <c r="AK458" i="1" s="1"/>
  <c r="AM458" i="1" s="1"/>
  <c r="AP458" i="1" s="1"/>
  <c r="AQ458" i="1" s="1"/>
  <c r="AP1032" i="1"/>
  <c r="AQ1032" i="1" s="1"/>
  <c r="AH1036" i="1"/>
  <c r="AJ1033" i="1"/>
  <c r="AI1034" i="1"/>
  <c r="AI1035" i="1" s="1"/>
  <c r="AH460" i="1"/>
  <c r="AI459" i="1"/>
  <c r="AJ32" i="1"/>
  <c r="AI33" i="1"/>
  <c r="AJ34" i="1" s="1"/>
  <c r="AI35" i="1"/>
  <c r="AJ35" i="1" s="1"/>
  <c r="AI275" i="1"/>
  <c r="AH36" i="1"/>
  <c r="AJ274" i="1"/>
  <c r="AH276" i="1"/>
  <c r="AI1036" i="1" l="1"/>
  <c r="AJ1034" i="1"/>
  <c r="AK1034" i="1" s="1"/>
  <c r="AM1034" i="1" s="1"/>
  <c r="AH1037" i="1"/>
  <c r="AK1033" i="1"/>
  <c r="AM1033" i="1" s="1"/>
  <c r="AP1033" i="1" s="1"/>
  <c r="AQ1033" i="1" s="1"/>
  <c r="AH461" i="1"/>
  <c r="AJ459" i="1"/>
  <c r="AI460" i="1"/>
  <c r="AJ33" i="1"/>
  <c r="AK33" i="1" s="1"/>
  <c r="AM33" i="1" s="1"/>
  <c r="AP33" i="1" s="1"/>
  <c r="AQ33" i="1" s="1"/>
  <c r="AK32" i="1"/>
  <c r="AM32" i="1" s="1"/>
  <c r="AP32" i="1" s="1"/>
  <c r="AQ32" i="1" s="1"/>
  <c r="AK35" i="1"/>
  <c r="AM35" i="1" s="1"/>
  <c r="AP35" i="1" s="1"/>
  <c r="AQ35" i="1" s="1"/>
  <c r="AH37" i="1"/>
  <c r="AI36" i="1"/>
  <c r="AM34" i="1"/>
  <c r="AP34" i="1" s="1"/>
  <c r="AQ34" i="1" s="1"/>
  <c r="AK274" i="1"/>
  <c r="AM274" i="1" s="1"/>
  <c r="AP274" i="1" s="1"/>
  <c r="AQ274" i="1" s="1"/>
  <c r="AJ275" i="1"/>
  <c r="AH277" i="1"/>
  <c r="AI276" i="1"/>
  <c r="AI1037" i="1" l="1"/>
  <c r="AP1034" i="1"/>
  <c r="AQ1034" i="1" s="1"/>
  <c r="AJ1035" i="1"/>
  <c r="AH1038" i="1"/>
  <c r="AI461" i="1"/>
  <c r="AK459" i="1"/>
  <c r="AM459" i="1" s="1"/>
  <c r="AP459" i="1" s="1"/>
  <c r="AQ459" i="1" s="1"/>
  <c r="AH462" i="1"/>
  <c r="AJ460" i="1"/>
  <c r="AK460" i="1" s="1"/>
  <c r="AM460" i="1" s="1"/>
  <c r="AP460" i="1" s="1"/>
  <c r="AQ460" i="1" s="1"/>
  <c r="AK34" i="1"/>
  <c r="AH278" i="1"/>
  <c r="AH38" i="1"/>
  <c r="AJ276" i="1"/>
  <c r="AI37" i="1"/>
  <c r="AI277" i="1"/>
  <c r="AK275" i="1"/>
  <c r="AM275" i="1" s="1"/>
  <c r="AP275" i="1" s="1"/>
  <c r="AQ275" i="1" s="1"/>
  <c r="AJ36" i="1"/>
  <c r="AH1040" i="1" l="1"/>
  <c r="AH1041" i="1" s="1"/>
  <c r="AH1039" i="1"/>
  <c r="AI1038" i="1"/>
  <c r="AJ1036" i="1"/>
  <c r="AK1035" i="1"/>
  <c r="AM1035" i="1" s="1"/>
  <c r="AP1035" i="1" s="1"/>
  <c r="AQ1035" i="1" s="1"/>
  <c r="AH463" i="1"/>
  <c r="AI462" i="1"/>
  <c r="AJ461" i="1"/>
  <c r="AK461" i="1" s="1"/>
  <c r="AM461" i="1" s="1"/>
  <c r="AP461" i="1" s="1"/>
  <c r="AQ461" i="1" s="1"/>
  <c r="AI278" i="1"/>
  <c r="AK36" i="1"/>
  <c r="AM36" i="1" s="1"/>
  <c r="AP36" i="1" s="1"/>
  <c r="AQ36" i="1" s="1"/>
  <c r="AJ37" i="1"/>
  <c r="AK37" i="1" s="1"/>
  <c r="AM37" i="1" s="1"/>
  <c r="AP37" i="1" s="1"/>
  <c r="AQ37" i="1" s="1"/>
  <c r="AK276" i="1"/>
  <c r="AM276" i="1" s="1"/>
  <c r="AP276" i="1" s="1"/>
  <c r="AQ276" i="1" s="1"/>
  <c r="AH39" i="1"/>
  <c r="AH279" i="1"/>
  <c r="AJ277" i="1"/>
  <c r="AK277" i="1" s="1"/>
  <c r="AI38" i="1"/>
  <c r="AJ38" i="1" s="1"/>
  <c r="AI1039" i="1" l="1"/>
  <c r="AI1040" i="1"/>
  <c r="AI1041" i="1" s="1"/>
  <c r="AJ1037" i="1"/>
  <c r="AK1037" i="1" s="1"/>
  <c r="AM1037" i="1" s="1"/>
  <c r="AH1042" i="1"/>
  <c r="AK1036" i="1"/>
  <c r="AM1036" i="1" s="1"/>
  <c r="AP1036" i="1" s="1"/>
  <c r="AQ1036" i="1" s="1"/>
  <c r="AH464" i="1"/>
  <c r="AJ462" i="1"/>
  <c r="AI463" i="1"/>
  <c r="AI39" i="1"/>
  <c r="AJ39" i="1" s="1"/>
  <c r="AK39" i="1" s="1"/>
  <c r="AH280" i="1"/>
  <c r="AH281" i="1" s="1"/>
  <c r="AM277" i="1"/>
  <c r="AP277" i="1" s="1"/>
  <c r="AQ277" i="1" s="1"/>
  <c r="AK38" i="1"/>
  <c r="AM38" i="1"/>
  <c r="AP38" i="1" s="1"/>
  <c r="AQ38" i="1" s="1"/>
  <c r="AI279" i="1"/>
  <c r="AH40" i="1"/>
  <c r="AJ278" i="1"/>
  <c r="AK278" i="1" s="1"/>
  <c r="AI1042" i="1" l="1"/>
  <c r="AP1037" i="1"/>
  <c r="AQ1037" i="1" s="1"/>
  <c r="AJ1038" i="1"/>
  <c r="AH1043" i="1"/>
  <c r="AI464" i="1"/>
  <c r="AJ464" i="1" s="1"/>
  <c r="AK462" i="1"/>
  <c r="AM462" i="1" s="1"/>
  <c r="AP462" i="1" s="1"/>
  <c r="AQ462" i="1" s="1"/>
  <c r="AJ463" i="1"/>
  <c r="AK463" i="1" s="1"/>
  <c r="AM463" i="1" s="1"/>
  <c r="AP463" i="1" s="1"/>
  <c r="AQ463" i="1" s="1"/>
  <c r="AH465" i="1"/>
  <c r="AH41" i="1"/>
  <c r="AI42" i="1" s="1"/>
  <c r="AM278" i="1"/>
  <c r="AP278" i="1" s="1"/>
  <c r="AQ278" i="1" s="1"/>
  <c r="AI40" i="1"/>
  <c r="AH282" i="1"/>
  <c r="AM39" i="1"/>
  <c r="AP39" i="1" s="1"/>
  <c r="AQ39" i="1" s="1"/>
  <c r="AJ279" i="1"/>
  <c r="AI280" i="1"/>
  <c r="AI281" i="1" s="1"/>
  <c r="AI1043" i="1" l="1"/>
  <c r="AK1038" i="1"/>
  <c r="AM1038" i="1" s="1"/>
  <c r="AP1038" i="1" s="1"/>
  <c r="AQ1038" i="1" s="1"/>
  <c r="AJ1039" i="1"/>
  <c r="AJ1040" i="1"/>
  <c r="AK1040" i="1" s="1"/>
  <c r="AM1040" i="1" s="1"/>
  <c r="AI465" i="1"/>
  <c r="AJ465" i="1" s="1"/>
  <c r="AK465" i="1" s="1"/>
  <c r="AM465" i="1" s="1"/>
  <c r="AP465" i="1" s="1"/>
  <c r="AQ465" i="1" s="1"/>
  <c r="AH1044" i="1"/>
  <c r="AH466" i="1"/>
  <c r="AK464" i="1"/>
  <c r="AM464" i="1" s="1"/>
  <c r="AP464" i="1" s="1"/>
  <c r="AQ464" i="1" s="1"/>
  <c r="AH283" i="1"/>
  <c r="AM42" i="1"/>
  <c r="AP42" i="1" s="1"/>
  <c r="AQ42" i="1" s="1"/>
  <c r="AJ43" i="1"/>
  <c r="AJ280" i="1"/>
  <c r="AK280" i="1" s="1"/>
  <c r="AM280" i="1" s="1"/>
  <c r="AP280" i="1" s="1"/>
  <c r="AQ280" i="1" s="1"/>
  <c r="AI41" i="1"/>
  <c r="AJ42" i="1" s="1"/>
  <c r="AI282" i="1"/>
  <c r="AJ40" i="1"/>
  <c r="AK279" i="1"/>
  <c r="AM279" i="1" s="1"/>
  <c r="AP279" i="1" s="1"/>
  <c r="AQ279" i="1" s="1"/>
  <c r="AH468" i="1" l="1"/>
  <c r="AP1040" i="1"/>
  <c r="AQ1040" i="1" s="1"/>
  <c r="AH467" i="1"/>
  <c r="AJ1041" i="1"/>
  <c r="AK1041" i="1" s="1"/>
  <c r="AM1041" i="1" s="1"/>
  <c r="AK1039" i="1"/>
  <c r="AM1039" i="1" s="1"/>
  <c r="AP1039" i="1" s="1"/>
  <c r="AQ1039" i="1" s="1"/>
  <c r="AH1045" i="1"/>
  <c r="AI1044" i="1"/>
  <c r="AI466" i="1"/>
  <c r="AH470" i="1"/>
  <c r="AJ41" i="1"/>
  <c r="AK42" i="1" s="1"/>
  <c r="AI283" i="1"/>
  <c r="AJ283" i="1" s="1"/>
  <c r="AK43" i="1"/>
  <c r="AK44" i="1"/>
  <c r="AM44" i="1" s="1"/>
  <c r="AP44" i="1" s="1"/>
  <c r="AQ44" i="1" s="1"/>
  <c r="AM43" i="1"/>
  <c r="AP43" i="1" s="1"/>
  <c r="AQ43" i="1" s="1"/>
  <c r="AJ281" i="1"/>
  <c r="AK281" i="1" s="1"/>
  <c r="AM281" i="1" s="1"/>
  <c r="AP281" i="1" s="1"/>
  <c r="AQ281" i="1" s="1"/>
  <c r="AK40" i="1"/>
  <c r="AM40" i="1" s="1"/>
  <c r="AP40" i="1" s="1"/>
  <c r="AQ40" i="1" s="1"/>
  <c r="AH284" i="1"/>
  <c r="AJ1042" i="1" l="1"/>
  <c r="AK1042" i="1" s="1"/>
  <c r="AM1042" i="1" s="1"/>
  <c r="AI468" i="1"/>
  <c r="AP1041" i="1"/>
  <c r="AQ1041" i="1" s="1"/>
  <c r="AH469" i="1"/>
  <c r="AI467" i="1"/>
  <c r="AJ466" i="1"/>
  <c r="AI470" i="1"/>
  <c r="AJ470" i="1" s="1"/>
  <c r="AH1046" i="1"/>
  <c r="AI1045" i="1"/>
  <c r="AH471" i="1"/>
  <c r="AK41" i="1"/>
  <c r="AM41" i="1" s="1"/>
  <c r="AP41" i="1" s="1"/>
  <c r="AQ41" i="1" s="1"/>
  <c r="AI284" i="1"/>
  <c r="AJ284" i="1" s="1"/>
  <c r="AH285" i="1"/>
  <c r="AJ282" i="1"/>
  <c r="AK283" i="1" s="1"/>
  <c r="AM283" i="1" s="1"/>
  <c r="AP283" i="1" s="1"/>
  <c r="AQ283" i="1" s="1"/>
  <c r="AP1042" i="1" l="1"/>
  <c r="AQ1042" i="1" s="1"/>
  <c r="AJ1043" i="1"/>
  <c r="AJ1044" i="1" s="1"/>
  <c r="AJ1045" i="1" s="1"/>
  <c r="AJ468" i="1"/>
  <c r="AI469" i="1"/>
  <c r="AJ467" i="1"/>
  <c r="AK466" i="1"/>
  <c r="AM466" i="1" s="1"/>
  <c r="AP466" i="1" s="1"/>
  <c r="AQ466" i="1" s="1"/>
  <c r="AH1047" i="1"/>
  <c r="AI471" i="1"/>
  <c r="AJ471" i="1" s="1"/>
  <c r="AK471" i="1" s="1"/>
  <c r="AM471" i="1" s="1"/>
  <c r="AP471" i="1" s="1"/>
  <c r="AQ471" i="1" s="1"/>
  <c r="AI1046" i="1"/>
  <c r="AH472" i="1"/>
  <c r="AK470" i="1"/>
  <c r="AM470" i="1" s="1"/>
  <c r="AP470" i="1" s="1"/>
  <c r="AQ470" i="1" s="1"/>
  <c r="AH286" i="1"/>
  <c r="AH287" i="1" s="1"/>
  <c r="AI285" i="1"/>
  <c r="AK282" i="1"/>
  <c r="AM282" i="1" s="1"/>
  <c r="AP282" i="1" s="1"/>
  <c r="AQ282" i="1" s="1"/>
  <c r="AK284" i="1"/>
  <c r="AM284" i="1" s="1"/>
  <c r="AP284" i="1" s="1"/>
  <c r="AQ284" i="1" s="1"/>
  <c r="AK1044" i="1" l="1"/>
  <c r="AM1044" i="1" s="1"/>
  <c r="AK1043" i="1"/>
  <c r="AM1043" i="1" s="1"/>
  <c r="AP1043" i="1" s="1"/>
  <c r="AQ1043" i="1" s="1"/>
  <c r="AJ1046" i="1"/>
  <c r="AK1046" i="1" s="1"/>
  <c r="AM1046" i="1" s="1"/>
  <c r="AJ469" i="1"/>
  <c r="AK469" i="1" s="1"/>
  <c r="AM469" i="1" s="1"/>
  <c r="AK468" i="1"/>
  <c r="AM468" i="1" s="1"/>
  <c r="AP468" i="1" s="1"/>
  <c r="AQ468" i="1" s="1"/>
  <c r="AK467" i="1"/>
  <c r="AM467" i="1" s="1"/>
  <c r="AP467" i="1" s="1"/>
  <c r="AQ467" i="1" s="1"/>
  <c r="AH473" i="1"/>
  <c r="AH1048" i="1"/>
  <c r="AI1047" i="1"/>
  <c r="AK1045" i="1"/>
  <c r="AM1045" i="1" s="1"/>
  <c r="AH477" i="1"/>
  <c r="AH478" i="1" s="1"/>
  <c r="AI472" i="1"/>
  <c r="AI286" i="1"/>
  <c r="AH288" i="1"/>
  <c r="AJ285" i="1"/>
  <c r="AP1044" i="1" l="1"/>
  <c r="AQ1044" i="1" s="1"/>
  <c r="AP469" i="1"/>
  <c r="AQ469" i="1" s="1"/>
  <c r="AH474" i="1"/>
  <c r="AI473" i="1"/>
  <c r="AI1048" i="1"/>
  <c r="AH1049" i="1"/>
  <c r="AJ1047" i="1"/>
  <c r="AJ472" i="1"/>
  <c r="AH479" i="1"/>
  <c r="AI477" i="1"/>
  <c r="AH289" i="1"/>
  <c r="AK285" i="1"/>
  <c r="AM285" i="1" s="1"/>
  <c r="AP285" i="1" s="1"/>
  <c r="AQ285" i="1" s="1"/>
  <c r="AI287" i="1"/>
  <c r="AJ286" i="1"/>
  <c r="AK286" i="1" s="1"/>
  <c r="AM286" i="1" s="1"/>
  <c r="AP286" i="1" s="1"/>
  <c r="AQ286" i="1" s="1"/>
  <c r="AP1045" i="1" l="1"/>
  <c r="AJ473" i="1"/>
  <c r="AK473" i="1" s="1"/>
  <c r="AH475" i="1"/>
  <c r="AI474" i="1"/>
  <c r="AI1049" i="1"/>
  <c r="AJ1048" i="1"/>
  <c r="AK1047" i="1"/>
  <c r="AM1047" i="1" s="1"/>
  <c r="AH1050" i="1"/>
  <c r="AI478" i="1"/>
  <c r="AH480" i="1"/>
  <c r="AJ477" i="1"/>
  <c r="AK477" i="1" s="1"/>
  <c r="AM477" i="1" s="1"/>
  <c r="AK472" i="1"/>
  <c r="AM472" i="1" s="1"/>
  <c r="AP472" i="1" s="1"/>
  <c r="AQ472" i="1" s="1"/>
  <c r="AH290" i="1"/>
  <c r="AI288" i="1"/>
  <c r="AJ288" i="1" s="1"/>
  <c r="AJ287" i="1"/>
  <c r="AQ1045" i="1" l="1"/>
  <c r="AP1046" i="1"/>
  <c r="AQ1046" i="1" s="1"/>
  <c r="AI475" i="1"/>
  <c r="AJ474" i="1"/>
  <c r="AK474" i="1" s="1"/>
  <c r="AM474" i="1" s="1"/>
  <c r="AH476" i="1"/>
  <c r="AM473" i="1"/>
  <c r="AP473" i="1" s="1"/>
  <c r="AQ473" i="1" s="1"/>
  <c r="AJ1049" i="1"/>
  <c r="AK1049" i="1" s="1"/>
  <c r="AM1049" i="1" s="1"/>
  <c r="AK1048" i="1"/>
  <c r="AM1048" i="1" s="1"/>
  <c r="AH1051" i="1"/>
  <c r="AI1050" i="1"/>
  <c r="AJ478" i="1"/>
  <c r="AK478" i="1" s="1"/>
  <c r="AM478" i="1" s="1"/>
  <c r="AP478" i="1" s="1"/>
  <c r="AQ478" i="1" s="1"/>
  <c r="AH481" i="1"/>
  <c r="AP477" i="1"/>
  <c r="AQ477" i="1" s="1"/>
  <c r="AI479" i="1"/>
  <c r="AI289" i="1"/>
  <c r="AI290" i="1" s="1"/>
  <c r="AH291" i="1"/>
  <c r="AK288" i="1"/>
  <c r="AM288" i="1" s="1"/>
  <c r="AP288" i="1" s="1"/>
  <c r="AQ288" i="1" s="1"/>
  <c r="AK287" i="1"/>
  <c r="AM287" i="1" s="1"/>
  <c r="AP287" i="1" s="1"/>
  <c r="AQ287" i="1" s="1"/>
  <c r="AI476" i="1" l="1"/>
  <c r="AP1047" i="1"/>
  <c r="AQ1047" i="1" s="1"/>
  <c r="AP474" i="1"/>
  <c r="AQ474" i="1" s="1"/>
  <c r="AJ475" i="1"/>
  <c r="AK475" i="1" s="1"/>
  <c r="AM475" i="1" s="1"/>
  <c r="AJ1050" i="1"/>
  <c r="AH1052" i="1"/>
  <c r="AI1051" i="1"/>
  <c r="AH482" i="1"/>
  <c r="AI480" i="1"/>
  <c r="AJ479" i="1"/>
  <c r="AK479" i="1" s="1"/>
  <c r="AM479" i="1" s="1"/>
  <c r="AP479" i="1" s="1"/>
  <c r="AQ479" i="1" s="1"/>
  <c r="AH486" i="1"/>
  <c r="AJ289" i="1"/>
  <c r="AK289" i="1" s="1"/>
  <c r="AM289" i="1" s="1"/>
  <c r="AP289" i="1" s="1"/>
  <c r="AQ289" i="1" s="1"/>
  <c r="AH292" i="1"/>
  <c r="AI291" i="1"/>
  <c r="AP1048" i="1" l="1"/>
  <c r="AP475" i="1"/>
  <c r="AQ475" i="1" s="1"/>
  <c r="AJ476" i="1"/>
  <c r="AK476" i="1" s="1"/>
  <c r="AM476" i="1" s="1"/>
  <c r="AP476" i="1" s="1"/>
  <c r="AQ476" i="1" s="1"/>
  <c r="AI1052" i="1"/>
  <c r="AJ1051" i="1"/>
  <c r="AH1053" i="1"/>
  <c r="AK1050" i="1"/>
  <c r="AM1050" i="1" s="1"/>
  <c r="AH483" i="1"/>
  <c r="AH487" i="1"/>
  <c r="AI481" i="1"/>
  <c r="AJ480" i="1"/>
  <c r="AJ290" i="1"/>
  <c r="AK290" i="1" s="1"/>
  <c r="AI292" i="1"/>
  <c r="AH293" i="1"/>
  <c r="AI294" i="1" s="1"/>
  <c r="AQ1048" i="1" l="1"/>
  <c r="AP1049" i="1"/>
  <c r="AQ1049" i="1" s="1"/>
  <c r="AI1053" i="1"/>
  <c r="AJ1052" i="1"/>
  <c r="AK1052" i="1" s="1"/>
  <c r="AM1052" i="1" s="1"/>
  <c r="AK1051" i="1"/>
  <c r="AM1051" i="1" s="1"/>
  <c r="AH1054" i="1"/>
  <c r="AH484" i="1"/>
  <c r="AI482" i="1"/>
  <c r="AI483" i="1" s="1"/>
  <c r="AI486" i="1"/>
  <c r="AH488" i="1"/>
  <c r="AK480" i="1"/>
  <c r="AM480" i="1" s="1"/>
  <c r="AP480" i="1" s="1"/>
  <c r="AQ480" i="1" s="1"/>
  <c r="AJ481" i="1"/>
  <c r="AJ291" i="1"/>
  <c r="AK291" i="1" s="1"/>
  <c r="AM291" i="1" s="1"/>
  <c r="AP291" i="1" s="1"/>
  <c r="AQ291" i="1" s="1"/>
  <c r="AM290" i="1"/>
  <c r="AP290" i="1" s="1"/>
  <c r="AQ290" i="1" s="1"/>
  <c r="AM294" i="1"/>
  <c r="AP294" i="1" s="1"/>
  <c r="AQ294" i="1" s="1"/>
  <c r="AJ295" i="1"/>
  <c r="AI293" i="1"/>
  <c r="AP1050" i="1" l="1"/>
  <c r="AQ1050" i="1" s="1"/>
  <c r="AI1054" i="1"/>
  <c r="AJ1053" i="1"/>
  <c r="AK1053" i="1" s="1"/>
  <c r="AM1053" i="1" s="1"/>
  <c r="AH1055" i="1"/>
  <c r="AI484" i="1"/>
  <c r="AJ482" i="1"/>
  <c r="AK482" i="1" s="1"/>
  <c r="AM482" i="1" s="1"/>
  <c r="AH485" i="1"/>
  <c r="AJ292" i="1"/>
  <c r="AK292" i="1" s="1"/>
  <c r="AM292" i="1" s="1"/>
  <c r="AP292" i="1" s="1"/>
  <c r="AQ292" i="1" s="1"/>
  <c r="AJ486" i="1"/>
  <c r="AK486" i="1" s="1"/>
  <c r="AM486" i="1" s="1"/>
  <c r="AH489" i="1"/>
  <c r="AK481" i="1"/>
  <c r="AM481" i="1" s="1"/>
  <c r="AP481" i="1" s="1"/>
  <c r="AQ481" i="1" s="1"/>
  <c r="AI487" i="1"/>
  <c r="AJ294" i="1"/>
  <c r="AK295" i="1" s="1"/>
  <c r="AK296" i="1"/>
  <c r="AM296" i="1" s="1"/>
  <c r="AP296" i="1" s="1"/>
  <c r="AQ296" i="1" s="1"/>
  <c r="AM295" i="1"/>
  <c r="AP295" i="1" s="1"/>
  <c r="AQ295" i="1" s="1"/>
  <c r="AP1051" i="1" l="1"/>
  <c r="AJ1054" i="1"/>
  <c r="AK1054" i="1" s="1"/>
  <c r="AM1054" i="1" s="1"/>
  <c r="AI485" i="1"/>
  <c r="AH1056" i="1"/>
  <c r="AH1057" i="1" s="1"/>
  <c r="AI1055" i="1"/>
  <c r="AP482" i="1"/>
  <c r="AQ482" i="1" s="1"/>
  <c r="AJ483" i="1"/>
  <c r="AJ293" i="1"/>
  <c r="AK294" i="1" s="1"/>
  <c r="AP486" i="1"/>
  <c r="AQ486" i="1" s="1"/>
  <c r="AI488" i="1"/>
  <c r="AI489" i="1" s="1"/>
  <c r="AJ487" i="1"/>
  <c r="AH490" i="1"/>
  <c r="AQ1051" i="1" l="1"/>
  <c r="AP1052" i="1"/>
  <c r="AJ1055" i="1"/>
  <c r="AI1056" i="1"/>
  <c r="AI1057" i="1" s="1"/>
  <c r="AH1058" i="1"/>
  <c r="AK293" i="1"/>
  <c r="AM293" i="1" s="1"/>
  <c r="AP293" i="1" s="1"/>
  <c r="AQ293" i="1" s="1"/>
  <c r="AK483" i="1"/>
  <c r="AM483" i="1" s="1"/>
  <c r="AP483" i="1" s="1"/>
  <c r="AQ483" i="1" s="1"/>
  <c r="AJ484" i="1"/>
  <c r="AK484" i="1" s="1"/>
  <c r="AH491" i="1"/>
  <c r="AI491" i="1" s="1"/>
  <c r="AK487" i="1"/>
  <c r="AM487" i="1" s="1"/>
  <c r="AP487" i="1" s="1"/>
  <c r="AQ487" i="1" s="1"/>
  <c r="AI490" i="1"/>
  <c r="AJ489" i="1"/>
  <c r="AJ488" i="1"/>
  <c r="M695" i="1"/>
  <c r="H1164" i="1"/>
  <c r="AQ1052" i="1" l="1"/>
  <c r="AP1053" i="1"/>
  <c r="AH1059" i="1"/>
  <c r="AK1055" i="1"/>
  <c r="AM1055" i="1" s="1"/>
  <c r="AI1058" i="1"/>
  <c r="AJ1056" i="1"/>
  <c r="AK1056" i="1" s="1"/>
  <c r="AM1056" i="1" s="1"/>
  <c r="AJ485" i="1"/>
  <c r="AM484" i="1"/>
  <c r="AP484" i="1" s="1"/>
  <c r="AQ484" i="1" s="1"/>
  <c r="AK489" i="1"/>
  <c r="AM489" i="1" s="1"/>
  <c r="AP489" i="1" s="1"/>
  <c r="AQ489" i="1" s="1"/>
  <c r="AJ490" i="1"/>
  <c r="AK490" i="1" s="1"/>
  <c r="AM490" i="1" s="1"/>
  <c r="AP490" i="1" s="1"/>
  <c r="AQ490" i="1" s="1"/>
  <c r="AJ491" i="1"/>
  <c r="AH492" i="1"/>
  <c r="AI492" i="1" s="1"/>
  <c r="AJ492" i="1" s="1"/>
  <c r="AK488" i="1"/>
  <c r="AM488" i="1" s="1"/>
  <c r="AP488" i="1" s="1"/>
  <c r="AQ488" i="1" s="1"/>
  <c r="M1113" i="1"/>
  <c r="M1112" i="1"/>
  <c r="H1161" i="1"/>
  <c r="AQ1053" i="1" l="1"/>
  <c r="AP1054" i="1"/>
  <c r="AQ1054" i="1" s="1"/>
  <c r="AJ1057" i="1"/>
  <c r="AI1059" i="1"/>
  <c r="AH1060" i="1"/>
  <c r="AK485" i="1"/>
  <c r="AM485" i="1" s="1"/>
  <c r="AP485" i="1" s="1"/>
  <c r="AQ485" i="1" s="1"/>
  <c r="AK492" i="1"/>
  <c r="AM492" i="1" s="1"/>
  <c r="AP492" i="1" s="1"/>
  <c r="AQ492" i="1" s="1"/>
  <c r="AK491" i="1"/>
  <c r="AH493" i="1"/>
  <c r="AM491" i="1"/>
  <c r="AP491" i="1" s="1"/>
  <c r="AQ491" i="1" s="1"/>
  <c r="J1097" i="1"/>
  <c r="H1155" i="1"/>
  <c r="M1097" i="1"/>
  <c r="AP1055" i="1" l="1"/>
  <c r="AI1060" i="1"/>
  <c r="AH1061" i="1"/>
  <c r="AK1057" i="1"/>
  <c r="AM1057" i="1" s="1"/>
  <c r="AJ1058" i="1"/>
  <c r="AK1058" i="1" s="1"/>
  <c r="AM1058" i="1" s="1"/>
  <c r="AH494" i="1"/>
  <c r="AI493" i="1"/>
  <c r="J1096" i="1"/>
  <c r="M1096" i="1"/>
  <c r="AQ1055" i="1" l="1"/>
  <c r="AP1056" i="1"/>
  <c r="AQ1056" i="1" s="1"/>
  <c r="AI1061" i="1"/>
  <c r="AH1062" i="1"/>
  <c r="AJ1059" i="1"/>
  <c r="AI494" i="1"/>
  <c r="AH495" i="1"/>
  <c r="AJ493" i="1"/>
  <c r="H1159" i="1"/>
  <c r="H1165" i="1"/>
  <c r="H1162" i="1"/>
  <c r="H1156" i="1"/>
  <c r="AI53" i="2" l="1"/>
  <c r="AP1057" i="1"/>
  <c r="AH1063" i="1"/>
  <c r="AI1062" i="1"/>
  <c r="AJ1060" i="1"/>
  <c r="AK1059" i="1"/>
  <c r="AM1059" i="1" s="1"/>
  <c r="AJ494" i="1"/>
  <c r="AK494" i="1" s="1"/>
  <c r="AM494" i="1" s="1"/>
  <c r="AP494" i="1" s="1"/>
  <c r="AQ494" i="1" s="1"/>
  <c r="AK493" i="1"/>
  <c r="AM493" i="1" s="1"/>
  <c r="AP493" i="1" s="1"/>
  <c r="AQ493" i="1" s="1"/>
  <c r="AH496" i="1"/>
  <c r="AI495" i="1"/>
  <c r="AJ54" i="2" l="1"/>
  <c r="AM53" i="2"/>
  <c r="AP53" i="2" s="1"/>
  <c r="AQ53" i="2" s="1"/>
  <c r="AQ1057" i="1"/>
  <c r="AP1058" i="1"/>
  <c r="AQ1058" i="1" s="1"/>
  <c r="AI496" i="1"/>
  <c r="AI1063" i="1"/>
  <c r="AJ1061" i="1"/>
  <c r="AK1061" i="1" s="1"/>
  <c r="AM1061" i="1" s="1"/>
  <c r="AK1060" i="1"/>
  <c r="AM1060" i="1" s="1"/>
  <c r="AH1064" i="1"/>
  <c r="AH497" i="1"/>
  <c r="AJ495" i="1"/>
  <c r="AM54" i="2" l="1"/>
  <c r="AP54" i="2" s="1"/>
  <c r="AQ54" i="2" s="1"/>
  <c r="AJ53" i="2"/>
  <c r="AK54" i="2" s="1"/>
  <c r="AP1059" i="1"/>
  <c r="AQ1059" i="1" s="1"/>
  <c r="AI497" i="1"/>
  <c r="AJ1062" i="1"/>
  <c r="AK1062" i="1" s="1"/>
  <c r="AM1062" i="1" s="1"/>
  <c r="AH1065" i="1"/>
  <c r="AI1064" i="1"/>
  <c r="AK495" i="1"/>
  <c r="AM495" i="1" s="1"/>
  <c r="AP495" i="1" s="1"/>
  <c r="AQ495" i="1" s="1"/>
  <c r="AH498" i="1"/>
  <c r="AJ496" i="1"/>
  <c r="AK496" i="1" s="1"/>
  <c r="AM496" i="1" s="1"/>
  <c r="AP496" i="1" s="1"/>
  <c r="AQ496" i="1" s="1"/>
  <c r="AK53" i="2" l="1"/>
  <c r="AJ1063" i="1"/>
  <c r="AK1063" i="1" s="1"/>
  <c r="AM1063" i="1" s="1"/>
  <c r="AP1060" i="1"/>
  <c r="AH1066" i="1"/>
  <c r="AI1065" i="1"/>
  <c r="AJ497" i="1"/>
  <c r="AH499" i="1"/>
  <c r="AI498" i="1"/>
  <c r="AJ1064" i="1" l="1"/>
  <c r="AJ1065" i="1" s="1"/>
  <c r="AK1065" i="1" s="1"/>
  <c r="AM1065" i="1" s="1"/>
  <c r="AQ1060" i="1"/>
  <c r="AP1061" i="1"/>
  <c r="AH1067" i="1"/>
  <c r="AH1068" i="1" s="1"/>
  <c r="AI1066" i="1"/>
  <c r="AJ498" i="1"/>
  <c r="AH500" i="1"/>
  <c r="AI499" i="1"/>
  <c r="AK497" i="1"/>
  <c r="AM497" i="1" s="1"/>
  <c r="AP497" i="1" s="1"/>
  <c r="AQ497" i="1" s="1"/>
  <c r="AK1064" i="1" l="1"/>
  <c r="AM1064" i="1" s="1"/>
  <c r="AQ1061" i="1"/>
  <c r="AP1062" i="1"/>
  <c r="AH1069" i="1"/>
  <c r="AI1067" i="1"/>
  <c r="AJ1066" i="1"/>
  <c r="AI500" i="1"/>
  <c r="AH501" i="1"/>
  <c r="AJ499" i="1"/>
  <c r="AK498" i="1"/>
  <c r="AM498" i="1" s="1"/>
  <c r="AP498" i="1" s="1"/>
  <c r="AQ498" i="1" s="1"/>
  <c r="AQ1062" i="1" l="1"/>
  <c r="AP1063" i="1"/>
  <c r="AH1070" i="1"/>
  <c r="AJ1067" i="1"/>
  <c r="AK1067" i="1" s="1"/>
  <c r="AM1067" i="1" s="1"/>
  <c r="AK1066" i="1"/>
  <c r="AM1066" i="1" s="1"/>
  <c r="AI1068" i="1"/>
  <c r="AJ500" i="1"/>
  <c r="AK500" i="1" s="1"/>
  <c r="AM500" i="1" s="1"/>
  <c r="AP500" i="1" s="1"/>
  <c r="AQ500" i="1" s="1"/>
  <c r="AH502" i="1"/>
  <c r="AK499" i="1"/>
  <c r="AM499" i="1" s="1"/>
  <c r="AP499" i="1" s="1"/>
  <c r="AQ499" i="1" s="1"/>
  <c r="AI501" i="1"/>
  <c r="AQ1063" i="1" l="1"/>
  <c r="AP1064" i="1"/>
  <c r="AJ1068" i="1"/>
  <c r="AK1068" i="1" s="1"/>
  <c r="AM1068" i="1" s="1"/>
  <c r="AI1069" i="1"/>
  <c r="AI1070" i="1" s="1"/>
  <c r="AH1071" i="1"/>
  <c r="AJ501" i="1"/>
  <c r="AK501" i="1" s="1"/>
  <c r="AM501" i="1" s="1"/>
  <c r="AP501" i="1" s="1"/>
  <c r="AQ501" i="1" s="1"/>
  <c r="AI502" i="1"/>
  <c r="AH503" i="1"/>
  <c r="AQ1064" i="1" l="1"/>
  <c r="AP1065" i="1"/>
  <c r="AJ1069" i="1"/>
  <c r="AJ1070" i="1" s="1"/>
  <c r="AK1070" i="1" s="1"/>
  <c r="AM1070" i="1" s="1"/>
  <c r="AI1071" i="1"/>
  <c r="AH1072" i="1"/>
  <c r="AH1073" i="1" s="1"/>
  <c r="AH504" i="1"/>
  <c r="AI503" i="1"/>
  <c r="AJ502" i="1"/>
  <c r="AQ1065" i="1" l="1"/>
  <c r="AP1066" i="1"/>
  <c r="AK1069" i="1"/>
  <c r="AM1069" i="1" s="1"/>
  <c r="AJ1071" i="1"/>
  <c r="AK1071" i="1" s="1"/>
  <c r="AM1071" i="1" s="1"/>
  <c r="AH1074" i="1"/>
  <c r="AI1072" i="1"/>
  <c r="AI1073" i="1" s="1"/>
  <c r="AH505" i="1"/>
  <c r="AK502" i="1"/>
  <c r="AM502" i="1" s="1"/>
  <c r="AP502" i="1" s="1"/>
  <c r="AQ502" i="1" s="1"/>
  <c r="AI504" i="1"/>
  <c r="AJ504" i="1" s="1"/>
  <c r="AJ503" i="1"/>
  <c r="AQ1066" i="1" l="1"/>
  <c r="AP1067" i="1"/>
  <c r="AI1074" i="1"/>
  <c r="AJ1072" i="1"/>
  <c r="AJ1073" i="1" s="1"/>
  <c r="AH1075" i="1"/>
  <c r="AI505" i="1"/>
  <c r="AJ505" i="1" s="1"/>
  <c r="AK504" i="1"/>
  <c r="AM504" i="1" s="1"/>
  <c r="AP504" i="1" s="1"/>
  <c r="AQ504" i="1" s="1"/>
  <c r="AK503" i="1"/>
  <c r="AM503" i="1" s="1"/>
  <c r="AP503" i="1" s="1"/>
  <c r="AQ503" i="1" s="1"/>
  <c r="AH506" i="1"/>
  <c r="AQ1067" i="1" l="1"/>
  <c r="AP1068" i="1"/>
  <c r="AI1075" i="1"/>
  <c r="AJ1074" i="1"/>
  <c r="AH1076" i="1"/>
  <c r="AH1077" i="1" s="1"/>
  <c r="AK1073" i="1"/>
  <c r="AM1073" i="1" s="1"/>
  <c r="AK1072" i="1"/>
  <c r="AM1072" i="1" s="1"/>
  <c r="AI506" i="1"/>
  <c r="AJ506" i="1" s="1"/>
  <c r="AK506" i="1" s="1"/>
  <c r="AH507" i="1"/>
  <c r="AK505" i="1"/>
  <c r="AM505" i="1" s="1"/>
  <c r="AP505" i="1" s="1"/>
  <c r="AQ505" i="1" s="1"/>
  <c r="AQ1068" i="1" l="1"/>
  <c r="AP1069" i="1"/>
  <c r="AH1078" i="1"/>
  <c r="AK1074" i="1"/>
  <c r="AM1074" i="1" s="1"/>
  <c r="AI1076" i="1"/>
  <c r="AJ1075" i="1"/>
  <c r="AK1075" i="1" s="1"/>
  <c r="AI507" i="1"/>
  <c r="AJ507" i="1" s="1"/>
  <c r="AM506" i="1"/>
  <c r="AP506" i="1" s="1"/>
  <c r="AQ506" i="1" s="1"/>
  <c r="AH508" i="1"/>
  <c r="AQ1069" i="1" l="1"/>
  <c r="AP1070" i="1"/>
  <c r="AH1079" i="1"/>
  <c r="AM1075" i="1"/>
  <c r="AJ1076" i="1"/>
  <c r="AI1077" i="1"/>
  <c r="AH509" i="1"/>
  <c r="AI508" i="1"/>
  <c r="AK507" i="1"/>
  <c r="AM507" i="1" s="1"/>
  <c r="AP507" i="1" s="1"/>
  <c r="AQ1070" i="1" l="1"/>
  <c r="AP1071" i="1"/>
  <c r="AI1078" i="1"/>
  <c r="AI1079" i="1" s="1"/>
  <c r="AK1076" i="1"/>
  <c r="AM1076" i="1" s="1"/>
  <c r="AH1080" i="1"/>
  <c r="AJ1077" i="1"/>
  <c r="AI509" i="1"/>
  <c r="AJ509" i="1" s="1"/>
  <c r="AQ507" i="1"/>
  <c r="AH510" i="1"/>
  <c r="AJ508" i="1"/>
  <c r="AQ1071" i="1" l="1"/>
  <c r="AP1072" i="1"/>
  <c r="AH1081" i="1"/>
  <c r="AI1080" i="1"/>
  <c r="AI510" i="1"/>
  <c r="AJ510" i="1" s="1"/>
  <c r="AK510" i="1" s="1"/>
  <c r="AM510" i="1" s="1"/>
  <c r="AP510" i="1" s="1"/>
  <c r="AQ510" i="1" s="1"/>
  <c r="AK1077" i="1"/>
  <c r="AM1077" i="1" s="1"/>
  <c r="AJ1078" i="1"/>
  <c r="AJ1079" i="1" s="1"/>
  <c r="AH511" i="1"/>
  <c r="AK509" i="1"/>
  <c r="AM509" i="1" s="1"/>
  <c r="AP509" i="1" s="1"/>
  <c r="AQ509" i="1" s="1"/>
  <c r="AK508" i="1"/>
  <c r="AM508" i="1" s="1"/>
  <c r="AP508" i="1" s="1"/>
  <c r="AQ1072" i="1" l="1"/>
  <c r="AP1073" i="1"/>
  <c r="AK1078" i="1"/>
  <c r="AM1078" i="1" s="1"/>
  <c r="AH1082" i="1"/>
  <c r="AI1081" i="1"/>
  <c r="AK1079" i="1"/>
  <c r="AM1079" i="1" s="1"/>
  <c r="AJ1080" i="1"/>
  <c r="AH512" i="1"/>
  <c r="AQ508" i="1"/>
  <c r="AI511" i="1"/>
  <c r="AQ1073" i="1" l="1"/>
  <c r="AP1074" i="1"/>
  <c r="AJ1081" i="1"/>
  <c r="AK1081" i="1" s="1"/>
  <c r="AM1081" i="1" s="1"/>
  <c r="AI1082" i="1"/>
  <c r="AH1083" i="1"/>
  <c r="AK1080" i="1"/>
  <c r="AM1080" i="1" s="1"/>
  <c r="AI512" i="1"/>
  <c r="AJ512" i="1" s="1"/>
  <c r="AJ511" i="1"/>
  <c r="AH513" i="1"/>
  <c r="AQ1074" i="1" l="1"/>
  <c r="AP1075" i="1"/>
  <c r="AJ1082" i="1"/>
  <c r="AK1082" i="1" s="1"/>
  <c r="AM1082" i="1" s="1"/>
  <c r="AI1083" i="1"/>
  <c r="AH1084" i="1"/>
  <c r="AH1085" i="1" s="1"/>
  <c r="AI513" i="1"/>
  <c r="AJ513" i="1" s="1"/>
  <c r="AK512" i="1"/>
  <c r="AM512" i="1" s="1"/>
  <c r="AP512" i="1" s="1"/>
  <c r="AQ512" i="1" s="1"/>
  <c r="AK511" i="1"/>
  <c r="AM511" i="1" s="1"/>
  <c r="AP511" i="1" s="1"/>
  <c r="AH514" i="1"/>
  <c r="AI515" i="1" s="1"/>
  <c r="AQ1075" i="1" l="1"/>
  <c r="AP1076" i="1"/>
  <c r="AJ1083" i="1"/>
  <c r="AK1083" i="1" s="1"/>
  <c r="AM1083" i="1" s="1"/>
  <c r="AH1086" i="1"/>
  <c r="AH1087" i="1" s="1"/>
  <c r="AI1084" i="1"/>
  <c r="AI1085" i="1" s="1"/>
  <c r="AK513" i="1"/>
  <c r="AM513" i="1" s="1"/>
  <c r="AP513" i="1" s="1"/>
  <c r="AI514" i="1"/>
  <c r="AQ511" i="1"/>
  <c r="AM515" i="1"/>
  <c r="AP515" i="1" s="1"/>
  <c r="AQ515" i="1" s="1"/>
  <c r="AJ516" i="1"/>
  <c r="AQ1076" i="1" l="1"/>
  <c r="AP1077" i="1"/>
  <c r="AI1086" i="1"/>
  <c r="AI1087" i="1" s="1"/>
  <c r="AH1088" i="1"/>
  <c r="AJ1084" i="1"/>
  <c r="AJ1085" i="1" s="1"/>
  <c r="AQ513" i="1"/>
  <c r="AK517" i="1"/>
  <c r="AM517" i="1" s="1"/>
  <c r="AP517" i="1" s="1"/>
  <c r="AQ517" i="1" s="1"/>
  <c r="AM516" i="1"/>
  <c r="AP516" i="1" s="1"/>
  <c r="AQ516" i="1" s="1"/>
  <c r="AJ515" i="1"/>
  <c r="AK516" i="1" s="1"/>
  <c r="AJ514" i="1"/>
  <c r="AQ1077" i="1" l="1"/>
  <c r="AP1078" i="1"/>
  <c r="AI1088" i="1"/>
  <c r="AJ1086" i="1"/>
  <c r="AK1086" i="1" s="1"/>
  <c r="AM1086" i="1" s="1"/>
  <c r="AK1085" i="1"/>
  <c r="AM1085" i="1" s="1"/>
  <c r="AK1084" i="1"/>
  <c r="AM1084" i="1" s="1"/>
  <c r="AH1089" i="1"/>
  <c r="AK515" i="1"/>
  <c r="AK514" i="1"/>
  <c r="AM514" i="1" s="1"/>
  <c r="AP514" i="1" s="1"/>
  <c r="AQ1078" i="1" l="1"/>
  <c r="AP1079" i="1"/>
  <c r="AJ1087" i="1"/>
  <c r="AJ1088" i="1" s="1"/>
  <c r="AH1090" i="1"/>
  <c r="AI1089" i="1"/>
  <c r="AQ514" i="1"/>
  <c r="AQ1079" i="1" l="1"/>
  <c r="AP1080" i="1"/>
  <c r="AK1087" i="1"/>
  <c r="AM1087" i="1" s="1"/>
  <c r="AK1088" i="1"/>
  <c r="AM1088" i="1" s="1"/>
  <c r="AJ1089" i="1"/>
  <c r="AH1091" i="1"/>
  <c r="AI1090" i="1"/>
  <c r="AQ1080" i="1" l="1"/>
  <c r="AP1081" i="1"/>
  <c r="AJ1090" i="1"/>
  <c r="AK1090" i="1" s="1"/>
  <c r="AM1090" i="1" s="1"/>
  <c r="AH1092" i="1"/>
  <c r="AI1091" i="1"/>
  <c r="AK1089" i="1"/>
  <c r="AM1089" i="1" s="1"/>
  <c r="AQ1081" i="1" l="1"/>
  <c r="AP1082" i="1"/>
  <c r="AJ1091" i="1"/>
  <c r="AK1091" i="1" s="1"/>
  <c r="AM1091" i="1" s="1"/>
  <c r="AI1092" i="1"/>
  <c r="AH1093" i="1"/>
  <c r="AQ1082" i="1" l="1"/>
  <c r="AP1083" i="1"/>
  <c r="AJ1092" i="1"/>
  <c r="AK1092" i="1" s="1"/>
  <c r="AM1092" i="1" s="1"/>
  <c r="AI1093" i="1"/>
  <c r="AH1094" i="1"/>
  <c r="AJ1093" i="1" l="1"/>
  <c r="AK1093" i="1" s="1"/>
  <c r="AM1093" i="1" s="1"/>
  <c r="AQ1083" i="1"/>
  <c r="AP1084" i="1"/>
  <c r="AI1094" i="1"/>
  <c r="AJ1094" i="1" s="1"/>
  <c r="AH1095" i="1"/>
  <c r="AK1094" i="1" l="1"/>
  <c r="AM1094" i="1" s="1"/>
  <c r="AP1094" i="1" s="1"/>
  <c r="AQ1094" i="1" s="1"/>
  <c r="AQ1084" i="1"/>
  <c r="AP1085" i="1"/>
  <c r="AI1096" i="1"/>
  <c r="AI1095" i="1"/>
  <c r="AQ1085" i="1" l="1"/>
  <c r="AP1086" i="1"/>
  <c r="AJ1096" i="1"/>
  <c r="AJ1095" i="1"/>
  <c r="AM1096" i="1"/>
  <c r="AP1096" i="1" s="1"/>
  <c r="AQ1096" i="1" s="1"/>
  <c r="AJ1097" i="1"/>
  <c r="AQ1086" i="1" l="1"/>
  <c r="AP1087" i="1"/>
  <c r="AK1097" i="1"/>
  <c r="AK1098" i="1"/>
  <c r="AM1098" i="1" s="1"/>
  <c r="AM1097" i="1"/>
  <c r="AP1097" i="1" s="1"/>
  <c r="AQ1097" i="1" s="1"/>
  <c r="AK1096" i="1"/>
  <c r="AK1095" i="1"/>
  <c r="AM1095" i="1" s="1"/>
  <c r="AQ1087" i="1" l="1"/>
  <c r="AP1088" i="1"/>
  <c r="AP1098" i="1"/>
  <c r="AQ1098" i="1" s="1"/>
  <c r="AP1095" i="1"/>
  <c r="AQ1095" i="1" s="1"/>
  <c r="J585" i="1"/>
  <c r="I584" i="1"/>
  <c r="M584" i="1" s="1"/>
  <c r="I532" i="1"/>
  <c r="J532" i="1" s="1"/>
  <c r="M585" i="1"/>
  <c r="AQ1088" i="1" l="1"/>
  <c r="AP1089" i="1"/>
  <c r="J584" i="1"/>
  <c r="I515" i="1"/>
  <c r="M532" i="1"/>
  <c r="AQ1089" i="1" l="1"/>
  <c r="AP1090" i="1"/>
  <c r="J515" i="1"/>
  <c r="M515" i="1"/>
  <c r="AQ1090" i="1" l="1"/>
  <c r="AP1091" i="1"/>
  <c r="J993" i="1"/>
  <c r="M993" i="1"/>
  <c r="I1164" i="1"/>
  <c r="I1161" i="1"/>
  <c r="J992" i="1"/>
  <c r="J1161" i="1" s="1"/>
  <c r="J1164" i="1"/>
  <c r="M992" i="1"/>
  <c r="I991" i="1"/>
  <c r="AP1092" i="1" l="1"/>
  <c r="AQ1091" i="1"/>
  <c r="M991" i="1"/>
  <c r="I930" i="1"/>
  <c r="I1158" i="1"/>
  <c r="J991" i="1"/>
  <c r="J1158" i="1" s="1"/>
  <c r="AQ1092" i="1" l="1"/>
  <c r="AP1093" i="1"/>
  <c r="AQ1093" i="1" s="1"/>
  <c r="I871" i="1"/>
  <c r="J930" i="1"/>
  <c r="J1155" i="1" s="1"/>
  <c r="M930" i="1"/>
  <c r="I1155" i="1"/>
  <c r="M871" i="1" l="1"/>
  <c r="J871" i="1"/>
  <c r="I1152" i="1"/>
  <c r="M1152" i="1" l="1"/>
  <c r="J1152" i="1"/>
  <c r="I1162" i="1"/>
  <c r="I1165" i="1"/>
  <c r="I1159" i="1"/>
  <c r="I1156" i="1"/>
  <c r="J1162" i="1" l="1"/>
  <c r="J1165" i="1"/>
  <c r="J1159" i="1"/>
  <c r="J1156" i="1"/>
  <c r="I41" i="3" l="1"/>
  <c r="J8" i="5" s="1"/>
  <c r="I8" i="5"/>
  <c r="I38" i="3"/>
  <c r="H37" i="3"/>
  <c r="H55" i="3" s="1"/>
  <c r="I55" i="3" l="1"/>
  <c r="I7" i="5"/>
  <c r="I9" i="5" s="1"/>
  <c r="I11" i="5" s="1"/>
  <c r="I37" i="3"/>
  <c r="J7" i="5" s="1"/>
  <c r="J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下村　恭平</author>
  </authors>
  <commentList>
    <comment ref="U6" authorId="0" shapeId="0" xr:uid="{00000000-0006-0000-0000-000001000000}">
      <text>
        <r>
          <rPr>
            <b/>
            <sz val="9"/>
            <color indexed="81"/>
            <rFont val="ＭＳ Ｐゴシック"/>
            <family val="3"/>
            <charset val="128"/>
          </rPr>
          <t>この列はコピペ禁止！</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下村　恭平</author>
  </authors>
  <commentList>
    <comment ref="U6" authorId="0" shapeId="0" xr:uid="{00000000-0006-0000-0200-000001000000}">
      <text>
        <r>
          <rPr>
            <b/>
            <sz val="9"/>
            <color indexed="81"/>
            <rFont val="ＭＳ Ｐゴシック"/>
            <family val="3"/>
            <charset val="128"/>
          </rPr>
          <t>この列はコピペ禁止！</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下村　恭平</author>
  </authors>
  <commentList>
    <comment ref="U6" authorId="0" shapeId="0" xr:uid="{00000000-0006-0000-0400-000001000000}">
      <text>
        <r>
          <rPr>
            <b/>
            <sz val="9"/>
            <color indexed="81"/>
            <rFont val="ＭＳ Ｐゴシック"/>
            <family val="3"/>
            <charset val="128"/>
          </rPr>
          <t>この列はコピペ禁止！</t>
        </r>
      </text>
    </comment>
  </commentList>
</comments>
</file>

<file path=xl/sharedStrings.xml><?xml version="1.0" encoding="utf-8"?>
<sst xmlns="http://schemas.openxmlformats.org/spreadsheetml/2006/main" count="3647" uniqueCount="1473">
  <si>
    <t>科目</t>
    <rPh sb="0" eb="2">
      <t>カモク</t>
    </rPh>
    <phoneticPr fontId="9"/>
  </si>
  <si>
    <t>増減</t>
    <rPh sb="0" eb="2">
      <t>ゾウゲン</t>
    </rPh>
    <phoneticPr fontId="9"/>
  </si>
  <si>
    <t>1項　使用料</t>
    <rPh sb="1" eb="2">
      <t>コウ</t>
    </rPh>
    <rPh sb="3" eb="6">
      <t>シヨウリョウ</t>
    </rPh>
    <phoneticPr fontId="7"/>
  </si>
  <si>
    <t>4目　こども青少年使用料</t>
    <rPh sb="1" eb="2">
      <t>モク</t>
    </rPh>
    <rPh sb="6" eb="9">
      <t>セイショウネン</t>
    </rPh>
    <rPh sb="9" eb="12">
      <t>シヨウリョウ</t>
    </rPh>
    <phoneticPr fontId="7"/>
  </si>
  <si>
    <t>1節　保育所使用料</t>
    <rPh sb="1" eb="2">
      <t>セツ</t>
    </rPh>
    <rPh sb="3" eb="5">
      <t>ホイク</t>
    </rPh>
    <rPh sb="5" eb="6">
      <t>ショ</t>
    </rPh>
    <rPh sb="6" eb="9">
      <t>シヨウリョウ</t>
    </rPh>
    <phoneticPr fontId="7"/>
  </si>
  <si>
    <t>1目　総務使用料</t>
    <rPh sb="1" eb="2">
      <t>モク</t>
    </rPh>
    <rPh sb="3" eb="5">
      <t>ソウム</t>
    </rPh>
    <rPh sb="5" eb="8">
      <t>シヨウリョウ</t>
    </rPh>
    <phoneticPr fontId="7"/>
  </si>
  <si>
    <t>2節　幼稚園使用料</t>
    <rPh sb="1" eb="2">
      <t>セツ</t>
    </rPh>
    <rPh sb="3" eb="6">
      <t>ヨウチエン</t>
    </rPh>
    <rPh sb="6" eb="9">
      <t>シヨウリョウ</t>
    </rPh>
    <phoneticPr fontId="7"/>
  </si>
  <si>
    <t>3節　青少年施設使用料</t>
    <rPh sb="1" eb="2">
      <t>セツ</t>
    </rPh>
    <rPh sb="3" eb="6">
      <t>セイショウネン</t>
    </rPh>
    <rPh sb="6" eb="8">
      <t>シセツ</t>
    </rPh>
    <rPh sb="8" eb="11">
      <t>シヨウリョウ</t>
    </rPh>
    <phoneticPr fontId="7"/>
  </si>
  <si>
    <t>4節　其他使用料</t>
    <rPh sb="1" eb="2">
      <t>セツ</t>
    </rPh>
    <rPh sb="3" eb="5">
      <t>ソノタ</t>
    </rPh>
    <rPh sb="5" eb="8">
      <t>シヨウリョウ</t>
    </rPh>
    <phoneticPr fontId="7"/>
  </si>
  <si>
    <t>1項　国庫負担金</t>
    <rPh sb="1" eb="2">
      <t>コウ</t>
    </rPh>
    <rPh sb="3" eb="5">
      <t>コッコ</t>
    </rPh>
    <rPh sb="5" eb="8">
      <t>フタンキン</t>
    </rPh>
    <phoneticPr fontId="7"/>
  </si>
  <si>
    <t>1目　総務費国庫負担金</t>
    <rPh sb="1" eb="2">
      <t>モク</t>
    </rPh>
    <rPh sb="3" eb="5">
      <t>ソウム</t>
    </rPh>
    <rPh sb="5" eb="6">
      <t>ヒ</t>
    </rPh>
    <rPh sb="6" eb="8">
      <t>コッコ</t>
    </rPh>
    <rPh sb="8" eb="11">
      <t>フタンキン</t>
    </rPh>
    <phoneticPr fontId="7"/>
  </si>
  <si>
    <t>4目　こども青少年費国庫負担金</t>
    <rPh sb="1" eb="2">
      <t>モク</t>
    </rPh>
    <rPh sb="6" eb="9">
      <t>セイショウネン</t>
    </rPh>
    <rPh sb="9" eb="10">
      <t>ヒ</t>
    </rPh>
    <rPh sb="10" eb="12">
      <t>コッコ</t>
    </rPh>
    <rPh sb="12" eb="15">
      <t>フタンキン</t>
    </rPh>
    <phoneticPr fontId="7"/>
  </si>
  <si>
    <t>1節　こども育成費負担金</t>
    <rPh sb="1" eb="2">
      <t>セツ</t>
    </rPh>
    <rPh sb="6" eb="8">
      <t>イクセイ</t>
    </rPh>
    <rPh sb="8" eb="9">
      <t>ヒ</t>
    </rPh>
    <rPh sb="9" eb="12">
      <t>フタンキン</t>
    </rPh>
    <phoneticPr fontId="7"/>
  </si>
  <si>
    <t>2節　児童福祉費負担金</t>
    <rPh sb="1" eb="2">
      <t>セツ</t>
    </rPh>
    <rPh sb="3" eb="5">
      <t>ジドウ</t>
    </rPh>
    <rPh sb="5" eb="7">
      <t>フクシ</t>
    </rPh>
    <rPh sb="7" eb="8">
      <t>ヒ</t>
    </rPh>
    <rPh sb="8" eb="11">
      <t>フタンキン</t>
    </rPh>
    <phoneticPr fontId="7"/>
  </si>
  <si>
    <t>3節　母子福祉費負担金</t>
    <rPh sb="1" eb="2">
      <t>セツ</t>
    </rPh>
    <rPh sb="3" eb="5">
      <t>ボシ</t>
    </rPh>
    <rPh sb="5" eb="7">
      <t>フクシ</t>
    </rPh>
    <rPh sb="7" eb="8">
      <t>ヒ</t>
    </rPh>
    <rPh sb="8" eb="11">
      <t>フタンキン</t>
    </rPh>
    <phoneticPr fontId="7"/>
  </si>
  <si>
    <t>1款　市税</t>
    <rPh sb="1" eb="2">
      <t>カン</t>
    </rPh>
    <rPh sb="3" eb="4">
      <t>シ</t>
    </rPh>
    <rPh sb="4" eb="5">
      <t>ゼイ</t>
    </rPh>
    <phoneticPr fontId="7"/>
  </si>
  <si>
    <t>1項　市民税</t>
    <rPh sb="1" eb="2">
      <t>コウ</t>
    </rPh>
    <rPh sb="3" eb="6">
      <t>シミンゼイ</t>
    </rPh>
    <phoneticPr fontId="7"/>
  </si>
  <si>
    <t>1目　個人</t>
    <rPh sb="1" eb="2">
      <t>モク</t>
    </rPh>
    <rPh sb="3" eb="5">
      <t>コジン</t>
    </rPh>
    <phoneticPr fontId="7"/>
  </si>
  <si>
    <t>1節　現年課税分</t>
    <rPh sb="1" eb="2">
      <t>セツ</t>
    </rPh>
    <rPh sb="3" eb="5">
      <t>ゲンネン</t>
    </rPh>
    <rPh sb="5" eb="7">
      <t>カゼイ</t>
    </rPh>
    <rPh sb="7" eb="8">
      <t>ブン</t>
    </rPh>
    <phoneticPr fontId="7"/>
  </si>
  <si>
    <t>2節　滞納繰越分</t>
    <rPh sb="1" eb="2">
      <t>セツ</t>
    </rPh>
    <rPh sb="3" eb="5">
      <t>タイノウ</t>
    </rPh>
    <rPh sb="5" eb="7">
      <t>クリコシ</t>
    </rPh>
    <rPh sb="7" eb="8">
      <t>ブン</t>
    </rPh>
    <phoneticPr fontId="7"/>
  </si>
  <si>
    <t>2目　法人</t>
    <rPh sb="1" eb="2">
      <t>モク</t>
    </rPh>
    <rPh sb="3" eb="5">
      <t>ホウジン</t>
    </rPh>
    <phoneticPr fontId="7"/>
  </si>
  <si>
    <t>2項　固定資産税</t>
    <rPh sb="1" eb="2">
      <t>コウ</t>
    </rPh>
    <rPh sb="3" eb="5">
      <t>コテイ</t>
    </rPh>
    <rPh sb="5" eb="8">
      <t>シサンゼイ</t>
    </rPh>
    <phoneticPr fontId="7"/>
  </si>
  <si>
    <t>1目　固定資産税</t>
    <rPh sb="1" eb="2">
      <t>モク</t>
    </rPh>
    <rPh sb="3" eb="5">
      <t>コテイ</t>
    </rPh>
    <rPh sb="5" eb="8">
      <t>シサンゼイ</t>
    </rPh>
    <phoneticPr fontId="7"/>
  </si>
  <si>
    <t>2目　国有資産等所在市交付金</t>
    <rPh sb="1" eb="2">
      <t>モク</t>
    </rPh>
    <rPh sb="3" eb="5">
      <t>コクユウ</t>
    </rPh>
    <rPh sb="5" eb="7">
      <t>シサン</t>
    </rPh>
    <rPh sb="7" eb="8">
      <t>トウ</t>
    </rPh>
    <rPh sb="8" eb="10">
      <t>ショザイ</t>
    </rPh>
    <rPh sb="10" eb="11">
      <t>シ</t>
    </rPh>
    <rPh sb="11" eb="14">
      <t>コウフキン</t>
    </rPh>
    <phoneticPr fontId="7"/>
  </si>
  <si>
    <t>3項　軽自動車税</t>
    <rPh sb="1" eb="2">
      <t>コウ</t>
    </rPh>
    <rPh sb="3" eb="7">
      <t>ケイジドウシャ</t>
    </rPh>
    <rPh sb="7" eb="8">
      <t>ゼイ</t>
    </rPh>
    <phoneticPr fontId="7"/>
  </si>
  <si>
    <t>1目　軽自動車税</t>
    <rPh sb="1" eb="2">
      <t>モク</t>
    </rPh>
    <rPh sb="3" eb="7">
      <t>ケイジドウシャ</t>
    </rPh>
    <rPh sb="7" eb="8">
      <t>ゼイ</t>
    </rPh>
    <phoneticPr fontId="7"/>
  </si>
  <si>
    <t>4項　市たばこ税</t>
    <rPh sb="1" eb="2">
      <t>コウ</t>
    </rPh>
    <rPh sb="3" eb="4">
      <t>シ</t>
    </rPh>
    <rPh sb="7" eb="8">
      <t>ゼイ</t>
    </rPh>
    <phoneticPr fontId="7"/>
  </si>
  <si>
    <t>1目　市たばこ税</t>
    <rPh sb="1" eb="2">
      <t>モク</t>
    </rPh>
    <rPh sb="3" eb="4">
      <t>シ</t>
    </rPh>
    <rPh sb="7" eb="8">
      <t>ゼイ</t>
    </rPh>
    <phoneticPr fontId="7"/>
  </si>
  <si>
    <t>1目　事業所税</t>
    <rPh sb="1" eb="2">
      <t>モク</t>
    </rPh>
    <rPh sb="3" eb="6">
      <t>ジギョウショ</t>
    </rPh>
    <rPh sb="6" eb="7">
      <t>ゼイ</t>
    </rPh>
    <phoneticPr fontId="7"/>
  </si>
  <si>
    <t>1目　都市計画税</t>
    <rPh sb="1" eb="2">
      <t>モク</t>
    </rPh>
    <rPh sb="3" eb="5">
      <t>トシ</t>
    </rPh>
    <rPh sb="5" eb="7">
      <t>ケイカク</t>
    </rPh>
    <rPh sb="7" eb="8">
      <t>ゼイ</t>
    </rPh>
    <phoneticPr fontId="7"/>
  </si>
  <si>
    <t>2款　地方譲与税</t>
    <rPh sb="1" eb="2">
      <t>カン</t>
    </rPh>
    <rPh sb="3" eb="5">
      <t>チホウ</t>
    </rPh>
    <rPh sb="5" eb="7">
      <t>ジョウヨ</t>
    </rPh>
    <rPh sb="7" eb="8">
      <t>ゼイ</t>
    </rPh>
    <phoneticPr fontId="7"/>
  </si>
  <si>
    <t>1項　地方揮発油譲与税</t>
    <rPh sb="1" eb="2">
      <t>コウ</t>
    </rPh>
    <rPh sb="3" eb="5">
      <t>チホウ</t>
    </rPh>
    <rPh sb="5" eb="8">
      <t>キハツユ</t>
    </rPh>
    <rPh sb="8" eb="10">
      <t>ジョウヨ</t>
    </rPh>
    <rPh sb="10" eb="11">
      <t>ゼイ</t>
    </rPh>
    <phoneticPr fontId="7"/>
  </si>
  <si>
    <t>1目　地方揮発油譲与税</t>
    <rPh sb="1" eb="2">
      <t>モク</t>
    </rPh>
    <rPh sb="3" eb="5">
      <t>チホウ</t>
    </rPh>
    <rPh sb="5" eb="8">
      <t>キハツユ</t>
    </rPh>
    <rPh sb="8" eb="10">
      <t>ジョウヨ</t>
    </rPh>
    <rPh sb="10" eb="11">
      <t>ゼイ</t>
    </rPh>
    <phoneticPr fontId="7"/>
  </si>
  <si>
    <t>1節　地方揮発油譲与税</t>
    <rPh sb="1" eb="2">
      <t>セツ</t>
    </rPh>
    <rPh sb="3" eb="5">
      <t>チホウ</t>
    </rPh>
    <rPh sb="5" eb="8">
      <t>キハツユ</t>
    </rPh>
    <rPh sb="8" eb="10">
      <t>ジョウヨ</t>
    </rPh>
    <rPh sb="10" eb="11">
      <t>ゼイ</t>
    </rPh>
    <phoneticPr fontId="7"/>
  </si>
  <si>
    <t>2項　自動車重量譲与税</t>
    <rPh sb="1" eb="2">
      <t>コウ</t>
    </rPh>
    <rPh sb="3" eb="6">
      <t>ジドウシャ</t>
    </rPh>
    <rPh sb="6" eb="8">
      <t>ジュウリョウ</t>
    </rPh>
    <rPh sb="8" eb="10">
      <t>ジョウヨ</t>
    </rPh>
    <rPh sb="10" eb="11">
      <t>ゼイ</t>
    </rPh>
    <phoneticPr fontId="7"/>
  </si>
  <si>
    <t>1目　自動車重量譲与税</t>
    <rPh sb="1" eb="2">
      <t>モク</t>
    </rPh>
    <rPh sb="3" eb="6">
      <t>ジドウシャ</t>
    </rPh>
    <rPh sb="6" eb="8">
      <t>ジュウリョウ</t>
    </rPh>
    <rPh sb="8" eb="10">
      <t>ジョウヨ</t>
    </rPh>
    <rPh sb="10" eb="11">
      <t>ゼイ</t>
    </rPh>
    <phoneticPr fontId="7"/>
  </si>
  <si>
    <t>1節　自動車重量譲与税</t>
    <rPh sb="1" eb="2">
      <t>セツ</t>
    </rPh>
    <rPh sb="3" eb="6">
      <t>ジドウシャ</t>
    </rPh>
    <rPh sb="6" eb="8">
      <t>ジュウリョウ</t>
    </rPh>
    <rPh sb="8" eb="10">
      <t>ジョウヨ</t>
    </rPh>
    <rPh sb="10" eb="11">
      <t>ゼイ</t>
    </rPh>
    <phoneticPr fontId="7"/>
  </si>
  <si>
    <t>3項　地方道路譲与税</t>
    <rPh sb="1" eb="2">
      <t>コウ</t>
    </rPh>
    <rPh sb="3" eb="5">
      <t>チホウ</t>
    </rPh>
    <rPh sb="5" eb="7">
      <t>ドウロ</t>
    </rPh>
    <rPh sb="7" eb="9">
      <t>ジョウヨ</t>
    </rPh>
    <rPh sb="9" eb="10">
      <t>ゼイ</t>
    </rPh>
    <phoneticPr fontId="7"/>
  </si>
  <si>
    <t>1目　地方道路譲与税</t>
    <rPh sb="1" eb="2">
      <t>モク</t>
    </rPh>
    <rPh sb="3" eb="5">
      <t>チホウ</t>
    </rPh>
    <rPh sb="5" eb="7">
      <t>ドウロ</t>
    </rPh>
    <rPh sb="7" eb="9">
      <t>ジョウヨ</t>
    </rPh>
    <rPh sb="9" eb="10">
      <t>ゼイ</t>
    </rPh>
    <phoneticPr fontId="7"/>
  </si>
  <si>
    <t>1節　地方道路譲与税</t>
    <rPh sb="1" eb="2">
      <t>セツ</t>
    </rPh>
    <rPh sb="3" eb="5">
      <t>チホウ</t>
    </rPh>
    <rPh sb="5" eb="7">
      <t>ドウロ</t>
    </rPh>
    <rPh sb="7" eb="9">
      <t>ジョウヨ</t>
    </rPh>
    <rPh sb="9" eb="10">
      <t>ゼイ</t>
    </rPh>
    <phoneticPr fontId="7"/>
  </si>
  <si>
    <t>1目　特別とん譲与税</t>
    <rPh sb="1" eb="2">
      <t>モク</t>
    </rPh>
    <rPh sb="3" eb="5">
      <t>トクベツ</t>
    </rPh>
    <rPh sb="7" eb="9">
      <t>ジョウヨ</t>
    </rPh>
    <rPh sb="9" eb="10">
      <t>ゼイ</t>
    </rPh>
    <phoneticPr fontId="7"/>
  </si>
  <si>
    <t>1節　特別とん譲与税</t>
    <rPh sb="1" eb="2">
      <t>セツ</t>
    </rPh>
    <rPh sb="3" eb="5">
      <t>トクベツ</t>
    </rPh>
    <rPh sb="7" eb="9">
      <t>ジョウヨ</t>
    </rPh>
    <rPh sb="9" eb="10">
      <t>ゼイ</t>
    </rPh>
    <phoneticPr fontId="7"/>
  </si>
  <si>
    <t>1目　石油ガス譲与税</t>
    <rPh sb="1" eb="2">
      <t>モク</t>
    </rPh>
    <rPh sb="3" eb="5">
      <t>セキユ</t>
    </rPh>
    <rPh sb="7" eb="9">
      <t>ジョウヨ</t>
    </rPh>
    <rPh sb="9" eb="10">
      <t>ゼイ</t>
    </rPh>
    <phoneticPr fontId="7"/>
  </si>
  <si>
    <t>1節　石油ガス譲与税</t>
    <rPh sb="1" eb="2">
      <t>セツ</t>
    </rPh>
    <rPh sb="3" eb="5">
      <t>セキユ</t>
    </rPh>
    <rPh sb="7" eb="9">
      <t>ジョウヨ</t>
    </rPh>
    <rPh sb="9" eb="10">
      <t>ゼイ</t>
    </rPh>
    <phoneticPr fontId="7"/>
  </si>
  <si>
    <t>1項　利子割交付金</t>
    <rPh sb="1" eb="2">
      <t>コウ</t>
    </rPh>
    <rPh sb="3" eb="5">
      <t>リシ</t>
    </rPh>
    <rPh sb="5" eb="6">
      <t>ワリ</t>
    </rPh>
    <rPh sb="6" eb="9">
      <t>コウフキン</t>
    </rPh>
    <phoneticPr fontId="7"/>
  </si>
  <si>
    <t>1目　利子割交付金</t>
    <rPh sb="1" eb="2">
      <t>モク</t>
    </rPh>
    <rPh sb="3" eb="5">
      <t>リシ</t>
    </rPh>
    <rPh sb="5" eb="6">
      <t>ワリ</t>
    </rPh>
    <rPh sb="6" eb="9">
      <t>コウフキン</t>
    </rPh>
    <phoneticPr fontId="7"/>
  </si>
  <si>
    <t>1節　利子割交付金</t>
    <rPh sb="1" eb="2">
      <t>セツ</t>
    </rPh>
    <rPh sb="3" eb="5">
      <t>リシ</t>
    </rPh>
    <rPh sb="5" eb="6">
      <t>ワリ</t>
    </rPh>
    <rPh sb="6" eb="9">
      <t>コウフキン</t>
    </rPh>
    <phoneticPr fontId="7"/>
  </si>
  <si>
    <t>1項　配当割交付金</t>
    <rPh sb="1" eb="2">
      <t>コウ</t>
    </rPh>
    <rPh sb="3" eb="5">
      <t>ハイトウ</t>
    </rPh>
    <rPh sb="5" eb="6">
      <t>ワリ</t>
    </rPh>
    <rPh sb="6" eb="9">
      <t>コウフキン</t>
    </rPh>
    <phoneticPr fontId="7"/>
  </si>
  <si>
    <t>1目　配当割交付金</t>
    <rPh sb="1" eb="2">
      <t>モク</t>
    </rPh>
    <rPh sb="3" eb="5">
      <t>ハイトウ</t>
    </rPh>
    <rPh sb="5" eb="6">
      <t>ワリ</t>
    </rPh>
    <rPh sb="6" eb="9">
      <t>コウフキン</t>
    </rPh>
    <phoneticPr fontId="7"/>
  </si>
  <si>
    <t>1節　配当割交付金</t>
    <rPh sb="1" eb="2">
      <t>セツ</t>
    </rPh>
    <rPh sb="3" eb="5">
      <t>ハイトウ</t>
    </rPh>
    <rPh sb="5" eb="6">
      <t>ワリ</t>
    </rPh>
    <rPh sb="6" eb="9">
      <t>コウフキン</t>
    </rPh>
    <phoneticPr fontId="7"/>
  </si>
  <si>
    <t>1項　株式等譲渡所得割交付金</t>
    <rPh sb="1" eb="2">
      <t>コウ</t>
    </rPh>
    <rPh sb="3" eb="5">
      <t>カブシキ</t>
    </rPh>
    <rPh sb="5" eb="6">
      <t>トウ</t>
    </rPh>
    <rPh sb="6" eb="8">
      <t>ジョウト</t>
    </rPh>
    <rPh sb="8" eb="10">
      <t>ショトク</t>
    </rPh>
    <rPh sb="10" eb="11">
      <t>ワリ</t>
    </rPh>
    <rPh sb="11" eb="14">
      <t>コウフキン</t>
    </rPh>
    <phoneticPr fontId="7"/>
  </si>
  <si>
    <t>1目　株式等譲渡所得割交付金</t>
    <rPh sb="1" eb="2">
      <t>モク</t>
    </rPh>
    <rPh sb="3" eb="5">
      <t>カブシキ</t>
    </rPh>
    <rPh sb="5" eb="6">
      <t>トウ</t>
    </rPh>
    <rPh sb="6" eb="8">
      <t>ジョウト</t>
    </rPh>
    <rPh sb="8" eb="10">
      <t>ショトク</t>
    </rPh>
    <rPh sb="10" eb="11">
      <t>ワリ</t>
    </rPh>
    <rPh sb="11" eb="14">
      <t>コウフキン</t>
    </rPh>
    <phoneticPr fontId="7"/>
  </si>
  <si>
    <t>1節　株式等譲渡所得割交付金</t>
    <rPh sb="1" eb="2">
      <t>セツ</t>
    </rPh>
    <rPh sb="3" eb="5">
      <t>カブシキ</t>
    </rPh>
    <rPh sb="5" eb="6">
      <t>トウ</t>
    </rPh>
    <rPh sb="6" eb="8">
      <t>ジョウト</t>
    </rPh>
    <rPh sb="8" eb="10">
      <t>ショトク</t>
    </rPh>
    <rPh sb="10" eb="11">
      <t>ワリ</t>
    </rPh>
    <rPh sb="11" eb="14">
      <t>コウフキン</t>
    </rPh>
    <phoneticPr fontId="7"/>
  </si>
  <si>
    <t>1項　地方消費税交付金</t>
    <rPh sb="1" eb="2">
      <t>コウ</t>
    </rPh>
    <rPh sb="3" eb="5">
      <t>チホウ</t>
    </rPh>
    <rPh sb="5" eb="8">
      <t>ショウヒゼイ</t>
    </rPh>
    <rPh sb="8" eb="11">
      <t>コウフキン</t>
    </rPh>
    <phoneticPr fontId="7"/>
  </si>
  <si>
    <t>1目　地方消費税交付金</t>
    <rPh sb="1" eb="2">
      <t>モク</t>
    </rPh>
    <rPh sb="3" eb="5">
      <t>チホウ</t>
    </rPh>
    <rPh sb="5" eb="8">
      <t>ショウヒゼイ</t>
    </rPh>
    <rPh sb="8" eb="11">
      <t>コウフキン</t>
    </rPh>
    <phoneticPr fontId="7"/>
  </si>
  <si>
    <t>1節　地方消費税交付金</t>
    <rPh sb="1" eb="2">
      <t>セツ</t>
    </rPh>
    <rPh sb="3" eb="5">
      <t>チホウ</t>
    </rPh>
    <rPh sb="5" eb="7">
      <t>ショウヒ</t>
    </rPh>
    <rPh sb="7" eb="8">
      <t>ゼイ</t>
    </rPh>
    <rPh sb="8" eb="11">
      <t>コウフキン</t>
    </rPh>
    <phoneticPr fontId="7"/>
  </si>
  <si>
    <t>1項　自動車取得税交付金</t>
    <rPh sb="1" eb="2">
      <t>コウ</t>
    </rPh>
    <rPh sb="3" eb="6">
      <t>ジドウシャ</t>
    </rPh>
    <rPh sb="6" eb="8">
      <t>シュトク</t>
    </rPh>
    <rPh sb="8" eb="9">
      <t>ゼイ</t>
    </rPh>
    <rPh sb="9" eb="12">
      <t>コウフキン</t>
    </rPh>
    <phoneticPr fontId="7"/>
  </si>
  <si>
    <t>1目　自動車取得税交付金</t>
    <rPh sb="1" eb="2">
      <t>モク</t>
    </rPh>
    <rPh sb="3" eb="6">
      <t>ジドウシャ</t>
    </rPh>
    <rPh sb="6" eb="8">
      <t>シュトク</t>
    </rPh>
    <rPh sb="8" eb="9">
      <t>ゼイ</t>
    </rPh>
    <rPh sb="9" eb="12">
      <t>コウフキン</t>
    </rPh>
    <phoneticPr fontId="7"/>
  </si>
  <si>
    <t>1節　自動車取得税交付金</t>
    <rPh sb="1" eb="2">
      <t>セツ</t>
    </rPh>
    <rPh sb="3" eb="6">
      <t>ジドウシャ</t>
    </rPh>
    <rPh sb="6" eb="8">
      <t>シュトク</t>
    </rPh>
    <rPh sb="8" eb="9">
      <t>ゼイ</t>
    </rPh>
    <rPh sb="9" eb="12">
      <t>コウフキン</t>
    </rPh>
    <phoneticPr fontId="7"/>
  </si>
  <si>
    <t>2目　旧法による自動車取得税交付金</t>
    <rPh sb="1" eb="2">
      <t>モク</t>
    </rPh>
    <rPh sb="3" eb="5">
      <t>キュウホウ</t>
    </rPh>
    <rPh sb="8" eb="11">
      <t>ジドウシャ</t>
    </rPh>
    <rPh sb="11" eb="13">
      <t>シュトク</t>
    </rPh>
    <rPh sb="13" eb="14">
      <t>ゼイ</t>
    </rPh>
    <rPh sb="14" eb="17">
      <t>コウフキン</t>
    </rPh>
    <phoneticPr fontId="7"/>
  </si>
  <si>
    <t>1節　旧法による自動車取得税交付金</t>
    <rPh sb="1" eb="2">
      <t>セツ</t>
    </rPh>
    <rPh sb="3" eb="5">
      <t>キュウホウ</t>
    </rPh>
    <rPh sb="8" eb="11">
      <t>ジドウシャ</t>
    </rPh>
    <rPh sb="11" eb="13">
      <t>シュトク</t>
    </rPh>
    <rPh sb="13" eb="14">
      <t>ゼイ</t>
    </rPh>
    <rPh sb="14" eb="17">
      <t>コウフキン</t>
    </rPh>
    <phoneticPr fontId="7"/>
  </si>
  <si>
    <t>1項　軽油引取税交付金</t>
    <rPh sb="1" eb="2">
      <t>コウ</t>
    </rPh>
    <rPh sb="3" eb="5">
      <t>ケイユ</t>
    </rPh>
    <rPh sb="5" eb="7">
      <t>ヒキトリ</t>
    </rPh>
    <rPh sb="7" eb="8">
      <t>ゼイ</t>
    </rPh>
    <rPh sb="8" eb="11">
      <t>コウフキン</t>
    </rPh>
    <phoneticPr fontId="7"/>
  </si>
  <si>
    <t>1目　軽油引取税交付金</t>
    <rPh sb="1" eb="2">
      <t>モク</t>
    </rPh>
    <rPh sb="3" eb="5">
      <t>ケイユ</t>
    </rPh>
    <rPh sb="5" eb="7">
      <t>ヒキトリ</t>
    </rPh>
    <rPh sb="7" eb="8">
      <t>ゼイ</t>
    </rPh>
    <rPh sb="8" eb="11">
      <t>コウフキン</t>
    </rPh>
    <phoneticPr fontId="7"/>
  </si>
  <si>
    <t>1節　軽油引取税交付金</t>
    <rPh sb="1" eb="2">
      <t>セツ</t>
    </rPh>
    <rPh sb="3" eb="5">
      <t>ケイユ</t>
    </rPh>
    <rPh sb="5" eb="7">
      <t>ヒキトリ</t>
    </rPh>
    <rPh sb="7" eb="8">
      <t>ゼイ</t>
    </rPh>
    <rPh sb="8" eb="11">
      <t>コウフキン</t>
    </rPh>
    <phoneticPr fontId="7"/>
  </si>
  <si>
    <t>2目　旧法による軽油引取税交付金</t>
    <rPh sb="1" eb="2">
      <t>モク</t>
    </rPh>
    <rPh sb="3" eb="5">
      <t>キュウホウ</t>
    </rPh>
    <rPh sb="8" eb="10">
      <t>ケイユ</t>
    </rPh>
    <rPh sb="10" eb="12">
      <t>ヒキトリ</t>
    </rPh>
    <rPh sb="12" eb="13">
      <t>ゼイ</t>
    </rPh>
    <rPh sb="13" eb="16">
      <t>コウフキン</t>
    </rPh>
    <phoneticPr fontId="7"/>
  </si>
  <si>
    <t>1節　旧法による軽油引取税交付金</t>
    <rPh sb="1" eb="2">
      <t>セツ</t>
    </rPh>
    <rPh sb="3" eb="5">
      <t>キュウホウ</t>
    </rPh>
    <rPh sb="8" eb="10">
      <t>ケイユ</t>
    </rPh>
    <rPh sb="10" eb="12">
      <t>ヒキトリ</t>
    </rPh>
    <rPh sb="12" eb="13">
      <t>ゼイ</t>
    </rPh>
    <rPh sb="13" eb="16">
      <t>コウフキン</t>
    </rPh>
    <phoneticPr fontId="7"/>
  </si>
  <si>
    <t>1項　地方特例交付金</t>
    <rPh sb="1" eb="2">
      <t>コウ</t>
    </rPh>
    <rPh sb="3" eb="5">
      <t>チホウ</t>
    </rPh>
    <rPh sb="5" eb="7">
      <t>トクレイ</t>
    </rPh>
    <rPh sb="7" eb="10">
      <t>コウフキン</t>
    </rPh>
    <phoneticPr fontId="7"/>
  </si>
  <si>
    <t>1目　地方特例交付金</t>
    <rPh sb="1" eb="2">
      <t>モク</t>
    </rPh>
    <rPh sb="3" eb="5">
      <t>チホウ</t>
    </rPh>
    <rPh sb="5" eb="7">
      <t>トクレイ</t>
    </rPh>
    <rPh sb="7" eb="10">
      <t>コウフキン</t>
    </rPh>
    <phoneticPr fontId="7"/>
  </si>
  <si>
    <t>1節　地方特例交付金</t>
    <rPh sb="1" eb="2">
      <t>セツ</t>
    </rPh>
    <rPh sb="3" eb="5">
      <t>チホウ</t>
    </rPh>
    <rPh sb="5" eb="7">
      <t>トクレイ</t>
    </rPh>
    <rPh sb="7" eb="10">
      <t>コウフキン</t>
    </rPh>
    <phoneticPr fontId="7"/>
  </si>
  <si>
    <t>1項　地方交付税</t>
    <rPh sb="1" eb="2">
      <t>コウ</t>
    </rPh>
    <phoneticPr fontId="7"/>
  </si>
  <si>
    <t>1目　地方交付税</t>
    <rPh sb="1" eb="2">
      <t>モク</t>
    </rPh>
    <phoneticPr fontId="7"/>
  </si>
  <si>
    <t>1節　地方交付税</t>
    <rPh sb="1" eb="2">
      <t>セツ</t>
    </rPh>
    <phoneticPr fontId="7"/>
  </si>
  <si>
    <t>1項　交通安全対策特別交付金</t>
    <rPh sb="1" eb="2">
      <t>コウ</t>
    </rPh>
    <phoneticPr fontId="7"/>
  </si>
  <si>
    <t>1目　交通安全対策特別交付金</t>
    <rPh sb="1" eb="2">
      <t>モク</t>
    </rPh>
    <phoneticPr fontId="7"/>
  </si>
  <si>
    <t>1節　交通安全対策特別交付金</t>
    <rPh sb="1" eb="2">
      <t>セツ</t>
    </rPh>
    <phoneticPr fontId="7"/>
  </si>
  <si>
    <t>1項　分担金</t>
    <rPh sb="1" eb="2">
      <t>コウ</t>
    </rPh>
    <rPh sb="3" eb="6">
      <t>ブンタンキン</t>
    </rPh>
    <phoneticPr fontId="7"/>
  </si>
  <si>
    <t>1目　土木費分担金</t>
    <rPh sb="1" eb="2">
      <t>モク</t>
    </rPh>
    <rPh sb="3" eb="5">
      <t>ドボク</t>
    </rPh>
    <rPh sb="5" eb="6">
      <t>ヒ</t>
    </rPh>
    <rPh sb="6" eb="9">
      <t>ブンタンキン</t>
    </rPh>
    <phoneticPr fontId="7"/>
  </si>
  <si>
    <t>3節　計画調査費分担金</t>
    <rPh sb="1" eb="2">
      <t>セツ</t>
    </rPh>
    <rPh sb="3" eb="5">
      <t>ケイカク</t>
    </rPh>
    <rPh sb="5" eb="8">
      <t>チョウサヒ</t>
    </rPh>
    <rPh sb="8" eb="11">
      <t>ブンタンキン</t>
    </rPh>
    <phoneticPr fontId="7"/>
  </si>
  <si>
    <t>4節　街路事業費分担金</t>
    <rPh sb="1" eb="2">
      <t>セツ</t>
    </rPh>
    <rPh sb="3" eb="5">
      <t>ガイロ</t>
    </rPh>
    <rPh sb="5" eb="7">
      <t>ジギョウ</t>
    </rPh>
    <rPh sb="7" eb="8">
      <t>ヒ</t>
    </rPh>
    <rPh sb="8" eb="11">
      <t>ブンタンキン</t>
    </rPh>
    <phoneticPr fontId="7"/>
  </si>
  <si>
    <t>2項　負担金</t>
    <rPh sb="1" eb="2">
      <t>コウ</t>
    </rPh>
    <rPh sb="3" eb="6">
      <t>フタンキン</t>
    </rPh>
    <phoneticPr fontId="7"/>
  </si>
  <si>
    <t>1目　健康費負担金</t>
    <rPh sb="1" eb="2">
      <t>モク</t>
    </rPh>
    <rPh sb="3" eb="5">
      <t>ケンコウ</t>
    </rPh>
    <rPh sb="5" eb="6">
      <t>ヒ</t>
    </rPh>
    <rPh sb="6" eb="9">
      <t>フタンキン</t>
    </rPh>
    <phoneticPr fontId="7"/>
  </si>
  <si>
    <t>1節　市民病院費負担金</t>
    <rPh sb="1" eb="2">
      <t>セツ</t>
    </rPh>
    <rPh sb="3" eb="5">
      <t>シミン</t>
    </rPh>
    <rPh sb="5" eb="7">
      <t>ビョウイン</t>
    </rPh>
    <rPh sb="7" eb="8">
      <t>ヒ</t>
    </rPh>
    <rPh sb="8" eb="11">
      <t>フタンキン</t>
    </rPh>
    <phoneticPr fontId="7"/>
  </si>
  <si>
    <t>健康局</t>
    <rPh sb="0" eb="2">
      <t>ケンコウ</t>
    </rPh>
    <rPh sb="2" eb="3">
      <t>キョク</t>
    </rPh>
    <phoneticPr fontId="7"/>
  </si>
  <si>
    <t>建設局</t>
    <rPh sb="0" eb="3">
      <t>ケンセツキョク</t>
    </rPh>
    <phoneticPr fontId="7"/>
  </si>
  <si>
    <t>2節　区役所付設会館使用料</t>
    <rPh sb="1" eb="2">
      <t>セツ</t>
    </rPh>
    <rPh sb="3" eb="4">
      <t>ク</t>
    </rPh>
    <rPh sb="4" eb="6">
      <t>ヤクショ</t>
    </rPh>
    <rPh sb="6" eb="8">
      <t>フセツ</t>
    </rPh>
    <rPh sb="8" eb="10">
      <t>カイカン</t>
    </rPh>
    <rPh sb="10" eb="13">
      <t>シヨウリョウ</t>
    </rPh>
    <phoneticPr fontId="7"/>
  </si>
  <si>
    <t>3節　其他使用料</t>
    <rPh sb="1" eb="2">
      <t>セツ</t>
    </rPh>
    <rPh sb="3" eb="5">
      <t>ソノタ</t>
    </rPh>
    <rPh sb="5" eb="8">
      <t>シヨウリョウ</t>
    </rPh>
    <phoneticPr fontId="7"/>
  </si>
  <si>
    <t>市民局</t>
    <rPh sb="0" eb="2">
      <t>シミン</t>
    </rPh>
    <rPh sb="2" eb="3">
      <t>キョク</t>
    </rPh>
    <phoneticPr fontId="7"/>
  </si>
  <si>
    <t>2目　福祉使用料</t>
    <rPh sb="1" eb="2">
      <t>モク</t>
    </rPh>
    <rPh sb="3" eb="5">
      <t>フクシ</t>
    </rPh>
    <rPh sb="5" eb="8">
      <t>シヨウリョウ</t>
    </rPh>
    <phoneticPr fontId="7"/>
  </si>
  <si>
    <t>1節　障がい者福祉施設使用料</t>
    <rPh sb="1" eb="2">
      <t>セツ</t>
    </rPh>
    <rPh sb="3" eb="4">
      <t>ショウ</t>
    </rPh>
    <rPh sb="6" eb="7">
      <t>シャ</t>
    </rPh>
    <rPh sb="7" eb="9">
      <t>フクシ</t>
    </rPh>
    <rPh sb="9" eb="11">
      <t>シセツ</t>
    </rPh>
    <rPh sb="11" eb="14">
      <t>シヨウリョウ</t>
    </rPh>
    <phoneticPr fontId="7"/>
  </si>
  <si>
    <t>2節　社会福祉センター使用料</t>
    <rPh sb="1" eb="2">
      <t>セツ</t>
    </rPh>
    <rPh sb="3" eb="5">
      <t>シャカイ</t>
    </rPh>
    <rPh sb="5" eb="7">
      <t>フクシ</t>
    </rPh>
    <rPh sb="11" eb="14">
      <t>シヨウリョウ</t>
    </rPh>
    <phoneticPr fontId="7"/>
  </si>
  <si>
    <t>3節　社会福祉研修・情報センター使用料</t>
    <rPh sb="1" eb="2">
      <t>セツ</t>
    </rPh>
    <rPh sb="3" eb="5">
      <t>シャカイ</t>
    </rPh>
    <rPh sb="5" eb="7">
      <t>フクシ</t>
    </rPh>
    <rPh sb="7" eb="9">
      <t>ケンシュウ</t>
    </rPh>
    <rPh sb="10" eb="12">
      <t>ジョウホウ</t>
    </rPh>
    <rPh sb="16" eb="19">
      <t>シヨウリョウ</t>
    </rPh>
    <phoneticPr fontId="7"/>
  </si>
  <si>
    <t>福祉局</t>
    <rPh sb="0" eb="2">
      <t>フクシ</t>
    </rPh>
    <rPh sb="2" eb="3">
      <t>キョク</t>
    </rPh>
    <phoneticPr fontId="7"/>
  </si>
  <si>
    <t>3目　健康使用料</t>
    <rPh sb="1" eb="2">
      <t>モク</t>
    </rPh>
    <rPh sb="3" eb="5">
      <t>ケンコウ</t>
    </rPh>
    <rPh sb="5" eb="8">
      <t>シヨウリョウ</t>
    </rPh>
    <phoneticPr fontId="7"/>
  </si>
  <si>
    <t>1節　保健所使用料</t>
    <rPh sb="1" eb="2">
      <t>セツ</t>
    </rPh>
    <rPh sb="3" eb="5">
      <t>ホケン</t>
    </rPh>
    <rPh sb="5" eb="6">
      <t>ショ</t>
    </rPh>
    <rPh sb="6" eb="9">
      <t>シヨウリョウ</t>
    </rPh>
    <phoneticPr fontId="7"/>
  </si>
  <si>
    <t>2節　こころの健康センター使用料</t>
    <rPh sb="1" eb="2">
      <t>セツ</t>
    </rPh>
    <rPh sb="7" eb="9">
      <t>ケンコウ</t>
    </rPh>
    <rPh sb="13" eb="16">
      <t>シヨウリョウ</t>
    </rPh>
    <phoneticPr fontId="7"/>
  </si>
  <si>
    <t>5目　環境使用料</t>
    <rPh sb="1" eb="2">
      <t>モク</t>
    </rPh>
    <rPh sb="3" eb="5">
      <t>カンキョウ</t>
    </rPh>
    <rPh sb="5" eb="8">
      <t>シヨウリョウ</t>
    </rPh>
    <phoneticPr fontId="7"/>
  </si>
  <si>
    <t>1節　斎場使用料</t>
    <rPh sb="1" eb="2">
      <t>セツ</t>
    </rPh>
    <rPh sb="3" eb="5">
      <t>サイジョウ</t>
    </rPh>
    <rPh sb="5" eb="8">
      <t>シヨウリョウ</t>
    </rPh>
    <phoneticPr fontId="7"/>
  </si>
  <si>
    <t>2節　霊園使用料</t>
    <rPh sb="1" eb="2">
      <t>セツ</t>
    </rPh>
    <rPh sb="3" eb="5">
      <t>レイエン</t>
    </rPh>
    <rPh sb="5" eb="8">
      <t>シヨウリョウ</t>
    </rPh>
    <phoneticPr fontId="7"/>
  </si>
  <si>
    <t>環境局</t>
    <rPh sb="0" eb="3">
      <t>カンキョウキョク</t>
    </rPh>
    <phoneticPr fontId="7"/>
  </si>
  <si>
    <t>6目　経済戦略使用料</t>
    <rPh sb="1" eb="2">
      <t>モク</t>
    </rPh>
    <rPh sb="3" eb="5">
      <t>ケイザイ</t>
    </rPh>
    <rPh sb="5" eb="7">
      <t>センリャク</t>
    </rPh>
    <rPh sb="7" eb="10">
      <t>シヨウリョウ</t>
    </rPh>
    <phoneticPr fontId="7"/>
  </si>
  <si>
    <t>3節　公園使用料</t>
    <rPh sb="1" eb="2">
      <t>セツ</t>
    </rPh>
    <rPh sb="3" eb="5">
      <t>コウエン</t>
    </rPh>
    <rPh sb="5" eb="8">
      <t>シヨウリョウ</t>
    </rPh>
    <phoneticPr fontId="7"/>
  </si>
  <si>
    <t>経済戦略局</t>
    <rPh sb="0" eb="2">
      <t>ケイザイ</t>
    </rPh>
    <rPh sb="2" eb="4">
      <t>センリャク</t>
    </rPh>
    <rPh sb="4" eb="5">
      <t>キョク</t>
    </rPh>
    <phoneticPr fontId="7"/>
  </si>
  <si>
    <t>8目　港湾使用料</t>
    <rPh sb="1" eb="2">
      <t>モク</t>
    </rPh>
    <rPh sb="3" eb="5">
      <t>コウワン</t>
    </rPh>
    <rPh sb="5" eb="8">
      <t>シヨウリョウ</t>
    </rPh>
    <phoneticPr fontId="7"/>
  </si>
  <si>
    <t>5節　其他使用料</t>
    <rPh sb="1" eb="2">
      <t>セツ</t>
    </rPh>
    <rPh sb="3" eb="5">
      <t>ソノタ</t>
    </rPh>
    <rPh sb="5" eb="8">
      <t>シヨウリョウ</t>
    </rPh>
    <phoneticPr fontId="7"/>
  </si>
  <si>
    <t>7目　土木使用料</t>
    <rPh sb="1" eb="2">
      <t>モク</t>
    </rPh>
    <rPh sb="3" eb="5">
      <t>ドボク</t>
    </rPh>
    <rPh sb="5" eb="8">
      <t>シヨウリョウ</t>
    </rPh>
    <phoneticPr fontId="7"/>
  </si>
  <si>
    <t>1節　道路使用料</t>
    <rPh sb="1" eb="2">
      <t>セツ</t>
    </rPh>
    <rPh sb="3" eb="5">
      <t>ドウロ</t>
    </rPh>
    <rPh sb="5" eb="8">
      <t>シヨウリョウ</t>
    </rPh>
    <phoneticPr fontId="7"/>
  </si>
  <si>
    <t>2節　河川使用料</t>
    <rPh sb="1" eb="2">
      <t>セツ</t>
    </rPh>
    <rPh sb="3" eb="5">
      <t>カセン</t>
    </rPh>
    <rPh sb="5" eb="8">
      <t>シヨウリョウ</t>
    </rPh>
    <phoneticPr fontId="7"/>
  </si>
  <si>
    <t>4節　動物園使用料</t>
    <rPh sb="1" eb="2">
      <t>セツ</t>
    </rPh>
    <rPh sb="3" eb="6">
      <t>ドウブツエン</t>
    </rPh>
    <rPh sb="6" eb="9">
      <t>シヨウリョウ</t>
    </rPh>
    <phoneticPr fontId="7"/>
  </si>
  <si>
    <t>9目　住宅使用料</t>
    <rPh sb="1" eb="2">
      <t>モク</t>
    </rPh>
    <rPh sb="3" eb="5">
      <t>ジュウタク</t>
    </rPh>
    <rPh sb="5" eb="8">
      <t>シヨウリョウ</t>
    </rPh>
    <phoneticPr fontId="7"/>
  </si>
  <si>
    <t>1節　住宅使用料</t>
    <rPh sb="1" eb="2">
      <t>セツ</t>
    </rPh>
    <rPh sb="3" eb="5">
      <t>ジュウタク</t>
    </rPh>
    <rPh sb="5" eb="8">
      <t>シヨウリョウ</t>
    </rPh>
    <phoneticPr fontId="7"/>
  </si>
  <si>
    <t>2節　住まい情報センター使用料</t>
    <rPh sb="1" eb="2">
      <t>セツ</t>
    </rPh>
    <rPh sb="3" eb="4">
      <t>ス</t>
    </rPh>
    <rPh sb="6" eb="8">
      <t>ジョウホウ</t>
    </rPh>
    <rPh sb="12" eb="15">
      <t>シヨウリョウ</t>
    </rPh>
    <phoneticPr fontId="7"/>
  </si>
  <si>
    <t>都市整備局</t>
    <rPh sb="0" eb="2">
      <t>トシ</t>
    </rPh>
    <rPh sb="2" eb="4">
      <t>セイビ</t>
    </rPh>
    <rPh sb="4" eb="5">
      <t>キョク</t>
    </rPh>
    <phoneticPr fontId="7"/>
  </si>
  <si>
    <t>10目　消防使用料</t>
    <rPh sb="2" eb="3">
      <t>モク</t>
    </rPh>
    <rPh sb="4" eb="6">
      <t>ショウボウ</t>
    </rPh>
    <rPh sb="6" eb="9">
      <t>シヨウリョウ</t>
    </rPh>
    <phoneticPr fontId="7"/>
  </si>
  <si>
    <t>1節　防災センター使用料</t>
    <rPh sb="1" eb="2">
      <t>セツ</t>
    </rPh>
    <rPh sb="3" eb="5">
      <t>ボウサイ</t>
    </rPh>
    <rPh sb="9" eb="12">
      <t>シヨウリョウ</t>
    </rPh>
    <phoneticPr fontId="7"/>
  </si>
  <si>
    <t>2節　其他使用料</t>
    <rPh sb="1" eb="2">
      <t>セツ</t>
    </rPh>
    <rPh sb="3" eb="5">
      <t>ソノタ</t>
    </rPh>
    <rPh sb="5" eb="8">
      <t>シヨウリョウ</t>
    </rPh>
    <phoneticPr fontId="7"/>
  </si>
  <si>
    <t>消防局</t>
    <rPh sb="0" eb="2">
      <t>ショウボウ</t>
    </rPh>
    <rPh sb="2" eb="3">
      <t>キョク</t>
    </rPh>
    <phoneticPr fontId="7"/>
  </si>
  <si>
    <t>1目　総務手数料</t>
    <rPh sb="1" eb="2">
      <t>モク</t>
    </rPh>
    <rPh sb="3" eb="5">
      <t>ソウム</t>
    </rPh>
    <rPh sb="5" eb="7">
      <t>テスウ</t>
    </rPh>
    <rPh sb="7" eb="8">
      <t>リョウ</t>
    </rPh>
    <phoneticPr fontId="7"/>
  </si>
  <si>
    <t>1節　戸籍手数料</t>
    <rPh sb="1" eb="2">
      <t>セツ</t>
    </rPh>
    <rPh sb="3" eb="5">
      <t>コセキ</t>
    </rPh>
    <rPh sb="5" eb="8">
      <t>テスウリョウ</t>
    </rPh>
    <phoneticPr fontId="7"/>
  </si>
  <si>
    <t>2節　自動車臨時運行許可手数料</t>
    <rPh sb="1" eb="2">
      <t>セツ</t>
    </rPh>
    <rPh sb="3" eb="6">
      <t>ジドウシャ</t>
    </rPh>
    <rPh sb="6" eb="8">
      <t>リンジ</t>
    </rPh>
    <rPh sb="8" eb="10">
      <t>ウンコウ</t>
    </rPh>
    <rPh sb="10" eb="12">
      <t>キョカ</t>
    </rPh>
    <rPh sb="12" eb="15">
      <t>テスウリョウ</t>
    </rPh>
    <phoneticPr fontId="7"/>
  </si>
  <si>
    <t>5節　其他諸証明等手数料</t>
    <rPh sb="1" eb="2">
      <t>セツ</t>
    </rPh>
    <rPh sb="3" eb="5">
      <t>ソノタ</t>
    </rPh>
    <rPh sb="5" eb="6">
      <t>ショ</t>
    </rPh>
    <rPh sb="6" eb="8">
      <t>ショウメイ</t>
    </rPh>
    <rPh sb="8" eb="9">
      <t>トウ</t>
    </rPh>
    <rPh sb="9" eb="12">
      <t>テスウリョウ</t>
    </rPh>
    <phoneticPr fontId="7"/>
  </si>
  <si>
    <t>6節　建築確認及許可手数料</t>
    <rPh sb="1" eb="2">
      <t>セツ</t>
    </rPh>
    <rPh sb="3" eb="5">
      <t>ケンチク</t>
    </rPh>
    <rPh sb="5" eb="7">
      <t>カクニン</t>
    </rPh>
    <rPh sb="7" eb="8">
      <t>オヨ</t>
    </rPh>
    <rPh sb="8" eb="10">
      <t>キョカ</t>
    </rPh>
    <rPh sb="10" eb="13">
      <t>テスウリョウ</t>
    </rPh>
    <phoneticPr fontId="7"/>
  </si>
  <si>
    <t>7節　開発許可手数料</t>
    <rPh sb="1" eb="2">
      <t>セツ</t>
    </rPh>
    <rPh sb="3" eb="5">
      <t>カイハツ</t>
    </rPh>
    <rPh sb="5" eb="7">
      <t>キョカ</t>
    </rPh>
    <rPh sb="7" eb="10">
      <t>テスウリョウ</t>
    </rPh>
    <phoneticPr fontId="7"/>
  </si>
  <si>
    <t>8節　其他手数料</t>
    <rPh sb="1" eb="2">
      <t>セツ</t>
    </rPh>
    <rPh sb="3" eb="5">
      <t>ソノタ</t>
    </rPh>
    <rPh sb="5" eb="8">
      <t>テスウリョウ</t>
    </rPh>
    <phoneticPr fontId="7"/>
  </si>
  <si>
    <t>都市計画局</t>
    <rPh sb="0" eb="2">
      <t>トシ</t>
    </rPh>
    <rPh sb="2" eb="4">
      <t>ケイカク</t>
    </rPh>
    <rPh sb="4" eb="5">
      <t>キョク</t>
    </rPh>
    <phoneticPr fontId="7"/>
  </si>
  <si>
    <t>2目　福祉手数料</t>
    <rPh sb="1" eb="2">
      <t>モク</t>
    </rPh>
    <rPh sb="3" eb="5">
      <t>フクシ</t>
    </rPh>
    <rPh sb="5" eb="7">
      <t>テスウ</t>
    </rPh>
    <rPh sb="7" eb="8">
      <t>リョウ</t>
    </rPh>
    <phoneticPr fontId="7"/>
  </si>
  <si>
    <t>1節　介護老人保健施設手数料</t>
    <rPh sb="1" eb="2">
      <t>セツ</t>
    </rPh>
    <rPh sb="3" eb="5">
      <t>カイゴ</t>
    </rPh>
    <rPh sb="5" eb="7">
      <t>ロウジン</t>
    </rPh>
    <rPh sb="7" eb="9">
      <t>ホケン</t>
    </rPh>
    <rPh sb="9" eb="11">
      <t>シセツ</t>
    </rPh>
    <rPh sb="11" eb="14">
      <t>テスウリョウ</t>
    </rPh>
    <phoneticPr fontId="7"/>
  </si>
  <si>
    <t>2節　其他手数料</t>
    <rPh sb="1" eb="2">
      <t>セツ</t>
    </rPh>
    <rPh sb="3" eb="5">
      <t>ソノタ</t>
    </rPh>
    <rPh sb="5" eb="8">
      <t>テスウリョウ</t>
    </rPh>
    <phoneticPr fontId="7"/>
  </si>
  <si>
    <t>3目　健康手数料</t>
    <rPh sb="1" eb="2">
      <t>モク</t>
    </rPh>
    <rPh sb="3" eb="5">
      <t>ケンコウ</t>
    </rPh>
    <rPh sb="5" eb="7">
      <t>テスウ</t>
    </rPh>
    <rPh sb="7" eb="8">
      <t>リョウ</t>
    </rPh>
    <phoneticPr fontId="7"/>
  </si>
  <si>
    <t>1節　保健所手数料</t>
    <rPh sb="1" eb="2">
      <t>セツ</t>
    </rPh>
    <rPh sb="3" eb="5">
      <t>ホケン</t>
    </rPh>
    <rPh sb="5" eb="6">
      <t>ショ</t>
    </rPh>
    <rPh sb="6" eb="9">
      <t>テスウリョウ</t>
    </rPh>
    <phoneticPr fontId="7"/>
  </si>
  <si>
    <t>2節　こころの健康センター手数料</t>
    <rPh sb="1" eb="2">
      <t>セツ</t>
    </rPh>
    <rPh sb="7" eb="9">
      <t>ケンコウ</t>
    </rPh>
    <rPh sb="13" eb="16">
      <t>テスウリョウ</t>
    </rPh>
    <phoneticPr fontId="7"/>
  </si>
  <si>
    <t>3節　医薬手数料</t>
    <rPh sb="1" eb="2">
      <t>セツ</t>
    </rPh>
    <rPh sb="3" eb="5">
      <t>イヤク</t>
    </rPh>
    <rPh sb="5" eb="8">
      <t>テスウリョウ</t>
    </rPh>
    <phoneticPr fontId="7"/>
  </si>
  <si>
    <t>4節　食品衛生手数料</t>
    <rPh sb="1" eb="2">
      <t>セツ</t>
    </rPh>
    <rPh sb="3" eb="5">
      <t>ショクヒン</t>
    </rPh>
    <rPh sb="5" eb="7">
      <t>エイセイ</t>
    </rPh>
    <rPh sb="7" eb="10">
      <t>テスウリョウ</t>
    </rPh>
    <phoneticPr fontId="7"/>
  </si>
  <si>
    <t>5節　狂犬病予防手数料</t>
    <rPh sb="1" eb="2">
      <t>セツ</t>
    </rPh>
    <rPh sb="3" eb="6">
      <t>キョウケンビョウ</t>
    </rPh>
    <rPh sb="6" eb="8">
      <t>ヨボウ</t>
    </rPh>
    <rPh sb="8" eb="11">
      <t>テスウリョウ</t>
    </rPh>
    <phoneticPr fontId="7"/>
  </si>
  <si>
    <t>6節　動物愛護管理手数料</t>
    <rPh sb="1" eb="2">
      <t>セツ</t>
    </rPh>
    <rPh sb="3" eb="5">
      <t>ドウブツ</t>
    </rPh>
    <rPh sb="5" eb="7">
      <t>アイゴ</t>
    </rPh>
    <rPh sb="7" eb="9">
      <t>カンリ</t>
    </rPh>
    <rPh sb="9" eb="12">
      <t>テスウリョウ</t>
    </rPh>
    <phoneticPr fontId="7"/>
  </si>
  <si>
    <t>7節　と畜検査手数料</t>
    <rPh sb="1" eb="2">
      <t>セツ</t>
    </rPh>
    <rPh sb="4" eb="5">
      <t>チク</t>
    </rPh>
    <rPh sb="5" eb="7">
      <t>ケンサ</t>
    </rPh>
    <rPh sb="7" eb="10">
      <t>テスウリョウ</t>
    </rPh>
    <phoneticPr fontId="7"/>
  </si>
  <si>
    <t>8節　環境衛生手数料</t>
    <rPh sb="1" eb="2">
      <t>セツ</t>
    </rPh>
    <rPh sb="3" eb="5">
      <t>カンキョウ</t>
    </rPh>
    <rPh sb="5" eb="7">
      <t>エイセイ</t>
    </rPh>
    <rPh sb="7" eb="10">
      <t>テスウリョウ</t>
    </rPh>
    <phoneticPr fontId="7"/>
  </si>
  <si>
    <t>4目　こども青少年手数料</t>
    <rPh sb="1" eb="2">
      <t>モク</t>
    </rPh>
    <rPh sb="6" eb="9">
      <t>セイショウネン</t>
    </rPh>
    <rPh sb="9" eb="11">
      <t>テスウ</t>
    </rPh>
    <rPh sb="11" eb="12">
      <t>リョウ</t>
    </rPh>
    <phoneticPr fontId="7"/>
  </si>
  <si>
    <t>1節　こども相談センター手数料</t>
    <rPh sb="1" eb="2">
      <t>セツ</t>
    </rPh>
    <rPh sb="6" eb="8">
      <t>ソウダン</t>
    </rPh>
    <rPh sb="12" eb="15">
      <t>テスウリョウ</t>
    </rPh>
    <phoneticPr fontId="7"/>
  </si>
  <si>
    <t>5目　環境手数料</t>
    <rPh sb="1" eb="2">
      <t>モク</t>
    </rPh>
    <rPh sb="3" eb="5">
      <t>カンキョウ</t>
    </rPh>
    <rPh sb="5" eb="7">
      <t>テスウ</t>
    </rPh>
    <rPh sb="7" eb="8">
      <t>リョウ</t>
    </rPh>
    <phoneticPr fontId="7"/>
  </si>
  <si>
    <t>2節　一般廃棄物処理手数料</t>
    <rPh sb="1" eb="2">
      <t>セツ</t>
    </rPh>
    <rPh sb="3" eb="5">
      <t>イッパン</t>
    </rPh>
    <rPh sb="5" eb="8">
      <t>ハイキブツ</t>
    </rPh>
    <rPh sb="8" eb="10">
      <t>ショリ</t>
    </rPh>
    <rPh sb="10" eb="13">
      <t>テスウリョウ</t>
    </rPh>
    <phoneticPr fontId="7"/>
  </si>
  <si>
    <t>3節　廃棄物処理業許可申請手数料</t>
    <rPh sb="1" eb="2">
      <t>セツ</t>
    </rPh>
    <rPh sb="3" eb="6">
      <t>ハイキブツ</t>
    </rPh>
    <rPh sb="6" eb="8">
      <t>ショリ</t>
    </rPh>
    <rPh sb="8" eb="9">
      <t>ギョウ</t>
    </rPh>
    <rPh sb="9" eb="11">
      <t>キョカ</t>
    </rPh>
    <rPh sb="11" eb="13">
      <t>シンセイ</t>
    </rPh>
    <rPh sb="13" eb="16">
      <t>テスウリョウ</t>
    </rPh>
    <phoneticPr fontId="7"/>
  </si>
  <si>
    <t>6目　経済戦略手数料</t>
    <rPh sb="1" eb="2">
      <t>モク</t>
    </rPh>
    <rPh sb="3" eb="5">
      <t>ケイザイ</t>
    </rPh>
    <rPh sb="5" eb="7">
      <t>センリャク</t>
    </rPh>
    <rPh sb="7" eb="9">
      <t>テスウ</t>
    </rPh>
    <rPh sb="9" eb="10">
      <t>リョウ</t>
    </rPh>
    <phoneticPr fontId="7"/>
  </si>
  <si>
    <t>2節　道路手数料</t>
    <rPh sb="1" eb="2">
      <t>セツ</t>
    </rPh>
    <rPh sb="3" eb="5">
      <t>ドウロ</t>
    </rPh>
    <rPh sb="5" eb="7">
      <t>テスウ</t>
    </rPh>
    <rPh sb="7" eb="8">
      <t>リョウ</t>
    </rPh>
    <phoneticPr fontId="7"/>
  </si>
  <si>
    <t>7目　土木手数料</t>
    <rPh sb="1" eb="2">
      <t>モク</t>
    </rPh>
    <rPh sb="3" eb="5">
      <t>ドボク</t>
    </rPh>
    <rPh sb="5" eb="7">
      <t>テスウ</t>
    </rPh>
    <rPh sb="7" eb="8">
      <t>リョウ</t>
    </rPh>
    <phoneticPr fontId="7"/>
  </si>
  <si>
    <t>1節　屋外広告物手数料</t>
    <rPh sb="1" eb="2">
      <t>セツ</t>
    </rPh>
    <rPh sb="3" eb="5">
      <t>オクガイ</t>
    </rPh>
    <rPh sb="5" eb="7">
      <t>コウコク</t>
    </rPh>
    <rPh sb="7" eb="8">
      <t>ブツ</t>
    </rPh>
    <rPh sb="8" eb="10">
      <t>テスウ</t>
    </rPh>
    <rPh sb="10" eb="11">
      <t>リョウ</t>
    </rPh>
    <phoneticPr fontId="7"/>
  </si>
  <si>
    <t>4節　其他手数料</t>
    <rPh sb="1" eb="2">
      <t>セツ</t>
    </rPh>
    <rPh sb="3" eb="5">
      <t>ソノタ</t>
    </rPh>
    <rPh sb="5" eb="8">
      <t>テスウリョウ</t>
    </rPh>
    <phoneticPr fontId="7"/>
  </si>
  <si>
    <t>8目　住宅手数料</t>
    <rPh sb="1" eb="2">
      <t>モク</t>
    </rPh>
    <rPh sb="3" eb="5">
      <t>ジュウタク</t>
    </rPh>
    <rPh sb="5" eb="7">
      <t>テスウ</t>
    </rPh>
    <rPh sb="7" eb="8">
      <t>リョウ</t>
    </rPh>
    <phoneticPr fontId="7"/>
  </si>
  <si>
    <t>9目　消防手数料</t>
    <rPh sb="1" eb="2">
      <t>モク</t>
    </rPh>
    <rPh sb="3" eb="5">
      <t>ショウボウ</t>
    </rPh>
    <rPh sb="5" eb="7">
      <t>テスウ</t>
    </rPh>
    <rPh sb="7" eb="8">
      <t>リョウ</t>
    </rPh>
    <phoneticPr fontId="7"/>
  </si>
  <si>
    <t>1節　消防手数料</t>
    <rPh sb="1" eb="2">
      <t>セツ</t>
    </rPh>
    <rPh sb="3" eb="5">
      <t>ショウボウ</t>
    </rPh>
    <rPh sb="5" eb="8">
      <t>テスウリョウ</t>
    </rPh>
    <phoneticPr fontId="7"/>
  </si>
  <si>
    <t>10目　教育手数料</t>
    <rPh sb="2" eb="3">
      <t>モク</t>
    </rPh>
    <rPh sb="4" eb="6">
      <t>キョウイク</t>
    </rPh>
    <rPh sb="6" eb="8">
      <t>テスウ</t>
    </rPh>
    <rPh sb="8" eb="9">
      <t>リョウ</t>
    </rPh>
    <phoneticPr fontId="7"/>
  </si>
  <si>
    <t>4節　高等学校検定料</t>
    <rPh sb="1" eb="2">
      <t>セツ</t>
    </rPh>
    <rPh sb="3" eb="5">
      <t>コウトウ</t>
    </rPh>
    <rPh sb="5" eb="7">
      <t>ガッコウ</t>
    </rPh>
    <rPh sb="7" eb="9">
      <t>ケンテイ</t>
    </rPh>
    <rPh sb="9" eb="10">
      <t>リョウ</t>
    </rPh>
    <phoneticPr fontId="7"/>
  </si>
  <si>
    <t>5節　高等学校入学料</t>
    <rPh sb="1" eb="2">
      <t>セツ</t>
    </rPh>
    <rPh sb="3" eb="5">
      <t>コウトウ</t>
    </rPh>
    <rPh sb="5" eb="7">
      <t>ガッコウ</t>
    </rPh>
    <rPh sb="7" eb="9">
      <t>ニュウガク</t>
    </rPh>
    <rPh sb="9" eb="10">
      <t>リョウ</t>
    </rPh>
    <phoneticPr fontId="7"/>
  </si>
  <si>
    <t>1節　区まちづくり推進費負担金</t>
    <rPh sb="1" eb="2">
      <t>セツ</t>
    </rPh>
    <rPh sb="3" eb="4">
      <t>ク</t>
    </rPh>
    <rPh sb="9" eb="11">
      <t>スイシン</t>
    </rPh>
    <rPh sb="11" eb="12">
      <t>ヒ</t>
    </rPh>
    <rPh sb="12" eb="15">
      <t>フタンキン</t>
    </rPh>
    <phoneticPr fontId="7"/>
  </si>
  <si>
    <t>2目　福祉費国庫負担金</t>
    <rPh sb="1" eb="2">
      <t>モク</t>
    </rPh>
    <rPh sb="3" eb="5">
      <t>フクシ</t>
    </rPh>
    <rPh sb="5" eb="6">
      <t>ヒ</t>
    </rPh>
    <rPh sb="6" eb="8">
      <t>コッコ</t>
    </rPh>
    <rPh sb="8" eb="11">
      <t>フタンキン</t>
    </rPh>
    <phoneticPr fontId="7"/>
  </si>
  <si>
    <t>1節　障がい者福祉費負担金</t>
    <rPh sb="1" eb="2">
      <t>セツ</t>
    </rPh>
    <rPh sb="3" eb="4">
      <t>ショウ</t>
    </rPh>
    <rPh sb="6" eb="7">
      <t>シャ</t>
    </rPh>
    <rPh sb="7" eb="9">
      <t>フクシ</t>
    </rPh>
    <rPh sb="9" eb="10">
      <t>ヒ</t>
    </rPh>
    <rPh sb="10" eb="13">
      <t>フタンキン</t>
    </rPh>
    <phoneticPr fontId="7"/>
  </si>
  <si>
    <t>2節　生活困窮者自立支援費負担金</t>
    <rPh sb="1" eb="2">
      <t>セツ</t>
    </rPh>
    <rPh sb="3" eb="5">
      <t>セイカツ</t>
    </rPh>
    <rPh sb="5" eb="8">
      <t>コンキュウシャ</t>
    </rPh>
    <rPh sb="8" eb="10">
      <t>ジリツ</t>
    </rPh>
    <rPh sb="10" eb="12">
      <t>シエン</t>
    </rPh>
    <rPh sb="12" eb="13">
      <t>ヒ</t>
    </rPh>
    <rPh sb="13" eb="16">
      <t>フタンキン</t>
    </rPh>
    <phoneticPr fontId="7"/>
  </si>
  <si>
    <t>3節　環境改善費負担金</t>
    <rPh sb="1" eb="2">
      <t>セツ</t>
    </rPh>
    <rPh sb="3" eb="5">
      <t>カンキョウ</t>
    </rPh>
    <rPh sb="5" eb="7">
      <t>カイゼン</t>
    </rPh>
    <rPh sb="7" eb="8">
      <t>ヒ</t>
    </rPh>
    <rPh sb="8" eb="11">
      <t>フタンキン</t>
    </rPh>
    <phoneticPr fontId="7"/>
  </si>
  <si>
    <t>4節　其他福祉費負担金</t>
    <rPh sb="1" eb="2">
      <t>セツ</t>
    </rPh>
    <rPh sb="3" eb="5">
      <t>ソノタ</t>
    </rPh>
    <rPh sb="5" eb="7">
      <t>フクシ</t>
    </rPh>
    <rPh sb="7" eb="8">
      <t>ヒ</t>
    </rPh>
    <rPh sb="8" eb="11">
      <t>フタンキン</t>
    </rPh>
    <phoneticPr fontId="7"/>
  </si>
  <si>
    <t>5節　生活保護費負担金</t>
    <rPh sb="1" eb="2">
      <t>セツ</t>
    </rPh>
    <rPh sb="3" eb="5">
      <t>セイカツ</t>
    </rPh>
    <rPh sb="5" eb="7">
      <t>ホゴ</t>
    </rPh>
    <rPh sb="7" eb="8">
      <t>ヒ</t>
    </rPh>
    <rPh sb="8" eb="11">
      <t>フタンキン</t>
    </rPh>
    <phoneticPr fontId="7"/>
  </si>
  <si>
    <t>6節　国民健康保険事業費負担金</t>
    <rPh sb="1" eb="2">
      <t>セツ</t>
    </rPh>
    <rPh sb="3" eb="5">
      <t>コクミン</t>
    </rPh>
    <rPh sb="5" eb="7">
      <t>ケンコウ</t>
    </rPh>
    <rPh sb="7" eb="9">
      <t>ホケン</t>
    </rPh>
    <rPh sb="9" eb="11">
      <t>ジギョウ</t>
    </rPh>
    <rPh sb="11" eb="12">
      <t>ヒ</t>
    </rPh>
    <rPh sb="12" eb="15">
      <t>フタンキン</t>
    </rPh>
    <phoneticPr fontId="7"/>
  </si>
  <si>
    <t>7節　介護保険事業費負担金</t>
    <rPh sb="1" eb="2">
      <t>セツ</t>
    </rPh>
    <rPh sb="3" eb="5">
      <t>カイゴ</t>
    </rPh>
    <rPh sb="5" eb="7">
      <t>ホケン</t>
    </rPh>
    <rPh sb="7" eb="9">
      <t>ジギョウ</t>
    </rPh>
    <rPh sb="9" eb="10">
      <t>ヒ</t>
    </rPh>
    <rPh sb="10" eb="13">
      <t>フタンキン</t>
    </rPh>
    <phoneticPr fontId="7"/>
  </si>
  <si>
    <t>3目　健康費国庫負担金</t>
    <rPh sb="1" eb="2">
      <t>モク</t>
    </rPh>
    <rPh sb="3" eb="5">
      <t>ケンコウ</t>
    </rPh>
    <rPh sb="5" eb="6">
      <t>ヒ</t>
    </rPh>
    <rPh sb="6" eb="8">
      <t>コッコ</t>
    </rPh>
    <rPh sb="8" eb="11">
      <t>フタンキン</t>
    </rPh>
    <phoneticPr fontId="7"/>
  </si>
  <si>
    <t>1節　感染症予防費負担金</t>
    <rPh sb="1" eb="2">
      <t>セツ</t>
    </rPh>
    <rPh sb="3" eb="6">
      <t>カンセンショウ</t>
    </rPh>
    <rPh sb="6" eb="8">
      <t>ヨボウ</t>
    </rPh>
    <rPh sb="8" eb="9">
      <t>ヒ</t>
    </rPh>
    <rPh sb="9" eb="12">
      <t>フタンキン</t>
    </rPh>
    <phoneticPr fontId="7"/>
  </si>
  <si>
    <t>2節　保健医療費負担金</t>
    <rPh sb="1" eb="2">
      <t>セツ</t>
    </rPh>
    <rPh sb="3" eb="5">
      <t>ホケン</t>
    </rPh>
    <rPh sb="5" eb="8">
      <t>イリョウヒ</t>
    </rPh>
    <rPh sb="8" eb="11">
      <t>フタンキン</t>
    </rPh>
    <phoneticPr fontId="7"/>
  </si>
  <si>
    <t>3節　公害保健費負担金</t>
    <rPh sb="1" eb="2">
      <t>セツ</t>
    </rPh>
    <rPh sb="3" eb="5">
      <t>コウガイ</t>
    </rPh>
    <rPh sb="5" eb="7">
      <t>ホケン</t>
    </rPh>
    <rPh sb="7" eb="8">
      <t>ヒ</t>
    </rPh>
    <rPh sb="8" eb="11">
      <t>フタンキン</t>
    </rPh>
    <phoneticPr fontId="7"/>
  </si>
  <si>
    <t>2項　国庫補助金</t>
    <rPh sb="1" eb="2">
      <t>コウ</t>
    </rPh>
    <rPh sb="3" eb="5">
      <t>コッコ</t>
    </rPh>
    <rPh sb="5" eb="8">
      <t>ホジョキン</t>
    </rPh>
    <phoneticPr fontId="7"/>
  </si>
  <si>
    <t>1目　総務費国庫補助金</t>
    <rPh sb="1" eb="2">
      <t>モク</t>
    </rPh>
    <rPh sb="3" eb="5">
      <t>ソウム</t>
    </rPh>
    <rPh sb="5" eb="6">
      <t>ヒ</t>
    </rPh>
    <rPh sb="6" eb="8">
      <t>コッコ</t>
    </rPh>
    <rPh sb="8" eb="11">
      <t>ホジョキン</t>
    </rPh>
    <phoneticPr fontId="7"/>
  </si>
  <si>
    <t>ICT戦略室</t>
    <rPh sb="3" eb="5">
      <t>センリャク</t>
    </rPh>
    <rPh sb="5" eb="6">
      <t>シツ</t>
    </rPh>
    <phoneticPr fontId="7"/>
  </si>
  <si>
    <t>危機管理室</t>
    <rPh sb="0" eb="2">
      <t>キキ</t>
    </rPh>
    <rPh sb="2" eb="4">
      <t>カンリ</t>
    </rPh>
    <rPh sb="4" eb="5">
      <t>シツ</t>
    </rPh>
    <phoneticPr fontId="7"/>
  </si>
  <si>
    <t>2目　福祉費国庫補助金</t>
    <rPh sb="1" eb="2">
      <t>モク</t>
    </rPh>
    <rPh sb="3" eb="5">
      <t>フクシ</t>
    </rPh>
    <rPh sb="5" eb="6">
      <t>ヒ</t>
    </rPh>
    <rPh sb="6" eb="8">
      <t>コッコ</t>
    </rPh>
    <rPh sb="8" eb="11">
      <t>ホジョキン</t>
    </rPh>
    <phoneticPr fontId="7"/>
  </si>
  <si>
    <t>1節　福祉活動費補助金</t>
    <rPh sb="1" eb="2">
      <t>セツ</t>
    </rPh>
    <rPh sb="3" eb="5">
      <t>フクシ</t>
    </rPh>
    <rPh sb="5" eb="7">
      <t>カツドウ</t>
    </rPh>
    <rPh sb="7" eb="8">
      <t>ヒ</t>
    </rPh>
    <rPh sb="8" eb="11">
      <t>ホジョキン</t>
    </rPh>
    <phoneticPr fontId="7"/>
  </si>
  <si>
    <t>3目　健康費国庫補助金</t>
    <rPh sb="1" eb="2">
      <t>モク</t>
    </rPh>
    <rPh sb="3" eb="5">
      <t>ケンコウ</t>
    </rPh>
    <rPh sb="5" eb="6">
      <t>ヒ</t>
    </rPh>
    <rPh sb="6" eb="8">
      <t>コッコ</t>
    </rPh>
    <rPh sb="8" eb="11">
      <t>ホジョキン</t>
    </rPh>
    <phoneticPr fontId="7"/>
  </si>
  <si>
    <t>4目　こども青少年費国庫補助金</t>
    <rPh sb="1" eb="2">
      <t>モク</t>
    </rPh>
    <rPh sb="6" eb="9">
      <t>セイショウネン</t>
    </rPh>
    <rPh sb="9" eb="10">
      <t>ヒ</t>
    </rPh>
    <rPh sb="10" eb="12">
      <t>コッコ</t>
    </rPh>
    <rPh sb="12" eb="15">
      <t>ホジョキン</t>
    </rPh>
    <phoneticPr fontId="7"/>
  </si>
  <si>
    <t>3節　児童福祉費補助金</t>
    <rPh sb="1" eb="2">
      <t>セツ</t>
    </rPh>
    <rPh sb="3" eb="5">
      <t>ジドウ</t>
    </rPh>
    <rPh sb="5" eb="7">
      <t>フクシ</t>
    </rPh>
    <rPh sb="7" eb="8">
      <t>ヒ</t>
    </rPh>
    <rPh sb="8" eb="11">
      <t>ホジョキン</t>
    </rPh>
    <phoneticPr fontId="7"/>
  </si>
  <si>
    <t>4節　母子福祉費補助金</t>
    <rPh sb="1" eb="2">
      <t>セツ</t>
    </rPh>
    <rPh sb="3" eb="5">
      <t>ボシ</t>
    </rPh>
    <rPh sb="5" eb="7">
      <t>フクシ</t>
    </rPh>
    <rPh sb="7" eb="8">
      <t>ヒ</t>
    </rPh>
    <rPh sb="8" eb="11">
      <t>ホジョキン</t>
    </rPh>
    <phoneticPr fontId="7"/>
  </si>
  <si>
    <t>5節　児童保健費補助金</t>
    <rPh sb="1" eb="2">
      <t>セツ</t>
    </rPh>
    <rPh sb="3" eb="5">
      <t>ジドウ</t>
    </rPh>
    <rPh sb="5" eb="7">
      <t>ホケン</t>
    </rPh>
    <rPh sb="7" eb="8">
      <t>ヒ</t>
    </rPh>
    <rPh sb="8" eb="11">
      <t>ホジョキン</t>
    </rPh>
    <phoneticPr fontId="7"/>
  </si>
  <si>
    <t>6節　児童福祉施設費補助金</t>
    <rPh sb="1" eb="2">
      <t>セツ</t>
    </rPh>
    <rPh sb="3" eb="5">
      <t>ジドウ</t>
    </rPh>
    <rPh sb="5" eb="7">
      <t>フクシ</t>
    </rPh>
    <rPh sb="7" eb="9">
      <t>シセツ</t>
    </rPh>
    <rPh sb="9" eb="10">
      <t>ヒ</t>
    </rPh>
    <rPh sb="10" eb="13">
      <t>ホジョキン</t>
    </rPh>
    <phoneticPr fontId="7"/>
  </si>
  <si>
    <t>7節　こども相談センター費補助金</t>
    <rPh sb="1" eb="2">
      <t>セツ</t>
    </rPh>
    <rPh sb="6" eb="8">
      <t>ソウダン</t>
    </rPh>
    <rPh sb="12" eb="13">
      <t>ヒ</t>
    </rPh>
    <rPh sb="13" eb="16">
      <t>ホジョキン</t>
    </rPh>
    <phoneticPr fontId="7"/>
  </si>
  <si>
    <t>8節　幼稚園費補助金</t>
    <rPh sb="1" eb="2">
      <t>セツ</t>
    </rPh>
    <rPh sb="3" eb="6">
      <t>ヨウチエン</t>
    </rPh>
    <rPh sb="6" eb="7">
      <t>ヒ</t>
    </rPh>
    <rPh sb="7" eb="10">
      <t>ホジョキン</t>
    </rPh>
    <phoneticPr fontId="7"/>
  </si>
  <si>
    <t>5目　環境費国庫補助金</t>
    <rPh sb="1" eb="2">
      <t>モク</t>
    </rPh>
    <rPh sb="3" eb="5">
      <t>カンキョウ</t>
    </rPh>
    <rPh sb="5" eb="6">
      <t>ヒ</t>
    </rPh>
    <rPh sb="6" eb="8">
      <t>コッコ</t>
    </rPh>
    <rPh sb="8" eb="11">
      <t>ホジョキン</t>
    </rPh>
    <phoneticPr fontId="7"/>
  </si>
  <si>
    <t>6目　経済戦略費国庫補助金</t>
    <rPh sb="1" eb="2">
      <t>モク</t>
    </rPh>
    <rPh sb="3" eb="5">
      <t>ケイザイ</t>
    </rPh>
    <rPh sb="5" eb="7">
      <t>センリャク</t>
    </rPh>
    <rPh sb="7" eb="8">
      <t>ヒ</t>
    </rPh>
    <rPh sb="8" eb="10">
      <t>コッコ</t>
    </rPh>
    <rPh sb="10" eb="13">
      <t>ホジョキン</t>
    </rPh>
    <phoneticPr fontId="7"/>
  </si>
  <si>
    <t>1節　経済戦略費補助金</t>
    <rPh sb="1" eb="2">
      <t>セツ</t>
    </rPh>
    <rPh sb="3" eb="5">
      <t>ケイザイ</t>
    </rPh>
    <rPh sb="5" eb="7">
      <t>センリャク</t>
    </rPh>
    <rPh sb="7" eb="8">
      <t>ヒ</t>
    </rPh>
    <rPh sb="8" eb="11">
      <t>ホジョキン</t>
    </rPh>
    <phoneticPr fontId="7"/>
  </si>
  <si>
    <t>2節　観光費補助金</t>
    <rPh sb="1" eb="2">
      <t>セツ</t>
    </rPh>
    <rPh sb="3" eb="5">
      <t>カンコウ</t>
    </rPh>
    <rPh sb="5" eb="6">
      <t>ヒ</t>
    </rPh>
    <rPh sb="6" eb="9">
      <t>ホジョキン</t>
    </rPh>
    <phoneticPr fontId="7"/>
  </si>
  <si>
    <t>3節　文化振興費補助金</t>
    <rPh sb="1" eb="2">
      <t>セツ</t>
    </rPh>
    <rPh sb="3" eb="5">
      <t>ブンカ</t>
    </rPh>
    <rPh sb="5" eb="7">
      <t>シンコウ</t>
    </rPh>
    <rPh sb="7" eb="8">
      <t>ヒ</t>
    </rPh>
    <rPh sb="8" eb="11">
      <t>ホジョキン</t>
    </rPh>
    <phoneticPr fontId="7"/>
  </si>
  <si>
    <t>4節　難波宮跡地買上費補助金</t>
    <rPh sb="1" eb="2">
      <t>セツ</t>
    </rPh>
    <rPh sb="3" eb="5">
      <t>ナンバ</t>
    </rPh>
    <rPh sb="5" eb="6">
      <t>ミヤ</t>
    </rPh>
    <rPh sb="6" eb="8">
      <t>アトチ</t>
    </rPh>
    <rPh sb="8" eb="10">
      <t>カイアゲ</t>
    </rPh>
    <rPh sb="10" eb="11">
      <t>ヒ</t>
    </rPh>
    <rPh sb="11" eb="14">
      <t>ホジョキン</t>
    </rPh>
    <phoneticPr fontId="7"/>
  </si>
  <si>
    <t>5節　スポーツ振興費補助金</t>
    <rPh sb="1" eb="2">
      <t>セツ</t>
    </rPh>
    <rPh sb="7" eb="9">
      <t>シンコウ</t>
    </rPh>
    <rPh sb="9" eb="10">
      <t>ヒ</t>
    </rPh>
    <rPh sb="10" eb="13">
      <t>ホジョキン</t>
    </rPh>
    <phoneticPr fontId="7"/>
  </si>
  <si>
    <t>3節　河川費補助金</t>
    <rPh sb="1" eb="2">
      <t>セツ</t>
    </rPh>
    <rPh sb="3" eb="5">
      <t>カセン</t>
    </rPh>
    <rPh sb="5" eb="6">
      <t>ヒ</t>
    </rPh>
    <rPh sb="6" eb="9">
      <t>ホジョキン</t>
    </rPh>
    <phoneticPr fontId="7"/>
  </si>
  <si>
    <t>8節　区画整理事業費補助金</t>
    <rPh sb="1" eb="2">
      <t>セツ</t>
    </rPh>
    <rPh sb="3" eb="5">
      <t>クカク</t>
    </rPh>
    <rPh sb="5" eb="7">
      <t>セイリ</t>
    </rPh>
    <rPh sb="7" eb="9">
      <t>ジギョウ</t>
    </rPh>
    <rPh sb="9" eb="10">
      <t>ヒ</t>
    </rPh>
    <rPh sb="10" eb="13">
      <t>ホジョキン</t>
    </rPh>
    <phoneticPr fontId="7"/>
  </si>
  <si>
    <t>9節　都市再開発事業費補助金</t>
    <rPh sb="1" eb="2">
      <t>セツ</t>
    </rPh>
    <rPh sb="3" eb="5">
      <t>トシ</t>
    </rPh>
    <rPh sb="5" eb="8">
      <t>サイカイハツ</t>
    </rPh>
    <rPh sb="8" eb="10">
      <t>ジギョウ</t>
    </rPh>
    <rPh sb="10" eb="11">
      <t>ヒ</t>
    </rPh>
    <rPh sb="11" eb="14">
      <t>ホジョキン</t>
    </rPh>
    <phoneticPr fontId="7"/>
  </si>
  <si>
    <t>1節　住宅管理費補助金</t>
    <rPh sb="1" eb="2">
      <t>セツ</t>
    </rPh>
    <rPh sb="3" eb="5">
      <t>ジュウタク</t>
    </rPh>
    <rPh sb="5" eb="8">
      <t>カンリヒ</t>
    </rPh>
    <rPh sb="8" eb="11">
      <t>ホジョキン</t>
    </rPh>
    <phoneticPr fontId="7"/>
  </si>
  <si>
    <t>3項　委託金</t>
    <rPh sb="1" eb="2">
      <t>コウ</t>
    </rPh>
    <rPh sb="3" eb="5">
      <t>イタク</t>
    </rPh>
    <rPh sb="5" eb="6">
      <t>キン</t>
    </rPh>
    <phoneticPr fontId="7"/>
  </si>
  <si>
    <t>1目　総務費委託金</t>
    <rPh sb="1" eb="2">
      <t>モク</t>
    </rPh>
    <rPh sb="3" eb="5">
      <t>ソウム</t>
    </rPh>
    <rPh sb="5" eb="6">
      <t>ヒ</t>
    </rPh>
    <rPh sb="6" eb="8">
      <t>イタク</t>
    </rPh>
    <rPh sb="8" eb="9">
      <t>キン</t>
    </rPh>
    <phoneticPr fontId="7"/>
  </si>
  <si>
    <t>2目　福祉費委託金</t>
    <rPh sb="1" eb="2">
      <t>モク</t>
    </rPh>
    <rPh sb="3" eb="5">
      <t>フクシ</t>
    </rPh>
    <rPh sb="5" eb="6">
      <t>ヒ</t>
    </rPh>
    <rPh sb="6" eb="8">
      <t>イタク</t>
    </rPh>
    <rPh sb="8" eb="9">
      <t>キン</t>
    </rPh>
    <phoneticPr fontId="7"/>
  </si>
  <si>
    <t>1節　福祉統計調査委託金</t>
    <rPh sb="1" eb="2">
      <t>セツ</t>
    </rPh>
    <rPh sb="3" eb="5">
      <t>フクシ</t>
    </rPh>
    <rPh sb="5" eb="7">
      <t>トウケイ</t>
    </rPh>
    <rPh sb="7" eb="9">
      <t>チョウサ</t>
    </rPh>
    <rPh sb="9" eb="11">
      <t>イタク</t>
    </rPh>
    <rPh sb="11" eb="12">
      <t>キン</t>
    </rPh>
    <phoneticPr fontId="7"/>
  </si>
  <si>
    <t>2節　国民年金事務委託金</t>
    <rPh sb="1" eb="2">
      <t>セツ</t>
    </rPh>
    <rPh sb="3" eb="5">
      <t>コクミン</t>
    </rPh>
    <rPh sb="5" eb="7">
      <t>ネンキン</t>
    </rPh>
    <rPh sb="7" eb="9">
      <t>ジム</t>
    </rPh>
    <rPh sb="9" eb="11">
      <t>イタク</t>
    </rPh>
    <rPh sb="11" eb="12">
      <t>キン</t>
    </rPh>
    <phoneticPr fontId="7"/>
  </si>
  <si>
    <t>3節　特別児童扶養手当事務委託金</t>
    <rPh sb="1" eb="2">
      <t>セツ</t>
    </rPh>
    <rPh sb="3" eb="5">
      <t>トクベツ</t>
    </rPh>
    <rPh sb="5" eb="7">
      <t>ジドウ</t>
    </rPh>
    <rPh sb="7" eb="9">
      <t>フヨウ</t>
    </rPh>
    <rPh sb="9" eb="11">
      <t>テアテ</t>
    </rPh>
    <rPh sb="11" eb="13">
      <t>ジム</t>
    </rPh>
    <rPh sb="13" eb="15">
      <t>イタク</t>
    </rPh>
    <rPh sb="15" eb="16">
      <t>キン</t>
    </rPh>
    <phoneticPr fontId="7"/>
  </si>
  <si>
    <t>4節　支援相談員配置委託金</t>
    <rPh sb="1" eb="2">
      <t>セツ</t>
    </rPh>
    <rPh sb="3" eb="5">
      <t>シエン</t>
    </rPh>
    <rPh sb="5" eb="8">
      <t>ソウダンイン</t>
    </rPh>
    <rPh sb="8" eb="10">
      <t>ハイチ</t>
    </rPh>
    <rPh sb="10" eb="12">
      <t>イタク</t>
    </rPh>
    <rPh sb="12" eb="13">
      <t>キン</t>
    </rPh>
    <phoneticPr fontId="7"/>
  </si>
  <si>
    <t>5節　生活保護指導監査委託金</t>
    <rPh sb="1" eb="2">
      <t>セツ</t>
    </rPh>
    <rPh sb="3" eb="5">
      <t>セイカツ</t>
    </rPh>
    <rPh sb="5" eb="7">
      <t>ホゴ</t>
    </rPh>
    <rPh sb="7" eb="9">
      <t>シドウ</t>
    </rPh>
    <rPh sb="9" eb="11">
      <t>カンサ</t>
    </rPh>
    <rPh sb="11" eb="13">
      <t>イタク</t>
    </rPh>
    <rPh sb="13" eb="14">
      <t>キン</t>
    </rPh>
    <phoneticPr fontId="7"/>
  </si>
  <si>
    <t>3目　健康費委託金</t>
    <rPh sb="1" eb="2">
      <t>モク</t>
    </rPh>
    <rPh sb="3" eb="5">
      <t>ケンコウ</t>
    </rPh>
    <rPh sb="5" eb="6">
      <t>ヒ</t>
    </rPh>
    <rPh sb="6" eb="8">
      <t>イタク</t>
    </rPh>
    <rPh sb="8" eb="9">
      <t>キン</t>
    </rPh>
    <phoneticPr fontId="7"/>
  </si>
  <si>
    <t>1節　衛生調査委託金</t>
    <rPh sb="1" eb="2">
      <t>セツ</t>
    </rPh>
    <rPh sb="3" eb="5">
      <t>エイセイ</t>
    </rPh>
    <rPh sb="5" eb="7">
      <t>チョウサ</t>
    </rPh>
    <rPh sb="7" eb="9">
      <t>イタク</t>
    </rPh>
    <rPh sb="9" eb="10">
      <t>キン</t>
    </rPh>
    <phoneticPr fontId="7"/>
  </si>
  <si>
    <t>2節　環境調査委託金</t>
    <rPh sb="1" eb="2">
      <t>セツ</t>
    </rPh>
    <rPh sb="3" eb="5">
      <t>カンキョウ</t>
    </rPh>
    <rPh sb="5" eb="7">
      <t>チョウサ</t>
    </rPh>
    <rPh sb="7" eb="9">
      <t>イタク</t>
    </rPh>
    <rPh sb="9" eb="10">
      <t>キン</t>
    </rPh>
    <phoneticPr fontId="7"/>
  </si>
  <si>
    <t>4目　こども青少年費委託金</t>
    <rPh sb="1" eb="2">
      <t>モク</t>
    </rPh>
    <rPh sb="6" eb="9">
      <t>セイショウネン</t>
    </rPh>
    <rPh sb="9" eb="10">
      <t>ヒ</t>
    </rPh>
    <rPh sb="10" eb="12">
      <t>イタク</t>
    </rPh>
    <rPh sb="12" eb="13">
      <t>キン</t>
    </rPh>
    <phoneticPr fontId="7"/>
  </si>
  <si>
    <t>5目　経済戦略費委託金</t>
    <rPh sb="1" eb="2">
      <t>モク</t>
    </rPh>
    <rPh sb="3" eb="5">
      <t>ケイザイ</t>
    </rPh>
    <rPh sb="5" eb="7">
      <t>センリャク</t>
    </rPh>
    <rPh sb="7" eb="8">
      <t>ヒ</t>
    </rPh>
    <rPh sb="8" eb="10">
      <t>イタク</t>
    </rPh>
    <rPh sb="10" eb="11">
      <t>キン</t>
    </rPh>
    <phoneticPr fontId="7"/>
  </si>
  <si>
    <t>1節　教育調査委託金</t>
    <rPh sb="1" eb="2">
      <t>セツ</t>
    </rPh>
    <rPh sb="3" eb="5">
      <t>キョウイク</t>
    </rPh>
    <rPh sb="5" eb="7">
      <t>チョウサ</t>
    </rPh>
    <rPh sb="7" eb="9">
      <t>イタク</t>
    </rPh>
    <rPh sb="9" eb="10">
      <t>キン</t>
    </rPh>
    <phoneticPr fontId="7"/>
  </si>
  <si>
    <t>6目　教育費委託金</t>
    <rPh sb="1" eb="2">
      <t>モク</t>
    </rPh>
    <rPh sb="3" eb="5">
      <t>キョウイク</t>
    </rPh>
    <rPh sb="5" eb="6">
      <t>ヒ</t>
    </rPh>
    <rPh sb="6" eb="8">
      <t>イタク</t>
    </rPh>
    <rPh sb="8" eb="9">
      <t>キン</t>
    </rPh>
    <phoneticPr fontId="7"/>
  </si>
  <si>
    <t>1項　府負担金</t>
    <rPh sb="1" eb="2">
      <t>コウ</t>
    </rPh>
    <rPh sb="3" eb="4">
      <t>フ</t>
    </rPh>
    <rPh sb="4" eb="7">
      <t>フタンキン</t>
    </rPh>
    <phoneticPr fontId="7"/>
  </si>
  <si>
    <t>1目　福祉費府負担金</t>
    <rPh sb="1" eb="2">
      <t>モク</t>
    </rPh>
    <rPh sb="3" eb="5">
      <t>フクシ</t>
    </rPh>
    <rPh sb="5" eb="6">
      <t>ヒ</t>
    </rPh>
    <rPh sb="6" eb="7">
      <t>フ</t>
    </rPh>
    <rPh sb="7" eb="10">
      <t>フタンキン</t>
    </rPh>
    <phoneticPr fontId="7"/>
  </si>
  <si>
    <t>2節　国民健康保険事業費負担金</t>
    <rPh sb="1" eb="2">
      <t>セツ</t>
    </rPh>
    <rPh sb="3" eb="5">
      <t>コクミン</t>
    </rPh>
    <rPh sb="5" eb="7">
      <t>ケンコウ</t>
    </rPh>
    <rPh sb="7" eb="9">
      <t>ホケン</t>
    </rPh>
    <rPh sb="9" eb="11">
      <t>ジギョウ</t>
    </rPh>
    <rPh sb="11" eb="12">
      <t>ヒ</t>
    </rPh>
    <rPh sb="12" eb="15">
      <t>フタンキン</t>
    </rPh>
    <phoneticPr fontId="7"/>
  </si>
  <si>
    <t>3節　介護保険事業費負担金</t>
    <rPh sb="1" eb="2">
      <t>セツ</t>
    </rPh>
    <rPh sb="3" eb="5">
      <t>カイゴ</t>
    </rPh>
    <rPh sb="5" eb="7">
      <t>ホケン</t>
    </rPh>
    <rPh sb="7" eb="9">
      <t>ジギョウ</t>
    </rPh>
    <rPh sb="9" eb="10">
      <t>ヒ</t>
    </rPh>
    <rPh sb="10" eb="12">
      <t>フタン</t>
    </rPh>
    <rPh sb="12" eb="13">
      <t>キン</t>
    </rPh>
    <phoneticPr fontId="7"/>
  </si>
  <si>
    <t>4節　後期高齢者医療事業費負担金</t>
    <rPh sb="1" eb="2">
      <t>セツ</t>
    </rPh>
    <rPh sb="3" eb="5">
      <t>コウキ</t>
    </rPh>
    <rPh sb="5" eb="8">
      <t>コウレイシャ</t>
    </rPh>
    <rPh sb="8" eb="10">
      <t>イリョウ</t>
    </rPh>
    <rPh sb="10" eb="12">
      <t>ジギョウ</t>
    </rPh>
    <rPh sb="12" eb="13">
      <t>ヒ</t>
    </rPh>
    <rPh sb="13" eb="16">
      <t>フタンキン</t>
    </rPh>
    <phoneticPr fontId="7"/>
  </si>
  <si>
    <t>2目　健康費府負担金</t>
    <rPh sb="1" eb="2">
      <t>モク</t>
    </rPh>
    <rPh sb="3" eb="5">
      <t>ケンコウ</t>
    </rPh>
    <rPh sb="5" eb="6">
      <t>ヒ</t>
    </rPh>
    <rPh sb="6" eb="7">
      <t>フ</t>
    </rPh>
    <rPh sb="7" eb="10">
      <t>フタンキン</t>
    </rPh>
    <phoneticPr fontId="7"/>
  </si>
  <si>
    <t>1節　予防接種費負担金</t>
    <rPh sb="1" eb="2">
      <t>セツ</t>
    </rPh>
    <rPh sb="3" eb="5">
      <t>ヨボウ</t>
    </rPh>
    <rPh sb="5" eb="7">
      <t>セッシュ</t>
    </rPh>
    <rPh sb="7" eb="8">
      <t>ヒ</t>
    </rPh>
    <rPh sb="8" eb="11">
      <t>フタンキン</t>
    </rPh>
    <phoneticPr fontId="7"/>
  </si>
  <si>
    <t>2節　保健医療費負担金</t>
    <rPh sb="1" eb="2">
      <t>セツ</t>
    </rPh>
    <rPh sb="3" eb="5">
      <t>ホケン</t>
    </rPh>
    <rPh sb="5" eb="7">
      <t>イリョウ</t>
    </rPh>
    <rPh sb="7" eb="8">
      <t>ヒ</t>
    </rPh>
    <rPh sb="8" eb="11">
      <t>フタンキン</t>
    </rPh>
    <phoneticPr fontId="7"/>
  </si>
  <si>
    <t>3目　こども青少年費府負担金</t>
    <rPh sb="1" eb="2">
      <t>モク</t>
    </rPh>
    <rPh sb="6" eb="9">
      <t>セイショウネン</t>
    </rPh>
    <rPh sb="9" eb="10">
      <t>ヒ</t>
    </rPh>
    <rPh sb="10" eb="11">
      <t>フ</t>
    </rPh>
    <rPh sb="11" eb="14">
      <t>フタンキン</t>
    </rPh>
    <phoneticPr fontId="7"/>
  </si>
  <si>
    <t>2項　府補助金</t>
    <rPh sb="1" eb="2">
      <t>コウ</t>
    </rPh>
    <rPh sb="3" eb="4">
      <t>フ</t>
    </rPh>
    <rPh sb="4" eb="7">
      <t>ホジョキン</t>
    </rPh>
    <phoneticPr fontId="7"/>
  </si>
  <si>
    <t>1目　総務費府補助金</t>
    <rPh sb="1" eb="2">
      <t>モク</t>
    </rPh>
    <rPh sb="3" eb="5">
      <t>ソウム</t>
    </rPh>
    <rPh sb="5" eb="6">
      <t>ヒ</t>
    </rPh>
    <rPh sb="6" eb="7">
      <t>フ</t>
    </rPh>
    <rPh sb="7" eb="10">
      <t>ホジョキン</t>
    </rPh>
    <phoneticPr fontId="7"/>
  </si>
  <si>
    <t>1節　消費者行政活性化事業費補助金</t>
    <rPh sb="1" eb="2">
      <t>セツ</t>
    </rPh>
    <rPh sb="3" eb="6">
      <t>ショウヒシャ</t>
    </rPh>
    <rPh sb="6" eb="8">
      <t>ギョウセイ</t>
    </rPh>
    <rPh sb="8" eb="11">
      <t>カッセイカ</t>
    </rPh>
    <rPh sb="11" eb="13">
      <t>ジギョウ</t>
    </rPh>
    <rPh sb="13" eb="14">
      <t>ヒ</t>
    </rPh>
    <rPh sb="14" eb="17">
      <t>ホジョキン</t>
    </rPh>
    <phoneticPr fontId="7"/>
  </si>
  <si>
    <t>2節　区まちづくり推進費補助金</t>
    <rPh sb="1" eb="2">
      <t>セツ</t>
    </rPh>
    <rPh sb="3" eb="4">
      <t>ク</t>
    </rPh>
    <rPh sb="9" eb="11">
      <t>スイシン</t>
    </rPh>
    <rPh sb="11" eb="12">
      <t>ヒ</t>
    </rPh>
    <rPh sb="12" eb="15">
      <t>ホジョキン</t>
    </rPh>
    <phoneticPr fontId="7"/>
  </si>
  <si>
    <t>2目　福祉費府補助金</t>
    <rPh sb="1" eb="2">
      <t>モク</t>
    </rPh>
    <rPh sb="3" eb="5">
      <t>フクシ</t>
    </rPh>
    <rPh sb="5" eb="6">
      <t>ヒ</t>
    </rPh>
    <rPh sb="6" eb="7">
      <t>フ</t>
    </rPh>
    <rPh sb="7" eb="10">
      <t>ホジョキン</t>
    </rPh>
    <phoneticPr fontId="7"/>
  </si>
  <si>
    <t>2節　障がい者福祉費補助金</t>
    <rPh sb="1" eb="2">
      <t>セツ</t>
    </rPh>
    <rPh sb="3" eb="4">
      <t>ショウ</t>
    </rPh>
    <rPh sb="6" eb="7">
      <t>シャ</t>
    </rPh>
    <rPh sb="7" eb="9">
      <t>フクシ</t>
    </rPh>
    <rPh sb="9" eb="10">
      <t>ヒ</t>
    </rPh>
    <rPh sb="10" eb="13">
      <t>ホジョキン</t>
    </rPh>
    <phoneticPr fontId="7"/>
  </si>
  <si>
    <t>3節　老人福祉費補助金</t>
    <rPh sb="1" eb="2">
      <t>セツ</t>
    </rPh>
    <rPh sb="3" eb="5">
      <t>ロウジン</t>
    </rPh>
    <rPh sb="5" eb="7">
      <t>フクシ</t>
    </rPh>
    <rPh sb="7" eb="8">
      <t>ヒ</t>
    </rPh>
    <rPh sb="8" eb="11">
      <t>ホジョキン</t>
    </rPh>
    <phoneticPr fontId="7"/>
  </si>
  <si>
    <t>4節　環境改善費補助金</t>
    <rPh sb="1" eb="2">
      <t>セツ</t>
    </rPh>
    <rPh sb="3" eb="5">
      <t>カンキョウ</t>
    </rPh>
    <rPh sb="5" eb="7">
      <t>カイゼン</t>
    </rPh>
    <rPh sb="7" eb="8">
      <t>ヒ</t>
    </rPh>
    <rPh sb="8" eb="11">
      <t>ホジョキン</t>
    </rPh>
    <phoneticPr fontId="7"/>
  </si>
  <si>
    <t>3目　健康費府補助金</t>
    <rPh sb="1" eb="2">
      <t>モク</t>
    </rPh>
    <rPh sb="3" eb="5">
      <t>ケンコウ</t>
    </rPh>
    <rPh sb="5" eb="6">
      <t>ヒ</t>
    </rPh>
    <rPh sb="6" eb="7">
      <t>フ</t>
    </rPh>
    <rPh sb="7" eb="10">
      <t>ホジョキン</t>
    </rPh>
    <phoneticPr fontId="7"/>
  </si>
  <si>
    <t>1節　予防接種費補助金</t>
    <rPh sb="1" eb="2">
      <t>セツ</t>
    </rPh>
    <rPh sb="3" eb="5">
      <t>ヨボウ</t>
    </rPh>
    <rPh sb="5" eb="7">
      <t>セッシュ</t>
    </rPh>
    <rPh sb="7" eb="8">
      <t>ヒ</t>
    </rPh>
    <rPh sb="8" eb="11">
      <t>ホジョキン</t>
    </rPh>
    <phoneticPr fontId="7"/>
  </si>
  <si>
    <t>2節　保健医療費補助金</t>
    <rPh sb="1" eb="2">
      <t>セツ</t>
    </rPh>
    <rPh sb="3" eb="5">
      <t>ホケン</t>
    </rPh>
    <rPh sb="5" eb="8">
      <t>イリョウヒ</t>
    </rPh>
    <rPh sb="8" eb="11">
      <t>ホジョキン</t>
    </rPh>
    <phoneticPr fontId="7"/>
  </si>
  <si>
    <t>3節　生活衛生費補助金</t>
    <rPh sb="1" eb="2">
      <t>セツ</t>
    </rPh>
    <rPh sb="3" eb="5">
      <t>セイカツ</t>
    </rPh>
    <rPh sb="5" eb="7">
      <t>エイセイ</t>
    </rPh>
    <rPh sb="7" eb="8">
      <t>ヒ</t>
    </rPh>
    <rPh sb="8" eb="11">
      <t>ホジョキン</t>
    </rPh>
    <phoneticPr fontId="7"/>
  </si>
  <si>
    <t>4目　こども青少年費府補助金</t>
    <rPh sb="1" eb="2">
      <t>モク</t>
    </rPh>
    <rPh sb="6" eb="9">
      <t>セイショウネン</t>
    </rPh>
    <rPh sb="9" eb="10">
      <t>ヒ</t>
    </rPh>
    <rPh sb="10" eb="11">
      <t>フ</t>
    </rPh>
    <rPh sb="11" eb="14">
      <t>ホジョキン</t>
    </rPh>
    <phoneticPr fontId="7"/>
  </si>
  <si>
    <t>5目　経済戦略費府補助金</t>
    <rPh sb="1" eb="2">
      <t>モク</t>
    </rPh>
    <rPh sb="3" eb="5">
      <t>ケイザイ</t>
    </rPh>
    <rPh sb="5" eb="7">
      <t>センリャク</t>
    </rPh>
    <rPh sb="7" eb="8">
      <t>ヒ</t>
    </rPh>
    <rPh sb="8" eb="9">
      <t>フ</t>
    </rPh>
    <rPh sb="9" eb="12">
      <t>ホジョキン</t>
    </rPh>
    <phoneticPr fontId="7"/>
  </si>
  <si>
    <t>6目　土木費府補助金</t>
    <rPh sb="1" eb="2">
      <t>モク</t>
    </rPh>
    <rPh sb="3" eb="5">
      <t>ドボク</t>
    </rPh>
    <rPh sb="5" eb="6">
      <t>ヒ</t>
    </rPh>
    <rPh sb="6" eb="7">
      <t>フ</t>
    </rPh>
    <rPh sb="7" eb="10">
      <t>ホジョキン</t>
    </rPh>
    <phoneticPr fontId="7"/>
  </si>
  <si>
    <t>2節　区画整理事業費補助金</t>
    <rPh sb="1" eb="2">
      <t>セツ</t>
    </rPh>
    <rPh sb="3" eb="5">
      <t>クカク</t>
    </rPh>
    <rPh sb="5" eb="7">
      <t>セイリ</t>
    </rPh>
    <rPh sb="7" eb="9">
      <t>ジギョウ</t>
    </rPh>
    <rPh sb="9" eb="10">
      <t>ヒ</t>
    </rPh>
    <rPh sb="10" eb="13">
      <t>ホジョキン</t>
    </rPh>
    <phoneticPr fontId="7"/>
  </si>
  <si>
    <t>1節　航空消防運営費補助金</t>
    <rPh sb="1" eb="2">
      <t>セツ</t>
    </rPh>
    <rPh sb="3" eb="5">
      <t>コウクウ</t>
    </rPh>
    <rPh sb="5" eb="7">
      <t>ショウボウ</t>
    </rPh>
    <rPh sb="7" eb="10">
      <t>ウンエイヒ</t>
    </rPh>
    <rPh sb="9" eb="10">
      <t>ヒ</t>
    </rPh>
    <rPh sb="10" eb="13">
      <t>ホジョキン</t>
    </rPh>
    <phoneticPr fontId="7"/>
  </si>
  <si>
    <t>1節　指導研修費補助金</t>
    <rPh sb="1" eb="2">
      <t>セツ</t>
    </rPh>
    <rPh sb="3" eb="5">
      <t>シドウ</t>
    </rPh>
    <rPh sb="5" eb="8">
      <t>ケンシュウヒ</t>
    </rPh>
    <rPh sb="8" eb="11">
      <t>ホジョキン</t>
    </rPh>
    <phoneticPr fontId="7"/>
  </si>
  <si>
    <t>2節　児童生徒就学費補助金</t>
    <rPh sb="1" eb="2">
      <t>セツ</t>
    </rPh>
    <rPh sb="3" eb="5">
      <t>ジドウ</t>
    </rPh>
    <rPh sb="5" eb="7">
      <t>セイト</t>
    </rPh>
    <rPh sb="7" eb="9">
      <t>シュウガク</t>
    </rPh>
    <rPh sb="9" eb="10">
      <t>ヒ</t>
    </rPh>
    <rPh sb="10" eb="13">
      <t>ホジョキン</t>
    </rPh>
    <phoneticPr fontId="7"/>
  </si>
  <si>
    <t>1節　統計調査委託金</t>
    <rPh sb="1" eb="2">
      <t>セツ</t>
    </rPh>
    <rPh sb="3" eb="5">
      <t>トウケイ</t>
    </rPh>
    <rPh sb="5" eb="7">
      <t>チョウサ</t>
    </rPh>
    <rPh sb="7" eb="9">
      <t>イタク</t>
    </rPh>
    <rPh sb="9" eb="10">
      <t>キン</t>
    </rPh>
    <phoneticPr fontId="7"/>
  </si>
  <si>
    <t>2節　在外選挙人名簿調製委託金</t>
    <rPh sb="1" eb="2">
      <t>セツ</t>
    </rPh>
    <rPh sb="3" eb="5">
      <t>ザイガイ</t>
    </rPh>
    <rPh sb="5" eb="7">
      <t>センキョ</t>
    </rPh>
    <rPh sb="7" eb="8">
      <t>ニン</t>
    </rPh>
    <rPh sb="8" eb="10">
      <t>メイボ</t>
    </rPh>
    <rPh sb="10" eb="12">
      <t>チョウセイ</t>
    </rPh>
    <rPh sb="12" eb="14">
      <t>イタク</t>
    </rPh>
    <rPh sb="14" eb="15">
      <t>キン</t>
    </rPh>
    <phoneticPr fontId="7"/>
  </si>
  <si>
    <t>1節　原爆被爆者事務委託金</t>
    <rPh sb="1" eb="2">
      <t>セツ</t>
    </rPh>
    <rPh sb="3" eb="5">
      <t>ゲンバク</t>
    </rPh>
    <rPh sb="5" eb="8">
      <t>ヒバクシャ</t>
    </rPh>
    <rPh sb="8" eb="10">
      <t>ジム</t>
    </rPh>
    <rPh sb="10" eb="12">
      <t>イタク</t>
    </rPh>
    <rPh sb="12" eb="13">
      <t>キン</t>
    </rPh>
    <phoneticPr fontId="7"/>
  </si>
  <si>
    <t>2節　地域保健医療計画推進事業委託金</t>
    <rPh sb="1" eb="2">
      <t>セツ</t>
    </rPh>
    <rPh sb="3" eb="5">
      <t>チイキ</t>
    </rPh>
    <rPh sb="5" eb="7">
      <t>ホケン</t>
    </rPh>
    <rPh sb="7" eb="9">
      <t>イリョウ</t>
    </rPh>
    <rPh sb="9" eb="11">
      <t>ケイカク</t>
    </rPh>
    <rPh sb="11" eb="13">
      <t>スイシン</t>
    </rPh>
    <rPh sb="13" eb="15">
      <t>ジギョウ</t>
    </rPh>
    <rPh sb="15" eb="17">
      <t>イタク</t>
    </rPh>
    <rPh sb="17" eb="18">
      <t>キン</t>
    </rPh>
    <phoneticPr fontId="7"/>
  </si>
  <si>
    <t>3節　衛生行政事務委託金</t>
    <rPh sb="1" eb="2">
      <t>セツ</t>
    </rPh>
    <rPh sb="3" eb="5">
      <t>エイセイ</t>
    </rPh>
    <rPh sb="5" eb="7">
      <t>ギョウセイ</t>
    </rPh>
    <rPh sb="7" eb="9">
      <t>ジム</t>
    </rPh>
    <rPh sb="9" eb="11">
      <t>イタク</t>
    </rPh>
    <rPh sb="11" eb="12">
      <t>キン</t>
    </rPh>
    <phoneticPr fontId="7"/>
  </si>
  <si>
    <t>4節　環境調査委託金</t>
    <rPh sb="1" eb="2">
      <t>セツ</t>
    </rPh>
    <rPh sb="3" eb="5">
      <t>カンキョウ</t>
    </rPh>
    <rPh sb="5" eb="7">
      <t>チョウサ</t>
    </rPh>
    <rPh sb="7" eb="9">
      <t>イタク</t>
    </rPh>
    <rPh sb="9" eb="10">
      <t>キン</t>
    </rPh>
    <phoneticPr fontId="7"/>
  </si>
  <si>
    <t>4目　環境費委託金</t>
    <rPh sb="1" eb="2">
      <t>モク</t>
    </rPh>
    <rPh sb="3" eb="5">
      <t>カンキョウ</t>
    </rPh>
    <rPh sb="5" eb="6">
      <t>ヒ</t>
    </rPh>
    <rPh sb="6" eb="8">
      <t>イタク</t>
    </rPh>
    <rPh sb="8" eb="9">
      <t>キン</t>
    </rPh>
    <phoneticPr fontId="7"/>
  </si>
  <si>
    <t>1節　河川水面清掃事業委託金</t>
    <rPh sb="1" eb="2">
      <t>セツ</t>
    </rPh>
    <rPh sb="3" eb="5">
      <t>カセン</t>
    </rPh>
    <rPh sb="5" eb="7">
      <t>スイメン</t>
    </rPh>
    <rPh sb="7" eb="9">
      <t>セイソウ</t>
    </rPh>
    <rPh sb="9" eb="11">
      <t>ジギョウ</t>
    </rPh>
    <rPh sb="11" eb="13">
      <t>イタク</t>
    </rPh>
    <rPh sb="13" eb="14">
      <t>キン</t>
    </rPh>
    <phoneticPr fontId="7"/>
  </si>
  <si>
    <t>5目　土木費委託金</t>
    <rPh sb="1" eb="2">
      <t>モク</t>
    </rPh>
    <rPh sb="3" eb="5">
      <t>ドボク</t>
    </rPh>
    <rPh sb="5" eb="6">
      <t>ヒ</t>
    </rPh>
    <rPh sb="6" eb="8">
      <t>イタク</t>
    </rPh>
    <rPh sb="8" eb="9">
      <t>キン</t>
    </rPh>
    <phoneticPr fontId="7"/>
  </si>
  <si>
    <t>1節　河川施設管理委託金</t>
    <rPh sb="1" eb="2">
      <t>セツ</t>
    </rPh>
    <rPh sb="3" eb="5">
      <t>カセン</t>
    </rPh>
    <rPh sb="5" eb="7">
      <t>シセツ</t>
    </rPh>
    <rPh sb="7" eb="9">
      <t>カンリ</t>
    </rPh>
    <rPh sb="9" eb="11">
      <t>イタク</t>
    </rPh>
    <rPh sb="11" eb="12">
      <t>キン</t>
    </rPh>
    <phoneticPr fontId="7"/>
  </si>
  <si>
    <t>6目　港湾費委託金</t>
    <rPh sb="1" eb="2">
      <t>モク</t>
    </rPh>
    <rPh sb="3" eb="5">
      <t>コウワン</t>
    </rPh>
    <rPh sb="5" eb="6">
      <t>ヒ</t>
    </rPh>
    <rPh sb="6" eb="8">
      <t>イタク</t>
    </rPh>
    <rPh sb="8" eb="9">
      <t>キン</t>
    </rPh>
    <phoneticPr fontId="7"/>
  </si>
  <si>
    <t>4項　府交付金</t>
    <rPh sb="1" eb="2">
      <t>コウ</t>
    </rPh>
    <rPh sb="3" eb="4">
      <t>フ</t>
    </rPh>
    <rPh sb="4" eb="6">
      <t>コウフ</t>
    </rPh>
    <phoneticPr fontId="7"/>
  </si>
  <si>
    <t>1目　総務費府交付金</t>
    <rPh sb="1" eb="2">
      <t>モク</t>
    </rPh>
    <rPh sb="3" eb="6">
      <t>ソウムヒ</t>
    </rPh>
    <rPh sb="6" eb="7">
      <t>フ</t>
    </rPh>
    <rPh sb="7" eb="10">
      <t>コウフキン</t>
    </rPh>
    <phoneticPr fontId="7"/>
  </si>
  <si>
    <t>1節　消費者行政事務費交付金</t>
    <rPh sb="1" eb="2">
      <t>セツ</t>
    </rPh>
    <rPh sb="3" eb="6">
      <t>ショウヒシャ</t>
    </rPh>
    <rPh sb="6" eb="8">
      <t>ギョウセイ</t>
    </rPh>
    <rPh sb="8" eb="11">
      <t>ジムヒ</t>
    </rPh>
    <rPh sb="11" eb="14">
      <t>コウフキン</t>
    </rPh>
    <phoneticPr fontId="7"/>
  </si>
  <si>
    <t>2節　総合相談事務費交付金</t>
    <rPh sb="1" eb="2">
      <t>セツ</t>
    </rPh>
    <rPh sb="3" eb="5">
      <t>ソウゴウ</t>
    </rPh>
    <rPh sb="5" eb="7">
      <t>ソウダン</t>
    </rPh>
    <rPh sb="7" eb="10">
      <t>ジムヒ</t>
    </rPh>
    <rPh sb="10" eb="12">
      <t>コウフ</t>
    </rPh>
    <rPh sb="12" eb="13">
      <t>キン</t>
    </rPh>
    <phoneticPr fontId="7"/>
  </si>
  <si>
    <t>3節　府民税徴収交付金</t>
    <rPh sb="1" eb="2">
      <t>セツ</t>
    </rPh>
    <rPh sb="3" eb="5">
      <t>フミン</t>
    </rPh>
    <rPh sb="5" eb="6">
      <t>ゼイ</t>
    </rPh>
    <rPh sb="6" eb="8">
      <t>チョウシュウ</t>
    </rPh>
    <rPh sb="8" eb="11">
      <t>コウフキン</t>
    </rPh>
    <phoneticPr fontId="7"/>
  </si>
  <si>
    <t>4節　統計調査費交付金</t>
    <rPh sb="1" eb="2">
      <t>セツ</t>
    </rPh>
    <rPh sb="3" eb="5">
      <t>トウケイ</t>
    </rPh>
    <rPh sb="5" eb="7">
      <t>チョウサ</t>
    </rPh>
    <rPh sb="7" eb="8">
      <t>ヒ</t>
    </rPh>
    <rPh sb="8" eb="11">
      <t>コウフキン</t>
    </rPh>
    <phoneticPr fontId="7"/>
  </si>
  <si>
    <t>2目　福祉費府交付金</t>
    <rPh sb="1" eb="2">
      <t>モク</t>
    </rPh>
    <rPh sb="3" eb="5">
      <t>フクシ</t>
    </rPh>
    <rPh sb="5" eb="6">
      <t>ヒ</t>
    </rPh>
    <rPh sb="6" eb="7">
      <t>フ</t>
    </rPh>
    <rPh sb="7" eb="10">
      <t>コウフキン</t>
    </rPh>
    <phoneticPr fontId="7"/>
  </si>
  <si>
    <t>1節　遺族等援護事務費交付金</t>
    <rPh sb="1" eb="2">
      <t>セツ</t>
    </rPh>
    <rPh sb="3" eb="5">
      <t>イゾク</t>
    </rPh>
    <rPh sb="5" eb="6">
      <t>トウ</t>
    </rPh>
    <rPh sb="6" eb="8">
      <t>エンゴ</t>
    </rPh>
    <rPh sb="8" eb="11">
      <t>ジムヒ</t>
    </rPh>
    <rPh sb="11" eb="14">
      <t>コウフキン</t>
    </rPh>
    <phoneticPr fontId="7"/>
  </si>
  <si>
    <t>3目　健康費府交付金</t>
    <rPh sb="1" eb="2">
      <t>モク</t>
    </rPh>
    <rPh sb="3" eb="5">
      <t>ケンコウ</t>
    </rPh>
    <rPh sb="5" eb="6">
      <t>ヒ</t>
    </rPh>
    <rPh sb="6" eb="7">
      <t>フ</t>
    </rPh>
    <rPh sb="7" eb="10">
      <t>コウフキン</t>
    </rPh>
    <phoneticPr fontId="7"/>
  </si>
  <si>
    <t>1節　衛生行政事務費交付金</t>
    <rPh sb="1" eb="2">
      <t>セツ</t>
    </rPh>
    <rPh sb="3" eb="5">
      <t>エイセイ</t>
    </rPh>
    <rPh sb="5" eb="7">
      <t>ギョウセイ</t>
    </rPh>
    <rPh sb="7" eb="10">
      <t>ジムヒ</t>
    </rPh>
    <rPh sb="10" eb="13">
      <t>コウフキン</t>
    </rPh>
    <phoneticPr fontId="7"/>
  </si>
  <si>
    <t>4目　こども青少年費府交付金</t>
    <rPh sb="1" eb="2">
      <t>モク</t>
    </rPh>
    <rPh sb="6" eb="9">
      <t>セイショウネン</t>
    </rPh>
    <rPh sb="9" eb="10">
      <t>ヒ</t>
    </rPh>
    <rPh sb="10" eb="11">
      <t>フ</t>
    </rPh>
    <rPh sb="11" eb="14">
      <t>コウフキン</t>
    </rPh>
    <phoneticPr fontId="7"/>
  </si>
  <si>
    <t>1節　こども青少年費交付金</t>
    <rPh sb="1" eb="2">
      <t>セツ</t>
    </rPh>
    <rPh sb="6" eb="9">
      <t>セイショウネン</t>
    </rPh>
    <rPh sb="9" eb="10">
      <t>ヒ</t>
    </rPh>
    <rPh sb="10" eb="13">
      <t>コウフキン</t>
    </rPh>
    <phoneticPr fontId="7"/>
  </si>
  <si>
    <t>5目　環境費府交付金</t>
    <rPh sb="1" eb="2">
      <t>モク</t>
    </rPh>
    <rPh sb="3" eb="5">
      <t>カンキョウ</t>
    </rPh>
    <rPh sb="5" eb="6">
      <t>ヒ</t>
    </rPh>
    <rPh sb="6" eb="7">
      <t>フ</t>
    </rPh>
    <rPh sb="7" eb="10">
      <t>コウフキン</t>
    </rPh>
    <phoneticPr fontId="7"/>
  </si>
  <si>
    <t>1節　公害対策事務費交付金</t>
    <rPh sb="1" eb="2">
      <t>セツ</t>
    </rPh>
    <rPh sb="3" eb="5">
      <t>コウガイ</t>
    </rPh>
    <rPh sb="5" eb="7">
      <t>タイサク</t>
    </rPh>
    <rPh sb="7" eb="10">
      <t>ジムヒ</t>
    </rPh>
    <rPh sb="10" eb="13">
      <t>コウフキン</t>
    </rPh>
    <phoneticPr fontId="7"/>
  </si>
  <si>
    <t>6目　経済戦略費府交付金</t>
    <rPh sb="1" eb="2">
      <t>モク</t>
    </rPh>
    <rPh sb="3" eb="5">
      <t>ケイザイ</t>
    </rPh>
    <rPh sb="5" eb="7">
      <t>センリャク</t>
    </rPh>
    <rPh sb="7" eb="8">
      <t>ヒ</t>
    </rPh>
    <rPh sb="8" eb="9">
      <t>フ</t>
    </rPh>
    <rPh sb="9" eb="12">
      <t>コウフキン</t>
    </rPh>
    <phoneticPr fontId="7"/>
  </si>
  <si>
    <t>7目　土木費府交付金</t>
    <rPh sb="1" eb="2">
      <t>モク</t>
    </rPh>
    <rPh sb="3" eb="5">
      <t>ドボク</t>
    </rPh>
    <rPh sb="5" eb="6">
      <t>ヒ</t>
    </rPh>
    <rPh sb="6" eb="7">
      <t>フ</t>
    </rPh>
    <rPh sb="7" eb="10">
      <t>コウフキン</t>
    </rPh>
    <phoneticPr fontId="7"/>
  </si>
  <si>
    <t>1節　緑化行政事務費交付金</t>
    <rPh sb="1" eb="2">
      <t>セツ</t>
    </rPh>
    <rPh sb="3" eb="5">
      <t>リョクカ</t>
    </rPh>
    <rPh sb="5" eb="7">
      <t>ギョウセイ</t>
    </rPh>
    <rPh sb="7" eb="10">
      <t>ジムヒ</t>
    </rPh>
    <rPh sb="10" eb="13">
      <t>コウフキン</t>
    </rPh>
    <phoneticPr fontId="7"/>
  </si>
  <si>
    <t>2節　計画調査費交付金</t>
    <rPh sb="1" eb="2">
      <t>セツ</t>
    </rPh>
    <rPh sb="3" eb="5">
      <t>ケイカク</t>
    </rPh>
    <rPh sb="5" eb="8">
      <t>チョウサヒ</t>
    </rPh>
    <rPh sb="8" eb="10">
      <t>コウフ</t>
    </rPh>
    <rPh sb="10" eb="11">
      <t>キン</t>
    </rPh>
    <phoneticPr fontId="7"/>
  </si>
  <si>
    <t>8目　港湾費府交付金</t>
    <rPh sb="1" eb="2">
      <t>モク</t>
    </rPh>
    <rPh sb="3" eb="5">
      <t>コウワン</t>
    </rPh>
    <rPh sb="5" eb="6">
      <t>ヒ</t>
    </rPh>
    <rPh sb="6" eb="7">
      <t>フ</t>
    </rPh>
    <rPh sb="7" eb="10">
      <t>コウフキン</t>
    </rPh>
    <phoneticPr fontId="7"/>
  </si>
  <si>
    <t>1節　産業保安行政事務費交付金</t>
    <rPh sb="1" eb="2">
      <t>セツ</t>
    </rPh>
    <rPh sb="3" eb="5">
      <t>サンギョウ</t>
    </rPh>
    <rPh sb="5" eb="7">
      <t>ホアン</t>
    </rPh>
    <rPh sb="7" eb="9">
      <t>ギョウセイ</t>
    </rPh>
    <rPh sb="9" eb="12">
      <t>ジムヒ</t>
    </rPh>
    <rPh sb="12" eb="15">
      <t>コウフキン</t>
    </rPh>
    <phoneticPr fontId="7"/>
  </si>
  <si>
    <t>1項　財産貸付収入</t>
    <rPh sb="1" eb="2">
      <t>コウ</t>
    </rPh>
    <rPh sb="3" eb="5">
      <t>ザイサン</t>
    </rPh>
    <rPh sb="5" eb="7">
      <t>カシツケ</t>
    </rPh>
    <rPh sb="7" eb="9">
      <t>シュウニュウ</t>
    </rPh>
    <phoneticPr fontId="7"/>
  </si>
  <si>
    <t>1目　賃貸料</t>
    <rPh sb="1" eb="2">
      <t>モク</t>
    </rPh>
    <rPh sb="3" eb="6">
      <t>チンタイリョウ</t>
    </rPh>
    <phoneticPr fontId="7"/>
  </si>
  <si>
    <t>1節　土地賃貸料</t>
    <rPh sb="1" eb="2">
      <t>セツ</t>
    </rPh>
    <rPh sb="3" eb="5">
      <t>トチ</t>
    </rPh>
    <rPh sb="5" eb="8">
      <t>チンタイリョウ</t>
    </rPh>
    <phoneticPr fontId="7"/>
  </si>
  <si>
    <t>2節　建物賃貸料</t>
    <rPh sb="1" eb="2">
      <t>セツ</t>
    </rPh>
    <rPh sb="3" eb="5">
      <t>タテモノ</t>
    </rPh>
    <rPh sb="5" eb="8">
      <t>チンタイリョウ</t>
    </rPh>
    <phoneticPr fontId="7"/>
  </si>
  <si>
    <t>2項　利子及配当金収入</t>
    <rPh sb="1" eb="2">
      <t>コウ</t>
    </rPh>
    <rPh sb="3" eb="5">
      <t>リシ</t>
    </rPh>
    <rPh sb="5" eb="6">
      <t>オヨ</t>
    </rPh>
    <rPh sb="6" eb="9">
      <t>ハイトウキン</t>
    </rPh>
    <rPh sb="9" eb="11">
      <t>シュウニュウ</t>
    </rPh>
    <phoneticPr fontId="7"/>
  </si>
  <si>
    <t>1目　蓄積基金利子</t>
    <rPh sb="1" eb="2">
      <t>モク</t>
    </rPh>
    <rPh sb="3" eb="5">
      <t>チクセキ</t>
    </rPh>
    <rPh sb="5" eb="7">
      <t>キキン</t>
    </rPh>
    <rPh sb="7" eb="9">
      <t>リシ</t>
    </rPh>
    <phoneticPr fontId="7"/>
  </si>
  <si>
    <t>1節　蓄積基金利子</t>
    <rPh sb="1" eb="2">
      <t>セツ</t>
    </rPh>
    <rPh sb="3" eb="5">
      <t>チクセキ</t>
    </rPh>
    <rPh sb="5" eb="7">
      <t>キキン</t>
    </rPh>
    <rPh sb="7" eb="9">
      <t>リシ</t>
    </rPh>
    <phoneticPr fontId="7"/>
  </si>
  <si>
    <t>2目　出資財産収入</t>
    <rPh sb="1" eb="2">
      <t>モク</t>
    </rPh>
    <rPh sb="3" eb="5">
      <t>シュッシ</t>
    </rPh>
    <rPh sb="5" eb="7">
      <t>ザイサン</t>
    </rPh>
    <rPh sb="7" eb="9">
      <t>シュウニュウ</t>
    </rPh>
    <phoneticPr fontId="7"/>
  </si>
  <si>
    <t>1節　株式配当金</t>
    <rPh sb="1" eb="2">
      <t>セツ</t>
    </rPh>
    <rPh sb="3" eb="5">
      <t>カブシキ</t>
    </rPh>
    <rPh sb="5" eb="8">
      <t>ハイトウキン</t>
    </rPh>
    <phoneticPr fontId="7"/>
  </si>
  <si>
    <t>1項　不動産売却代</t>
    <rPh sb="1" eb="2">
      <t>コウ</t>
    </rPh>
    <rPh sb="3" eb="6">
      <t>フドウサン</t>
    </rPh>
    <rPh sb="6" eb="8">
      <t>バイキャク</t>
    </rPh>
    <rPh sb="8" eb="9">
      <t>ダイ</t>
    </rPh>
    <phoneticPr fontId="7"/>
  </si>
  <si>
    <t>1目　土地売却代</t>
    <rPh sb="1" eb="2">
      <t>モク</t>
    </rPh>
    <rPh sb="3" eb="5">
      <t>トチ</t>
    </rPh>
    <rPh sb="5" eb="7">
      <t>バイキャク</t>
    </rPh>
    <rPh sb="7" eb="8">
      <t>ダイ</t>
    </rPh>
    <phoneticPr fontId="7"/>
  </si>
  <si>
    <t>2目　建物売却代</t>
    <rPh sb="1" eb="2">
      <t>モク</t>
    </rPh>
    <rPh sb="3" eb="5">
      <t>タテモノ</t>
    </rPh>
    <rPh sb="5" eb="7">
      <t>バイキャク</t>
    </rPh>
    <rPh sb="7" eb="8">
      <t>ダイ</t>
    </rPh>
    <phoneticPr fontId="7"/>
  </si>
  <si>
    <t>1節　不用建物</t>
    <rPh sb="1" eb="2">
      <t>セツ</t>
    </rPh>
    <rPh sb="3" eb="5">
      <t>フヨウ</t>
    </rPh>
    <rPh sb="5" eb="7">
      <t>タテモノ</t>
    </rPh>
    <phoneticPr fontId="7"/>
  </si>
  <si>
    <t>2項　物品売却代</t>
    <rPh sb="1" eb="2">
      <t>コウ</t>
    </rPh>
    <rPh sb="3" eb="5">
      <t>ブッピン</t>
    </rPh>
    <rPh sb="5" eb="7">
      <t>バイキャク</t>
    </rPh>
    <rPh sb="7" eb="8">
      <t>ダイ</t>
    </rPh>
    <phoneticPr fontId="7"/>
  </si>
  <si>
    <t>1目　雑品売却代</t>
    <rPh sb="1" eb="2">
      <t>モク</t>
    </rPh>
    <rPh sb="3" eb="5">
      <t>ザッピン</t>
    </rPh>
    <rPh sb="5" eb="7">
      <t>バイキャク</t>
    </rPh>
    <rPh sb="7" eb="8">
      <t>ダイ</t>
    </rPh>
    <phoneticPr fontId="7"/>
  </si>
  <si>
    <t>1節　各種不用品</t>
    <rPh sb="1" eb="2">
      <t>セツ</t>
    </rPh>
    <rPh sb="3" eb="5">
      <t>カクシュ</t>
    </rPh>
    <rPh sb="5" eb="8">
      <t>フヨウヒン</t>
    </rPh>
    <phoneticPr fontId="7"/>
  </si>
  <si>
    <t>1目　政策推進費寄付金</t>
    <rPh sb="1" eb="2">
      <t>モク</t>
    </rPh>
    <rPh sb="3" eb="5">
      <t>セイサク</t>
    </rPh>
    <rPh sb="5" eb="7">
      <t>スイシン</t>
    </rPh>
    <rPh sb="7" eb="8">
      <t>ヒ</t>
    </rPh>
    <rPh sb="8" eb="11">
      <t>キフキン</t>
    </rPh>
    <phoneticPr fontId="7"/>
  </si>
  <si>
    <t>1節　政策推進費寄付金</t>
    <rPh sb="1" eb="2">
      <t>セツ</t>
    </rPh>
    <rPh sb="3" eb="5">
      <t>セイサク</t>
    </rPh>
    <rPh sb="5" eb="7">
      <t>スイシン</t>
    </rPh>
    <rPh sb="7" eb="8">
      <t>ヒ</t>
    </rPh>
    <rPh sb="8" eb="11">
      <t>キフキン</t>
    </rPh>
    <phoneticPr fontId="7"/>
  </si>
  <si>
    <t>2目　労働施策推進費寄付金</t>
    <rPh sb="1" eb="2">
      <t>モク</t>
    </rPh>
    <rPh sb="3" eb="5">
      <t>ロウドウ</t>
    </rPh>
    <rPh sb="5" eb="7">
      <t>シサク</t>
    </rPh>
    <rPh sb="7" eb="9">
      <t>スイシン</t>
    </rPh>
    <rPh sb="9" eb="10">
      <t>ヒ</t>
    </rPh>
    <rPh sb="10" eb="13">
      <t>キフキン</t>
    </rPh>
    <phoneticPr fontId="7"/>
  </si>
  <si>
    <t>1節　労働施策推進費寄付金</t>
    <rPh sb="1" eb="2">
      <t>セツ</t>
    </rPh>
    <rPh sb="3" eb="5">
      <t>ロウドウ</t>
    </rPh>
    <rPh sb="5" eb="7">
      <t>シサク</t>
    </rPh>
    <rPh sb="7" eb="9">
      <t>スイシン</t>
    </rPh>
    <rPh sb="9" eb="10">
      <t>ヒ</t>
    </rPh>
    <rPh sb="10" eb="13">
      <t>キフキン</t>
    </rPh>
    <phoneticPr fontId="7"/>
  </si>
  <si>
    <t>3目　男女共同参画費寄付金</t>
    <rPh sb="1" eb="2">
      <t>モク</t>
    </rPh>
    <rPh sb="3" eb="5">
      <t>ダンジョ</t>
    </rPh>
    <rPh sb="5" eb="7">
      <t>キョウドウ</t>
    </rPh>
    <rPh sb="7" eb="9">
      <t>サンカク</t>
    </rPh>
    <rPh sb="9" eb="10">
      <t>ヒ</t>
    </rPh>
    <rPh sb="10" eb="13">
      <t>キフキン</t>
    </rPh>
    <phoneticPr fontId="7"/>
  </si>
  <si>
    <t>1節　男女共同参画費寄付金</t>
    <rPh sb="1" eb="2">
      <t>セツ</t>
    </rPh>
    <rPh sb="3" eb="5">
      <t>ダンジョ</t>
    </rPh>
    <rPh sb="5" eb="7">
      <t>キョウドウ</t>
    </rPh>
    <rPh sb="7" eb="9">
      <t>サンカク</t>
    </rPh>
    <rPh sb="9" eb="10">
      <t>ヒ</t>
    </rPh>
    <rPh sb="10" eb="13">
      <t>キフキン</t>
    </rPh>
    <phoneticPr fontId="7"/>
  </si>
  <si>
    <t>4目　区政推進費寄付金</t>
    <rPh sb="1" eb="2">
      <t>モク</t>
    </rPh>
    <rPh sb="3" eb="5">
      <t>クセイ</t>
    </rPh>
    <rPh sb="5" eb="7">
      <t>スイシン</t>
    </rPh>
    <rPh sb="7" eb="8">
      <t>ヒ</t>
    </rPh>
    <rPh sb="8" eb="11">
      <t>キフキン</t>
    </rPh>
    <phoneticPr fontId="7"/>
  </si>
  <si>
    <t>1節　区政推進費寄付金</t>
    <rPh sb="1" eb="2">
      <t>セツ</t>
    </rPh>
    <rPh sb="3" eb="5">
      <t>クセイ</t>
    </rPh>
    <rPh sb="5" eb="7">
      <t>スイシン</t>
    </rPh>
    <rPh sb="7" eb="8">
      <t>ヒ</t>
    </rPh>
    <rPh sb="8" eb="11">
      <t>キフキン</t>
    </rPh>
    <phoneticPr fontId="7"/>
  </si>
  <si>
    <t>5目　福祉費寄付金</t>
    <rPh sb="1" eb="2">
      <t>モク</t>
    </rPh>
    <rPh sb="3" eb="5">
      <t>フクシ</t>
    </rPh>
    <rPh sb="5" eb="6">
      <t>ヒ</t>
    </rPh>
    <rPh sb="6" eb="9">
      <t>キフキン</t>
    </rPh>
    <phoneticPr fontId="7"/>
  </si>
  <si>
    <t>1節　福祉費寄付金</t>
    <rPh sb="1" eb="2">
      <t>セツ</t>
    </rPh>
    <rPh sb="3" eb="5">
      <t>フクシ</t>
    </rPh>
    <rPh sb="5" eb="6">
      <t>ヒ</t>
    </rPh>
    <rPh sb="6" eb="9">
      <t>キフキン</t>
    </rPh>
    <phoneticPr fontId="7"/>
  </si>
  <si>
    <t>6目　健康費寄付金</t>
    <rPh sb="1" eb="2">
      <t>モク</t>
    </rPh>
    <rPh sb="3" eb="5">
      <t>ケンコウ</t>
    </rPh>
    <rPh sb="5" eb="6">
      <t>ヒ</t>
    </rPh>
    <rPh sb="6" eb="9">
      <t>キフキン</t>
    </rPh>
    <phoneticPr fontId="7"/>
  </si>
  <si>
    <t>1節　健康費寄付金</t>
    <rPh sb="1" eb="2">
      <t>セツ</t>
    </rPh>
    <rPh sb="3" eb="5">
      <t>ケンコウ</t>
    </rPh>
    <rPh sb="5" eb="6">
      <t>ヒ</t>
    </rPh>
    <rPh sb="6" eb="9">
      <t>キフキン</t>
    </rPh>
    <phoneticPr fontId="7"/>
  </si>
  <si>
    <t>7目　こども青少年費寄付金</t>
    <rPh sb="1" eb="2">
      <t>モク</t>
    </rPh>
    <rPh sb="6" eb="9">
      <t>セイショウネン</t>
    </rPh>
    <rPh sb="9" eb="10">
      <t>ヒ</t>
    </rPh>
    <rPh sb="10" eb="13">
      <t>キフキン</t>
    </rPh>
    <phoneticPr fontId="7"/>
  </si>
  <si>
    <t>1節　こども青少年費寄付金</t>
    <rPh sb="1" eb="2">
      <t>セツ</t>
    </rPh>
    <rPh sb="6" eb="9">
      <t>セイショウネン</t>
    </rPh>
    <rPh sb="9" eb="10">
      <t>ヒ</t>
    </rPh>
    <rPh sb="10" eb="13">
      <t>キフキン</t>
    </rPh>
    <phoneticPr fontId="7"/>
  </si>
  <si>
    <t>8目　環境費寄付金</t>
    <rPh sb="1" eb="2">
      <t>モク</t>
    </rPh>
    <rPh sb="3" eb="5">
      <t>カンキョウ</t>
    </rPh>
    <rPh sb="5" eb="6">
      <t>ヒ</t>
    </rPh>
    <rPh sb="6" eb="9">
      <t>キフキン</t>
    </rPh>
    <phoneticPr fontId="7"/>
  </si>
  <si>
    <t>1節　環境費寄付金</t>
    <rPh sb="1" eb="2">
      <t>セツ</t>
    </rPh>
    <rPh sb="3" eb="5">
      <t>カンキョウ</t>
    </rPh>
    <rPh sb="5" eb="6">
      <t>ヒ</t>
    </rPh>
    <rPh sb="6" eb="9">
      <t>キフキン</t>
    </rPh>
    <phoneticPr fontId="7"/>
  </si>
  <si>
    <t>9目　経済戦略費寄付金</t>
    <rPh sb="1" eb="2">
      <t>モク</t>
    </rPh>
    <rPh sb="3" eb="5">
      <t>ケイザイ</t>
    </rPh>
    <rPh sb="5" eb="7">
      <t>センリャク</t>
    </rPh>
    <rPh sb="7" eb="8">
      <t>ヒ</t>
    </rPh>
    <rPh sb="8" eb="11">
      <t>キフキン</t>
    </rPh>
    <phoneticPr fontId="7"/>
  </si>
  <si>
    <t>1節　経済戦略費寄付金</t>
    <rPh sb="1" eb="2">
      <t>セツ</t>
    </rPh>
    <rPh sb="3" eb="5">
      <t>ケイザイ</t>
    </rPh>
    <rPh sb="5" eb="7">
      <t>センリャク</t>
    </rPh>
    <rPh sb="7" eb="8">
      <t>ヒ</t>
    </rPh>
    <rPh sb="8" eb="11">
      <t>キフキン</t>
    </rPh>
    <phoneticPr fontId="7"/>
  </si>
  <si>
    <t>10目　公園費寄付金</t>
    <rPh sb="2" eb="3">
      <t>モク</t>
    </rPh>
    <rPh sb="4" eb="6">
      <t>コウエン</t>
    </rPh>
    <rPh sb="6" eb="7">
      <t>ヒ</t>
    </rPh>
    <rPh sb="7" eb="10">
      <t>キフキン</t>
    </rPh>
    <phoneticPr fontId="7"/>
  </si>
  <si>
    <t>1節　公園費寄付金</t>
    <rPh sb="1" eb="2">
      <t>セツ</t>
    </rPh>
    <rPh sb="3" eb="5">
      <t>コウエン</t>
    </rPh>
    <rPh sb="5" eb="6">
      <t>ヒ</t>
    </rPh>
    <rPh sb="6" eb="9">
      <t>キフキン</t>
    </rPh>
    <phoneticPr fontId="7"/>
  </si>
  <si>
    <t>11目　都市計画費寄付金</t>
    <rPh sb="2" eb="3">
      <t>モク</t>
    </rPh>
    <rPh sb="4" eb="6">
      <t>トシ</t>
    </rPh>
    <rPh sb="6" eb="8">
      <t>ケイカク</t>
    </rPh>
    <rPh sb="8" eb="9">
      <t>ヒ</t>
    </rPh>
    <rPh sb="9" eb="12">
      <t>キフキン</t>
    </rPh>
    <phoneticPr fontId="7"/>
  </si>
  <si>
    <t>1節　都市計画費寄付金</t>
    <rPh sb="1" eb="2">
      <t>セツ</t>
    </rPh>
    <rPh sb="3" eb="5">
      <t>トシ</t>
    </rPh>
    <rPh sb="5" eb="7">
      <t>ケイカク</t>
    </rPh>
    <rPh sb="7" eb="8">
      <t>ヒ</t>
    </rPh>
    <rPh sb="8" eb="11">
      <t>キフキン</t>
    </rPh>
    <phoneticPr fontId="7"/>
  </si>
  <si>
    <t>12目　港湾費寄付金</t>
    <rPh sb="2" eb="3">
      <t>モク</t>
    </rPh>
    <rPh sb="4" eb="6">
      <t>コウワン</t>
    </rPh>
    <rPh sb="6" eb="7">
      <t>ヒ</t>
    </rPh>
    <rPh sb="7" eb="10">
      <t>キフキン</t>
    </rPh>
    <phoneticPr fontId="7"/>
  </si>
  <si>
    <t>13目　消防費寄付金</t>
    <rPh sb="2" eb="3">
      <t>モク</t>
    </rPh>
    <rPh sb="4" eb="6">
      <t>ショウボウ</t>
    </rPh>
    <rPh sb="6" eb="7">
      <t>ヒ</t>
    </rPh>
    <rPh sb="7" eb="10">
      <t>キフキン</t>
    </rPh>
    <phoneticPr fontId="7"/>
  </si>
  <si>
    <t>1節　消防費寄付金</t>
    <rPh sb="1" eb="2">
      <t>セツ</t>
    </rPh>
    <rPh sb="3" eb="5">
      <t>ショウボウ</t>
    </rPh>
    <rPh sb="5" eb="6">
      <t>ヒ</t>
    </rPh>
    <rPh sb="6" eb="9">
      <t>キフキン</t>
    </rPh>
    <phoneticPr fontId="7"/>
  </si>
  <si>
    <t>14目　教育費寄付金</t>
    <rPh sb="2" eb="3">
      <t>モク</t>
    </rPh>
    <rPh sb="4" eb="6">
      <t>キョウイク</t>
    </rPh>
    <rPh sb="6" eb="7">
      <t>ヒ</t>
    </rPh>
    <rPh sb="7" eb="10">
      <t>キフキン</t>
    </rPh>
    <phoneticPr fontId="7"/>
  </si>
  <si>
    <t>1節　教育費寄付金</t>
    <rPh sb="1" eb="2">
      <t>セツ</t>
    </rPh>
    <rPh sb="3" eb="5">
      <t>キョウイク</t>
    </rPh>
    <rPh sb="5" eb="6">
      <t>ヒ</t>
    </rPh>
    <rPh sb="6" eb="9">
      <t>キフキン</t>
    </rPh>
    <phoneticPr fontId="7"/>
  </si>
  <si>
    <t>政策企画室</t>
    <rPh sb="0" eb="2">
      <t>セイサク</t>
    </rPh>
    <rPh sb="2" eb="5">
      <t>キカクシツ</t>
    </rPh>
    <phoneticPr fontId="7"/>
  </si>
  <si>
    <t>1項　特別会計繰入金</t>
    <rPh sb="1" eb="2">
      <t>コウ</t>
    </rPh>
    <rPh sb="3" eb="5">
      <t>トクベツ</t>
    </rPh>
    <rPh sb="5" eb="7">
      <t>カイケイ</t>
    </rPh>
    <rPh sb="7" eb="9">
      <t>クリイレ</t>
    </rPh>
    <rPh sb="9" eb="10">
      <t>キン</t>
    </rPh>
    <phoneticPr fontId="7"/>
  </si>
  <si>
    <t>1節　負担金</t>
    <rPh sb="1" eb="2">
      <t>セツ</t>
    </rPh>
    <rPh sb="3" eb="6">
      <t>フタンキン</t>
    </rPh>
    <phoneticPr fontId="7"/>
  </si>
  <si>
    <t>2項　運用基金繰入金</t>
    <rPh sb="1" eb="2">
      <t>コウ</t>
    </rPh>
    <rPh sb="3" eb="5">
      <t>ウンヨウ</t>
    </rPh>
    <rPh sb="5" eb="7">
      <t>キキン</t>
    </rPh>
    <rPh sb="7" eb="9">
      <t>クリイレ</t>
    </rPh>
    <rPh sb="9" eb="10">
      <t>キン</t>
    </rPh>
    <phoneticPr fontId="7"/>
  </si>
  <si>
    <t>1目　中小企業融資基金繰入金</t>
    <rPh sb="1" eb="2">
      <t>モク</t>
    </rPh>
    <rPh sb="3" eb="5">
      <t>チュウショウ</t>
    </rPh>
    <rPh sb="5" eb="7">
      <t>キギョウ</t>
    </rPh>
    <rPh sb="7" eb="9">
      <t>ユウシ</t>
    </rPh>
    <rPh sb="9" eb="11">
      <t>キキン</t>
    </rPh>
    <rPh sb="11" eb="13">
      <t>クリイレ</t>
    </rPh>
    <rPh sb="13" eb="14">
      <t>キン</t>
    </rPh>
    <phoneticPr fontId="7"/>
  </si>
  <si>
    <t>1節　中小企業融資基金繰入金</t>
    <rPh sb="1" eb="2">
      <t>セツ</t>
    </rPh>
    <rPh sb="3" eb="5">
      <t>チュウショウ</t>
    </rPh>
    <rPh sb="5" eb="7">
      <t>キギョウ</t>
    </rPh>
    <rPh sb="7" eb="9">
      <t>ユウシ</t>
    </rPh>
    <rPh sb="9" eb="11">
      <t>キキン</t>
    </rPh>
    <rPh sb="11" eb="13">
      <t>クリイレ</t>
    </rPh>
    <rPh sb="13" eb="14">
      <t>キン</t>
    </rPh>
    <phoneticPr fontId="7"/>
  </si>
  <si>
    <t>2目　都市再開発融資基金繰入金</t>
    <rPh sb="1" eb="2">
      <t>モク</t>
    </rPh>
    <rPh sb="3" eb="5">
      <t>トシ</t>
    </rPh>
    <rPh sb="5" eb="8">
      <t>サイカイハツ</t>
    </rPh>
    <rPh sb="8" eb="10">
      <t>ユウシ</t>
    </rPh>
    <rPh sb="10" eb="12">
      <t>キキン</t>
    </rPh>
    <rPh sb="12" eb="14">
      <t>クリイレ</t>
    </rPh>
    <rPh sb="14" eb="15">
      <t>キン</t>
    </rPh>
    <phoneticPr fontId="7"/>
  </si>
  <si>
    <t>1節　都市再開発融資基金繰入金</t>
    <rPh sb="1" eb="2">
      <t>セツ</t>
    </rPh>
    <rPh sb="3" eb="5">
      <t>トシ</t>
    </rPh>
    <rPh sb="5" eb="8">
      <t>サイカイハツ</t>
    </rPh>
    <rPh sb="8" eb="10">
      <t>ユウシ</t>
    </rPh>
    <rPh sb="10" eb="12">
      <t>キキン</t>
    </rPh>
    <rPh sb="12" eb="14">
      <t>クリイレ</t>
    </rPh>
    <rPh sb="14" eb="15">
      <t>キン</t>
    </rPh>
    <phoneticPr fontId="7"/>
  </si>
  <si>
    <t>3目　住宅建設資金等融資基金繰入金</t>
    <rPh sb="1" eb="2">
      <t>モク</t>
    </rPh>
    <rPh sb="3" eb="5">
      <t>ジュウタク</t>
    </rPh>
    <rPh sb="5" eb="7">
      <t>ケンセツ</t>
    </rPh>
    <rPh sb="7" eb="9">
      <t>シキン</t>
    </rPh>
    <rPh sb="9" eb="10">
      <t>トウ</t>
    </rPh>
    <rPh sb="10" eb="12">
      <t>ユウシ</t>
    </rPh>
    <rPh sb="12" eb="14">
      <t>キキン</t>
    </rPh>
    <rPh sb="14" eb="16">
      <t>クリイレ</t>
    </rPh>
    <rPh sb="16" eb="17">
      <t>キン</t>
    </rPh>
    <phoneticPr fontId="7"/>
  </si>
  <si>
    <t>1節　住宅建設資金等融資基金繰入金</t>
    <rPh sb="1" eb="2">
      <t>セツ</t>
    </rPh>
    <rPh sb="3" eb="5">
      <t>ジュウタク</t>
    </rPh>
    <rPh sb="5" eb="7">
      <t>ケンセツ</t>
    </rPh>
    <rPh sb="7" eb="9">
      <t>シキン</t>
    </rPh>
    <rPh sb="9" eb="10">
      <t>トウ</t>
    </rPh>
    <rPh sb="10" eb="12">
      <t>ユウシ</t>
    </rPh>
    <rPh sb="12" eb="14">
      <t>キキン</t>
    </rPh>
    <rPh sb="14" eb="16">
      <t>クリイレ</t>
    </rPh>
    <rPh sb="16" eb="17">
      <t>キン</t>
    </rPh>
    <phoneticPr fontId="7"/>
  </si>
  <si>
    <t>3項　蓄積基金繰入金</t>
    <rPh sb="1" eb="2">
      <t>コウ</t>
    </rPh>
    <rPh sb="3" eb="5">
      <t>チクセキ</t>
    </rPh>
    <rPh sb="5" eb="7">
      <t>キキン</t>
    </rPh>
    <rPh sb="7" eb="9">
      <t>クリイレ</t>
    </rPh>
    <rPh sb="9" eb="10">
      <t>キン</t>
    </rPh>
    <phoneticPr fontId="7"/>
  </si>
  <si>
    <t>1節　地域活性化事業基金繰入金</t>
    <rPh sb="1" eb="2">
      <t>セツ</t>
    </rPh>
    <rPh sb="3" eb="5">
      <t>チイキ</t>
    </rPh>
    <rPh sb="5" eb="8">
      <t>カッセイカ</t>
    </rPh>
    <rPh sb="8" eb="10">
      <t>ジギョウ</t>
    </rPh>
    <rPh sb="10" eb="12">
      <t>キキン</t>
    </rPh>
    <rPh sb="12" eb="14">
      <t>クリイレ</t>
    </rPh>
    <rPh sb="14" eb="15">
      <t>キン</t>
    </rPh>
    <phoneticPr fontId="7"/>
  </si>
  <si>
    <t>1節　男女共同参画施策推進基金繰入金</t>
    <rPh sb="1" eb="2">
      <t>セツ</t>
    </rPh>
    <rPh sb="3" eb="5">
      <t>ダンジョ</t>
    </rPh>
    <rPh sb="5" eb="7">
      <t>キョウドウ</t>
    </rPh>
    <rPh sb="7" eb="9">
      <t>サンカク</t>
    </rPh>
    <rPh sb="9" eb="11">
      <t>シサク</t>
    </rPh>
    <rPh sb="11" eb="13">
      <t>スイシン</t>
    </rPh>
    <rPh sb="13" eb="15">
      <t>キキン</t>
    </rPh>
    <rPh sb="15" eb="17">
      <t>クリイレ</t>
    </rPh>
    <rPh sb="17" eb="18">
      <t>キン</t>
    </rPh>
    <phoneticPr fontId="7"/>
  </si>
  <si>
    <t>1節　区政推進基金繰入金</t>
    <rPh sb="1" eb="2">
      <t>セツ</t>
    </rPh>
    <rPh sb="3" eb="5">
      <t>クセイ</t>
    </rPh>
    <rPh sb="5" eb="7">
      <t>スイシン</t>
    </rPh>
    <rPh sb="7" eb="9">
      <t>キキン</t>
    </rPh>
    <rPh sb="9" eb="11">
      <t>クリイレ</t>
    </rPh>
    <rPh sb="11" eb="12">
      <t>キン</t>
    </rPh>
    <phoneticPr fontId="7"/>
  </si>
  <si>
    <t>1節　渡邊心身障害者福祉基金繰入金</t>
    <rPh sb="1" eb="2">
      <t>セツ</t>
    </rPh>
    <rPh sb="3" eb="5">
      <t>ワタナベ</t>
    </rPh>
    <rPh sb="5" eb="7">
      <t>シンシン</t>
    </rPh>
    <rPh sb="7" eb="10">
      <t>ショウガイシャ</t>
    </rPh>
    <rPh sb="10" eb="12">
      <t>フクシ</t>
    </rPh>
    <rPh sb="12" eb="14">
      <t>キキン</t>
    </rPh>
    <rPh sb="14" eb="16">
      <t>クリイレ</t>
    </rPh>
    <rPh sb="16" eb="17">
      <t>キン</t>
    </rPh>
    <phoneticPr fontId="7"/>
  </si>
  <si>
    <t>1節　社会福祉振興基金繰入金</t>
    <rPh sb="1" eb="2">
      <t>セツ</t>
    </rPh>
    <rPh sb="3" eb="5">
      <t>シャカイ</t>
    </rPh>
    <rPh sb="5" eb="7">
      <t>フクシ</t>
    </rPh>
    <rPh sb="7" eb="9">
      <t>シンコウ</t>
    </rPh>
    <rPh sb="9" eb="11">
      <t>キキン</t>
    </rPh>
    <rPh sb="11" eb="13">
      <t>クリイレ</t>
    </rPh>
    <rPh sb="13" eb="14">
      <t>キン</t>
    </rPh>
    <phoneticPr fontId="7"/>
  </si>
  <si>
    <t>1節　環境創造基金繰入金</t>
    <rPh sb="1" eb="2">
      <t>セツ</t>
    </rPh>
    <rPh sb="3" eb="5">
      <t>カンキョウ</t>
    </rPh>
    <rPh sb="5" eb="7">
      <t>ソウゾウ</t>
    </rPh>
    <rPh sb="7" eb="9">
      <t>キキン</t>
    </rPh>
    <rPh sb="9" eb="11">
      <t>クリイレ</t>
    </rPh>
    <rPh sb="11" eb="12">
      <t>キン</t>
    </rPh>
    <phoneticPr fontId="7"/>
  </si>
  <si>
    <t>1節　環境美化運動推進基金繰入金</t>
    <rPh sb="1" eb="2">
      <t>セツ</t>
    </rPh>
    <rPh sb="3" eb="5">
      <t>カンキョウ</t>
    </rPh>
    <rPh sb="5" eb="7">
      <t>ビカ</t>
    </rPh>
    <rPh sb="7" eb="9">
      <t>ウンドウ</t>
    </rPh>
    <rPh sb="9" eb="11">
      <t>スイシン</t>
    </rPh>
    <rPh sb="11" eb="13">
      <t>キキン</t>
    </rPh>
    <rPh sb="13" eb="15">
      <t>クリイレ</t>
    </rPh>
    <rPh sb="15" eb="16">
      <t>キン</t>
    </rPh>
    <phoneticPr fontId="7"/>
  </si>
  <si>
    <t>1節　泉南メモリアルパーク運営基金繰入金</t>
    <rPh sb="1" eb="2">
      <t>セツ</t>
    </rPh>
    <rPh sb="3" eb="5">
      <t>センナン</t>
    </rPh>
    <rPh sb="13" eb="15">
      <t>ウンエイ</t>
    </rPh>
    <rPh sb="15" eb="17">
      <t>キキン</t>
    </rPh>
    <rPh sb="17" eb="19">
      <t>クリイレ</t>
    </rPh>
    <rPh sb="19" eb="20">
      <t>キン</t>
    </rPh>
    <phoneticPr fontId="7"/>
  </si>
  <si>
    <t>1節　国際交流振興基金繰入金</t>
    <rPh sb="1" eb="2">
      <t>セツ</t>
    </rPh>
    <rPh sb="3" eb="5">
      <t>コクサイ</t>
    </rPh>
    <rPh sb="5" eb="7">
      <t>コウリュウ</t>
    </rPh>
    <rPh sb="7" eb="9">
      <t>シンコウ</t>
    </rPh>
    <rPh sb="9" eb="11">
      <t>キキン</t>
    </rPh>
    <rPh sb="11" eb="13">
      <t>クリイレ</t>
    </rPh>
    <rPh sb="13" eb="14">
      <t>キン</t>
    </rPh>
    <phoneticPr fontId="7"/>
  </si>
  <si>
    <t>1節　文化集客振興基金繰入金</t>
    <rPh sb="1" eb="2">
      <t>セツ</t>
    </rPh>
    <rPh sb="3" eb="5">
      <t>ブンカ</t>
    </rPh>
    <rPh sb="5" eb="7">
      <t>シュウキャク</t>
    </rPh>
    <rPh sb="7" eb="9">
      <t>シンコウ</t>
    </rPh>
    <rPh sb="9" eb="11">
      <t>キキン</t>
    </rPh>
    <rPh sb="11" eb="13">
      <t>クリイレ</t>
    </rPh>
    <rPh sb="13" eb="14">
      <t>キン</t>
    </rPh>
    <phoneticPr fontId="7"/>
  </si>
  <si>
    <t>1節　東洋陶磁美術振興基金繰入金</t>
    <rPh sb="1" eb="2">
      <t>セツ</t>
    </rPh>
    <rPh sb="3" eb="5">
      <t>トウヨウ</t>
    </rPh>
    <rPh sb="5" eb="7">
      <t>トウジ</t>
    </rPh>
    <rPh sb="7" eb="9">
      <t>ビジュツ</t>
    </rPh>
    <rPh sb="9" eb="11">
      <t>シンコウ</t>
    </rPh>
    <rPh sb="11" eb="13">
      <t>キキン</t>
    </rPh>
    <rPh sb="13" eb="15">
      <t>クリイレ</t>
    </rPh>
    <rPh sb="15" eb="16">
      <t>キン</t>
    </rPh>
    <phoneticPr fontId="7"/>
  </si>
  <si>
    <t>1節　スポーツ振興基金繰入金</t>
    <rPh sb="1" eb="2">
      <t>セツ</t>
    </rPh>
    <rPh sb="7" eb="9">
      <t>シンコウ</t>
    </rPh>
    <rPh sb="9" eb="11">
      <t>キキン</t>
    </rPh>
    <rPh sb="11" eb="13">
      <t>クリイレ</t>
    </rPh>
    <rPh sb="13" eb="14">
      <t>キン</t>
    </rPh>
    <phoneticPr fontId="7"/>
  </si>
  <si>
    <t>1節　産業経済振興基金繰入金</t>
    <rPh sb="1" eb="2">
      <t>セツ</t>
    </rPh>
    <rPh sb="3" eb="5">
      <t>サンギョウ</t>
    </rPh>
    <rPh sb="5" eb="7">
      <t>ケイザイ</t>
    </rPh>
    <rPh sb="7" eb="9">
      <t>シンコウ</t>
    </rPh>
    <rPh sb="9" eb="11">
      <t>キキン</t>
    </rPh>
    <rPh sb="11" eb="13">
      <t>クリイレ</t>
    </rPh>
    <rPh sb="13" eb="14">
      <t>キン</t>
    </rPh>
    <phoneticPr fontId="7"/>
  </si>
  <si>
    <t>1節　花と緑のまちづくり推進基金繰入金</t>
    <rPh sb="1" eb="2">
      <t>セツ</t>
    </rPh>
    <rPh sb="3" eb="4">
      <t>ハナ</t>
    </rPh>
    <rPh sb="5" eb="6">
      <t>ミドリ</t>
    </rPh>
    <rPh sb="12" eb="14">
      <t>スイシン</t>
    </rPh>
    <rPh sb="14" eb="16">
      <t>キキン</t>
    </rPh>
    <rPh sb="16" eb="18">
      <t>クリイレ</t>
    </rPh>
    <rPh sb="18" eb="19">
      <t>キン</t>
    </rPh>
    <phoneticPr fontId="7"/>
  </si>
  <si>
    <t>1節　駐車対策推進基金繰入金</t>
    <rPh sb="1" eb="2">
      <t>セツ</t>
    </rPh>
    <rPh sb="3" eb="5">
      <t>チュウシャ</t>
    </rPh>
    <rPh sb="5" eb="7">
      <t>タイサク</t>
    </rPh>
    <rPh sb="7" eb="9">
      <t>スイシン</t>
    </rPh>
    <rPh sb="9" eb="11">
      <t>キキン</t>
    </rPh>
    <rPh sb="11" eb="13">
      <t>クリイレ</t>
    </rPh>
    <rPh sb="13" eb="14">
      <t>キン</t>
    </rPh>
    <phoneticPr fontId="7"/>
  </si>
  <si>
    <t>1節　大阪港振興基金繰入金</t>
    <rPh sb="1" eb="2">
      <t>セツ</t>
    </rPh>
    <rPh sb="3" eb="6">
      <t>オオサカコウ</t>
    </rPh>
    <rPh sb="6" eb="8">
      <t>シンコウ</t>
    </rPh>
    <rPh sb="8" eb="10">
      <t>キキン</t>
    </rPh>
    <rPh sb="10" eb="12">
      <t>クリイレ</t>
    </rPh>
    <rPh sb="12" eb="13">
      <t>キン</t>
    </rPh>
    <phoneticPr fontId="7"/>
  </si>
  <si>
    <t>1節　田村教育振興基金繰入金</t>
    <rPh sb="1" eb="2">
      <t>セツ</t>
    </rPh>
    <rPh sb="3" eb="5">
      <t>タムラ</t>
    </rPh>
    <rPh sb="5" eb="7">
      <t>キョウイク</t>
    </rPh>
    <rPh sb="7" eb="9">
      <t>シンコウ</t>
    </rPh>
    <rPh sb="9" eb="11">
      <t>キキン</t>
    </rPh>
    <rPh sb="11" eb="13">
      <t>クリイレ</t>
    </rPh>
    <rPh sb="13" eb="14">
      <t>キン</t>
    </rPh>
    <phoneticPr fontId="7"/>
  </si>
  <si>
    <t>1節　教育振興基金繰入金</t>
    <rPh sb="1" eb="2">
      <t>セツ</t>
    </rPh>
    <rPh sb="3" eb="5">
      <t>キョウイク</t>
    </rPh>
    <rPh sb="5" eb="7">
      <t>シンコウ</t>
    </rPh>
    <rPh sb="7" eb="9">
      <t>キキン</t>
    </rPh>
    <rPh sb="9" eb="11">
      <t>クリイレ</t>
    </rPh>
    <rPh sb="11" eb="12">
      <t>キン</t>
    </rPh>
    <phoneticPr fontId="7"/>
  </si>
  <si>
    <t>1節　都市整備事業基金繰入金</t>
    <rPh sb="1" eb="2">
      <t>セツ</t>
    </rPh>
    <rPh sb="3" eb="5">
      <t>トシ</t>
    </rPh>
    <rPh sb="5" eb="7">
      <t>セイビ</t>
    </rPh>
    <rPh sb="7" eb="9">
      <t>ジギョウ</t>
    </rPh>
    <rPh sb="9" eb="11">
      <t>キキン</t>
    </rPh>
    <rPh sb="11" eb="13">
      <t>クリイレ</t>
    </rPh>
    <rPh sb="13" eb="14">
      <t>キン</t>
    </rPh>
    <phoneticPr fontId="7"/>
  </si>
  <si>
    <t>1節　財政調整基金繰入金</t>
    <rPh sb="1" eb="2">
      <t>セツ</t>
    </rPh>
    <rPh sb="3" eb="5">
      <t>ザイセイ</t>
    </rPh>
    <rPh sb="5" eb="7">
      <t>チョウセイ</t>
    </rPh>
    <rPh sb="7" eb="9">
      <t>キキン</t>
    </rPh>
    <rPh sb="9" eb="11">
      <t>クリイレ</t>
    </rPh>
    <rPh sb="11" eb="12">
      <t>キン</t>
    </rPh>
    <phoneticPr fontId="7"/>
  </si>
  <si>
    <t>1項　延滞金、加算金及過料</t>
    <rPh sb="1" eb="2">
      <t>コウ</t>
    </rPh>
    <rPh sb="3" eb="6">
      <t>エンタイキン</t>
    </rPh>
    <rPh sb="7" eb="10">
      <t>カサンキン</t>
    </rPh>
    <rPh sb="10" eb="11">
      <t>オヨ</t>
    </rPh>
    <rPh sb="11" eb="13">
      <t>カリョウ</t>
    </rPh>
    <phoneticPr fontId="7"/>
  </si>
  <si>
    <t>1目　延滞金</t>
    <rPh sb="1" eb="2">
      <t>モク</t>
    </rPh>
    <rPh sb="3" eb="6">
      <t>エンタイキン</t>
    </rPh>
    <phoneticPr fontId="7"/>
  </si>
  <si>
    <t>1節　延滞金</t>
    <rPh sb="1" eb="2">
      <t>セツ</t>
    </rPh>
    <rPh sb="3" eb="6">
      <t>エンタイキン</t>
    </rPh>
    <phoneticPr fontId="7"/>
  </si>
  <si>
    <t>2目　加算金</t>
    <rPh sb="1" eb="2">
      <t>モク</t>
    </rPh>
    <rPh sb="3" eb="6">
      <t>カサンキン</t>
    </rPh>
    <phoneticPr fontId="7"/>
  </si>
  <si>
    <t>1節　加算金</t>
    <rPh sb="1" eb="2">
      <t>セツ</t>
    </rPh>
    <rPh sb="3" eb="6">
      <t>カサンキン</t>
    </rPh>
    <phoneticPr fontId="7"/>
  </si>
  <si>
    <t>3目　過料</t>
    <rPh sb="1" eb="2">
      <t>モク</t>
    </rPh>
    <rPh sb="3" eb="5">
      <t>カリョウ</t>
    </rPh>
    <phoneticPr fontId="7"/>
  </si>
  <si>
    <t>1節　過料</t>
    <rPh sb="1" eb="2">
      <t>セツ</t>
    </rPh>
    <rPh sb="3" eb="5">
      <t>カリョウ</t>
    </rPh>
    <phoneticPr fontId="7"/>
  </si>
  <si>
    <t>2項　預金利子</t>
    <rPh sb="1" eb="2">
      <t>コウ</t>
    </rPh>
    <rPh sb="3" eb="5">
      <t>ヨキン</t>
    </rPh>
    <rPh sb="5" eb="7">
      <t>リシ</t>
    </rPh>
    <phoneticPr fontId="7"/>
  </si>
  <si>
    <t>1目　預金利子</t>
    <rPh sb="1" eb="2">
      <t>モク</t>
    </rPh>
    <rPh sb="3" eb="5">
      <t>ヨキン</t>
    </rPh>
    <rPh sb="5" eb="7">
      <t>リシ</t>
    </rPh>
    <phoneticPr fontId="7"/>
  </si>
  <si>
    <t>1節　預金利子</t>
    <rPh sb="1" eb="2">
      <t>セツ</t>
    </rPh>
    <rPh sb="3" eb="5">
      <t>ヨキン</t>
    </rPh>
    <rPh sb="5" eb="7">
      <t>リシ</t>
    </rPh>
    <phoneticPr fontId="7"/>
  </si>
  <si>
    <t>3項　貸付金元利収入</t>
    <rPh sb="1" eb="2">
      <t>コウ</t>
    </rPh>
    <rPh sb="3" eb="5">
      <t>カシツケ</t>
    </rPh>
    <rPh sb="5" eb="6">
      <t>キン</t>
    </rPh>
    <rPh sb="6" eb="8">
      <t>ガンリ</t>
    </rPh>
    <rPh sb="8" eb="10">
      <t>シュウニュウ</t>
    </rPh>
    <phoneticPr fontId="7"/>
  </si>
  <si>
    <t>1目　貸付金返還金収入</t>
    <rPh sb="1" eb="2">
      <t>モク</t>
    </rPh>
    <rPh sb="3" eb="5">
      <t>カシツケ</t>
    </rPh>
    <rPh sb="5" eb="6">
      <t>キン</t>
    </rPh>
    <rPh sb="6" eb="9">
      <t>ヘンカンキン</t>
    </rPh>
    <rPh sb="9" eb="11">
      <t>シュウニュウ</t>
    </rPh>
    <phoneticPr fontId="7"/>
  </si>
  <si>
    <t>1節　緊急援護資金貸付金返還金収入</t>
    <rPh sb="1" eb="2">
      <t>セツ</t>
    </rPh>
    <rPh sb="3" eb="5">
      <t>キンキュウ</t>
    </rPh>
    <rPh sb="5" eb="7">
      <t>エンゴ</t>
    </rPh>
    <rPh sb="7" eb="9">
      <t>シキン</t>
    </rPh>
    <rPh sb="9" eb="17">
      <t>カ</t>
    </rPh>
    <phoneticPr fontId="7"/>
  </si>
  <si>
    <t>2節　国民年金保険料追納資金貸付金返還金収入</t>
    <rPh sb="1" eb="2">
      <t>セツ</t>
    </rPh>
    <rPh sb="3" eb="5">
      <t>コクミン</t>
    </rPh>
    <rPh sb="5" eb="7">
      <t>ネンキン</t>
    </rPh>
    <rPh sb="7" eb="10">
      <t>ホケンリョウ</t>
    </rPh>
    <rPh sb="10" eb="12">
      <t>ツイノウ</t>
    </rPh>
    <rPh sb="12" eb="14">
      <t>シキン</t>
    </rPh>
    <rPh sb="14" eb="22">
      <t>カ</t>
    </rPh>
    <phoneticPr fontId="7"/>
  </si>
  <si>
    <t>3節　身体障害者団体協議会貸付金返還金収入</t>
    <rPh sb="1" eb="2">
      <t>セツ</t>
    </rPh>
    <rPh sb="3" eb="5">
      <t>シンタイ</t>
    </rPh>
    <rPh sb="5" eb="8">
      <t>ショウガイシャ</t>
    </rPh>
    <rPh sb="8" eb="10">
      <t>ダンタイ</t>
    </rPh>
    <rPh sb="10" eb="13">
      <t>キョウギカイ</t>
    </rPh>
    <rPh sb="13" eb="21">
      <t>カ</t>
    </rPh>
    <phoneticPr fontId="7"/>
  </si>
  <si>
    <t>4節　老人福祉施設整備貸付金返還金収入</t>
    <rPh sb="1" eb="2">
      <t>セツ</t>
    </rPh>
    <rPh sb="3" eb="5">
      <t>ロウジン</t>
    </rPh>
    <rPh sb="5" eb="7">
      <t>フクシ</t>
    </rPh>
    <rPh sb="7" eb="9">
      <t>シセツ</t>
    </rPh>
    <rPh sb="9" eb="11">
      <t>セイビ</t>
    </rPh>
    <rPh sb="11" eb="19">
      <t>カ</t>
    </rPh>
    <phoneticPr fontId="7"/>
  </si>
  <si>
    <t>5節　大学奨学費貸付金返還金収入</t>
    <rPh sb="1" eb="2">
      <t>セツ</t>
    </rPh>
    <rPh sb="3" eb="5">
      <t>ダイガク</t>
    </rPh>
    <rPh sb="5" eb="7">
      <t>ショウガク</t>
    </rPh>
    <rPh sb="7" eb="8">
      <t>ヒ</t>
    </rPh>
    <rPh sb="8" eb="16">
      <t>カ</t>
    </rPh>
    <phoneticPr fontId="7"/>
  </si>
  <si>
    <t>1節　老人福祉施設整備貸付金収入</t>
    <rPh sb="1" eb="2">
      <t>セツ</t>
    </rPh>
    <rPh sb="3" eb="5">
      <t>ロウジン</t>
    </rPh>
    <rPh sb="5" eb="7">
      <t>フクシ</t>
    </rPh>
    <rPh sb="7" eb="9">
      <t>シセツ</t>
    </rPh>
    <rPh sb="9" eb="11">
      <t>セイビ</t>
    </rPh>
    <rPh sb="11" eb="13">
      <t>カシツケ</t>
    </rPh>
    <rPh sb="13" eb="14">
      <t>キン</t>
    </rPh>
    <rPh sb="14" eb="16">
      <t>シュウニュウ</t>
    </rPh>
    <phoneticPr fontId="7"/>
  </si>
  <si>
    <t>2節　地方独立行政法人大阪市民病院機構貸付金収入</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2">
      <t>キン</t>
    </rPh>
    <rPh sb="22" eb="24">
      <t>シュウニュウ</t>
    </rPh>
    <phoneticPr fontId="7"/>
  </si>
  <si>
    <t>3節　アジア太平洋トレードセンター貸付金収入</t>
    <rPh sb="1" eb="2">
      <t>セツ</t>
    </rPh>
    <rPh sb="6" eb="9">
      <t>タイヘイヨウ</t>
    </rPh>
    <rPh sb="17" eb="19">
      <t>カシツケ</t>
    </rPh>
    <rPh sb="19" eb="20">
      <t>キン</t>
    </rPh>
    <rPh sb="20" eb="22">
      <t>シュウニュウ</t>
    </rPh>
    <phoneticPr fontId="7"/>
  </si>
  <si>
    <t>4節　クリスタ長堀貸付金収入</t>
    <rPh sb="1" eb="2">
      <t>セツ</t>
    </rPh>
    <rPh sb="7" eb="9">
      <t>ナガホリ</t>
    </rPh>
    <rPh sb="9" eb="11">
      <t>カシツケ</t>
    </rPh>
    <rPh sb="11" eb="12">
      <t>キン</t>
    </rPh>
    <rPh sb="12" eb="14">
      <t>シュウニュウ</t>
    </rPh>
    <phoneticPr fontId="7"/>
  </si>
  <si>
    <t>5節　大阪外環状鉄道株式会社貸付金収入</t>
    <rPh sb="1" eb="2">
      <t>セツ</t>
    </rPh>
    <rPh sb="3" eb="5">
      <t>オオサカ</t>
    </rPh>
    <rPh sb="5" eb="6">
      <t>ソト</t>
    </rPh>
    <rPh sb="6" eb="8">
      <t>カンジョウ</t>
    </rPh>
    <rPh sb="8" eb="10">
      <t>テツドウ</t>
    </rPh>
    <rPh sb="10" eb="12">
      <t>カブシキ</t>
    </rPh>
    <rPh sb="12" eb="14">
      <t>カイシャ</t>
    </rPh>
    <rPh sb="14" eb="16">
      <t>カシツケ</t>
    </rPh>
    <rPh sb="16" eb="17">
      <t>キン</t>
    </rPh>
    <rPh sb="17" eb="19">
      <t>シュウニュウ</t>
    </rPh>
    <phoneticPr fontId="7"/>
  </si>
  <si>
    <t>6節　大阪港埠頭株式会社貸付金収入</t>
    <rPh sb="1" eb="2">
      <t>セツ</t>
    </rPh>
    <rPh sb="3" eb="6">
      <t>オオサカコウ</t>
    </rPh>
    <rPh sb="6" eb="8">
      <t>フトウ</t>
    </rPh>
    <rPh sb="8" eb="10">
      <t>カブシキ</t>
    </rPh>
    <rPh sb="10" eb="12">
      <t>カイシャ</t>
    </rPh>
    <rPh sb="12" eb="14">
      <t>カシツケ</t>
    </rPh>
    <rPh sb="14" eb="15">
      <t>キン</t>
    </rPh>
    <rPh sb="15" eb="17">
      <t>シュウニュウ</t>
    </rPh>
    <phoneticPr fontId="7"/>
  </si>
  <si>
    <t>7節　夢洲コンテナターミナル株式会社貸付金収入</t>
    <rPh sb="1" eb="2">
      <t>セツ</t>
    </rPh>
    <rPh sb="3" eb="5">
      <t>ユメシマ</t>
    </rPh>
    <rPh sb="14" eb="16">
      <t>カブシキ</t>
    </rPh>
    <rPh sb="16" eb="18">
      <t>カイシャ</t>
    </rPh>
    <rPh sb="18" eb="20">
      <t>カシツケ</t>
    </rPh>
    <rPh sb="20" eb="21">
      <t>キン</t>
    </rPh>
    <rPh sb="21" eb="23">
      <t>シュウニュウ</t>
    </rPh>
    <phoneticPr fontId="7"/>
  </si>
  <si>
    <t>8節　阪神国際港湾株式会社貸付金収入</t>
    <rPh sb="1" eb="2">
      <t>セツ</t>
    </rPh>
    <rPh sb="3" eb="5">
      <t>ハンシン</t>
    </rPh>
    <rPh sb="5" eb="7">
      <t>コクサイ</t>
    </rPh>
    <rPh sb="7" eb="9">
      <t>コウワン</t>
    </rPh>
    <rPh sb="9" eb="11">
      <t>カブシキ</t>
    </rPh>
    <rPh sb="11" eb="13">
      <t>カイシャ</t>
    </rPh>
    <rPh sb="13" eb="15">
      <t>カシツケ</t>
    </rPh>
    <rPh sb="15" eb="16">
      <t>キン</t>
    </rPh>
    <rPh sb="16" eb="18">
      <t>シュウニュウ</t>
    </rPh>
    <phoneticPr fontId="7"/>
  </si>
  <si>
    <t>9節　住宅供給公社貸付金収入</t>
    <rPh sb="1" eb="2">
      <t>セツ</t>
    </rPh>
    <rPh sb="3" eb="5">
      <t>ジュウタク</t>
    </rPh>
    <rPh sb="5" eb="7">
      <t>キョウキュウ</t>
    </rPh>
    <rPh sb="7" eb="9">
      <t>コウシャ</t>
    </rPh>
    <rPh sb="9" eb="11">
      <t>カシツケ</t>
    </rPh>
    <rPh sb="11" eb="12">
      <t>キン</t>
    </rPh>
    <rPh sb="12" eb="14">
      <t>シュウニュウ</t>
    </rPh>
    <phoneticPr fontId="7"/>
  </si>
  <si>
    <t>4項　受託事業収入</t>
    <rPh sb="1" eb="2">
      <t>コウ</t>
    </rPh>
    <rPh sb="3" eb="5">
      <t>ジュタク</t>
    </rPh>
    <rPh sb="5" eb="7">
      <t>ジギョウ</t>
    </rPh>
    <rPh sb="7" eb="9">
      <t>シュウニュウ</t>
    </rPh>
    <phoneticPr fontId="7"/>
  </si>
  <si>
    <t>1目　受託事業収入</t>
    <rPh sb="1" eb="2">
      <t>モク</t>
    </rPh>
    <rPh sb="3" eb="5">
      <t>ジュタク</t>
    </rPh>
    <rPh sb="5" eb="7">
      <t>ジギョウ</t>
    </rPh>
    <rPh sb="7" eb="9">
      <t>シュウニュウ</t>
    </rPh>
    <phoneticPr fontId="7"/>
  </si>
  <si>
    <t>1節　道路掘さく跡復旧其他収入</t>
    <rPh sb="1" eb="2">
      <t>セツ</t>
    </rPh>
    <rPh sb="3" eb="5">
      <t>ドウロ</t>
    </rPh>
    <rPh sb="5" eb="6">
      <t>ホル</t>
    </rPh>
    <rPh sb="8" eb="9">
      <t>アト</t>
    </rPh>
    <rPh sb="9" eb="11">
      <t>フッキュウ</t>
    </rPh>
    <rPh sb="11" eb="13">
      <t>ソノタ</t>
    </rPh>
    <rPh sb="13" eb="15">
      <t>シュウニュウ</t>
    </rPh>
    <phoneticPr fontId="7"/>
  </si>
  <si>
    <t>5項　収益事業収入</t>
    <rPh sb="1" eb="2">
      <t>コウ</t>
    </rPh>
    <rPh sb="3" eb="5">
      <t>シュウエキ</t>
    </rPh>
    <rPh sb="5" eb="7">
      <t>ジギョウ</t>
    </rPh>
    <rPh sb="7" eb="9">
      <t>シュウニュウ</t>
    </rPh>
    <phoneticPr fontId="7"/>
  </si>
  <si>
    <t>1目　宝くじ収入</t>
    <rPh sb="1" eb="2">
      <t>モク</t>
    </rPh>
    <rPh sb="3" eb="4">
      <t>タカラ</t>
    </rPh>
    <rPh sb="6" eb="8">
      <t>シュウニュウ</t>
    </rPh>
    <phoneticPr fontId="7"/>
  </si>
  <si>
    <t>1節　宝くじ発売収入</t>
    <rPh sb="1" eb="2">
      <t>セツ</t>
    </rPh>
    <rPh sb="3" eb="4">
      <t>タカラ</t>
    </rPh>
    <rPh sb="6" eb="8">
      <t>ハツバイ</t>
    </rPh>
    <rPh sb="8" eb="10">
      <t>シュウニュウ</t>
    </rPh>
    <phoneticPr fontId="7"/>
  </si>
  <si>
    <t>2節　時効金収入</t>
    <rPh sb="1" eb="2">
      <t>セツ</t>
    </rPh>
    <rPh sb="3" eb="5">
      <t>ジコウ</t>
    </rPh>
    <rPh sb="5" eb="6">
      <t>キン</t>
    </rPh>
    <rPh sb="6" eb="8">
      <t>シュウニュウ</t>
    </rPh>
    <phoneticPr fontId="7"/>
  </si>
  <si>
    <t>3節　運用利益金収入</t>
    <rPh sb="1" eb="2">
      <t>セツ</t>
    </rPh>
    <rPh sb="3" eb="5">
      <t>ウンヨウ</t>
    </rPh>
    <rPh sb="5" eb="8">
      <t>リエキキン</t>
    </rPh>
    <rPh sb="8" eb="10">
      <t>シュウニュウ</t>
    </rPh>
    <phoneticPr fontId="7"/>
  </si>
  <si>
    <t>6項　雑入</t>
    <rPh sb="1" eb="2">
      <t>コウ</t>
    </rPh>
    <rPh sb="3" eb="5">
      <t>ザツニュウ</t>
    </rPh>
    <phoneticPr fontId="7"/>
  </si>
  <si>
    <t>1目　滞納処分費</t>
    <rPh sb="1" eb="2">
      <t>モク</t>
    </rPh>
    <rPh sb="3" eb="5">
      <t>タイノウ</t>
    </rPh>
    <rPh sb="5" eb="7">
      <t>ショブン</t>
    </rPh>
    <rPh sb="7" eb="8">
      <t>ヒ</t>
    </rPh>
    <phoneticPr fontId="7"/>
  </si>
  <si>
    <t>1節　滞納処分費</t>
    <rPh sb="1" eb="2">
      <t>セツ</t>
    </rPh>
    <rPh sb="3" eb="5">
      <t>タイノウ</t>
    </rPh>
    <rPh sb="5" eb="7">
      <t>ショブン</t>
    </rPh>
    <rPh sb="7" eb="8">
      <t>ヒ</t>
    </rPh>
    <phoneticPr fontId="7"/>
  </si>
  <si>
    <t>2目　弁償金</t>
    <rPh sb="1" eb="2">
      <t>モク</t>
    </rPh>
    <rPh sb="3" eb="6">
      <t>ベンショウキン</t>
    </rPh>
    <phoneticPr fontId="7"/>
  </si>
  <si>
    <t>1節　番号標弁償金</t>
    <rPh sb="1" eb="2">
      <t>セツ</t>
    </rPh>
    <rPh sb="3" eb="5">
      <t>バンゴウ</t>
    </rPh>
    <rPh sb="5" eb="6">
      <t>ヒョウ</t>
    </rPh>
    <rPh sb="6" eb="9">
      <t>ベンショウキン</t>
    </rPh>
    <phoneticPr fontId="7"/>
  </si>
  <si>
    <t>3目　違約金及延納利息</t>
    <rPh sb="1" eb="2">
      <t>モク</t>
    </rPh>
    <rPh sb="3" eb="6">
      <t>イヤクキン</t>
    </rPh>
    <rPh sb="6" eb="7">
      <t>オヨ</t>
    </rPh>
    <rPh sb="7" eb="9">
      <t>エンノウ</t>
    </rPh>
    <rPh sb="9" eb="11">
      <t>リソク</t>
    </rPh>
    <phoneticPr fontId="7"/>
  </si>
  <si>
    <t>1節　違約金</t>
    <rPh sb="1" eb="2">
      <t>セツ</t>
    </rPh>
    <rPh sb="3" eb="6">
      <t>イヤクキン</t>
    </rPh>
    <phoneticPr fontId="7"/>
  </si>
  <si>
    <t>4目　社会福祉事業収入</t>
    <rPh sb="1" eb="2">
      <t>モク</t>
    </rPh>
    <rPh sb="3" eb="5">
      <t>シャカイ</t>
    </rPh>
    <rPh sb="5" eb="7">
      <t>フクシ</t>
    </rPh>
    <rPh sb="7" eb="9">
      <t>ジギョウ</t>
    </rPh>
    <rPh sb="9" eb="11">
      <t>シュウニュウ</t>
    </rPh>
    <phoneticPr fontId="7"/>
  </si>
  <si>
    <t>1節　障がい者福祉事業収入</t>
    <rPh sb="1" eb="2">
      <t>セツ</t>
    </rPh>
    <rPh sb="3" eb="4">
      <t>ショウ</t>
    </rPh>
    <rPh sb="6" eb="7">
      <t>シャ</t>
    </rPh>
    <rPh sb="7" eb="9">
      <t>フクシ</t>
    </rPh>
    <rPh sb="9" eb="11">
      <t>ジギョウ</t>
    </rPh>
    <rPh sb="11" eb="13">
      <t>シュウニュウ</t>
    </rPh>
    <phoneticPr fontId="7"/>
  </si>
  <si>
    <t>2節　老人福祉事業収入</t>
    <rPh sb="1" eb="2">
      <t>セツ</t>
    </rPh>
    <rPh sb="3" eb="5">
      <t>ロウジン</t>
    </rPh>
    <rPh sb="5" eb="7">
      <t>フクシ</t>
    </rPh>
    <rPh sb="7" eb="9">
      <t>ジギョウ</t>
    </rPh>
    <rPh sb="9" eb="11">
      <t>シュウニュウ</t>
    </rPh>
    <phoneticPr fontId="7"/>
  </si>
  <si>
    <t>3節　障がい者福祉施設収入</t>
    <rPh sb="1" eb="2">
      <t>セツ</t>
    </rPh>
    <rPh sb="3" eb="4">
      <t>ショウ</t>
    </rPh>
    <rPh sb="6" eb="7">
      <t>シャ</t>
    </rPh>
    <rPh sb="7" eb="9">
      <t>フクシ</t>
    </rPh>
    <rPh sb="9" eb="11">
      <t>シセツ</t>
    </rPh>
    <rPh sb="11" eb="13">
      <t>シュウニュウ</t>
    </rPh>
    <phoneticPr fontId="7"/>
  </si>
  <si>
    <t>4節　老人福祉施設収入</t>
    <rPh sb="1" eb="2">
      <t>セツ</t>
    </rPh>
    <rPh sb="3" eb="5">
      <t>ロウジン</t>
    </rPh>
    <rPh sb="5" eb="7">
      <t>フクシ</t>
    </rPh>
    <rPh sb="7" eb="9">
      <t>シセツ</t>
    </rPh>
    <rPh sb="9" eb="11">
      <t>シュウニュウ</t>
    </rPh>
    <phoneticPr fontId="7"/>
  </si>
  <si>
    <t>5節　支援給付金収入</t>
    <rPh sb="1" eb="2">
      <t>セツ</t>
    </rPh>
    <rPh sb="3" eb="5">
      <t>シエン</t>
    </rPh>
    <rPh sb="5" eb="8">
      <t>キュウフキン</t>
    </rPh>
    <rPh sb="8" eb="10">
      <t>シュウニュウ</t>
    </rPh>
    <phoneticPr fontId="7"/>
  </si>
  <si>
    <t>5目　生活保護事業収入</t>
    <rPh sb="1" eb="2">
      <t>モク</t>
    </rPh>
    <rPh sb="3" eb="5">
      <t>セイカツ</t>
    </rPh>
    <rPh sb="5" eb="7">
      <t>ホゴ</t>
    </rPh>
    <rPh sb="7" eb="9">
      <t>ジギョウ</t>
    </rPh>
    <rPh sb="9" eb="11">
      <t>シュウニュウ</t>
    </rPh>
    <phoneticPr fontId="7"/>
  </si>
  <si>
    <t>1節　保護費収入</t>
    <rPh sb="1" eb="2">
      <t>セツ</t>
    </rPh>
    <rPh sb="3" eb="5">
      <t>ホゴ</t>
    </rPh>
    <rPh sb="5" eb="6">
      <t>ヒ</t>
    </rPh>
    <rPh sb="6" eb="8">
      <t>シュウニュウ</t>
    </rPh>
    <phoneticPr fontId="7"/>
  </si>
  <si>
    <t>2節　生活保護施設収入</t>
    <rPh sb="1" eb="2">
      <t>セツ</t>
    </rPh>
    <rPh sb="3" eb="5">
      <t>セイカツ</t>
    </rPh>
    <rPh sb="5" eb="7">
      <t>ホゴ</t>
    </rPh>
    <rPh sb="7" eb="9">
      <t>シセツ</t>
    </rPh>
    <rPh sb="9" eb="11">
      <t>シュウニュウ</t>
    </rPh>
    <phoneticPr fontId="7"/>
  </si>
  <si>
    <t>6目　弘済院事業収入</t>
    <rPh sb="1" eb="2">
      <t>モク</t>
    </rPh>
    <rPh sb="3" eb="6">
      <t>コウサイイン</t>
    </rPh>
    <rPh sb="6" eb="8">
      <t>ジギョウ</t>
    </rPh>
    <rPh sb="8" eb="10">
      <t>シュウニュウ</t>
    </rPh>
    <phoneticPr fontId="7"/>
  </si>
  <si>
    <t>1節　弘済院事業収入</t>
    <rPh sb="1" eb="2">
      <t>セツ</t>
    </rPh>
    <rPh sb="3" eb="6">
      <t>コウサイイン</t>
    </rPh>
    <rPh sb="6" eb="8">
      <t>ジギョウ</t>
    </rPh>
    <rPh sb="8" eb="10">
      <t>シュウニュウ</t>
    </rPh>
    <phoneticPr fontId="7"/>
  </si>
  <si>
    <t>7目　保健衛生事業収入</t>
    <rPh sb="1" eb="2">
      <t>モク</t>
    </rPh>
    <rPh sb="3" eb="5">
      <t>ホケン</t>
    </rPh>
    <rPh sb="5" eb="7">
      <t>エイセイ</t>
    </rPh>
    <rPh sb="7" eb="9">
      <t>ジギョウ</t>
    </rPh>
    <rPh sb="9" eb="11">
      <t>シュウニュウ</t>
    </rPh>
    <phoneticPr fontId="7"/>
  </si>
  <si>
    <t>1節　狂犬病予防事業収入</t>
    <rPh sb="1" eb="2">
      <t>セツ</t>
    </rPh>
    <rPh sb="3" eb="6">
      <t>キョウケンビョウ</t>
    </rPh>
    <rPh sb="6" eb="8">
      <t>ヨボウ</t>
    </rPh>
    <rPh sb="8" eb="10">
      <t>ジギョウ</t>
    </rPh>
    <rPh sb="10" eb="12">
      <t>シュウニュウ</t>
    </rPh>
    <phoneticPr fontId="7"/>
  </si>
  <si>
    <t>2節　動物愛護管理事業収入</t>
    <rPh sb="1" eb="2">
      <t>セツ</t>
    </rPh>
    <rPh sb="3" eb="5">
      <t>ドウブツ</t>
    </rPh>
    <rPh sb="5" eb="7">
      <t>アイゴ</t>
    </rPh>
    <rPh sb="7" eb="9">
      <t>カンリ</t>
    </rPh>
    <rPh sb="9" eb="11">
      <t>ジギョウ</t>
    </rPh>
    <rPh sb="11" eb="13">
      <t>シュウニュウ</t>
    </rPh>
    <phoneticPr fontId="7"/>
  </si>
  <si>
    <t>8目　環境再生保全機構納付金</t>
    <rPh sb="1" eb="2">
      <t>モク</t>
    </rPh>
    <rPh sb="3" eb="5">
      <t>カンキョウ</t>
    </rPh>
    <rPh sb="5" eb="7">
      <t>サイセイ</t>
    </rPh>
    <rPh sb="7" eb="9">
      <t>ホゼン</t>
    </rPh>
    <rPh sb="9" eb="11">
      <t>キコウ</t>
    </rPh>
    <rPh sb="11" eb="14">
      <t>ノウフキン</t>
    </rPh>
    <phoneticPr fontId="7"/>
  </si>
  <si>
    <t>1節　環境再生保全機構納付金</t>
    <rPh sb="1" eb="2">
      <t>セツ</t>
    </rPh>
    <rPh sb="3" eb="5">
      <t>カンキョウ</t>
    </rPh>
    <rPh sb="5" eb="7">
      <t>サイセイ</t>
    </rPh>
    <rPh sb="7" eb="9">
      <t>ホゼン</t>
    </rPh>
    <rPh sb="9" eb="11">
      <t>キコウ</t>
    </rPh>
    <rPh sb="11" eb="14">
      <t>ノウフキン</t>
    </rPh>
    <phoneticPr fontId="7"/>
  </si>
  <si>
    <t>9目　児童福祉事業収入</t>
    <rPh sb="1" eb="2">
      <t>モク</t>
    </rPh>
    <rPh sb="3" eb="5">
      <t>ジドウ</t>
    </rPh>
    <rPh sb="5" eb="7">
      <t>フクシ</t>
    </rPh>
    <rPh sb="7" eb="9">
      <t>ジギョウ</t>
    </rPh>
    <rPh sb="9" eb="11">
      <t>シュウニュウ</t>
    </rPh>
    <phoneticPr fontId="7"/>
  </si>
  <si>
    <t>1節　児童福祉事業収入</t>
    <rPh sb="1" eb="2">
      <t>セツ</t>
    </rPh>
    <rPh sb="3" eb="5">
      <t>ジドウ</t>
    </rPh>
    <rPh sb="5" eb="7">
      <t>フクシ</t>
    </rPh>
    <rPh sb="7" eb="9">
      <t>ジギョウ</t>
    </rPh>
    <rPh sb="9" eb="11">
      <t>シュウニュウ</t>
    </rPh>
    <phoneticPr fontId="7"/>
  </si>
  <si>
    <t>2節　児童福祉施設収入</t>
    <rPh sb="1" eb="2">
      <t>セツ</t>
    </rPh>
    <rPh sb="3" eb="5">
      <t>ジドウ</t>
    </rPh>
    <rPh sb="5" eb="7">
      <t>フクシ</t>
    </rPh>
    <rPh sb="7" eb="9">
      <t>シセツ</t>
    </rPh>
    <rPh sb="9" eb="11">
      <t>シュウニュウ</t>
    </rPh>
    <phoneticPr fontId="7"/>
  </si>
  <si>
    <t>10目　幼稚園施設収入</t>
    <rPh sb="2" eb="3">
      <t>モク</t>
    </rPh>
    <rPh sb="4" eb="7">
      <t>ヨウチエン</t>
    </rPh>
    <rPh sb="7" eb="9">
      <t>シセツ</t>
    </rPh>
    <rPh sb="9" eb="11">
      <t>シュウニュウ</t>
    </rPh>
    <phoneticPr fontId="7"/>
  </si>
  <si>
    <t>1節　幼稚園施設収入</t>
    <rPh sb="1" eb="2">
      <t>セツ</t>
    </rPh>
    <rPh sb="3" eb="6">
      <t>ヨウチエン</t>
    </rPh>
    <rPh sb="6" eb="8">
      <t>シセツ</t>
    </rPh>
    <rPh sb="8" eb="10">
      <t>シュウニュウ</t>
    </rPh>
    <phoneticPr fontId="7"/>
  </si>
  <si>
    <t>11目　廃棄物処理事業収入</t>
    <rPh sb="2" eb="3">
      <t>モク</t>
    </rPh>
    <rPh sb="4" eb="7">
      <t>ハイキブツ</t>
    </rPh>
    <rPh sb="7" eb="9">
      <t>ショリ</t>
    </rPh>
    <rPh sb="9" eb="11">
      <t>ジギョウ</t>
    </rPh>
    <rPh sb="11" eb="13">
      <t>シュウニュウ</t>
    </rPh>
    <phoneticPr fontId="7"/>
  </si>
  <si>
    <t>1節　廃棄物処理収入</t>
    <rPh sb="1" eb="2">
      <t>セツ</t>
    </rPh>
    <rPh sb="3" eb="6">
      <t>ハイキブツ</t>
    </rPh>
    <rPh sb="6" eb="8">
      <t>ショリ</t>
    </rPh>
    <rPh sb="8" eb="10">
      <t>シュウニュウ</t>
    </rPh>
    <phoneticPr fontId="7"/>
  </si>
  <si>
    <t>2節　廃棄物処理事業収入</t>
    <rPh sb="1" eb="2">
      <t>セツ</t>
    </rPh>
    <rPh sb="3" eb="6">
      <t>ハイキブツ</t>
    </rPh>
    <rPh sb="6" eb="8">
      <t>ショリ</t>
    </rPh>
    <rPh sb="8" eb="10">
      <t>ジギョウ</t>
    </rPh>
    <rPh sb="10" eb="12">
      <t>シュウニュウ</t>
    </rPh>
    <phoneticPr fontId="7"/>
  </si>
  <si>
    <t>1節　信用保証協会補助金返還金収入</t>
    <rPh sb="1" eb="2">
      <t>セツ</t>
    </rPh>
    <rPh sb="3" eb="5">
      <t>シンヨウ</t>
    </rPh>
    <rPh sb="5" eb="7">
      <t>ホショウ</t>
    </rPh>
    <rPh sb="7" eb="9">
      <t>キョウカイ</t>
    </rPh>
    <rPh sb="9" eb="12">
      <t>ホジョキン</t>
    </rPh>
    <rPh sb="12" eb="15">
      <t>ヘンカンキン</t>
    </rPh>
    <rPh sb="15" eb="17">
      <t>シュウニュウ</t>
    </rPh>
    <phoneticPr fontId="7"/>
  </si>
  <si>
    <t>1節　換地清算金収入</t>
    <rPh sb="1" eb="2">
      <t>セツ</t>
    </rPh>
    <rPh sb="3" eb="5">
      <t>カンチ</t>
    </rPh>
    <rPh sb="5" eb="7">
      <t>セイサン</t>
    </rPh>
    <rPh sb="7" eb="8">
      <t>キン</t>
    </rPh>
    <rPh sb="8" eb="10">
      <t>シュウニュウ</t>
    </rPh>
    <phoneticPr fontId="7"/>
  </si>
  <si>
    <t>1節　航空消防事業収入</t>
    <rPh sb="1" eb="2">
      <t>セツ</t>
    </rPh>
    <rPh sb="3" eb="5">
      <t>コウクウ</t>
    </rPh>
    <rPh sb="5" eb="7">
      <t>ショウボウ</t>
    </rPh>
    <rPh sb="7" eb="9">
      <t>ジギョウ</t>
    </rPh>
    <rPh sb="9" eb="11">
      <t>シュウニュウ</t>
    </rPh>
    <phoneticPr fontId="7"/>
  </si>
  <si>
    <t>2節　救急安心センター事業収入</t>
    <rPh sb="1" eb="2">
      <t>セツ</t>
    </rPh>
    <rPh sb="3" eb="5">
      <t>キュウキュウ</t>
    </rPh>
    <rPh sb="5" eb="7">
      <t>アンシン</t>
    </rPh>
    <rPh sb="11" eb="13">
      <t>ジギョウ</t>
    </rPh>
    <rPh sb="13" eb="15">
      <t>シュウニュウ</t>
    </rPh>
    <phoneticPr fontId="7"/>
  </si>
  <si>
    <t>1節　小学校給食事業収入</t>
    <rPh sb="1" eb="2">
      <t>セツ</t>
    </rPh>
    <rPh sb="3" eb="6">
      <t>ショウガッコウ</t>
    </rPh>
    <rPh sb="6" eb="8">
      <t>キュウショク</t>
    </rPh>
    <rPh sb="8" eb="10">
      <t>ジギョウ</t>
    </rPh>
    <rPh sb="10" eb="12">
      <t>シュウニュウ</t>
    </rPh>
    <phoneticPr fontId="7"/>
  </si>
  <si>
    <t>2節　中学校給食事業収入</t>
    <rPh sb="1" eb="2">
      <t>セツ</t>
    </rPh>
    <rPh sb="3" eb="6">
      <t>チュウガッコウ</t>
    </rPh>
    <rPh sb="6" eb="8">
      <t>キュウショク</t>
    </rPh>
    <rPh sb="8" eb="10">
      <t>ジギョウ</t>
    </rPh>
    <rPh sb="10" eb="12">
      <t>シュウニュウ</t>
    </rPh>
    <phoneticPr fontId="7"/>
  </si>
  <si>
    <t>1節　日本スポーツ振興センター負担金収入</t>
    <rPh sb="1" eb="2">
      <t>セツ</t>
    </rPh>
    <rPh sb="3" eb="5">
      <t>ニホン</t>
    </rPh>
    <rPh sb="9" eb="11">
      <t>シンコウ</t>
    </rPh>
    <rPh sb="15" eb="18">
      <t>フタンキン</t>
    </rPh>
    <rPh sb="18" eb="20">
      <t>シュウニュウ</t>
    </rPh>
    <phoneticPr fontId="7"/>
  </si>
  <si>
    <t>1節　文化財調査事業収入</t>
    <rPh sb="1" eb="2">
      <t>セツ</t>
    </rPh>
    <rPh sb="3" eb="6">
      <t>ブンカザイ</t>
    </rPh>
    <rPh sb="6" eb="8">
      <t>チョウサ</t>
    </rPh>
    <rPh sb="8" eb="10">
      <t>ジギョウ</t>
    </rPh>
    <rPh sb="10" eb="12">
      <t>シュウニュウ</t>
    </rPh>
    <phoneticPr fontId="7"/>
  </si>
  <si>
    <t>1節　公舎収入</t>
    <rPh sb="1" eb="2">
      <t>セツ</t>
    </rPh>
    <rPh sb="3" eb="5">
      <t>コウシャ</t>
    </rPh>
    <rPh sb="5" eb="7">
      <t>シュウニュウ</t>
    </rPh>
    <phoneticPr fontId="7"/>
  </si>
  <si>
    <t>1節　市税外収入</t>
    <rPh sb="1" eb="2">
      <t>セツ</t>
    </rPh>
    <rPh sb="3" eb="4">
      <t>シ</t>
    </rPh>
    <rPh sb="4" eb="5">
      <t>ゼイ</t>
    </rPh>
    <rPh sb="5" eb="6">
      <t>ガイ</t>
    </rPh>
    <rPh sb="6" eb="8">
      <t>シュウニュウ</t>
    </rPh>
    <phoneticPr fontId="7"/>
  </si>
  <si>
    <t>1節　雑収</t>
    <rPh sb="1" eb="2">
      <t>セツ</t>
    </rPh>
    <rPh sb="3" eb="4">
      <t>ザツ</t>
    </rPh>
    <rPh sb="4" eb="5">
      <t>シュウ</t>
    </rPh>
    <phoneticPr fontId="7"/>
  </si>
  <si>
    <t>1項　市債</t>
    <rPh sb="1" eb="2">
      <t>コウ</t>
    </rPh>
    <rPh sb="3" eb="5">
      <t>シサイ</t>
    </rPh>
    <phoneticPr fontId="7"/>
  </si>
  <si>
    <t>1目　総務債</t>
    <rPh sb="1" eb="2">
      <t>モク</t>
    </rPh>
    <rPh sb="3" eb="5">
      <t>ソウム</t>
    </rPh>
    <rPh sb="5" eb="6">
      <t>サイ</t>
    </rPh>
    <phoneticPr fontId="7"/>
  </si>
  <si>
    <t>1節　市民生活推進事業資金</t>
    <rPh sb="1" eb="2">
      <t>セツ</t>
    </rPh>
    <rPh sb="3" eb="5">
      <t>シミン</t>
    </rPh>
    <rPh sb="5" eb="7">
      <t>セイカツ</t>
    </rPh>
    <rPh sb="7" eb="9">
      <t>スイシン</t>
    </rPh>
    <rPh sb="9" eb="11">
      <t>ジギョウ</t>
    </rPh>
    <rPh sb="11" eb="13">
      <t>シキン</t>
    </rPh>
    <phoneticPr fontId="7"/>
  </si>
  <si>
    <t>2目　福祉債</t>
    <rPh sb="1" eb="2">
      <t>モク</t>
    </rPh>
    <rPh sb="3" eb="5">
      <t>フクシ</t>
    </rPh>
    <rPh sb="5" eb="6">
      <t>サイ</t>
    </rPh>
    <phoneticPr fontId="7"/>
  </si>
  <si>
    <t>1節　福祉事業資金</t>
    <rPh sb="1" eb="2">
      <t>セツ</t>
    </rPh>
    <rPh sb="3" eb="5">
      <t>フクシ</t>
    </rPh>
    <rPh sb="5" eb="7">
      <t>ジギョウ</t>
    </rPh>
    <rPh sb="7" eb="9">
      <t>シキン</t>
    </rPh>
    <phoneticPr fontId="7"/>
  </si>
  <si>
    <t>3目　健康債</t>
    <rPh sb="1" eb="2">
      <t>モク</t>
    </rPh>
    <rPh sb="3" eb="5">
      <t>ケンコウ</t>
    </rPh>
    <rPh sb="5" eb="6">
      <t>サイ</t>
    </rPh>
    <phoneticPr fontId="7"/>
  </si>
  <si>
    <t>1節　健康事業資金</t>
    <rPh sb="1" eb="2">
      <t>セツ</t>
    </rPh>
    <rPh sb="3" eb="5">
      <t>ケンコウ</t>
    </rPh>
    <rPh sb="5" eb="7">
      <t>ジギョウ</t>
    </rPh>
    <rPh sb="7" eb="9">
      <t>シキン</t>
    </rPh>
    <phoneticPr fontId="7"/>
  </si>
  <si>
    <t>2節　地方独立行政法人大阪市民病院機構貸付資金</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3">
      <t>シキン</t>
    </rPh>
    <phoneticPr fontId="7"/>
  </si>
  <si>
    <t>4目　こども青少年債</t>
    <rPh sb="1" eb="2">
      <t>モク</t>
    </rPh>
    <rPh sb="6" eb="9">
      <t>セイショウネン</t>
    </rPh>
    <rPh sb="9" eb="10">
      <t>サイ</t>
    </rPh>
    <phoneticPr fontId="7"/>
  </si>
  <si>
    <t>1節　こども青少年事業資金</t>
    <rPh sb="1" eb="2">
      <t>セツ</t>
    </rPh>
    <rPh sb="6" eb="9">
      <t>セイショウネン</t>
    </rPh>
    <rPh sb="9" eb="11">
      <t>ジギョウ</t>
    </rPh>
    <rPh sb="11" eb="13">
      <t>シキン</t>
    </rPh>
    <phoneticPr fontId="7"/>
  </si>
  <si>
    <t>5目　環境債</t>
    <rPh sb="1" eb="2">
      <t>モク</t>
    </rPh>
    <rPh sb="3" eb="5">
      <t>カンキョウ</t>
    </rPh>
    <rPh sb="5" eb="6">
      <t>サイ</t>
    </rPh>
    <phoneticPr fontId="7"/>
  </si>
  <si>
    <t>1節　環境事業資金</t>
    <rPh sb="1" eb="2">
      <t>セツ</t>
    </rPh>
    <rPh sb="3" eb="5">
      <t>カンキョウ</t>
    </rPh>
    <rPh sb="5" eb="7">
      <t>ジギョウ</t>
    </rPh>
    <rPh sb="7" eb="9">
      <t>シキン</t>
    </rPh>
    <phoneticPr fontId="7"/>
  </si>
  <si>
    <t>6目　経済戦略債</t>
    <rPh sb="1" eb="2">
      <t>モク</t>
    </rPh>
    <rPh sb="3" eb="5">
      <t>ケイザイ</t>
    </rPh>
    <rPh sb="5" eb="7">
      <t>センリャク</t>
    </rPh>
    <rPh sb="7" eb="8">
      <t>サイ</t>
    </rPh>
    <phoneticPr fontId="7"/>
  </si>
  <si>
    <t>1節　経済戦略事業資金</t>
    <rPh sb="1" eb="2">
      <t>セツ</t>
    </rPh>
    <rPh sb="3" eb="5">
      <t>ケイザイ</t>
    </rPh>
    <rPh sb="5" eb="7">
      <t>センリャク</t>
    </rPh>
    <rPh sb="7" eb="9">
      <t>ジギョウ</t>
    </rPh>
    <rPh sb="9" eb="11">
      <t>シキン</t>
    </rPh>
    <phoneticPr fontId="7"/>
  </si>
  <si>
    <t>7目　土木債</t>
    <rPh sb="1" eb="2">
      <t>モク</t>
    </rPh>
    <rPh sb="3" eb="5">
      <t>ドボク</t>
    </rPh>
    <rPh sb="5" eb="6">
      <t>サイ</t>
    </rPh>
    <phoneticPr fontId="7"/>
  </si>
  <si>
    <t>1節　道路橋梁事業資金</t>
    <rPh sb="1" eb="2">
      <t>セツ</t>
    </rPh>
    <rPh sb="3" eb="5">
      <t>ドウロ</t>
    </rPh>
    <rPh sb="5" eb="7">
      <t>キョウリョウ</t>
    </rPh>
    <rPh sb="7" eb="9">
      <t>ジギョウ</t>
    </rPh>
    <rPh sb="9" eb="11">
      <t>シキン</t>
    </rPh>
    <phoneticPr fontId="7"/>
  </si>
  <si>
    <t>2節　河川事業資金</t>
    <rPh sb="1" eb="2">
      <t>セツ</t>
    </rPh>
    <rPh sb="3" eb="5">
      <t>カセン</t>
    </rPh>
    <rPh sb="5" eb="7">
      <t>ジギョウ</t>
    </rPh>
    <rPh sb="7" eb="9">
      <t>シキン</t>
    </rPh>
    <phoneticPr fontId="7"/>
  </si>
  <si>
    <t>3節　公園事業資金</t>
    <rPh sb="1" eb="2">
      <t>セツ</t>
    </rPh>
    <rPh sb="3" eb="5">
      <t>コウエン</t>
    </rPh>
    <rPh sb="5" eb="7">
      <t>ジギョウ</t>
    </rPh>
    <rPh sb="7" eb="9">
      <t>シキン</t>
    </rPh>
    <phoneticPr fontId="7"/>
  </si>
  <si>
    <t>8目　港湾債</t>
    <rPh sb="1" eb="2">
      <t>モク</t>
    </rPh>
    <rPh sb="3" eb="5">
      <t>コウワン</t>
    </rPh>
    <rPh sb="5" eb="6">
      <t>サイ</t>
    </rPh>
    <phoneticPr fontId="7"/>
  </si>
  <si>
    <t>1節　港湾整備事業資金</t>
    <rPh sb="1" eb="2">
      <t>セツ</t>
    </rPh>
    <rPh sb="3" eb="5">
      <t>コウワン</t>
    </rPh>
    <rPh sb="5" eb="7">
      <t>セイビ</t>
    </rPh>
    <rPh sb="7" eb="9">
      <t>ジギョウ</t>
    </rPh>
    <rPh sb="9" eb="11">
      <t>シキン</t>
    </rPh>
    <phoneticPr fontId="7"/>
  </si>
  <si>
    <t>2節　港湾整備事業貸付資金</t>
    <rPh sb="1" eb="2">
      <t>セツ</t>
    </rPh>
    <rPh sb="3" eb="5">
      <t>コウワン</t>
    </rPh>
    <rPh sb="5" eb="7">
      <t>セイビ</t>
    </rPh>
    <rPh sb="7" eb="9">
      <t>ジギョウ</t>
    </rPh>
    <rPh sb="9" eb="11">
      <t>カシツケ</t>
    </rPh>
    <rPh sb="11" eb="13">
      <t>シキン</t>
    </rPh>
    <phoneticPr fontId="7"/>
  </si>
  <si>
    <t>9目　住宅債</t>
    <rPh sb="1" eb="2">
      <t>モク</t>
    </rPh>
    <rPh sb="3" eb="5">
      <t>ジュウタク</t>
    </rPh>
    <rPh sb="5" eb="6">
      <t>サイ</t>
    </rPh>
    <phoneticPr fontId="7"/>
  </si>
  <si>
    <t>1節　住宅事業資金</t>
    <rPh sb="1" eb="2">
      <t>セツ</t>
    </rPh>
    <rPh sb="3" eb="5">
      <t>ジュウタク</t>
    </rPh>
    <rPh sb="5" eb="7">
      <t>ジギョウ</t>
    </rPh>
    <rPh sb="7" eb="9">
      <t>シキン</t>
    </rPh>
    <phoneticPr fontId="7"/>
  </si>
  <si>
    <t>10目　消防債</t>
    <rPh sb="2" eb="3">
      <t>モク</t>
    </rPh>
    <rPh sb="4" eb="6">
      <t>ショウボウ</t>
    </rPh>
    <rPh sb="6" eb="7">
      <t>サイ</t>
    </rPh>
    <phoneticPr fontId="7"/>
  </si>
  <si>
    <t>1節　消防事業資金</t>
    <rPh sb="1" eb="2">
      <t>セツ</t>
    </rPh>
    <rPh sb="3" eb="5">
      <t>ショウボウ</t>
    </rPh>
    <rPh sb="5" eb="7">
      <t>ジギョウ</t>
    </rPh>
    <rPh sb="7" eb="9">
      <t>シキン</t>
    </rPh>
    <phoneticPr fontId="7"/>
  </si>
  <si>
    <t>11目　教育債</t>
    <rPh sb="2" eb="3">
      <t>モク</t>
    </rPh>
    <rPh sb="4" eb="6">
      <t>キョウイク</t>
    </rPh>
    <rPh sb="6" eb="7">
      <t>サイ</t>
    </rPh>
    <phoneticPr fontId="7"/>
  </si>
  <si>
    <t>1節　学校教育施設整備事業資金</t>
    <rPh sb="1" eb="2">
      <t>セツ</t>
    </rPh>
    <rPh sb="3" eb="5">
      <t>ガッコウ</t>
    </rPh>
    <rPh sb="5" eb="7">
      <t>キョウイク</t>
    </rPh>
    <rPh sb="7" eb="9">
      <t>シセツ</t>
    </rPh>
    <rPh sb="9" eb="11">
      <t>セイビ</t>
    </rPh>
    <rPh sb="11" eb="13">
      <t>ジギョウ</t>
    </rPh>
    <rPh sb="13" eb="15">
      <t>シキン</t>
    </rPh>
    <phoneticPr fontId="7"/>
  </si>
  <si>
    <t>12目　大学債</t>
    <rPh sb="2" eb="3">
      <t>モク</t>
    </rPh>
    <rPh sb="4" eb="6">
      <t>ダイガク</t>
    </rPh>
    <rPh sb="6" eb="7">
      <t>サイ</t>
    </rPh>
    <phoneticPr fontId="7"/>
  </si>
  <si>
    <t>1節　臨時財政対策資金</t>
    <rPh sb="1" eb="2">
      <t>セツ</t>
    </rPh>
    <rPh sb="3" eb="5">
      <t>リンジ</t>
    </rPh>
    <rPh sb="5" eb="7">
      <t>ザイセイ</t>
    </rPh>
    <rPh sb="7" eb="9">
      <t>タイサク</t>
    </rPh>
    <rPh sb="9" eb="11">
      <t>シキン</t>
    </rPh>
    <phoneticPr fontId="7"/>
  </si>
  <si>
    <t>歳入合計</t>
    <rPh sb="0" eb="2">
      <t>サイニュウ</t>
    </rPh>
    <rPh sb="2" eb="4">
      <t>ゴウケイ</t>
    </rPh>
    <phoneticPr fontId="7"/>
  </si>
  <si>
    <t>項</t>
    <rPh sb="0" eb="1">
      <t>コウ</t>
    </rPh>
    <phoneticPr fontId="7"/>
  </si>
  <si>
    <t>目</t>
    <rPh sb="0" eb="1">
      <t>モク</t>
    </rPh>
    <phoneticPr fontId="7"/>
  </si>
  <si>
    <t>節</t>
    <rPh sb="0" eb="1">
      <t>セツ</t>
    </rPh>
    <phoneticPr fontId="7"/>
  </si>
  <si>
    <t>事項</t>
    <rPh sb="0" eb="2">
      <t>ジコウ</t>
    </rPh>
    <phoneticPr fontId="7"/>
  </si>
  <si>
    <t>差</t>
    <rPh sb="0" eb="1">
      <t>サ</t>
    </rPh>
    <phoneticPr fontId="7"/>
  </si>
  <si>
    <t>2目　貸付金利子収入</t>
    <rPh sb="1" eb="2">
      <t>モク</t>
    </rPh>
    <rPh sb="3" eb="5">
      <t>カシツケ</t>
    </rPh>
    <rPh sb="5" eb="6">
      <t>キン</t>
    </rPh>
    <rPh sb="6" eb="8">
      <t>リシ</t>
    </rPh>
    <rPh sb="8" eb="10">
      <t>シュウニュウ</t>
    </rPh>
    <phoneticPr fontId="7"/>
  </si>
  <si>
    <t>7目　土木費国庫補助金</t>
    <rPh sb="1" eb="2">
      <t>モク</t>
    </rPh>
    <rPh sb="3" eb="5">
      <t>ドボク</t>
    </rPh>
    <rPh sb="5" eb="6">
      <t>ヒ</t>
    </rPh>
    <rPh sb="6" eb="8">
      <t>コッコ</t>
    </rPh>
    <rPh sb="8" eb="11">
      <t>ホジョキン</t>
    </rPh>
    <phoneticPr fontId="7"/>
  </si>
  <si>
    <t>3節　文化財調査費補助金</t>
    <rPh sb="1" eb="2">
      <t>セツ</t>
    </rPh>
    <rPh sb="3" eb="6">
      <t>ブンカザイ</t>
    </rPh>
    <rPh sb="6" eb="8">
      <t>チョウサ</t>
    </rPh>
    <rPh sb="8" eb="9">
      <t>ヒ</t>
    </rPh>
    <rPh sb="9" eb="12">
      <t>ホジョキン</t>
    </rPh>
    <phoneticPr fontId="7"/>
  </si>
  <si>
    <t>4節　教育施設整備費補助金</t>
    <rPh sb="1" eb="2">
      <t>セツ</t>
    </rPh>
    <rPh sb="3" eb="5">
      <t>キョウイク</t>
    </rPh>
    <rPh sb="5" eb="7">
      <t>シセツ</t>
    </rPh>
    <rPh sb="7" eb="10">
      <t>セイビヒ</t>
    </rPh>
    <rPh sb="10" eb="13">
      <t>ホジョキン</t>
    </rPh>
    <phoneticPr fontId="7"/>
  </si>
  <si>
    <t>11目　教育使用料</t>
    <rPh sb="2" eb="3">
      <t>モク</t>
    </rPh>
    <rPh sb="4" eb="6">
      <t>キョウイク</t>
    </rPh>
    <rPh sb="6" eb="8">
      <t>シヨウ</t>
    </rPh>
    <rPh sb="8" eb="9">
      <t>リョウ</t>
    </rPh>
    <phoneticPr fontId="7"/>
  </si>
  <si>
    <t>未熟児養育医療自己負担金</t>
    <rPh sb="0" eb="3">
      <t>ミジュクジ</t>
    </rPh>
    <rPh sb="3" eb="5">
      <t>ヨウイク</t>
    </rPh>
    <rPh sb="5" eb="7">
      <t>イリョウ</t>
    </rPh>
    <rPh sb="7" eb="9">
      <t>ジコ</t>
    </rPh>
    <rPh sb="9" eb="12">
      <t>フタンキン</t>
    </rPh>
    <phoneticPr fontId="7"/>
  </si>
  <si>
    <t>信用保証協会補助金返還金収入</t>
    <rPh sb="0" eb="2">
      <t>シンヨウ</t>
    </rPh>
    <rPh sb="2" eb="4">
      <t>ホショウ</t>
    </rPh>
    <rPh sb="4" eb="6">
      <t>キョウカイ</t>
    </rPh>
    <rPh sb="6" eb="9">
      <t>ホジョキン</t>
    </rPh>
    <rPh sb="9" eb="12">
      <t>ヘンカンキン</t>
    </rPh>
    <rPh sb="12" eb="14">
      <t>シュウニュウ</t>
    </rPh>
    <phoneticPr fontId="7"/>
  </si>
  <si>
    <t>建物賃貸料</t>
    <rPh sb="0" eb="2">
      <t>タテモノ</t>
    </rPh>
    <rPh sb="2" eb="5">
      <t>チンタイリョウ</t>
    </rPh>
    <phoneticPr fontId="7"/>
  </si>
  <si>
    <t>駐車対策推進基金からの繰入金</t>
    <rPh sb="0" eb="2">
      <t>チュウシャ</t>
    </rPh>
    <rPh sb="2" eb="4">
      <t>タイサク</t>
    </rPh>
    <rPh sb="4" eb="6">
      <t>スイシン</t>
    </rPh>
    <rPh sb="6" eb="8">
      <t>キキン</t>
    </rPh>
    <rPh sb="11" eb="13">
      <t>クリイレ</t>
    </rPh>
    <rPh sb="13" eb="14">
      <t>キン</t>
    </rPh>
    <phoneticPr fontId="7"/>
  </si>
  <si>
    <t>1節　長期優良住宅建築等計画認定手数料</t>
    <rPh sb="1" eb="2">
      <t>セツ</t>
    </rPh>
    <rPh sb="3" eb="5">
      <t>チョウキ</t>
    </rPh>
    <rPh sb="5" eb="7">
      <t>ユウリョウ</t>
    </rPh>
    <rPh sb="7" eb="9">
      <t>ジュウタク</t>
    </rPh>
    <rPh sb="9" eb="11">
      <t>ケンチク</t>
    </rPh>
    <rPh sb="11" eb="12">
      <t>トウ</t>
    </rPh>
    <rPh sb="12" eb="14">
      <t>ケイカク</t>
    </rPh>
    <rPh sb="14" eb="16">
      <t>ニンテイ</t>
    </rPh>
    <rPh sb="16" eb="19">
      <t>テスウリョウ</t>
    </rPh>
    <phoneticPr fontId="7"/>
  </si>
  <si>
    <t>都市再開発融資基金からの繰入金</t>
    <rPh sb="0" eb="2">
      <t>トシ</t>
    </rPh>
    <rPh sb="2" eb="5">
      <t>サイカイハツ</t>
    </rPh>
    <rPh sb="5" eb="7">
      <t>ユウシ</t>
    </rPh>
    <rPh sb="7" eb="9">
      <t>キキン</t>
    </rPh>
    <rPh sb="12" eb="14">
      <t>クリイレ</t>
    </rPh>
    <rPh sb="14" eb="15">
      <t>キン</t>
    </rPh>
    <phoneticPr fontId="7"/>
  </si>
  <si>
    <t>住宅建設資金等融資基金からの繰入金</t>
    <rPh sb="0" eb="2">
      <t>ジュウタク</t>
    </rPh>
    <rPh sb="2" eb="4">
      <t>ケンセツ</t>
    </rPh>
    <rPh sb="4" eb="6">
      <t>シキン</t>
    </rPh>
    <rPh sb="6" eb="7">
      <t>トウ</t>
    </rPh>
    <rPh sb="7" eb="9">
      <t>ユウシ</t>
    </rPh>
    <rPh sb="9" eb="11">
      <t>キキン</t>
    </rPh>
    <rPh sb="14" eb="16">
      <t>クリイレ</t>
    </rPh>
    <rPh sb="16" eb="17">
      <t>キン</t>
    </rPh>
    <phoneticPr fontId="7"/>
  </si>
  <si>
    <t>花と緑のまちづくり推進基金からの繰入金</t>
    <rPh sb="0" eb="1">
      <t>ハナ</t>
    </rPh>
    <rPh sb="2" eb="3">
      <t>ミドリ</t>
    </rPh>
    <rPh sb="9" eb="11">
      <t>スイシン</t>
    </rPh>
    <rPh sb="11" eb="13">
      <t>キキン</t>
    </rPh>
    <rPh sb="16" eb="18">
      <t>クリイレ</t>
    </rPh>
    <rPh sb="18" eb="19">
      <t>キン</t>
    </rPh>
    <phoneticPr fontId="7"/>
  </si>
  <si>
    <t>個人市民税現年課税分</t>
    <rPh sb="0" eb="2">
      <t>コジン</t>
    </rPh>
    <rPh sb="2" eb="5">
      <t>シミンゼイ</t>
    </rPh>
    <rPh sb="5" eb="7">
      <t>ゲンネン</t>
    </rPh>
    <rPh sb="7" eb="9">
      <t>カゼイ</t>
    </rPh>
    <rPh sb="9" eb="10">
      <t>ブン</t>
    </rPh>
    <phoneticPr fontId="7"/>
  </si>
  <si>
    <t>個人市民税滞納繰越分</t>
    <rPh sb="0" eb="2">
      <t>コジン</t>
    </rPh>
    <rPh sb="2" eb="5">
      <t>シミンゼイ</t>
    </rPh>
    <rPh sb="5" eb="7">
      <t>タイノウ</t>
    </rPh>
    <rPh sb="7" eb="9">
      <t>クリコシ</t>
    </rPh>
    <rPh sb="9" eb="10">
      <t>ブン</t>
    </rPh>
    <phoneticPr fontId="7"/>
  </si>
  <si>
    <t>法人市民税現年課税分</t>
    <rPh sb="0" eb="2">
      <t>ホウジン</t>
    </rPh>
    <rPh sb="2" eb="5">
      <t>シミンゼイ</t>
    </rPh>
    <rPh sb="5" eb="7">
      <t>ゲンネン</t>
    </rPh>
    <rPh sb="7" eb="9">
      <t>カゼイ</t>
    </rPh>
    <rPh sb="9" eb="10">
      <t>ブン</t>
    </rPh>
    <phoneticPr fontId="7"/>
  </si>
  <si>
    <t>法人市民税滞納繰越分</t>
    <rPh sb="0" eb="2">
      <t>ホウジン</t>
    </rPh>
    <rPh sb="2" eb="5">
      <t>シミンゼイ</t>
    </rPh>
    <rPh sb="5" eb="7">
      <t>タイノウ</t>
    </rPh>
    <rPh sb="7" eb="9">
      <t>クリコシ</t>
    </rPh>
    <rPh sb="9" eb="10">
      <t>ブン</t>
    </rPh>
    <phoneticPr fontId="7"/>
  </si>
  <si>
    <t>固定資産税現年課税分</t>
    <rPh sb="0" eb="2">
      <t>コテイ</t>
    </rPh>
    <rPh sb="2" eb="5">
      <t>シサンゼイ</t>
    </rPh>
    <rPh sb="5" eb="7">
      <t>ゲンネン</t>
    </rPh>
    <rPh sb="7" eb="9">
      <t>カゼイ</t>
    </rPh>
    <rPh sb="9" eb="10">
      <t>ブン</t>
    </rPh>
    <phoneticPr fontId="7"/>
  </si>
  <si>
    <t>固定資産税滞納繰越分</t>
    <rPh sb="0" eb="2">
      <t>コテイ</t>
    </rPh>
    <rPh sb="2" eb="5">
      <t>シサンゼイ</t>
    </rPh>
    <rPh sb="5" eb="7">
      <t>タイノウ</t>
    </rPh>
    <rPh sb="7" eb="9">
      <t>クリコシ</t>
    </rPh>
    <rPh sb="9" eb="10">
      <t>ブン</t>
    </rPh>
    <phoneticPr fontId="7"/>
  </si>
  <si>
    <t>国有資産等所在市交付金現年課税分</t>
    <rPh sb="0" eb="2">
      <t>コクユウ</t>
    </rPh>
    <rPh sb="2" eb="4">
      <t>シサン</t>
    </rPh>
    <rPh sb="4" eb="5">
      <t>トウ</t>
    </rPh>
    <rPh sb="5" eb="7">
      <t>ショザイ</t>
    </rPh>
    <rPh sb="7" eb="8">
      <t>シ</t>
    </rPh>
    <rPh sb="8" eb="11">
      <t>コウフキン</t>
    </rPh>
    <rPh sb="11" eb="13">
      <t>ゲンネン</t>
    </rPh>
    <rPh sb="13" eb="15">
      <t>カゼイ</t>
    </rPh>
    <rPh sb="15" eb="16">
      <t>ブン</t>
    </rPh>
    <phoneticPr fontId="7"/>
  </si>
  <si>
    <t>軽自動車税現年課税分</t>
    <rPh sb="0" eb="4">
      <t>ケイジドウシャ</t>
    </rPh>
    <rPh sb="4" eb="5">
      <t>ゼイ</t>
    </rPh>
    <rPh sb="5" eb="7">
      <t>ゲンネン</t>
    </rPh>
    <rPh sb="7" eb="9">
      <t>カゼイ</t>
    </rPh>
    <rPh sb="9" eb="10">
      <t>ブン</t>
    </rPh>
    <phoneticPr fontId="7"/>
  </si>
  <si>
    <t>軽自動車税滞納繰越分</t>
    <rPh sb="0" eb="4">
      <t>ケイジドウシャ</t>
    </rPh>
    <rPh sb="4" eb="5">
      <t>ゼイ</t>
    </rPh>
    <rPh sb="5" eb="7">
      <t>タイノウ</t>
    </rPh>
    <rPh sb="7" eb="9">
      <t>クリコシ</t>
    </rPh>
    <rPh sb="9" eb="10">
      <t>ブン</t>
    </rPh>
    <phoneticPr fontId="7"/>
  </si>
  <si>
    <t>市たばこ税現年課税分</t>
    <rPh sb="0" eb="1">
      <t>シ</t>
    </rPh>
    <rPh sb="4" eb="5">
      <t>ゼイ</t>
    </rPh>
    <rPh sb="5" eb="7">
      <t>ゲンネン</t>
    </rPh>
    <rPh sb="7" eb="9">
      <t>カゼイ</t>
    </rPh>
    <rPh sb="9" eb="10">
      <t>ブン</t>
    </rPh>
    <phoneticPr fontId="7"/>
  </si>
  <si>
    <t>事業所税現年課税分</t>
    <rPh sb="0" eb="3">
      <t>ジギョウショ</t>
    </rPh>
    <rPh sb="3" eb="4">
      <t>ゼイ</t>
    </rPh>
    <rPh sb="4" eb="6">
      <t>ゲンネン</t>
    </rPh>
    <rPh sb="6" eb="8">
      <t>カゼイ</t>
    </rPh>
    <rPh sb="8" eb="9">
      <t>ブン</t>
    </rPh>
    <phoneticPr fontId="7"/>
  </si>
  <si>
    <t>事業所税滞納繰越分</t>
    <rPh sb="0" eb="3">
      <t>ジギョウショ</t>
    </rPh>
    <rPh sb="3" eb="4">
      <t>ゼイ</t>
    </rPh>
    <rPh sb="4" eb="6">
      <t>タイノウ</t>
    </rPh>
    <rPh sb="6" eb="8">
      <t>クリコシ</t>
    </rPh>
    <rPh sb="8" eb="9">
      <t>ブン</t>
    </rPh>
    <phoneticPr fontId="7"/>
  </si>
  <si>
    <t>都市計画税現年課税分</t>
    <rPh sb="0" eb="2">
      <t>トシ</t>
    </rPh>
    <rPh sb="2" eb="4">
      <t>ケイカク</t>
    </rPh>
    <rPh sb="4" eb="5">
      <t>ゼイ</t>
    </rPh>
    <rPh sb="5" eb="7">
      <t>ゲンネン</t>
    </rPh>
    <rPh sb="7" eb="9">
      <t>カゼイ</t>
    </rPh>
    <rPh sb="9" eb="10">
      <t>ブン</t>
    </rPh>
    <phoneticPr fontId="7"/>
  </si>
  <si>
    <t>都市計画税滞納繰越分</t>
    <rPh sb="0" eb="2">
      <t>トシ</t>
    </rPh>
    <rPh sb="2" eb="4">
      <t>ケイカク</t>
    </rPh>
    <rPh sb="4" eb="5">
      <t>ゼイ</t>
    </rPh>
    <rPh sb="5" eb="7">
      <t>タイノウ</t>
    </rPh>
    <rPh sb="7" eb="9">
      <t>クリコシ</t>
    </rPh>
    <rPh sb="9" eb="10">
      <t>ブン</t>
    </rPh>
    <phoneticPr fontId="7"/>
  </si>
  <si>
    <t>地方揮発油譲与税</t>
    <rPh sb="0" eb="2">
      <t>チホウ</t>
    </rPh>
    <rPh sb="2" eb="5">
      <t>キハツユ</t>
    </rPh>
    <rPh sb="5" eb="7">
      <t>ジョウヨ</t>
    </rPh>
    <rPh sb="7" eb="8">
      <t>ゼイ</t>
    </rPh>
    <phoneticPr fontId="7"/>
  </si>
  <si>
    <t>自動車重量譲与税</t>
    <rPh sb="0" eb="3">
      <t>ジドウシャ</t>
    </rPh>
    <rPh sb="3" eb="5">
      <t>ジュウリョウ</t>
    </rPh>
    <rPh sb="5" eb="7">
      <t>ジョウヨ</t>
    </rPh>
    <rPh sb="7" eb="8">
      <t>ゼイ</t>
    </rPh>
    <phoneticPr fontId="7"/>
  </si>
  <si>
    <t>地方道路譲与税</t>
    <rPh sb="0" eb="2">
      <t>チホウ</t>
    </rPh>
    <rPh sb="2" eb="4">
      <t>ドウロ</t>
    </rPh>
    <rPh sb="4" eb="6">
      <t>ジョウヨ</t>
    </rPh>
    <rPh sb="6" eb="7">
      <t>ゼイ</t>
    </rPh>
    <phoneticPr fontId="7"/>
  </si>
  <si>
    <t>特別とん譲与税</t>
    <rPh sb="0" eb="2">
      <t>トクベツ</t>
    </rPh>
    <rPh sb="4" eb="6">
      <t>ジョウヨ</t>
    </rPh>
    <rPh sb="6" eb="7">
      <t>ゼイ</t>
    </rPh>
    <phoneticPr fontId="7"/>
  </si>
  <si>
    <t>石油ガス譲与税</t>
    <rPh sb="0" eb="2">
      <t>セキユ</t>
    </rPh>
    <rPh sb="4" eb="6">
      <t>ジョウヨ</t>
    </rPh>
    <rPh sb="6" eb="7">
      <t>ゼイ</t>
    </rPh>
    <phoneticPr fontId="7"/>
  </si>
  <si>
    <t>利子割交付金</t>
    <rPh sb="0" eb="2">
      <t>リシ</t>
    </rPh>
    <rPh sb="2" eb="3">
      <t>ワリ</t>
    </rPh>
    <rPh sb="3" eb="6">
      <t>コウフキン</t>
    </rPh>
    <phoneticPr fontId="7"/>
  </si>
  <si>
    <t>配当割交付金</t>
    <rPh sb="0" eb="2">
      <t>ハイトウ</t>
    </rPh>
    <rPh sb="2" eb="3">
      <t>ワリ</t>
    </rPh>
    <rPh sb="3" eb="6">
      <t>コウフキン</t>
    </rPh>
    <phoneticPr fontId="7"/>
  </si>
  <si>
    <t>株式等譲渡所得割交付金</t>
    <rPh sb="0" eb="2">
      <t>カブシキ</t>
    </rPh>
    <rPh sb="2" eb="3">
      <t>トウ</t>
    </rPh>
    <rPh sb="3" eb="5">
      <t>ジョウト</t>
    </rPh>
    <rPh sb="5" eb="7">
      <t>ショトク</t>
    </rPh>
    <rPh sb="7" eb="8">
      <t>ワリ</t>
    </rPh>
    <rPh sb="8" eb="11">
      <t>コウフキン</t>
    </rPh>
    <phoneticPr fontId="7"/>
  </si>
  <si>
    <t>地方消費税交付金</t>
    <rPh sb="0" eb="2">
      <t>チホウ</t>
    </rPh>
    <rPh sb="2" eb="5">
      <t>ショウヒゼイ</t>
    </rPh>
    <rPh sb="5" eb="8">
      <t>コウフキン</t>
    </rPh>
    <phoneticPr fontId="7"/>
  </si>
  <si>
    <t>自動車取得税交付金</t>
    <rPh sb="0" eb="3">
      <t>ジドウシャ</t>
    </rPh>
    <rPh sb="3" eb="5">
      <t>シュトク</t>
    </rPh>
    <rPh sb="5" eb="6">
      <t>ゼイ</t>
    </rPh>
    <rPh sb="6" eb="9">
      <t>コウフキン</t>
    </rPh>
    <phoneticPr fontId="7"/>
  </si>
  <si>
    <t>旧法による自動車取得税交付金</t>
    <rPh sb="0" eb="2">
      <t>キュウホウ</t>
    </rPh>
    <rPh sb="5" eb="8">
      <t>ジドウシャ</t>
    </rPh>
    <rPh sb="8" eb="10">
      <t>シュトク</t>
    </rPh>
    <rPh sb="10" eb="11">
      <t>ゼイ</t>
    </rPh>
    <rPh sb="11" eb="14">
      <t>コウフキン</t>
    </rPh>
    <phoneticPr fontId="7"/>
  </si>
  <si>
    <t>軽油引取税交付金</t>
    <rPh sb="0" eb="5">
      <t>ケイユヒキトリゼイ</t>
    </rPh>
    <rPh sb="5" eb="8">
      <t>コウフキン</t>
    </rPh>
    <phoneticPr fontId="7"/>
  </si>
  <si>
    <t>旧法による軽油引取税交付金</t>
    <rPh sb="0" eb="2">
      <t>キュウホウ</t>
    </rPh>
    <rPh sb="5" eb="7">
      <t>ケイユ</t>
    </rPh>
    <rPh sb="7" eb="9">
      <t>ヒキトリ</t>
    </rPh>
    <rPh sb="9" eb="10">
      <t>ゼイ</t>
    </rPh>
    <rPh sb="10" eb="13">
      <t>コウフキン</t>
    </rPh>
    <phoneticPr fontId="7"/>
  </si>
  <si>
    <t>地方特例交付金</t>
    <rPh sb="0" eb="2">
      <t>チホウ</t>
    </rPh>
    <rPh sb="2" eb="4">
      <t>トクレイ</t>
    </rPh>
    <rPh sb="4" eb="7">
      <t>コウフキン</t>
    </rPh>
    <phoneticPr fontId="7"/>
  </si>
  <si>
    <t>地方交付税</t>
    <rPh sb="0" eb="2">
      <t>チホウ</t>
    </rPh>
    <rPh sb="2" eb="5">
      <t>コウフゼイ</t>
    </rPh>
    <phoneticPr fontId="7"/>
  </si>
  <si>
    <t>交通安全対策特別交付金</t>
    <rPh sb="0" eb="2">
      <t>コウツウ</t>
    </rPh>
    <rPh sb="2" eb="4">
      <t>アンゼン</t>
    </rPh>
    <rPh sb="4" eb="6">
      <t>タイサク</t>
    </rPh>
    <rPh sb="6" eb="8">
      <t>トクベツ</t>
    </rPh>
    <rPh sb="8" eb="11">
      <t>コウフキン</t>
    </rPh>
    <phoneticPr fontId="7"/>
  </si>
  <si>
    <t>港湾局</t>
  </si>
  <si>
    <t>人事室</t>
    <rPh sb="0" eb="2">
      <t>ジンジ</t>
    </rPh>
    <rPh sb="2" eb="3">
      <t>シツ</t>
    </rPh>
    <phoneticPr fontId="7"/>
  </si>
  <si>
    <t>財政局</t>
    <rPh sb="0" eb="2">
      <t>ザイセイ</t>
    </rPh>
    <rPh sb="2" eb="3">
      <t>キョク</t>
    </rPh>
    <phoneticPr fontId="7"/>
  </si>
  <si>
    <t>総務局</t>
    <rPh sb="0" eb="2">
      <t>ソウム</t>
    </rPh>
    <rPh sb="2" eb="3">
      <t>キョク</t>
    </rPh>
    <phoneticPr fontId="7"/>
  </si>
  <si>
    <t>市民局</t>
    <rPh sb="0" eb="3">
      <t>シミンキョク</t>
    </rPh>
    <phoneticPr fontId="7"/>
  </si>
  <si>
    <t>会計室</t>
    <rPh sb="0" eb="2">
      <t>カイケイ</t>
    </rPh>
    <rPh sb="2" eb="3">
      <t>シツ</t>
    </rPh>
    <phoneticPr fontId="7"/>
  </si>
  <si>
    <t>公金残高等預金利子</t>
    <rPh sb="0" eb="1">
      <t>コウ</t>
    </rPh>
    <rPh sb="1" eb="2">
      <t>キン</t>
    </rPh>
    <rPh sb="2" eb="4">
      <t>ザンダカ</t>
    </rPh>
    <rPh sb="4" eb="5">
      <t>トウ</t>
    </rPh>
    <rPh sb="5" eb="7">
      <t>ヨキン</t>
    </rPh>
    <rPh sb="7" eb="9">
      <t>リシ</t>
    </rPh>
    <phoneticPr fontId="7"/>
  </si>
  <si>
    <t>自動車臨時運行許可番号標弁償金</t>
    <rPh sb="0" eb="3">
      <t>ジドウシャ</t>
    </rPh>
    <rPh sb="3" eb="5">
      <t>リンジ</t>
    </rPh>
    <rPh sb="5" eb="7">
      <t>ウンコウ</t>
    </rPh>
    <rPh sb="7" eb="9">
      <t>キョカ</t>
    </rPh>
    <rPh sb="9" eb="11">
      <t>バンゴウ</t>
    </rPh>
    <rPh sb="11" eb="12">
      <t>ヒョウ</t>
    </rPh>
    <rPh sb="12" eb="15">
      <t>ベンショウキン</t>
    </rPh>
    <phoneticPr fontId="7"/>
  </si>
  <si>
    <t>原動機付自転車等運行許可番号標弁償金</t>
    <rPh sb="0" eb="3">
      <t>ゲンドウキ</t>
    </rPh>
    <rPh sb="3" eb="4">
      <t>ツ</t>
    </rPh>
    <rPh sb="4" eb="7">
      <t>ジテンシャ</t>
    </rPh>
    <rPh sb="7" eb="8">
      <t>トウ</t>
    </rPh>
    <rPh sb="8" eb="10">
      <t>ウンコウ</t>
    </rPh>
    <rPh sb="10" eb="12">
      <t>キョカ</t>
    </rPh>
    <rPh sb="12" eb="14">
      <t>バンゴウ</t>
    </rPh>
    <rPh sb="14" eb="15">
      <t>ヒョウ</t>
    </rPh>
    <rPh sb="15" eb="18">
      <t>ベンショウキン</t>
    </rPh>
    <phoneticPr fontId="7"/>
  </si>
  <si>
    <t>市税延滞金</t>
    <rPh sb="0" eb="1">
      <t>シ</t>
    </rPh>
    <rPh sb="1" eb="2">
      <t>ゼイ</t>
    </rPh>
    <rPh sb="2" eb="5">
      <t>エンタイキン</t>
    </rPh>
    <phoneticPr fontId="7"/>
  </si>
  <si>
    <t>庁費分担金</t>
    <rPh sb="0" eb="2">
      <t>チョウヒ</t>
    </rPh>
    <rPh sb="2" eb="5">
      <t>ブンタンキン</t>
    </rPh>
    <phoneticPr fontId="7"/>
  </si>
  <si>
    <t>各種不用品売却代</t>
    <rPh sb="0" eb="2">
      <t>カクシュ</t>
    </rPh>
    <rPh sb="2" eb="5">
      <t>フヨウヒン</t>
    </rPh>
    <rPh sb="5" eb="7">
      <t>バイキャク</t>
    </rPh>
    <rPh sb="7" eb="8">
      <t>ダイ</t>
    </rPh>
    <phoneticPr fontId="7"/>
  </si>
  <si>
    <t>不用建物売却代</t>
    <rPh sb="0" eb="2">
      <t>フヨウ</t>
    </rPh>
    <rPh sb="2" eb="4">
      <t>タテモノ</t>
    </rPh>
    <rPh sb="4" eb="6">
      <t>バイキャク</t>
    </rPh>
    <rPh sb="6" eb="7">
      <t>ダイ</t>
    </rPh>
    <phoneticPr fontId="7"/>
  </si>
  <si>
    <t>市政改革室</t>
    <rPh sb="0" eb="2">
      <t>シセイ</t>
    </rPh>
    <rPh sb="2" eb="4">
      <t>カイカク</t>
    </rPh>
    <rPh sb="4" eb="5">
      <t>シツ</t>
    </rPh>
    <phoneticPr fontId="7"/>
  </si>
  <si>
    <t>火葬料等</t>
    <rPh sb="0" eb="2">
      <t>カソウ</t>
    </rPh>
    <rPh sb="2" eb="3">
      <t>リョウ</t>
    </rPh>
    <rPh sb="3" eb="4">
      <t>ナド</t>
    </rPh>
    <phoneticPr fontId="7"/>
  </si>
  <si>
    <t>自動車臨時運行許可に係る手数料</t>
    <rPh sb="0" eb="3">
      <t>ジドウシャ</t>
    </rPh>
    <rPh sb="3" eb="5">
      <t>リンジ</t>
    </rPh>
    <rPh sb="5" eb="7">
      <t>ウンコウ</t>
    </rPh>
    <rPh sb="7" eb="9">
      <t>キョカ</t>
    </rPh>
    <rPh sb="12" eb="15">
      <t>テスウリョウ</t>
    </rPh>
    <phoneticPr fontId="7"/>
  </si>
  <si>
    <t>自転車、ミニバイク撤去保管に係る手数料</t>
    <rPh sb="0" eb="3">
      <t>ジテンシャ</t>
    </rPh>
    <rPh sb="9" eb="11">
      <t>テッキョ</t>
    </rPh>
    <rPh sb="11" eb="13">
      <t>ホカン</t>
    </rPh>
    <rPh sb="14" eb="15">
      <t>カカ</t>
    </rPh>
    <rPh sb="16" eb="19">
      <t>テスウリョウ</t>
    </rPh>
    <phoneticPr fontId="7"/>
  </si>
  <si>
    <t>各種証明の発行に係る手数料</t>
    <rPh sb="0" eb="2">
      <t>カクシュ</t>
    </rPh>
    <rPh sb="2" eb="4">
      <t>ショウメイ</t>
    </rPh>
    <rPh sb="5" eb="7">
      <t>ハッコウ</t>
    </rPh>
    <rPh sb="8" eb="9">
      <t>カカ</t>
    </rPh>
    <rPh sb="10" eb="13">
      <t>テスウリョウ</t>
    </rPh>
    <phoneticPr fontId="7"/>
  </si>
  <si>
    <t>長期優良住宅建築等計画認定に係る手数料</t>
    <rPh sb="0" eb="2">
      <t>チョウキ</t>
    </rPh>
    <rPh sb="2" eb="4">
      <t>ユウリョウ</t>
    </rPh>
    <rPh sb="4" eb="6">
      <t>ジュウタク</t>
    </rPh>
    <rPh sb="6" eb="8">
      <t>ケンチク</t>
    </rPh>
    <rPh sb="8" eb="9">
      <t>トウ</t>
    </rPh>
    <rPh sb="9" eb="11">
      <t>ケイカク</t>
    </rPh>
    <rPh sb="11" eb="13">
      <t>ニンテイ</t>
    </rPh>
    <rPh sb="14" eb="15">
      <t>カカ</t>
    </rPh>
    <rPh sb="16" eb="19">
      <t>テスウリョウ</t>
    </rPh>
    <phoneticPr fontId="7"/>
  </si>
  <si>
    <t>一時保育事業に対する補助金</t>
    <rPh sb="0" eb="4">
      <t>イチジホイク</t>
    </rPh>
    <rPh sb="4" eb="6">
      <t>ジギョウ</t>
    </rPh>
    <rPh sb="7" eb="8">
      <t>タイ</t>
    </rPh>
    <rPh sb="10" eb="13">
      <t>ホジョキン</t>
    </rPh>
    <phoneticPr fontId="7"/>
  </si>
  <si>
    <t>財政調査に対する委託金</t>
    <rPh sb="0" eb="2">
      <t>ザイセイ</t>
    </rPh>
    <rPh sb="2" eb="4">
      <t>チョウサ</t>
    </rPh>
    <rPh sb="5" eb="6">
      <t>タイ</t>
    </rPh>
    <rPh sb="8" eb="11">
      <t>イタクキン</t>
    </rPh>
    <phoneticPr fontId="7"/>
  </si>
  <si>
    <t>人権啓発活動に対する委託金</t>
    <rPh sb="0" eb="2">
      <t>ジンケン</t>
    </rPh>
    <rPh sb="2" eb="4">
      <t>ケイハツ</t>
    </rPh>
    <rPh sb="4" eb="6">
      <t>カツドウ</t>
    </rPh>
    <rPh sb="7" eb="8">
      <t>タイ</t>
    </rPh>
    <rPh sb="10" eb="13">
      <t>イタクキン</t>
    </rPh>
    <phoneticPr fontId="7"/>
  </si>
  <si>
    <t>中長期在留者住居地届出等事務に対する委託金</t>
    <rPh sb="0" eb="3">
      <t>チュウチョウキ</t>
    </rPh>
    <rPh sb="3" eb="5">
      <t>ザイリュウ</t>
    </rPh>
    <rPh sb="5" eb="6">
      <t>シャ</t>
    </rPh>
    <rPh sb="6" eb="9">
      <t>ジュウキョチ</t>
    </rPh>
    <rPh sb="9" eb="11">
      <t>トドケデ</t>
    </rPh>
    <rPh sb="11" eb="12">
      <t>トウ</t>
    </rPh>
    <rPh sb="12" eb="14">
      <t>ジム</t>
    </rPh>
    <rPh sb="15" eb="16">
      <t>タイ</t>
    </rPh>
    <rPh sb="18" eb="20">
      <t>イタク</t>
    </rPh>
    <rPh sb="20" eb="21">
      <t>キン</t>
    </rPh>
    <phoneticPr fontId="7"/>
  </si>
  <si>
    <t>自衛官募集事務に対する委託金</t>
    <rPh sb="0" eb="3">
      <t>ジエイカン</t>
    </rPh>
    <rPh sb="3" eb="5">
      <t>ボシュウ</t>
    </rPh>
    <rPh sb="5" eb="7">
      <t>ジム</t>
    </rPh>
    <rPh sb="8" eb="9">
      <t>タイ</t>
    </rPh>
    <rPh sb="11" eb="13">
      <t>イタク</t>
    </rPh>
    <rPh sb="13" eb="14">
      <t>キン</t>
    </rPh>
    <phoneticPr fontId="7"/>
  </si>
  <si>
    <t>福祉統計調査に対する委託金</t>
    <rPh sb="0" eb="2">
      <t>フクシ</t>
    </rPh>
    <rPh sb="2" eb="4">
      <t>トウケイ</t>
    </rPh>
    <rPh sb="4" eb="6">
      <t>チョウサ</t>
    </rPh>
    <rPh sb="7" eb="8">
      <t>タイ</t>
    </rPh>
    <rPh sb="10" eb="12">
      <t>イタク</t>
    </rPh>
    <rPh sb="12" eb="13">
      <t>キン</t>
    </rPh>
    <phoneticPr fontId="7"/>
  </si>
  <si>
    <t>国民年金事務に対する委託金</t>
    <rPh sb="0" eb="2">
      <t>コクミン</t>
    </rPh>
    <rPh sb="2" eb="4">
      <t>ネンキン</t>
    </rPh>
    <rPh sb="4" eb="6">
      <t>ジム</t>
    </rPh>
    <rPh sb="7" eb="8">
      <t>タイ</t>
    </rPh>
    <rPh sb="10" eb="12">
      <t>イタク</t>
    </rPh>
    <rPh sb="12" eb="13">
      <t>キン</t>
    </rPh>
    <phoneticPr fontId="7"/>
  </si>
  <si>
    <t>特別児童扶養手当事務に対する委託金</t>
    <rPh sb="0" eb="2">
      <t>トクベツ</t>
    </rPh>
    <rPh sb="2" eb="4">
      <t>ジドウ</t>
    </rPh>
    <rPh sb="4" eb="6">
      <t>フヨウ</t>
    </rPh>
    <rPh sb="6" eb="8">
      <t>テアテ</t>
    </rPh>
    <rPh sb="8" eb="10">
      <t>ジム</t>
    </rPh>
    <rPh sb="11" eb="12">
      <t>タイ</t>
    </rPh>
    <rPh sb="14" eb="16">
      <t>イタク</t>
    </rPh>
    <rPh sb="16" eb="17">
      <t>キン</t>
    </rPh>
    <phoneticPr fontId="7"/>
  </si>
  <si>
    <t>支援相談員配置に対する委託金</t>
    <rPh sb="0" eb="2">
      <t>シエン</t>
    </rPh>
    <rPh sb="2" eb="5">
      <t>ソウダンイン</t>
    </rPh>
    <rPh sb="5" eb="7">
      <t>ハイチ</t>
    </rPh>
    <rPh sb="8" eb="9">
      <t>タイ</t>
    </rPh>
    <rPh sb="11" eb="13">
      <t>イタク</t>
    </rPh>
    <rPh sb="13" eb="14">
      <t>キン</t>
    </rPh>
    <phoneticPr fontId="7"/>
  </si>
  <si>
    <t>生活保護指導監査に対する委託金</t>
    <rPh sb="0" eb="2">
      <t>セイカツ</t>
    </rPh>
    <rPh sb="2" eb="4">
      <t>ホゴ</t>
    </rPh>
    <rPh sb="4" eb="6">
      <t>シドウ</t>
    </rPh>
    <rPh sb="6" eb="8">
      <t>カンサ</t>
    </rPh>
    <rPh sb="9" eb="10">
      <t>タイ</t>
    </rPh>
    <rPh sb="12" eb="14">
      <t>イタク</t>
    </rPh>
    <rPh sb="14" eb="15">
      <t>キン</t>
    </rPh>
    <phoneticPr fontId="7"/>
  </si>
  <si>
    <t>衛生調査に対する委託金</t>
    <rPh sb="0" eb="2">
      <t>エイセイ</t>
    </rPh>
    <rPh sb="2" eb="4">
      <t>チョウサ</t>
    </rPh>
    <phoneticPr fontId="7"/>
  </si>
  <si>
    <t>環境調査に対する委託金</t>
    <rPh sb="0" eb="4">
      <t>カンキョウチョウサ</t>
    </rPh>
    <rPh sb="5" eb="6">
      <t>タイ</t>
    </rPh>
    <rPh sb="8" eb="11">
      <t>イタクキン</t>
    </rPh>
    <phoneticPr fontId="7"/>
  </si>
  <si>
    <t>予防接種健康被害救済事業に対する負担金</t>
    <rPh sb="0" eb="2">
      <t>ヨボウ</t>
    </rPh>
    <rPh sb="2" eb="4">
      <t>セッシュ</t>
    </rPh>
    <rPh sb="4" eb="6">
      <t>ケンコウ</t>
    </rPh>
    <rPh sb="6" eb="8">
      <t>ヒガイ</t>
    </rPh>
    <rPh sb="8" eb="10">
      <t>キュウサイ</t>
    </rPh>
    <rPh sb="10" eb="12">
      <t>ジギョウ</t>
    </rPh>
    <rPh sb="13" eb="14">
      <t>タイ</t>
    </rPh>
    <rPh sb="16" eb="19">
      <t>フタンキン</t>
    </rPh>
    <phoneticPr fontId="7"/>
  </si>
  <si>
    <t>一時保育事業に対する補助金</t>
    <rPh sb="0" eb="2">
      <t>イチジ</t>
    </rPh>
    <rPh sb="2" eb="4">
      <t>ホイク</t>
    </rPh>
    <rPh sb="4" eb="6">
      <t>ジギョウ</t>
    </rPh>
    <rPh sb="7" eb="8">
      <t>タイ</t>
    </rPh>
    <rPh sb="10" eb="13">
      <t>ホジョキン</t>
    </rPh>
    <phoneticPr fontId="7"/>
  </si>
  <si>
    <t>ひとり親家庭医療費助成事業に対する補助金</t>
    <rPh sb="3" eb="4">
      <t>オヤ</t>
    </rPh>
    <rPh sb="4" eb="6">
      <t>カテイ</t>
    </rPh>
    <rPh sb="6" eb="9">
      <t>イリョウヒ</t>
    </rPh>
    <rPh sb="9" eb="11">
      <t>ジョセイ</t>
    </rPh>
    <rPh sb="11" eb="13">
      <t>ジギョウ</t>
    </rPh>
    <rPh sb="14" eb="15">
      <t>タイ</t>
    </rPh>
    <rPh sb="17" eb="20">
      <t>ホジョキン</t>
    </rPh>
    <phoneticPr fontId="7"/>
  </si>
  <si>
    <t>大阪駅北大深西地区土地区画整理事業に対する補助金</t>
    <rPh sb="0" eb="3">
      <t>オオサカエキ</t>
    </rPh>
    <rPh sb="3" eb="4">
      <t>キタ</t>
    </rPh>
    <rPh sb="4" eb="5">
      <t>オオ</t>
    </rPh>
    <rPh sb="5" eb="6">
      <t>フカ</t>
    </rPh>
    <rPh sb="6" eb="7">
      <t>ニシ</t>
    </rPh>
    <rPh sb="7" eb="9">
      <t>チク</t>
    </rPh>
    <rPh sb="9" eb="11">
      <t>トチ</t>
    </rPh>
    <rPh sb="11" eb="13">
      <t>クカク</t>
    </rPh>
    <rPh sb="13" eb="15">
      <t>セイリ</t>
    </rPh>
    <rPh sb="15" eb="17">
      <t>ジギョウ</t>
    </rPh>
    <rPh sb="18" eb="19">
      <t>タイ</t>
    </rPh>
    <rPh sb="21" eb="24">
      <t>ホジョキン</t>
    </rPh>
    <phoneticPr fontId="7"/>
  </si>
  <si>
    <t>在外選挙人名簿調製に対する委託金</t>
    <rPh sb="0" eb="2">
      <t>ザイガイ</t>
    </rPh>
    <rPh sb="2" eb="4">
      <t>センキョ</t>
    </rPh>
    <rPh sb="4" eb="5">
      <t>ニン</t>
    </rPh>
    <rPh sb="5" eb="7">
      <t>メイボ</t>
    </rPh>
    <rPh sb="7" eb="9">
      <t>チョウセイ</t>
    </rPh>
    <rPh sb="10" eb="11">
      <t>タイ</t>
    </rPh>
    <rPh sb="13" eb="15">
      <t>イタク</t>
    </rPh>
    <rPh sb="15" eb="16">
      <t>キン</t>
    </rPh>
    <phoneticPr fontId="7"/>
  </si>
  <si>
    <t>地域保健医療計画推進事業に対する委託金</t>
    <rPh sb="0" eb="2">
      <t>チイキ</t>
    </rPh>
    <rPh sb="2" eb="4">
      <t>ホケン</t>
    </rPh>
    <rPh sb="4" eb="6">
      <t>イリョウ</t>
    </rPh>
    <rPh sb="6" eb="8">
      <t>ケイカク</t>
    </rPh>
    <rPh sb="8" eb="10">
      <t>スイシン</t>
    </rPh>
    <rPh sb="10" eb="12">
      <t>ジギョウ</t>
    </rPh>
    <rPh sb="13" eb="14">
      <t>タイ</t>
    </rPh>
    <rPh sb="16" eb="18">
      <t>イタク</t>
    </rPh>
    <rPh sb="18" eb="19">
      <t>キン</t>
    </rPh>
    <phoneticPr fontId="7"/>
  </si>
  <si>
    <t>衛生行政事務に対する委託金</t>
    <rPh sb="0" eb="2">
      <t>エイセイ</t>
    </rPh>
    <rPh sb="2" eb="4">
      <t>ギョウセイ</t>
    </rPh>
    <rPh sb="4" eb="6">
      <t>ジム</t>
    </rPh>
    <rPh sb="7" eb="8">
      <t>タイ</t>
    </rPh>
    <rPh sb="10" eb="12">
      <t>イタク</t>
    </rPh>
    <rPh sb="12" eb="13">
      <t>キン</t>
    </rPh>
    <phoneticPr fontId="7"/>
  </si>
  <si>
    <t>環境調査に対する委託金</t>
    <rPh sb="0" eb="2">
      <t>カンキョウ</t>
    </rPh>
    <rPh sb="2" eb="4">
      <t>チョウサ</t>
    </rPh>
    <rPh sb="5" eb="6">
      <t>タイ</t>
    </rPh>
    <rPh sb="8" eb="10">
      <t>イタク</t>
    </rPh>
    <rPh sb="10" eb="11">
      <t>キン</t>
    </rPh>
    <phoneticPr fontId="7"/>
  </si>
  <si>
    <t>河川水面清掃事業に対する委託金</t>
    <rPh sb="0" eb="2">
      <t>カセン</t>
    </rPh>
    <rPh sb="2" eb="4">
      <t>スイメン</t>
    </rPh>
    <rPh sb="4" eb="6">
      <t>セイソウ</t>
    </rPh>
    <rPh sb="6" eb="8">
      <t>ジギョウ</t>
    </rPh>
    <rPh sb="9" eb="10">
      <t>タイ</t>
    </rPh>
    <rPh sb="12" eb="14">
      <t>イタク</t>
    </rPh>
    <rPh sb="14" eb="15">
      <t>キン</t>
    </rPh>
    <phoneticPr fontId="7"/>
  </si>
  <si>
    <t>衛生行政事務に対する交付金</t>
    <rPh sb="0" eb="2">
      <t>エイセイ</t>
    </rPh>
    <rPh sb="2" eb="4">
      <t>ギョウセイ</t>
    </rPh>
    <rPh sb="4" eb="6">
      <t>ジム</t>
    </rPh>
    <rPh sb="7" eb="8">
      <t>タイ</t>
    </rPh>
    <rPh sb="10" eb="13">
      <t>コウフキン</t>
    </rPh>
    <phoneticPr fontId="7"/>
  </si>
  <si>
    <t>産業保安行政事務に対する交付金</t>
    <rPh sb="0" eb="2">
      <t>サンギョウ</t>
    </rPh>
    <rPh sb="2" eb="4">
      <t>ホアン</t>
    </rPh>
    <rPh sb="4" eb="6">
      <t>ギョウセイ</t>
    </rPh>
    <rPh sb="6" eb="8">
      <t>ジム</t>
    </rPh>
    <rPh sb="9" eb="10">
      <t>タイ</t>
    </rPh>
    <rPh sb="12" eb="15">
      <t>コウフキン</t>
    </rPh>
    <phoneticPr fontId="7"/>
  </si>
  <si>
    <t>蓄積基金の運用利子収入</t>
    <rPh sb="0" eb="2">
      <t>チクセキ</t>
    </rPh>
    <rPh sb="2" eb="4">
      <t>キキン</t>
    </rPh>
    <rPh sb="5" eb="7">
      <t>ウンヨウ</t>
    </rPh>
    <rPh sb="7" eb="9">
      <t>リシ</t>
    </rPh>
    <rPh sb="9" eb="11">
      <t>シュウニュウ</t>
    </rPh>
    <phoneticPr fontId="7"/>
  </si>
  <si>
    <t>福祉関係事業に対する寄付金</t>
    <rPh sb="0" eb="2">
      <t>フクシ</t>
    </rPh>
    <rPh sb="2" eb="4">
      <t>カンケイ</t>
    </rPh>
    <rPh sb="4" eb="6">
      <t>ジギョウ</t>
    </rPh>
    <rPh sb="7" eb="8">
      <t>タイ</t>
    </rPh>
    <rPh sb="10" eb="13">
      <t>キフキン</t>
    </rPh>
    <phoneticPr fontId="7"/>
  </si>
  <si>
    <t>区政の推進関係事業に対する寄付金</t>
    <rPh sb="0" eb="2">
      <t>クセイ</t>
    </rPh>
    <rPh sb="3" eb="5">
      <t>スイシン</t>
    </rPh>
    <rPh sb="5" eb="7">
      <t>カンケイ</t>
    </rPh>
    <rPh sb="7" eb="9">
      <t>ジギョウ</t>
    </rPh>
    <rPh sb="10" eb="11">
      <t>タイ</t>
    </rPh>
    <rPh sb="13" eb="16">
      <t>キフキン</t>
    </rPh>
    <phoneticPr fontId="7"/>
  </si>
  <si>
    <t>男女共同参画関係事業に対する寄付金</t>
    <rPh sb="0" eb="2">
      <t>ダンジョ</t>
    </rPh>
    <rPh sb="2" eb="4">
      <t>キョウドウ</t>
    </rPh>
    <rPh sb="4" eb="6">
      <t>サンカク</t>
    </rPh>
    <rPh sb="6" eb="8">
      <t>カンケイ</t>
    </rPh>
    <phoneticPr fontId="7"/>
  </si>
  <si>
    <t>雇用施策関係事業に対する寄付金</t>
    <rPh sb="0" eb="2">
      <t>コヨウ</t>
    </rPh>
    <rPh sb="2" eb="3">
      <t>セ</t>
    </rPh>
    <rPh sb="3" eb="4">
      <t>サク</t>
    </rPh>
    <rPh sb="4" eb="6">
      <t>カンケイ</t>
    </rPh>
    <phoneticPr fontId="7"/>
  </si>
  <si>
    <t>元気づくり大阪関係事業に対する寄付金</t>
    <rPh sb="0" eb="2">
      <t>ゲンキ</t>
    </rPh>
    <rPh sb="5" eb="7">
      <t>オオサカ</t>
    </rPh>
    <rPh sb="7" eb="9">
      <t>カンケイ</t>
    </rPh>
    <phoneticPr fontId="7"/>
  </si>
  <si>
    <t>動物愛護関係事業に対する寄付金</t>
    <rPh sb="0" eb="2">
      <t>ドウブツ</t>
    </rPh>
    <rPh sb="2" eb="4">
      <t>アイゴ</t>
    </rPh>
    <rPh sb="4" eb="6">
      <t>カンケイ</t>
    </rPh>
    <rPh sb="6" eb="8">
      <t>ジギョウ</t>
    </rPh>
    <rPh sb="9" eb="10">
      <t>タイ</t>
    </rPh>
    <rPh sb="12" eb="15">
      <t>キフキン</t>
    </rPh>
    <phoneticPr fontId="7"/>
  </si>
  <si>
    <t>こども青少年関係事業に対する寄付金</t>
    <rPh sb="3" eb="6">
      <t>セイショウネン</t>
    </rPh>
    <rPh sb="6" eb="8">
      <t>カンケイ</t>
    </rPh>
    <rPh sb="8" eb="10">
      <t>ジギョウ</t>
    </rPh>
    <rPh sb="11" eb="12">
      <t>タイ</t>
    </rPh>
    <rPh sb="14" eb="17">
      <t>キフキン</t>
    </rPh>
    <phoneticPr fontId="7"/>
  </si>
  <si>
    <t>花と緑のまちづくり、動物園の充実関係事業に対する寄付金</t>
    <rPh sb="0" eb="1">
      <t>ハナ</t>
    </rPh>
    <rPh sb="2" eb="3">
      <t>ミドリ</t>
    </rPh>
    <rPh sb="10" eb="13">
      <t>ドウブツエン</t>
    </rPh>
    <rPh sb="14" eb="16">
      <t>ジュウジツ</t>
    </rPh>
    <rPh sb="16" eb="18">
      <t>カンケイ</t>
    </rPh>
    <rPh sb="18" eb="20">
      <t>ジギョウ</t>
    </rPh>
    <rPh sb="21" eb="22">
      <t>タイ</t>
    </rPh>
    <rPh sb="24" eb="27">
      <t>キフキン</t>
    </rPh>
    <phoneticPr fontId="7"/>
  </si>
  <si>
    <t>駐車対策関係事業に対する寄付金</t>
    <rPh sb="0" eb="2">
      <t>チュウシャ</t>
    </rPh>
    <rPh sb="2" eb="4">
      <t>タイサク</t>
    </rPh>
    <rPh sb="4" eb="6">
      <t>カンケイ</t>
    </rPh>
    <rPh sb="6" eb="8">
      <t>ジギョウ</t>
    </rPh>
    <rPh sb="9" eb="10">
      <t>タイ</t>
    </rPh>
    <rPh sb="12" eb="15">
      <t>キフキン</t>
    </rPh>
    <phoneticPr fontId="7"/>
  </si>
  <si>
    <t>市立大学振興関係事業に対する寄付金</t>
    <rPh sb="0" eb="2">
      <t>シリツ</t>
    </rPh>
    <rPh sb="2" eb="4">
      <t>ダイガク</t>
    </rPh>
    <rPh sb="4" eb="6">
      <t>シンコウ</t>
    </rPh>
    <rPh sb="6" eb="8">
      <t>カンケイ</t>
    </rPh>
    <rPh sb="8" eb="10">
      <t>ジギョウ</t>
    </rPh>
    <rPh sb="11" eb="12">
      <t>タイ</t>
    </rPh>
    <rPh sb="14" eb="17">
      <t>キフキン</t>
    </rPh>
    <phoneticPr fontId="7"/>
  </si>
  <si>
    <t>中小企業融資基金からの繰入金</t>
    <rPh sb="0" eb="2">
      <t>チュウショウ</t>
    </rPh>
    <rPh sb="2" eb="4">
      <t>キギョウ</t>
    </rPh>
    <rPh sb="4" eb="6">
      <t>ユウシ</t>
    </rPh>
    <rPh sb="6" eb="8">
      <t>キキン</t>
    </rPh>
    <rPh sb="11" eb="13">
      <t>クリイレ</t>
    </rPh>
    <rPh sb="13" eb="14">
      <t>キン</t>
    </rPh>
    <phoneticPr fontId="7"/>
  </si>
  <si>
    <t>地域活性化事業基金からの繰入金</t>
    <rPh sb="0" eb="2">
      <t>チイキ</t>
    </rPh>
    <rPh sb="2" eb="5">
      <t>カッセイカ</t>
    </rPh>
    <rPh sb="5" eb="7">
      <t>ジギョウ</t>
    </rPh>
    <rPh sb="7" eb="9">
      <t>キキン</t>
    </rPh>
    <rPh sb="12" eb="14">
      <t>クリイレ</t>
    </rPh>
    <rPh sb="14" eb="15">
      <t>キン</t>
    </rPh>
    <phoneticPr fontId="7"/>
  </si>
  <si>
    <t>男女共同参画施策推進基金からの繰入金</t>
    <rPh sb="0" eb="2">
      <t>ダンジョ</t>
    </rPh>
    <rPh sb="2" eb="4">
      <t>キョウドウ</t>
    </rPh>
    <rPh sb="4" eb="6">
      <t>サンカク</t>
    </rPh>
    <rPh sb="6" eb="8">
      <t>シサク</t>
    </rPh>
    <rPh sb="8" eb="10">
      <t>スイシン</t>
    </rPh>
    <rPh sb="10" eb="12">
      <t>キキン</t>
    </rPh>
    <rPh sb="15" eb="17">
      <t>クリイレ</t>
    </rPh>
    <rPh sb="17" eb="18">
      <t>キン</t>
    </rPh>
    <phoneticPr fontId="7"/>
  </si>
  <si>
    <t>区政推進基金からの繰入金</t>
    <rPh sb="0" eb="2">
      <t>クセイ</t>
    </rPh>
    <rPh sb="2" eb="4">
      <t>スイシン</t>
    </rPh>
    <rPh sb="4" eb="6">
      <t>キキン</t>
    </rPh>
    <rPh sb="9" eb="11">
      <t>クリイレ</t>
    </rPh>
    <rPh sb="11" eb="12">
      <t>キン</t>
    </rPh>
    <phoneticPr fontId="7"/>
  </si>
  <si>
    <t>渡邊心身障害者福祉基金からの繰入金</t>
    <rPh sb="0" eb="2">
      <t>ワタナベ</t>
    </rPh>
    <rPh sb="2" eb="4">
      <t>シンシン</t>
    </rPh>
    <rPh sb="4" eb="7">
      <t>ショウガイシャ</t>
    </rPh>
    <rPh sb="7" eb="9">
      <t>フクシ</t>
    </rPh>
    <rPh sb="9" eb="11">
      <t>キキン</t>
    </rPh>
    <rPh sb="14" eb="16">
      <t>クリイレ</t>
    </rPh>
    <rPh sb="16" eb="17">
      <t>キン</t>
    </rPh>
    <phoneticPr fontId="7"/>
  </si>
  <si>
    <t>社会福祉振興基金からの繰入金</t>
    <rPh sb="0" eb="2">
      <t>シャカイ</t>
    </rPh>
    <rPh sb="2" eb="4">
      <t>フクシ</t>
    </rPh>
    <rPh sb="4" eb="6">
      <t>シンコウ</t>
    </rPh>
    <rPh sb="6" eb="8">
      <t>キキン</t>
    </rPh>
    <rPh sb="11" eb="13">
      <t>クリイレ</t>
    </rPh>
    <rPh sb="13" eb="14">
      <t>キン</t>
    </rPh>
    <phoneticPr fontId="7"/>
  </si>
  <si>
    <t>環境創造基金からの繰入金</t>
    <rPh sb="0" eb="2">
      <t>カンキョウ</t>
    </rPh>
    <rPh sb="2" eb="4">
      <t>ソウゾウ</t>
    </rPh>
    <rPh sb="4" eb="6">
      <t>キキン</t>
    </rPh>
    <rPh sb="9" eb="11">
      <t>クリイレ</t>
    </rPh>
    <rPh sb="11" eb="12">
      <t>キン</t>
    </rPh>
    <phoneticPr fontId="7"/>
  </si>
  <si>
    <t>環境美化運動推進基金からの繰入金</t>
    <rPh sb="0" eb="2">
      <t>カンキョウ</t>
    </rPh>
    <rPh sb="2" eb="4">
      <t>ビカ</t>
    </rPh>
    <rPh sb="4" eb="6">
      <t>ウンドウ</t>
    </rPh>
    <rPh sb="6" eb="8">
      <t>スイシン</t>
    </rPh>
    <rPh sb="8" eb="10">
      <t>キキン</t>
    </rPh>
    <rPh sb="13" eb="15">
      <t>クリイレ</t>
    </rPh>
    <rPh sb="15" eb="16">
      <t>キン</t>
    </rPh>
    <phoneticPr fontId="7"/>
  </si>
  <si>
    <t>泉南メモリアルパーク運営基金からの繰入金</t>
    <rPh sb="0" eb="2">
      <t>センナン</t>
    </rPh>
    <rPh sb="10" eb="12">
      <t>ウンエイ</t>
    </rPh>
    <rPh sb="12" eb="14">
      <t>キキン</t>
    </rPh>
    <rPh sb="17" eb="19">
      <t>クリイレ</t>
    </rPh>
    <rPh sb="19" eb="20">
      <t>キン</t>
    </rPh>
    <phoneticPr fontId="7"/>
  </si>
  <si>
    <t>国際交流振興基金からの繰入金</t>
    <rPh sb="0" eb="2">
      <t>コクサイ</t>
    </rPh>
    <rPh sb="2" eb="4">
      <t>コウリュウ</t>
    </rPh>
    <rPh sb="4" eb="6">
      <t>シンコウ</t>
    </rPh>
    <rPh sb="6" eb="8">
      <t>キキン</t>
    </rPh>
    <rPh sb="11" eb="13">
      <t>クリイレ</t>
    </rPh>
    <rPh sb="13" eb="14">
      <t>キン</t>
    </rPh>
    <phoneticPr fontId="7"/>
  </si>
  <si>
    <t>文化集客振興基金からの繰入金</t>
    <rPh sb="0" eb="2">
      <t>ブンカ</t>
    </rPh>
    <rPh sb="2" eb="4">
      <t>シュウキャク</t>
    </rPh>
    <rPh sb="4" eb="6">
      <t>シンコウ</t>
    </rPh>
    <rPh sb="6" eb="8">
      <t>キキン</t>
    </rPh>
    <rPh sb="11" eb="13">
      <t>クリイレ</t>
    </rPh>
    <rPh sb="13" eb="14">
      <t>キン</t>
    </rPh>
    <phoneticPr fontId="7"/>
  </si>
  <si>
    <t>東洋陶磁美術振興基金からの繰入金</t>
    <rPh sb="0" eb="2">
      <t>トウヨウ</t>
    </rPh>
    <rPh sb="2" eb="4">
      <t>トウジ</t>
    </rPh>
    <rPh sb="4" eb="6">
      <t>ビジュツ</t>
    </rPh>
    <rPh sb="6" eb="8">
      <t>シンコウ</t>
    </rPh>
    <rPh sb="8" eb="10">
      <t>キキン</t>
    </rPh>
    <rPh sb="13" eb="15">
      <t>クリイレ</t>
    </rPh>
    <rPh sb="15" eb="16">
      <t>キン</t>
    </rPh>
    <phoneticPr fontId="7"/>
  </si>
  <si>
    <t>スポーツ振興基金からの繰入金</t>
    <rPh sb="4" eb="6">
      <t>シンコウ</t>
    </rPh>
    <rPh sb="6" eb="8">
      <t>キキン</t>
    </rPh>
    <rPh sb="11" eb="13">
      <t>クリイレ</t>
    </rPh>
    <rPh sb="13" eb="14">
      <t>キン</t>
    </rPh>
    <phoneticPr fontId="7"/>
  </si>
  <si>
    <t>産業経済振興基金からの繰入金</t>
    <rPh sb="0" eb="2">
      <t>サンギョウ</t>
    </rPh>
    <rPh sb="2" eb="4">
      <t>ケイザイ</t>
    </rPh>
    <rPh sb="4" eb="6">
      <t>シンコウ</t>
    </rPh>
    <rPh sb="6" eb="8">
      <t>キキン</t>
    </rPh>
    <rPh sb="11" eb="13">
      <t>クリイレ</t>
    </rPh>
    <rPh sb="13" eb="14">
      <t>キン</t>
    </rPh>
    <phoneticPr fontId="7"/>
  </si>
  <si>
    <t>大阪港振興基金からの繰入金</t>
    <rPh sb="0" eb="3">
      <t>オオサカコウ</t>
    </rPh>
    <rPh sb="3" eb="5">
      <t>シンコウ</t>
    </rPh>
    <rPh sb="5" eb="7">
      <t>キキン</t>
    </rPh>
    <rPh sb="10" eb="12">
      <t>クリイレ</t>
    </rPh>
    <rPh sb="12" eb="13">
      <t>キン</t>
    </rPh>
    <phoneticPr fontId="7"/>
  </si>
  <si>
    <t>都市整備事業基金からの繰入金</t>
    <rPh sb="0" eb="2">
      <t>トシ</t>
    </rPh>
    <rPh sb="2" eb="4">
      <t>セイビ</t>
    </rPh>
    <rPh sb="4" eb="6">
      <t>ジギョウ</t>
    </rPh>
    <rPh sb="6" eb="8">
      <t>キキン</t>
    </rPh>
    <rPh sb="11" eb="13">
      <t>クリイレ</t>
    </rPh>
    <rPh sb="13" eb="14">
      <t>キン</t>
    </rPh>
    <phoneticPr fontId="7"/>
  </si>
  <si>
    <t>財政調整基金からの繰入金</t>
    <rPh sb="0" eb="2">
      <t>ザイセイ</t>
    </rPh>
    <rPh sb="2" eb="4">
      <t>チョウセイ</t>
    </rPh>
    <rPh sb="4" eb="6">
      <t>キキン</t>
    </rPh>
    <rPh sb="9" eb="11">
      <t>クリイレ</t>
    </rPh>
    <rPh sb="11" eb="12">
      <t>キン</t>
    </rPh>
    <phoneticPr fontId="7"/>
  </si>
  <si>
    <t>保育所保育料延滞金</t>
    <rPh sb="0" eb="2">
      <t>ホイク</t>
    </rPh>
    <rPh sb="2" eb="3">
      <t>ショ</t>
    </rPh>
    <rPh sb="3" eb="6">
      <t>ホイクリョウ</t>
    </rPh>
    <rPh sb="6" eb="9">
      <t>エンタイキン</t>
    </rPh>
    <phoneticPr fontId="7"/>
  </si>
  <si>
    <t>老人福祉施設整備貸付金の利子収入</t>
    <rPh sb="0" eb="2">
      <t>ロウジン</t>
    </rPh>
    <rPh sb="2" eb="4">
      <t>フクシ</t>
    </rPh>
    <rPh sb="4" eb="6">
      <t>シセツ</t>
    </rPh>
    <rPh sb="6" eb="8">
      <t>セイビ</t>
    </rPh>
    <rPh sb="8" eb="10">
      <t>カシツケ</t>
    </rPh>
    <rPh sb="10" eb="11">
      <t>キン</t>
    </rPh>
    <rPh sb="12" eb="14">
      <t>リシ</t>
    </rPh>
    <rPh sb="14" eb="16">
      <t>シュウニュウ</t>
    </rPh>
    <phoneticPr fontId="7"/>
  </si>
  <si>
    <t>地方独立行政法人大阪市民病院機構貸付金の利子収入</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18" eb="19">
      <t>キン</t>
    </rPh>
    <rPh sb="20" eb="22">
      <t>リシ</t>
    </rPh>
    <rPh sb="22" eb="24">
      <t>シュウニュウ</t>
    </rPh>
    <phoneticPr fontId="7"/>
  </si>
  <si>
    <t>住宅供給公社貸付金の利子収入</t>
    <rPh sb="0" eb="2">
      <t>ジュウタク</t>
    </rPh>
    <rPh sb="2" eb="4">
      <t>キョウキュウ</t>
    </rPh>
    <rPh sb="4" eb="6">
      <t>コウシャ</t>
    </rPh>
    <rPh sb="6" eb="8">
      <t>カシツケ</t>
    </rPh>
    <rPh sb="8" eb="9">
      <t>キン</t>
    </rPh>
    <rPh sb="10" eb="12">
      <t>リシ</t>
    </rPh>
    <rPh sb="12" eb="14">
      <t>シュウニュウ</t>
    </rPh>
    <phoneticPr fontId="7"/>
  </si>
  <si>
    <t>滞納処分に係る費用負担収入</t>
    <rPh sb="0" eb="2">
      <t>タイノウ</t>
    </rPh>
    <rPh sb="2" eb="4">
      <t>ショブン</t>
    </rPh>
    <rPh sb="5" eb="6">
      <t>カカ</t>
    </rPh>
    <rPh sb="7" eb="9">
      <t>ヒヨウ</t>
    </rPh>
    <rPh sb="9" eb="11">
      <t>フタン</t>
    </rPh>
    <rPh sb="11" eb="13">
      <t>シュウニュウ</t>
    </rPh>
    <phoneticPr fontId="7"/>
  </si>
  <si>
    <t>中学校給食費</t>
    <rPh sb="0" eb="3">
      <t>チュウガッコウ</t>
    </rPh>
    <rPh sb="3" eb="5">
      <t>キュウショク</t>
    </rPh>
    <rPh sb="5" eb="6">
      <t>ヒ</t>
    </rPh>
    <phoneticPr fontId="7"/>
  </si>
  <si>
    <t>災害共済給付制度に係る保護者負担金</t>
    <rPh sb="0" eb="6">
      <t>サイガイキョウサイキュウフ</t>
    </rPh>
    <rPh sb="6" eb="8">
      <t>セイド</t>
    </rPh>
    <rPh sb="9" eb="10">
      <t>カカ</t>
    </rPh>
    <rPh sb="11" eb="14">
      <t>ホゴシャ</t>
    </rPh>
    <rPh sb="14" eb="17">
      <t>フタンキン</t>
    </rPh>
    <phoneticPr fontId="7"/>
  </si>
  <si>
    <t>東京事務所職員公舎賃借料居住者負担分</t>
    <rPh sb="0" eb="2">
      <t>トウキョウ</t>
    </rPh>
    <rPh sb="2" eb="4">
      <t>ジム</t>
    </rPh>
    <rPh sb="4" eb="5">
      <t>ショ</t>
    </rPh>
    <rPh sb="5" eb="7">
      <t>ショクイン</t>
    </rPh>
    <rPh sb="7" eb="9">
      <t>コウシャ</t>
    </rPh>
    <rPh sb="9" eb="12">
      <t>チンシャクリョウ</t>
    </rPh>
    <rPh sb="12" eb="15">
      <t>キョジュウシャ</t>
    </rPh>
    <rPh sb="15" eb="18">
      <t>フタンブン</t>
    </rPh>
    <phoneticPr fontId="7"/>
  </si>
  <si>
    <t>総務省実務研修員用公舎賃借料居住者負担分</t>
    <rPh sb="0" eb="3">
      <t>ソウムショウ</t>
    </rPh>
    <rPh sb="3" eb="5">
      <t>ジツム</t>
    </rPh>
    <rPh sb="5" eb="8">
      <t>ケンシュウイン</t>
    </rPh>
    <rPh sb="8" eb="9">
      <t>ヨウ</t>
    </rPh>
    <rPh sb="9" eb="11">
      <t>コウシャ</t>
    </rPh>
    <rPh sb="11" eb="14">
      <t>チンシャクリョウ</t>
    </rPh>
    <phoneticPr fontId="7"/>
  </si>
  <si>
    <t>緊急援護資金貸付金元金の返還金収入</t>
    <rPh sb="0" eb="2">
      <t>キンキュウ</t>
    </rPh>
    <rPh sb="2" eb="4">
      <t>エンゴ</t>
    </rPh>
    <rPh sb="4" eb="6">
      <t>シキン</t>
    </rPh>
    <rPh sb="6" eb="8">
      <t>カシツケ</t>
    </rPh>
    <rPh sb="8" eb="9">
      <t>キン</t>
    </rPh>
    <rPh sb="9" eb="11">
      <t>ガンキン</t>
    </rPh>
    <rPh sb="12" eb="15">
      <t>ヘンカンキン</t>
    </rPh>
    <rPh sb="15" eb="17">
      <t>シュウニュウ</t>
    </rPh>
    <phoneticPr fontId="7"/>
  </si>
  <si>
    <t>国民年金保険料追納資金貸付金元金の返還金収入</t>
    <rPh sb="0" eb="2">
      <t>コクミン</t>
    </rPh>
    <rPh sb="2" eb="4">
      <t>ネンキン</t>
    </rPh>
    <rPh sb="4" eb="7">
      <t>ホケンリョウ</t>
    </rPh>
    <rPh sb="7" eb="9">
      <t>ツイノウ</t>
    </rPh>
    <rPh sb="9" eb="11">
      <t>シキン</t>
    </rPh>
    <rPh sb="11" eb="13">
      <t>カシツケ</t>
    </rPh>
    <rPh sb="13" eb="14">
      <t>キン</t>
    </rPh>
    <rPh sb="14" eb="16">
      <t>ガンキン</t>
    </rPh>
    <rPh sb="17" eb="20">
      <t>ヘンカンキン</t>
    </rPh>
    <rPh sb="20" eb="22">
      <t>シュウニュウ</t>
    </rPh>
    <phoneticPr fontId="7"/>
  </si>
  <si>
    <t>身体障害者団体協議会貸付金元金の返還金収入</t>
    <rPh sb="0" eb="2">
      <t>シンタイ</t>
    </rPh>
    <rPh sb="2" eb="5">
      <t>ショウガイシャ</t>
    </rPh>
    <rPh sb="5" eb="7">
      <t>ダンタイ</t>
    </rPh>
    <rPh sb="7" eb="10">
      <t>キョウギカイ</t>
    </rPh>
    <rPh sb="10" eb="12">
      <t>カシツケ</t>
    </rPh>
    <rPh sb="12" eb="13">
      <t>キン</t>
    </rPh>
    <rPh sb="13" eb="15">
      <t>ガンキン</t>
    </rPh>
    <phoneticPr fontId="7"/>
  </si>
  <si>
    <t>老人福祉施設整備貸付金元金の返還金収入</t>
    <rPh sb="0" eb="2">
      <t>ロウジン</t>
    </rPh>
    <rPh sb="2" eb="4">
      <t>フクシ</t>
    </rPh>
    <rPh sb="4" eb="6">
      <t>シセツ</t>
    </rPh>
    <rPh sb="6" eb="8">
      <t>セイビ</t>
    </rPh>
    <rPh sb="8" eb="10">
      <t>カシツケ</t>
    </rPh>
    <rPh sb="10" eb="11">
      <t>キン</t>
    </rPh>
    <rPh sb="11" eb="13">
      <t>ガンキン</t>
    </rPh>
    <phoneticPr fontId="7"/>
  </si>
  <si>
    <t>大学奨学費貸付金元金の返還金収入</t>
    <rPh sb="0" eb="2">
      <t>ダイガク</t>
    </rPh>
    <rPh sb="2" eb="4">
      <t>ショウガク</t>
    </rPh>
    <rPh sb="4" eb="5">
      <t>ヒ</t>
    </rPh>
    <rPh sb="5" eb="7">
      <t>カシツケ</t>
    </rPh>
    <rPh sb="7" eb="8">
      <t>キン</t>
    </rPh>
    <rPh sb="8" eb="10">
      <t>ガンキン</t>
    </rPh>
    <phoneticPr fontId="7"/>
  </si>
  <si>
    <t>大阪府地域支援人権金融公社貸付金元金の返還金収入</t>
    <rPh sb="0" eb="3">
      <t>オオサカフ</t>
    </rPh>
    <rPh sb="3" eb="5">
      <t>チイキ</t>
    </rPh>
    <rPh sb="5" eb="7">
      <t>シエン</t>
    </rPh>
    <rPh sb="7" eb="9">
      <t>ジンケン</t>
    </rPh>
    <rPh sb="9" eb="11">
      <t>キンユウ</t>
    </rPh>
    <rPh sb="11" eb="13">
      <t>コウシャ</t>
    </rPh>
    <rPh sb="13" eb="15">
      <t>カシツケ</t>
    </rPh>
    <rPh sb="15" eb="16">
      <t>キン</t>
    </rPh>
    <rPh sb="16" eb="18">
      <t>ガンキン</t>
    </rPh>
    <phoneticPr fontId="7"/>
  </si>
  <si>
    <t>大阪市街地開発株式会社貸付金元金の返還金収入</t>
    <rPh sb="0" eb="2">
      <t>オオサカ</t>
    </rPh>
    <rPh sb="2" eb="5">
      <t>シガイチ</t>
    </rPh>
    <rPh sb="5" eb="7">
      <t>カイハツ</t>
    </rPh>
    <rPh sb="7" eb="11">
      <t>カブシキガイシャ</t>
    </rPh>
    <rPh sb="11" eb="13">
      <t>カシツケ</t>
    </rPh>
    <rPh sb="13" eb="14">
      <t>キン</t>
    </rPh>
    <rPh sb="14" eb="16">
      <t>ガンキン</t>
    </rPh>
    <phoneticPr fontId="7"/>
  </si>
  <si>
    <t>加算金の過年度収入</t>
    <rPh sb="0" eb="3">
      <t>カサンキン</t>
    </rPh>
    <rPh sb="4" eb="7">
      <t>カネンド</t>
    </rPh>
    <rPh sb="7" eb="9">
      <t>シュウニュウ</t>
    </rPh>
    <phoneticPr fontId="7"/>
  </si>
  <si>
    <t>生活保護費返還金等の過年度収入</t>
    <rPh sb="0" eb="5">
      <t>セイカツホゴヒ</t>
    </rPh>
    <rPh sb="5" eb="8">
      <t>ヘンカンキン</t>
    </rPh>
    <rPh sb="8" eb="9">
      <t>ナド</t>
    </rPh>
    <rPh sb="10" eb="13">
      <t>カネンド</t>
    </rPh>
    <rPh sb="13" eb="15">
      <t>シュウニュウ</t>
    </rPh>
    <phoneticPr fontId="7"/>
  </si>
  <si>
    <t>未熟児療養医療自己負担金の過年度収入</t>
    <rPh sb="0" eb="3">
      <t>ミジュクジ</t>
    </rPh>
    <rPh sb="3" eb="5">
      <t>リョウヨウ</t>
    </rPh>
    <rPh sb="5" eb="7">
      <t>イリョウ</t>
    </rPh>
    <rPh sb="7" eb="9">
      <t>ジコ</t>
    </rPh>
    <rPh sb="9" eb="12">
      <t>フタンキン</t>
    </rPh>
    <rPh sb="13" eb="18">
      <t>カネンドシュウニュウ</t>
    </rPh>
    <phoneticPr fontId="7"/>
  </si>
  <si>
    <t>保育所保育料等の過年度収入</t>
    <rPh sb="0" eb="3">
      <t>ホイクショ</t>
    </rPh>
    <rPh sb="3" eb="6">
      <t>ホイクリョウ</t>
    </rPh>
    <rPh sb="6" eb="7">
      <t>ナド</t>
    </rPh>
    <rPh sb="8" eb="13">
      <t>カネンドシュウニュウ</t>
    </rPh>
    <phoneticPr fontId="7"/>
  </si>
  <si>
    <t>説明</t>
    <rPh sb="0" eb="2">
      <t>セツメイ</t>
    </rPh>
    <phoneticPr fontId="13"/>
  </si>
  <si>
    <t>担当所属</t>
    <rPh sb="0" eb="2">
      <t>タントウ</t>
    </rPh>
    <rPh sb="2" eb="4">
      <t>ショゾク</t>
    </rPh>
    <phoneticPr fontId="9"/>
  </si>
  <si>
    <t>1項　寄付金</t>
    <rPh sb="1" eb="2">
      <t>コウ</t>
    </rPh>
    <rPh sb="3" eb="6">
      <t>キフキン</t>
    </rPh>
    <phoneticPr fontId="7"/>
  </si>
  <si>
    <t>都島区役所</t>
  </si>
  <si>
    <t>福島区役所</t>
  </si>
  <si>
    <t>此花区役所</t>
  </si>
  <si>
    <t>中央区役所</t>
  </si>
  <si>
    <t>西区役所</t>
  </si>
  <si>
    <t>港区役所</t>
  </si>
  <si>
    <t>大正区役所</t>
  </si>
  <si>
    <t>天王寺区役所</t>
  </si>
  <si>
    <t>浪速区役所</t>
  </si>
  <si>
    <t>西淀川区役所</t>
  </si>
  <si>
    <t>淀川区役所</t>
  </si>
  <si>
    <t>東淀川区役所</t>
  </si>
  <si>
    <t>東成区役所</t>
  </si>
  <si>
    <t>生野区役所</t>
  </si>
  <si>
    <t>旭区役所</t>
  </si>
  <si>
    <t>城東区役所</t>
  </si>
  <si>
    <t>鶴見区役所</t>
  </si>
  <si>
    <t>阿倍野区役所</t>
  </si>
  <si>
    <t>住之江区役所</t>
  </si>
  <si>
    <t>住吉区役所</t>
  </si>
  <si>
    <t>東住吉区役所</t>
  </si>
  <si>
    <t>平野区役所</t>
  </si>
  <si>
    <t>西成区役所</t>
  </si>
  <si>
    <t>旭区役所</t>
    <rPh sb="0" eb="1">
      <t>アサヒ</t>
    </rPh>
    <phoneticPr fontId="7"/>
  </si>
  <si>
    <t>淀川区役所</t>
    <phoneticPr fontId="7"/>
  </si>
  <si>
    <t>城東区役所</t>
    <rPh sb="0" eb="2">
      <t>ジョウトウ</t>
    </rPh>
    <phoneticPr fontId="7"/>
  </si>
  <si>
    <t>西淀川区役所</t>
    <rPh sb="0" eb="1">
      <t>ニシ</t>
    </rPh>
    <phoneticPr fontId="7"/>
  </si>
  <si>
    <t>東成区役所</t>
    <rPh sb="0" eb="2">
      <t>ヒガシナリ</t>
    </rPh>
    <phoneticPr fontId="7"/>
  </si>
  <si>
    <t>行政委員会
事務局</t>
    <rPh sb="0" eb="2">
      <t>ギョウセイ</t>
    </rPh>
    <rPh sb="2" eb="5">
      <t>イインカイ</t>
    </rPh>
    <rPh sb="6" eb="9">
      <t>ジムキョク</t>
    </rPh>
    <phoneticPr fontId="7"/>
  </si>
  <si>
    <t>こども
青少年局</t>
    <rPh sb="4" eb="7">
      <t>セイショウネン</t>
    </rPh>
    <rPh sb="7" eb="8">
      <t>キョク</t>
    </rPh>
    <phoneticPr fontId="7"/>
  </si>
  <si>
    <t>大動物・小動物検査に係る手数料等</t>
    <rPh sb="0" eb="1">
      <t>オオ</t>
    </rPh>
    <rPh sb="1" eb="3">
      <t>ドウブツ</t>
    </rPh>
    <rPh sb="4" eb="7">
      <t>ショウドウブツ</t>
    </rPh>
    <rPh sb="7" eb="9">
      <t>ケンサ</t>
    </rPh>
    <rPh sb="10" eb="11">
      <t>カカ</t>
    </rPh>
    <rPh sb="12" eb="15">
      <t>テスウリョウ</t>
    </rPh>
    <phoneticPr fontId="7"/>
  </si>
  <si>
    <t>動物取扱業登録に係る手数料等</t>
    <rPh sb="0" eb="2">
      <t>ドウブツ</t>
    </rPh>
    <rPh sb="2" eb="4">
      <t>トリアツカイ</t>
    </rPh>
    <rPh sb="4" eb="5">
      <t>ギョウ</t>
    </rPh>
    <rPh sb="5" eb="7">
      <t>トウロク</t>
    </rPh>
    <rPh sb="8" eb="9">
      <t>カカ</t>
    </rPh>
    <rPh sb="10" eb="13">
      <t>テスウリョウ</t>
    </rPh>
    <phoneticPr fontId="7"/>
  </si>
  <si>
    <t>注射済票の交付に係る手数料等</t>
    <rPh sb="0" eb="2">
      <t>チュウシャ</t>
    </rPh>
    <rPh sb="2" eb="3">
      <t>ズ</t>
    </rPh>
    <rPh sb="3" eb="4">
      <t>ヒョウ</t>
    </rPh>
    <rPh sb="5" eb="7">
      <t>コウフ</t>
    </rPh>
    <rPh sb="8" eb="9">
      <t>カカ</t>
    </rPh>
    <rPh sb="10" eb="13">
      <t>テスウリョウ</t>
    </rPh>
    <phoneticPr fontId="7"/>
  </si>
  <si>
    <t>診療所開設許可に係る手数料等</t>
    <rPh sb="0" eb="2">
      <t>シンリョウ</t>
    </rPh>
    <rPh sb="2" eb="3">
      <t>ショ</t>
    </rPh>
    <rPh sb="3" eb="5">
      <t>カイセツ</t>
    </rPh>
    <rPh sb="5" eb="7">
      <t>キョカ</t>
    </rPh>
    <rPh sb="8" eb="9">
      <t>カカ</t>
    </rPh>
    <rPh sb="10" eb="13">
      <t>テスウリョウ</t>
    </rPh>
    <phoneticPr fontId="7"/>
  </si>
  <si>
    <t>未熟児養育医療費に対する負担金等</t>
    <rPh sb="0" eb="3">
      <t>ミジュクジ</t>
    </rPh>
    <rPh sb="3" eb="5">
      <t>ヨウイク</t>
    </rPh>
    <rPh sb="5" eb="8">
      <t>イリョウヒ</t>
    </rPh>
    <rPh sb="9" eb="10">
      <t>タイ</t>
    </rPh>
    <rPh sb="12" eb="15">
      <t>フタンキン</t>
    </rPh>
    <phoneticPr fontId="7"/>
  </si>
  <si>
    <t>こども医療費助成事業に対する補助金等</t>
    <rPh sb="3" eb="6">
      <t>イリョウヒ</t>
    </rPh>
    <rPh sb="6" eb="8">
      <t>ジョセイ</t>
    </rPh>
    <rPh sb="8" eb="10">
      <t>ジギョウ</t>
    </rPh>
    <rPh sb="11" eb="12">
      <t>タイ</t>
    </rPh>
    <rPh sb="14" eb="17">
      <t>ホジョキン</t>
    </rPh>
    <phoneticPr fontId="7"/>
  </si>
  <si>
    <t>保険基盤安定制度に対する負担金</t>
    <rPh sb="0" eb="2">
      <t>ホケン</t>
    </rPh>
    <rPh sb="2" eb="4">
      <t>キバン</t>
    </rPh>
    <rPh sb="4" eb="6">
      <t>アンテイ</t>
    </rPh>
    <rPh sb="6" eb="8">
      <t>セイド</t>
    </rPh>
    <rPh sb="9" eb="10">
      <t>タイ</t>
    </rPh>
    <rPh sb="12" eb="15">
      <t>フタンキン</t>
    </rPh>
    <phoneticPr fontId="7"/>
  </si>
  <si>
    <t>北区役所</t>
    <phoneticPr fontId="7"/>
  </si>
  <si>
    <t>北区役所</t>
    <phoneticPr fontId="7"/>
  </si>
  <si>
    <t>平野区役所</t>
    <phoneticPr fontId="7"/>
  </si>
  <si>
    <t>淀川区役所</t>
    <phoneticPr fontId="7"/>
  </si>
  <si>
    <t>鶴見区役所</t>
    <phoneticPr fontId="7"/>
  </si>
  <si>
    <t>北区役所</t>
    <phoneticPr fontId="7"/>
  </si>
  <si>
    <t>都島区役所</t>
    <phoneticPr fontId="7"/>
  </si>
  <si>
    <t>大正区役所</t>
    <phoneticPr fontId="7"/>
  </si>
  <si>
    <t>平野区役所</t>
    <phoneticPr fontId="7"/>
  </si>
  <si>
    <t>発達障がい児等特別支援教育相談事業に対する補助金等</t>
    <rPh sb="0" eb="2">
      <t>ハッタツ</t>
    </rPh>
    <rPh sb="2" eb="3">
      <t>ショウ</t>
    </rPh>
    <rPh sb="5" eb="6">
      <t>ジ</t>
    </rPh>
    <rPh sb="6" eb="7">
      <t>ナド</t>
    </rPh>
    <rPh sb="7" eb="9">
      <t>トクベツ</t>
    </rPh>
    <rPh sb="9" eb="11">
      <t>シエン</t>
    </rPh>
    <rPh sb="11" eb="13">
      <t>キョウイク</t>
    </rPh>
    <rPh sb="13" eb="15">
      <t>ソウダン</t>
    </rPh>
    <rPh sb="15" eb="17">
      <t>ジギョウ</t>
    </rPh>
    <phoneticPr fontId="7"/>
  </si>
  <si>
    <t>住宅供給公社貸付金元金の返還金収入</t>
    <rPh sb="0" eb="2">
      <t>ジュウタク</t>
    </rPh>
    <rPh sb="2" eb="4">
      <t>キョウキュウ</t>
    </rPh>
    <rPh sb="4" eb="6">
      <t>コウシャ</t>
    </rPh>
    <rPh sb="6" eb="8">
      <t>カシツケ</t>
    </rPh>
    <rPh sb="8" eb="9">
      <t>キン</t>
    </rPh>
    <rPh sb="9" eb="11">
      <t>ガンキン</t>
    </rPh>
    <phoneticPr fontId="7"/>
  </si>
  <si>
    <t>消費者行政事務に対する交付金</t>
    <rPh sb="0" eb="3">
      <t>ショウヒシャ</t>
    </rPh>
    <rPh sb="3" eb="5">
      <t>ギョウセイ</t>
    </rPh>
    <rPh sb="5" eb="7">
      <t>ジム</t>
    </rPh>
    <rPh sb="8" eb="9">
      <t>タイ</t>
    </rPh>
    <rPh sb="11" eb="14">
      <t>コウフキン</t>
    </rPh>
    <phoneticPr fontId="7"/>
  </si>
  <si>
    <t>消防用ヘリコプター運営費に対する分担金</t>
    <rPh sb="0" eb="3">
      <t>ショウボウヨウ</t>
    </rPh>
    <rPh sb="9" eb="12">
      <t>ウンエイヒ</t>
    </rPh>
    <rPh sb="13" eb="14">
      <t>タイ</t>
    </rPh>
    <rPh sb="16" eb="19">
      <t>ブンタンキン</t>
    </rPh>
    <phoneticPr fontId="7"/>
  </si>
  <si>
    <t>生活保護費返還金等</t>
    <rPh sb="0" eb="2">
      <t>セイカツ</t>
    </rPh>
    <rPh sb="2" eb="4">
      <t>ホゴ</t>
    </rPh>
    <rPh sb="4" eb="5">
      <t>ヒ</t>
    </rPh>
    <rPh sb="5" eb="8">
      <t>ヘンカンキン</t>
    </rPh>
    <rPh sb="8" eb="9">
      <t>ナド</t>
    </rPh>
    <phoneticPr fontId="7"/>
  </si>
  <si>
    <t>都市整備局</t>
    <rPh sb="0" eb="2">
      <t>トシ</t>
    </rPh>
    <rPh sb="2" eb="4">
      <t>セイビ</t>
    </rPh>
    <rPh sb="4" eb="5">
      <t>キョク</t>
    </rPh>
    <phoneticPr fontId="7"/>
  </si>
  <si>
    <t>地域における生活困窮者支援等のための基盤づくり事業に対する補助金</t>
    <phoneticPr fontId="7"/>
  </si>
  <si>
    <t>建設局</t>
    <rPh sb="0" eb="2">
      <t>ケンセツ</t>
    </rPh>
    <rPh sb="2" eb="3">
      <t>キョク</t>
    </rPh>
    <phoneticPr fontId="7"/>
  </si>
  <si>
    <t>西成区役所</t>
    <rPh sb="0" eb="5">
      <t>ニシナリクヤクショ</t>
    </rPh>
    <phoneticPr fontId="7"/>
  </si>
  <si>
    <t>福祉局</t>
    <rPh sb="0" eb="3">
      <t>フクシキョク</t>
    </rPh>
    <phoneticPr fontId="7"/>
  </si>
  <si>
    <t>都市計画局</t>
    <rPh sb="0" eb="2">
      <t>トシ</t>
    </rPh>
    <rPh sb="2" eb="4">
      <t>ケイカク</t>
    </rPh>
    <phoneticPr fontId="7"/>
  </si>
  <si>
    <t>2項　手数料</t>
    <rPh sb="1" eb="2">
      <t>コウ</t>
    </rPh>
    <rPh sb="3" eb="6">
      <t>テスウリョウ</t>
    </rPh>
    <phoneticPr fontId="7"/>
  </si>
  <si>
    <t>要援護者支援｢見守りネット倶楽部｣・地域福祉担い手育成事業に対する補助金</t>
    <rPh sb="0" eb="4">
      <t>ヨウエンゴシャ</t>
    </rPh>
    <rPh sb="4" eb="6">
      <t>シエン</t>
    </rPh>
    <rPh sb="7" eb="9">
      <t>ミマモ</t>
    </rPh>
    <rPh sb="13" eb="16">
      <t>クラブ</t>
    </rPh>
    <rPh sb="18" eb="22">
      <t>チイキフクシ</t>
    </rPh>
    <rPh sb="22" eb="23">
      <t>ニナ</t>
    </rPh>
    <rPh sb="24" eb="25">
      <t>テ</t>
    </rPh>
    <rPh sb="25" eb="27">
      <t>イクセイ</t>
    </rPh>
    <rPh sb="27" eb="29">
      <t>ジギョウ</t>
    </rPh>
    <rPh sb="30" eb="31">
      <t>タイ</t>
    </rPh>
    <rPh sb="33" eb="36">
      <t>ホジョキン</t>
    </rPh>
    <phoneticPr fontId="7"/>
  </si>
  <si>
    <t>古紙・衣類売却収入等</t>
    <rPh sb="3" eb="5">
      <t>イルイ</t>
    </rPh>
    <rPh sb="9" eb="10">
      <t>ナド</t>
    </rPh>
    <phoneticPr fontId="7"/>
  </si>
  <si>
    <t>区画整理事業に係る換地清算金収入</t>
    <rPh sb="0" eb="2">
      <t>クカク</t>
    </rPh>
    <rPh sb="2" eb="4">
      <t>セイリ</t>
    </rPh>
    <rPh sb="4" eb="6">
      <t>ジギョウ</t>
    </rPh>
    <rPh sb="7" eb="8">
      <t>カカ</t>
    </rPh>
    <rPh sb="9" eb="11">
      <t>カンチ</t>
    </rPh>
    <rPh sb="11" eb="13">
      <t>セイサン</t>
    </rPh>
    <rPh sb="13" eb="14">
      <t>キン</t>
    </rPh>
    <rPh sb="14" eb="16">
      <t>シュウニュウ</t>
    </rPh>
    <phoneticPr fontId="7"/>
  </si>
  <si>
    <t>救急安心センター運営費に対する分担金</t>
    <rPh sb="0" eb="2">
      <t>キュウキュウ</t>
    </rPh>
    <rPh sb="2" eb="4">
      <t>アンシン</t>
    </rPh>
    <rPh sb="8" eb="11">
      <t>ウンエイヒ</t>
    </rPh>
    <rPh sb="12" eb="13">
      <t>タイ</t>
    </rPh>
    <rPh sb="15" eb="18">
      <t>ブンタンキン</t>
    </rPh>
    <phoneticPr fontId="7"/>
  </si>
  <si>
    <t>都島区役所</t>
    <rPh sb="0" eb="2">
      <t>ミヤコジマ</t>
    </rPh>
    <rPh sb="2" eb="3">
      <t>ク</t>
    </rPh>
    <rPh sb="3" eb="5">
      <t>ヤクショ</t>
    </rPh>
    <phoneticPr fontId="13"/>
  </si>
  <si>
    <t>建設局</t>
    <rPh sb="0" eb="3">
      <t>ケンセツキョク</t>
    </rPh>
    <phoneticPr fontId="13"/>
  </si>
  <si>
    <t>天王寺動物園入園料</t>
    <rPh sb="0" eb="3">
      <t>テンノウジ</t>
    </rPh>
    <rPh sb="3" eb="6">
      <t>ドウブツエン</t>
    </rPh>
    <rPh sb="6" eb="9">
      <t>ニュウエンリョウ</t>
    </rPh>
    <phoneticPr fontId="13"/>
  </si>
  <si>
    <t>定時制高等学校授業料</t>
  </si>
  <si>
    <t>土地確認関係事務に対する交付金</t>
  </si>
  <si>
    <t>岸壁賃貸料</t>
  </si>
  <si>
    <t>大阪港振興関係事業に対する寄付金</t>
  </si>
  <si>
    <t>大阪港埠頭株式会社貸付金元金の返還金収入</t>
  </si>
  <si>
    <t>夢洲コンテナターミナル株式会社貸付金元金の返還金収入</t>
  </si>
  <si>
    <t>大阪港埠頭株式会社貸付金の利子収入</t>
  </si>
  <si>
    <t>夢洲コンテナターミナル株式会社貸付金の利子収入</t>
  </si>
  <si>
    <t>阪神国際港湾株式会社貸付金の利子収入</t>
  </si>
  <si>
    <t>港湾環境整備事業収入</t>
  </si>
  <si>
    <t>危機管理室</t>
  </si>
  <si>
    <t>スポーツ施設内売店等</t>
  </si>
  <si>
    <t>計量器検査に係る手数料等</t>
  </si>
  <si>
    <t>人事室</t>
    <rPh sb="0" eb="2">
      <t>ジンジ</t>
    </rPh>
    <rPh sb="2" eb="3">
      <t>シツ</t>
    </rPh>
    <phoneticPr fontId="15"/>
  </si>
  <si>
    <t>総務局</t>
    <rPh sb="0" eb="2">
      <t>ソウム</t>
    </rPh>
    <rPh sb="2" eb="3">
      <t>キョク</t>
    </rPh>
    <phoneticPr fontId="15"/>
  </si>
  <si>
    <t>都市整備局</t>
    <rPh sb="0" eb="5">
      <t>トシセイビキョク</t>
    </rPh>
    <phoneticPr fontId="7"/>
  </si>
  <si>
    <t>2節　住宅整備費補助金</t>
    <rPh sb="1" eb="2">
      <t>セツ</t>
    </rPh>
    <rPh sb="3" eb="5">
      <t>ジュウタク</t>
    </rPh>
    <rPh sb="5" eb="8">
      <t>セイビヒ</t>
    </rPh>
    <rPh sb="8" eb="11">
      <t>ホジョキン</t>
    </rPh>
    <phoneticPr fontId="7"/>
  </si>
  <si>
    <t>1節　住宅整備費補助金</t>
    <rPh sb="1" eb="2">
      <t>セツ</t>
    </rPh>
    <rPh sb="3" eb="5">
      <t>ジュウタク</t>
    </rPh>
    <rPh sb="5" eb="7">
      <t>セイビ</t>
    </rPh>
    <rPh sb="7" eb="8">
      <t>ヒ</t>
    </rPh>
    <rPh sb="8" eb="11">
      <t>ホジョキン</t>
    </rPh>
    <phoneticPr fontId="7"/>
  </si>
  <si>
    <t>土地区画整理事業基金からの繰入金</t>
    <rPh sb="0" eb="2">
      <t>トチ</t>
    </rPh>
    <rPh sb="2" eb="4">
      <t>クカク</t>
    </rPh>
    <rPh sb="4" eb="6">
      <t>セイリ</t>
    </rPh>
    <rPh sb="6" eb="8">
      <t>ジギョウ</t>
    </rPh>
    <rPh sb="8" eb="10">
      <t>キキン</t>
    </rPh>
    <rPh sb="13" eb="15">
      <t>クリイレ</t>
    </rPh>
    <rPh sb="15" eb="16">
      <t>キン</t>
    </rPh>
    <phoneticPr fontId="7"/>
  </si>
  <si>
    <t>西区役所</t>
    <rPh sb="0" eb="1">
      <t>ニシ</t>
    </rPh>
    <rPh sb="1" eb="4">
      <t>クヤクショ</t>
    </rPh>
    <phoneticPr fontId="11"/>
  </si>
  <si>
    <t>港区役所</t>
    <rPh sb="0" eb="4">
      <t>ミナトクヤクショ</t>
    </rPh>
    <phoneticPr fontId="16"/>
  </si>
  <si>
    <t>西成区役所</t>
    <rPh sb="0" eb="5">
      <t>ニシナリクヤクショ</t>
    </rPh>
    <phoneticPr fontId="10"/>
  </si>
  <si>
    <t>母子父子寡婦福祉貸付資金会計からの繰入金</t>
    <rPh sb="17" eb="19">
      <t>クリイレ</t>
    </rPh>
    <rPh sb="19" eb="20">
      <t>キン</t>
    </rPh>
    <phoneticPr fontId="7"/>
  </si>
  <si>
    <t>財政局</t>
    <rPh sb="0" eb="2">
      <t>ザイセイ</t>
    </rPh>
    <rPh sb="2" eb="3">
      <t>キョク</t>
    </rPh>
    <phoneticPr fontId="10"/>
  </si>
  <si>
    <t>財政局</t>
    <rPh sb="0" eb="2">
      <t>ザイセイ</t>
    </rPh>
    <rPh sb="2" eb="3">
      <t>キョク</t>
    </rPh>
    <phoneticPr fontId="21"/>
  </si>
  <si>
    <t>市会事務局</t>
    <rPh sb="0" eb="1">
      <t>シ</t>
    </rPh>
    <rPh sb="1" eb="2">
      <t>カイ</t>
    </rPh>
    <rPh sb="2" eb="5">
      <t>ジムキョク</t>
    </rPh>
    <phoneticPr fontId="16"/>
  </si>
  <si>
    <t>雇用施策推進基金からの繰入金</t>
    <rPh sb="0" eb="2">
      <t>コヨウ</t>
    </rPh>
    <rPh sb="2" eb="4">
      <t>シサク</t>
    </rPh>
    <rPh sb="4" eb="6">
      <t>スイシン</t>
    </rPh>
    <rPh sb="6" eb="8">
      <t>キキン</t>
    </rPh>
    <rPh sb="11" eb="13">
      <t>クリイレ</t>
    </rPh>
    <rPh sb="13" eb="14">
      <t>キン</t>
    </rPh>
    <phoneticPr fontId="7"/>
  </si>
  <si>
    <t>客引き行為等の適正化に関する条例に基づく過料</t>
    <rPh sb="0" eb="2">
      <t>キャクヒ</t>
    </rPh>
    <rPh sb="3" eb="5">
      <t>コウイ</t>
    </rPh>
    <rPh sb="5" eb="6">
      <t>トウ</t>
    </rPh>
    <rPh sb="7" eb="10">
      <t>テキセイカ</t>
    </rPh>
    <rPh sb="11" eb="12">
      <t>カン</t>
    </rPh>
    <rPh sb="14" eb="16">
      <t>ジョウレイ</t>
    </rPh>
    <rPh sb="17" eb="18">
      <t>モト</t>
    </rPh>
    <rPh sb="20" eb="22">
      <t>カリョウ</t>
    </rPh>
    <phoneticPr fontId="7"/>
  </si>
  <si>
    <t>都市計画局</t>
    <rPh sb="0" eb="2">
      <t>トシ</t>
    </rPh>
    <rPh sb="2" eb="4">
      <t>ケイカク</t>
    </rPh>
    <rPh sb="4" eb="5">
      <t>キョク</t>
    </rPh>
    <phoneticPr fontId="18"/>
  </si>
  <si>
    <t>うめきた新駅設置事業に対する補助金等</t>
    <rPh sb="4" eb="6">
      <t>シンエキ</t>
    </rPh>
    <rPh sb="6" eb="8">
      <t>セッチ</t>
    </rPh>
    <rPh sb="8" eb="10">
      <t>ジギョウ</t>
    </rPh>
    <rPh sb="11" eb="12">
      <t>タイ</t>
    </rPh>
    <rPh sb="14" eb="17">
      <t>ホジョキン</t>
    </rPh>
    <phoneticPr fontId="18"/>
  </si>
  <si>
    <t>建築指導行政事務に対する交付金</t>
    <rPh sb="0" eb="2">
      <t>ケンチク</t>
    </rPh>
    <rPh sb="2" eb="4">
      <t>シドウ</t>
    </rPh>
    <rPh sb="4" eb="6">
      <t>ギョウセイ</t>
    </rPh>
    <rPh sb="6" eb="8">
      <t>ジム</t>
    </rPh>
    <rPh sb="9" eb="10">
      <t>タイ</t>
    </rPh>
    <rPh sb="12" eb="15">
      <t>コウフキン</t>
    </rPh>
    <phoneticPr fontId="18"/>
  </si>
  <si>
    <t>高速道路事業貸付金元金の返還金収入</t>
    <rPh sb="0" eb="2">
      <t>コウソク</t>
    </rPh>
    <rPh sb="2" eb="4">
      <t>ドウロ</t>
    </rPh>
    <rPh sb="4" eb="6">
      <t>ジギョウ</t>
    </rPh>
    <rPh sb="6" eb="8">
      <t>カシツケ</t>
    </rPh>
    <rPh sb="8" eb="9">
      <t>キン</t>
    </rPh>
    <rPh sb="9" eb="11">
      <t>ガンキン</t>
    </rPh>
    <rPh sb="12" eb="14">
      <t>ヘンカン</t>
    </rPh>
    <rPh sb="14" eb="15">
      <t>キン</t>
    </rPh>
    <rPh sb="15" eb="17">
      <t>シュウニュウ</t>
    </rPh>
    <phoneticPr fontId="18"/>
  </si>
  <si>
    <t>関西国際空港株式会社貸付金元金の返還金収入</t>
    <rPh sb="0" eb="2">
      <t>カンサイ</t>
    </rPh>
    <rPh sb="2" eb="4">
      <t>コクサイ</t>
    </rPh>
    <rPh sb="4" eb="6">
      <t>クウコウ</t>
    </rPh>
    <rPh sb="6" eb="8">
      <t>カブシキ</t>
    </rPh>
    <rPh sb="8" eb="10">
      <t>カイシャ</t>
    </rPh>
    <rPh sb="10" eb="12">
      <t>カシツケ</t>
    </rPh>
    <rPh sb="12" eb="13">
      <t>キン</t>
    </rPh>
    <rPh sb="13" eb="15">
      <t>ガンキン</t>
    </rPh>
    <phoneticPr fontId="18"/>
  </si>
  <si>
    <t>大阪外環状鉄道株式会社貸付金の利子収入</t>
    <rPh sb="0" eb="2">
      <t>オオサカ</t>
    </rPh>
    <rPh sb="2" eb="3">
      <t>ソト</t>
    </rPh>
    <rPh sb="3" eb="5">
      <t>カンジョウ</t>
    </rPh>
    <rPh sb="5" eb="7">
      <t>テツドウ</t>
    </rPh>
    <rPh sb="7" eb="9">
      <t>カブシキ</t>
    </rPh>
    <rPh sb="9" eb="11">
      <t>カイシャ</t>
    </rPh>
    <rPh sb="11" eb="13">
      <t>カシツケ</t>
    </rPh>
    <rPh sb="13" eb="14">
      <t>キン</t>
    </rPh>
    <rPh sb="15" eb="17">
      <t>リシ</t>
    </rPh>
    <rPh sb="17" eb="19">
      <t>シュウニュウ</t>
    </rPh>
    <phoneticPr fontId="18"/>
  </si>
  <si>
    <t>1節　道路費分担金</t>
    <rPh sb="1" eb="2">
      <t>セツ</t>
    </rPh>
    <rPh sb="3" eb="5">
      <t>ドウロ</t>
    </rPh>
    <rPh sb="5" eb="6">
      <t>ヒ</t>
    </rPh>
    <rPh sb="6" eb="9">
      <t>ブンタンキン</t>
    </rPh>
    <phoneticPr fontId="7"/>
  </si>
  <si>
    <t>2節　橋梁費分担金</t>
    <rPh sb="1" eb="2">
      <t>セツ</t>
    </rPh>
    <rPh sb="3" eb="5">
      <t>キョウリョウ</t>
    </rPh>
    <rPh sb="5" eb="6">
      <t>ヒ</t>
    </rPh>
    <rPh sb="6" eb="9">
      <t>ブンタンキン</t>
    </rPh>
    <phoneticPr fontId="7"/>
  </si>
  <si>
    <t>3節　環境科学研究センター使用料</t>
    <rPh sb="1" eb="2">
      <t>セツ</t>
    </rPh>
    <rPh sb="3" eb="5">
      <t>カンキョウ</t>
    </rPh>
    <rPh sb="5" eb="7">
      <t>カガク</t>
    </rPh>
    <rPh sb="7" eb="9">
      <t>ケンキュウ</t>
    </rPh>
    <rPh sb="13" eb="16">
      <t>シヨウリョウ</t>
    </rPh>
    <phoneticPr fontId="7"/>
  </si>
  <si>
    <t>4節　斎場手数料</t>
    <rPh sb="1" eb="2">
      <t>セツ</t>
    </rPh>
    <rPh sb="3" eb="5">
      <t>サイジョウ</t>
    </rPh>
    <rPh sb="5" eb="8">
      <t>テスウリョウ</t>
    </rPh>
    <phoneticPr fontId="7"/>
  </si>
  <si>
    <t>5節　霊園手数料</t>
    <rPh sb="1" eb="2">
      <t>セツ</t>
    </rPh>
    <rPh sb="3" eb="5">
      <t>レイエン</t>
    </rPh>
    <rPh sb="5" eb="8">
      <t>テスウリョウ</t>
    </rPh>
    <phoneticPr fontId="7"/>
  </si>
  <si>
    <t>2節　高等学校費負担金</t>
    <rPh sb="1" eb="2">
      <t>セツ</t>
    </rPh>
    <rPh sb="3" eb="5">
      <t>コウトウ</t>
    </rPh>
    <rPh sb="5" eb="7">
      <t>ガッコウ</t>
    </rPh>
    <rPh sb="7" eb="8">
      <t>ヒ</t>
    </rPh>
    <rPh sb="8" eb="11">
      <t>フタンキン</t>
    </rPh>
    <phoneticPr fontId="7"/>
  </si>
  <si>
    <t>3節　教育施設整備費負担金</t>
    <rPh sb="1" eb="2">
      <t>セツ</t>
    </rPh>
    <rPh sb="3" eb="5">
      <t>キョウイク</t>
    </rPh>
    <rPh sb="5" eb="7">
      <t>シセツ</t>
    </rPh>
    <rPh sb="7" eb="9">
      <t>セイビ</t>
    </rPh>
    <rPh sb="9" eb="10">
      <t>ヒ</t>
    </rPh>
    <rPh sb="10" eb="13">
      <t>フタンキン</t>
    </rPh>
    <phoneticPr fontId="7"/>
  </si>
  <si>
    <t>1節　道路費補助金</t>
    <rPh sb="1" eb="2">
      <t>セツ</t>
    </rPh>
    <rPh sb="3" eb="5">
      <t>ドウロ</t>
    </rPh>
    <rPh sb="5" eb="6">
      <t>ヒ</t>
    </rPh>
    <rPh sb="6" eb="9">
      <t>ホジョキン</t>
    </rPh>
    <phoneticPr fontId="7"/>
  </si>
  <si>
    <t>2節　橋梁費補助金</t>
    <rPh sb="1" eb="2">
      <t>セツ</t>
    </rPh>
    <rPh sb="3" eb="5">
      <t>キョウリョウ</t>
    </rPh>
    <rPh sb="5" eb="6">
      <t>ヒ</t>
    </rPh>
    <rPh sb="6" eb="9">
      <t>ホジョキン</t>
    </rPh>
    <phoneticPr fontId="7"/>
  </si>
  <si>
    <t>2節　消防施設費補助金</t>
    <rPh sb="1" eb="2">
      <t>セツ</t>
    </rPh>
    <rPh sb="3" eb="5">
      <t>ショウボウ</t>
    </rPh>
    <rPh sb="5" eb="7">
      <t>シセツ</t>
    </rPh>
    <rPh sb="7" eb="8">
      <t>ヒ</t>
    </rPh>
    <rPh sb="8" eb="11">
      <t>ホジョキン</t>
    </rPh>
    <phoneticPr fontId="7"/>
  </si>
  <si>
    <t>3節　建築指導行政事務費交付金</t>
    <rPh sb="1" eb="2">
      <t>セツ</t>
    </rPh>
    <rPh sb="3" eb="5">
      <t>ケンチク</t>
    </rPh>
    <rPh sb="5" eb="7">
      <t>シドウ</t>
    </rPh>
    <rPh sb="7" eb="9">
      <t>ギョウセイ</t>
    </rPh>
    <rPh sb="9" eb="12">
      <t>ジムヒ</t>
    </rPh>
    <rPh sb="12" eb="14">
      <t>コウフ</t>
    </rPh>
    <rPh sb="14" eb="15">
      <t>キン</t>
    </rPh>
    <phoneticPr fontId="7"/>
  </si>
  <si>
    <t>4節　区画整理事業費交付金</t>
    <rPh sb="1" eb="2">
      <t>セツ</t>
    </rPh>
    <rPh sb="3" eb="9">
      <t>クカクセイリジギョウ</t>
    </rPh>
    <rPh sb="9" eb="10">
      <t>ヒ</t>
    </rPh>
    <rPh sb="10" eb="13">
      <t>コウフキン</t>
    </rPh>
    <phoneticPr fontId="7"/>
  </si>
  <si>
    <t>5節　都市再開発事業費交付金</t>
    <rPh sb="1" eb="2">
      <t>セツ</t>
    </rPh>
    <rPh sb="3" eb="5">
      <t>トシ</t>
    </rPh>
    <rPh sb="5" eb="8">
      <t>サイカイハツ</t>
    </rPh>
    <rPh sb="8" eb="10">
      <t>ジギョウ</t>
    </rPh>
    <rPh sb="10" eb="11">
      <t>ヒ</t>
    </rPh>
    <rPh sb="11" eb="14">
      <t>コウフキン</t>
    </rPh>
    <phoneticPr fontId="7"/>
  </si>
  <si>
    <t>9目　消防費府交付金</t>
    <rPh sb="1" eb="2">
      <t>モク</t>
    </rPh>
    <rPh sb="3" eb="5">
      <t>ショウボウ</t>
    </rPh>
    <rPh sb="5" eb="6">
      <t>ヒ</t>
    </rPh>
    <rPh sb="6" eb="7">
      <t>フ</t>
    </rPh>
    <rPh sb="7" eb="10">
      <t>コウフキン</t>
    </rPh>
    <phoneticPr fontId="7"/>
  </si>
  <si>
    <t>1節　繰入金</t>
    <rPh sb="1" eb="2">
      <t>セツ</t>
    </rPh>
    <rPh sb="3" eb="5">
      <t>クリイレ</t>
    </rPh>
    <rPh sb="5" eb="6">
      <t>キン</t>
    </rPh>
    <phoneticPr fontId="7"/>
  </si>
  <si>
    <t>5目　水道事業会計繰入金</t>
    <rPh sb="1" eb="2">
      <t>モク</t>
    </rPh>
    <rPh sb="3" eb="5">
      <t>スイドウ</t>
    </rPh>
    <rPh sb="5" eb="7">
      <t>ジギョウ</t>
    </rPh>
    <rPh sb="7" eb="9">
      <t>カイケイ</t>
    </rPh>
    <rPh sb="9" eb="11">
      <t>クリイレ</t>
    </rPh>
    <rPh sb="11" eb="12">
      <t>キン</t>
    </rPh>
    <phoneticPr fontId="7"/>
  </si>
  <si>
    <t>6目　工業用水道事業会計繰入金</t>
    <rPh sb="1" eb="2">
      <t>モク</t>
    </rPh>
    <rPh sb="3" eb="6">
      <t>コウギョウヨウ</t>
    </rPh>
    <rPh sb="6" eb="8">
      <t>スイドウ</t>
    </rPh>
    <rPh sb="8" eb="10">
      <t>ジギョウ</t>
    </rPh>
    <rPh sb="10" eb="12">
      <t>カイケイ</t>
    </rPh>
    <rPh sb="12" eb="14">
      <t>クリイレ</t>
    </rPh>
    <rPh sb="14" eb="15">
      <t>キン</t>
    </rPh>
    <phoneticPr fontId="7"/>
  </si>
  <si>
    <t>2目　地域活性化事業基金繰入金</t>
    <rPh sb="1" eb="2">
      <t>モク</t>
    </rPh>
    <rPh sb="3" eb="5">
      <t>チイキ</t>
    </rPh>
    <rPh sb="5" eb="8">
      <t>カッセイカ</t>
    </rPh>
    <rPh sb="8" eb="10">
      <t>ジギョウ</t>
    </rPh>
    <rPh sb="10" eb="12">
      <t>キキン</t>
    </rPh>
    <rPh sb="12" eb="14">
      <t>クリイレ</t>
    </rPh>
    <rPh sb="14" eb="15">
      <t>キン</t>
    </rPh>
    <phoneticPr fontId="7"/>
  </si>
  <si>
    <t>1節　雇用施策推進基金繰入金</t>
    <rPh sb="1" eb="2">
      <t>セツ</t>
    </rPh>
    <rPh sb="3" eb="5">
      <t>コヨウ</t>
    </rPh>
    <rPh sb="5" eb="7">
      <t>シサク</t>
    </rPh>
    <rPh sb="7" eb="9">
      <t>スイシン</t>
    </rPh>
    <rPh sb="9" eb="11">
      <t>キキン</t>
    </rPh>
    <rPh sb="11" eb="13">
      <t>クリイレ</t>
    </rPh>
    <rPh sb="13" eb="14">
      <t>キン</t>
    </rPh>
    <phoneticPr fontId="7"/>
  </si>
  <si>
    <t>5目　区政推進基金繰入金</t>
    <rPh sb="1" eb="2">
      <t>モク</t>
    </rPh>
    <rPh sb="3" eb="5">
      <t>クセイ</t>
    </rPh>
    <rPh sb="5" eb="7">
      <t>スイシン</t>
    </rPh>
    <rPh sb="7" eb="9">
      <t>キキン</t>
    </rPh>
    <rPh sb="9" eb="11">
      <t>クリイレ</t>
    </rPh>
    <rPh sb="11" eb="12">
      <t>キン</t>
    </rPh>
    <phoneticPr fontId="7"/>
  </si>
  <si>
    <t>1節　土地区画整理事業基金繰入金</t>
    <rPh sb="1" eb="2">
      <t>セツ</t>
    </rPh>
    <rPh sb="3" eb="5">
      <t>トチ</t>
    </rPh>
    <rPh sb="5" eb="7">
      <t>クカク</t>
    </rPh>
    <rPh sb="7" eb="9">
      <t>セイリ</t>
    </rPh>
    <rPh sb="9" eb="11">
      <t>ジギョウ</t>
    </rPh>
    <rPh sb="11" eb="13">
      <t>キキン</t>
    </rPh>
    <rPh sb="13" eb="15">
      <t>クリイレ</t>
    </rPh>
    <rPh sb="15" eb="16">
      <t>キン</t>
    </rPh>
    <phoneticPr fontId="7"/>
  </si>
  <si>
    <t>9節　環境科学研究センター手数料</t>
    <rPh sb="1" eb="2">
      <t>セツ</t>
    </rPh>
    <rPh sb="3" eb="5">
      <t>カンキョウ</t>
    </rPh>
    <rPh sb="5" eb="7">
      <t>カガク</t>
    </rPh>
    <rPh sb="7" eb="9">
      <t>ケンキュウ</t>
    </rPh>
    <rPh sb="13" eb="16">
      <t>テスウリョウ</t>
    </rPh>
    <phoneticPr fontId="7"/>
  </si>
  <si>
    <t>北区役所</t>
    <rPh sb="0" eb="2">
      <t>キタク</t>
    </rPh>
    <rPh sb="2" eb="4">
      <t>ヤクショ</t>
    </rPh>
    <phoneticPr fontId="16"/>
  </si>
  <si>
    <t>福島区役所</t>
    <rPh sb="0" eb="5">
      <t>フ</t>
    </rPh>
    <phoneticPr fontId="12"/>
  </si>
  <si>
    <t>(②-①)</t>
  </si>
  <si>
    <t>ボートピア梅田に係る環境整備協力費</t>
    <rPh sb="5" eb="7">
      <t>ウメダ</t>
    </rPh>
    <rPh sb="8" eb="9">
      <t>カカ</t>
    </rPh>
    <rPh sb="10" eb="12">
      <t>カンキョウ</t>
    </rPh>
    <rPh sb="12" eb="14">
      <t>セイビ</t>
    </rPh>
    <rPh sb="14" eb="16">
      <t>キョウリョク</t>
    </rPh>
    <rPh sb="16" eb="17">
      <t>ヒ</t>
    </rPh>
    <phoneticPr fontId="10"/>
  </si>
  <si>
    <t>訪問型病児保育（共済型）推進事業に対する補助金</t>
    <rPh sb="0" eb="2">
      <t>ホウモン</t>
    </rPh>
    <rPh sb="2" eb="3">
      <t>ガタ</t>
    </rPh>
    <rPh sb="3" eb="5">
      <t>ビョウジ</t>
    </rPh>
    <rPh sb="5" eb="7">
      <t>ホイク</t>
    </rPh>
    <rPh sb="8" eb="11">
      <t>キョウサイガタ</t>
    </rPh>
    <rPh sb="12" eb="14">
      <t>スイシン</t>
    </rPh>
    <rPh sb="14" eb="16">
      <t>ジギョウ</t>
    </rPh>
    <phoneticPr fontId="8"/>
  </si>
  <si>
    <t>福祉局</t>
    <rPh sb="0" eb="2">
      <t>フクシ</t>
    </rPh>
    <rPh sb="2" eb="3">
      <t>キョク</t>
    </rPh>
    <phoneticPr fontId="0"/>
  </si>
  <si>
    <t>災害援護資金貸付金返還金等の過年度収入</t>
    <rPh sb="0" eb="2">
      <t>サイガイ</t>
    </rPh>
    <rPh sb="2" eb="4">
      <t>エンゴ</t>
    </rPh>
    <rPh sb="4" eb="6">
      <t>シキン</t>
    </rPh>
    <rPh sb="6" eb="8">
      <t>カシツケ</t>
    </rPh>
    <rPh sb="8" eb="9">
      <t>キン</t>
    </rPh>
    <rPh sb="9" eb="12">
      <t>ヘンカンキン</t>
    </rPh>
    <rPh sb="12" eb="13">
      <t>トウ</t>
    </rPh>
    <rPh sb="14" eb="17">
      <t>カネンド</t>
    </rPh>
    <rPh sb="17" eb="19">
      <t>シュウニュウ</t>
    </rPh>
    <phoneticPr fontId="19"/>
  </si>
  <si>
    <t>阪神国際港湾株式会社貸付金元金の返還金収入</t>
    <rPh sb="13" eb="15">
      <t>ガンキン</t>
    </rPh>
    <phoneticPr fontId="7"/>
  </si>
  <si>
    <t>あいりん日雇労働者等自立支援事業に対する負担金</t>
    <rPh sb="4" eb="6">
      <t>ヒヤト</t>
    </rPh>
    <rPh sb="6" eb="9">
      <t>ロウドウシャ</t>
    </rPh>
    <rPh sb="9" eb="10">
      <t>トウ</t>
    </rPh>
    <rPh sb="10" eb="12">
      <t>ジリツ</t>
    </rPh>
    <rPh sb="12" eb="14">
      <t>シエン</t>
    </rPh>
    <rPh sb="14" eb="16">
      <t>ジギョウ</t>
    </rPh>
    <rPh sb="17" eb="18">
      <t>タイ</t>
    </rPh>
    <phoneticPr fontId="0"/>
  </si>
  <si>
    <t>3節　自転車等撤去保管手数料</t>
    <rPh sb="1" eb="2">
      <t>セツ</t>
    </rPh>
    <rPh sb="3" eb="6">
      <t>ジテンシャ</t>
    </rPh>
    <rPh sb="6" eb="7">
      <t>トウ</t>
    </rPh>
    <rPh sb="7" eb="9">
      <t>テッキョ</t>
    </rPh>
    <rPh sb="9" eb="11">
      <t>ホカン</t>
    </rPh>
    <rPh sb="11" eb="14">
      <t>テスウリョウ</t>
    </rPh>
    <phoneticPr fontId="7"/>
  </si>
  <si>
    <t>2節　こども育成費補助金</t>
    <rPh sb="1" eb="2">
      <t>セツ</t>
    </rPh>
    <rPh sb="6" eb="8">
      <t>イクセイ</t>
    </rPh>
    <rPh sb="8" eb="9">
      <t>ヒ</t>
    </rPh>
    <rPh sb="9" eb="12">
      <t>ホジョキン</t>
    </rPh>
    <phoneticPr fontId="7"/>
  </si>
  <si>
    <t>1節　こども青少年費補助金</t>
    <rPh sb="1" eb="2">
      <t>セツ</t>
    </rPh>
    <rPh sb="6" eb="9">
      <t>セイショウネン</t>
    </rPh>
    <rPh sb="9" eb="10">
      <t>ヒ</t>
    </rPh>
    <rPh sb="10" eb="13">
      <t>ホジョキン</t>
    </rPh>
    <phoneticPr fontId="7"/>
  </si>
  <si>
    <t>6目　渡邊心身障害者福祉基金繰入金</t>
    <rPh sb="1" eb="2">
      <t>モク</t>
    </rPh>
    <rPh sb="3" eb="5">
      <t>ワタナベ</t>
    </rPh>
    <rPh sb="5" eb="7">
      <t>シンシン</t>
    </rPh>
    <rPh sb="7" eb="10">
      <t>ショウガイシャ</t>
    </rPh>
    <rPh sb="10" eb="12">
      <t>フクシ</t>
    </rPh>
    <rPh sb="12" eb="14">
      <t>キキン</t>
    </rPh>
    <rPh sb="14" eb="16">
      <t>クリイレ</t>
    </rPh>
    <rPh sb="16" eb="17">
      <t>キン</t>
    </rPh>
    <phoneticPr fontId="7"/>
  </si>
  <si>
    <t>7目　社会福祉振興基金繰入金</t>
    <rPh sb="1" eb="2">
      <t>モク</t>
    </rPh>
    <rPh sb="3" eb="5">
      <t>シャカイ</t>
    </rPh>
    <rPh sb="5" eb="7">
      <t>フクシ</t>
    </rPh>
    <rPh sb="7" eb="9">
      <t>シンコウ</t>
    </rPh>
    <rPh sb="9" eb="11">
      <t>キキン</t>
    </rPh>
    <rPh sb="11" eb="13">
      <t>クリイレ</t>
    </rPh>
    <rPh sb="13" eb="14">
      <t>キン</t>
    </rPh>
    <phoneticPr fontId="7"/>
  </si>
  <si>
    <t>1節　環境対策手数料</t>
    <rPh sb="1" eb="2">
      <t>セツ</t>
    </rPh>
    <rPh sb="3" eb="5">
      <t>カンキョウ</t>
    </rPh>
    <rPh sb="7" eb="10">
      <t>テスウリョウ</t>
    </rPh>
    <phoneticPr fontId="7"/>
  </si>
  <si>
    <t>6節　こども相談センター費補助金</t>
    <rPh sb="1" eb="2">
      <t>セツ</t>
    </rPh>
    <rPh sb="6" eb="8">
      <t>ソウダン</t>
    </rPh>
    <rPh sb="12" eb="13">
      <t>ヒ</t>
    </rPh>
    <rPh sb="13" eb="16">
      <t>ホジョキン</t>
    </rPh>
    <phoneticPr fontId="7"/>
  </si>
  <si>
    <t>節別歳入と様式6と様式10とSUMIF関数で比較するため、共通の名称となるように調整し、突合確認シートで利用している。</t>
    <rPh sb="0" eb="1">
      <t>セツ</t>
    </rPh>
    <rPh sb="1" eb="2">
      <t>ベツ</t>
    </rPh>
    <rPh sb="2" eb="4">
      <t>サイニュウ</t>
    </rPh>
    <rPh sb="5" eb="7">
      <t>ヨウシキ</t>
    </rPh>
    <rPh sb="9" eb="11">
      <t>ヨウシキ</t>
    </rPh>
    <rPh sb="19" eb="21">
      <t>カンスウ</t>
    </rPh>
    <rPh sb="22" eb="24">
      <t>ヒカク</t>
    </rPh>
    <rPh sb="29" eb="31">
      <t>キョウツウ</t>
    </rPh>
    <rPh sb="32" eb="34">
      <t>メイショウ</t>
    </rPh>
    <rPh sb="40" eb="42">
      <t>チョウセイ</t>
    </rPh>
    <rPh sb="44" eb="46">
      <t>トツゴウ</t>
    </rPh>
    <rPh sb="46" eb="48">
      <t>カクニン</t>
    </rPh>
    <rPh sb="52" eb="54">
      <t>リヨウ</t>
    </rPh>
    <phoneticPr fontId="22"/>
  </si>
  <si>
    <t>通し</t>
    <phoneticPr fontId="9"/>
  </si>
  <si>
    <t>番号</t>
    <phoneticPr fontId="9"/>
  </si>
  <si>
    <t>備考</t>
    <phoneticPr fontId="9"/>
  </si>
  <si>
    <t>地籍整備型土地区画整理事業を活用した土地利用更新環境整備モデル事業に対する補助金等</t>
    <rPh sb="0" eb="2">
      <t>チセキ</t>
    </rPh>
    <rPh sb="2" eb="4">
      <t>セイビ</t>
    </rPh>
    <rPh sb="4" eb="5">
      <t>カタ</t>
    </rPh>
    <rPh sb="5" eb="7">
      <t>トチ</t>
    </rPh>
    <rPh sb="7" eb="9">
      <t>クカク</t>
    </rPh>
    <rPh sb="9" eb="11">
      <t>セイリ</t>
    </rPh>
    <rPh sb="11" eb="13">
      <t>ジギョウ</t>
    </rPh>
    <rPh sb="14" eb="16">
      <t>カツヨウ</t>
    </rPh>
    <rPh sb="18" eb="20">
      <t>トチ</t>
    </rPh>
    <rPh sb="20" eb="22">
      <t>リヨウ</t>
    </rPh>
    <rPh sb="22" eb="24">
      <t>コウシン</t>
    </rPh>
    <rPh sb="24" eb="26">
      <t>カンキョウ</t>
    </rPh>
    <rPh sb="26" eb="28">
      <t>セイビ</t>
    </rPh>
    <rPh sb="31" eb="33">
      <t>ジギョウ</t>
    </rPh>
    <rPh sb="34" eb="35">
      <t>タイ</t>
    </rPh>
    <rPh sb="37" eb="40">
      <t>ホジョキン</t>
    </rPh>
    <rPh sb="40" eb="41">
      <t>トウ</t>
    </rPh>
    <phoneticPr fontId="12"/>
  </si>
  <si>
    <t>市民生活推進事業に係る市債</t>
    <rPh sb="0" eb="2">
      <t>シミン</t>
    </rPh>
    <rPh sb="2" eb="4">
      <t>セイカツ</t>
    </rPh>
    <rPh sb="4" eb="6">
      <t>スイシン</t>
    </rPh>
    <rPh sb="6" eb="8">
      <t>ジギョウ</t>
    </rPh>
    <rPh sb="11" eb="13">
      <t>シサイ</t>
    </rPh>
    <phoneticPr fontId="7"/>
  </si>
  <si>
    <t>各所施設整備事業に係る市債</t>
    <rPh sb="0" eb="2">
      <t>カクショ</t>
    </rPh>
    <rPh sb="2" eb="4">
      <t>シセツ</t>
    </rPh>
    <rPh sb="4" eb="6">
      <t>セイビ</t>
    </rPh>
    <rPh sb="6" eb="8">
      <t>ジギョウ</t>
    </rPh>
    <rPh sb="11" eb="13">
      <t>シサイ</t>
    </rPh>
    <phoneticPr fontId="7"/>
  </si>
  <si>
    <t>福祉事業に係る市債</t>
    <rPh sb="0" eb="2">
      <t>フクシ</t>
    </rPh>
    <rPh sb="2" eb="4">
      <t>ジギョウ</t>
    </rPh>
    <rPh sb="7" eb="9">
      <t>シサイ</t>
    </rPh>
    <phoneticPr fontId="7"/>
  </si>
  <si>
    <t>健康事業に係る市債</t>
    <rPh sb="0" eb="2">
      <t>ケンコウ</t>
    </rPh>
    <rPh sb="2" eb="4">
      <t>ジギョウ</t>
    </rPh>
    <rPh sb="7" eb="9">
      <t>シサイ</t>
    </rPh>
    <phoneticPr fontId="7"/>
  </si>
  <si>
    <t>地方独立行政法人大阪市民病院機構貸付に係る市債</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21" eb="23">
      <t>シサイ</t>
    </rPh>
    <phoneticPr fontId="7"/>
  </si>
  <si>
    <t>こども青少年事業に係る市債</t>
    <rPh sb="3" eb="6">
      <t>セイショウネン</t>
    </rPh>
    <rPh sb="6" eb="8">
      <t>ジギョウ</t>
    </rPh>
    <rPh sb="11" eb="13">
      <t>シサイ</t>
    </rPh>
    <phoneticPr fontId="7"/>
  </si>
  <si>
    <t>環境事業に係る市債</t>
    <rPh sb="0" eb="2">
      <t>カンキョウ</t>
    </rPh>
    <rPh sb="2" eb="4">
      <t>ジギョウ</t>
    </rPh>
    <rPh sb="7" eb="9">
      <t>シサイ</t>
    </rPh>
    <phoneticPr fontId="7"/>
  </si>
  <si>
    <t>経済戦略事業に係る市債</t>
    <rPh sb="0" eb="2">
      <t>ケイザイ</t>
    </rPh>
    <rPh sb="2" eb="4">
      <t>センリャク</t>
    </rPh>
    <rPh sb="4" eb="6">
      <t>ジギョウ</t>
    </rPh>
    <rPh sb="9" eb="11">
      <t>シサイ</t>
    </rPh>
    <phoneticPr fontId="7"/>
  </si>
  <si>
    <t>道路橋梁事業に係る市債</t>
    <rPh sb="0" eb="2">
      <t>ドウロ</t>
    </rPh>
    <rPh sb="2" eb="4">
      <t>キョウリョウ</t>
    </rPh>
    <rPh sb="4" eb="6">
      <t>ジギョウ</t>
    </rPh>
    <rPh sb="9" eb="11">
      <t>シサイ</t>
    </rPh>
    <phoneticPr fontId="7"/>
  </si>
  <si>
    <t>河川事業に係る市債</t>
    <rPh sb="0" eb="2">
      <t>カセン</t>
    </rPh>
    <rPh sb="2" eb="4">
      <t>ジギョウ</t>
    </rPh>
    <rPh sb="7" eb="9">
      <t>シサイ</t>
    </rPh>
    <phoneticPr fontId="7"/>
  </si>
  <si>
    <t>公園事業に係る市債</t>
    <rPh sb="0" eb="2">
      <t>コウエン</t>
    </rPh>
    <rPh sb="2" eb="4">
      <t>ジギョウ</t>
    </rPh>
    <rPh sb="7" eb="9">
      <t>シサイ</t>
    </rPh>
    <phoneticPr fontId="7"/>
  </si>
  <si>
    <t>都市計画事業に係る市債</t>
    <rPh sb="0" eb="2">
      <t>トシ</t>
    </rPh>
    <rPh sb="2" eb="4">
      <t>ケイカク</t>
    </rPh>
    <rPh sb="4" eb="6">
      <t>ジギョウ</t>
    </rPh>
    <rPh sb="9" eb="11">
      <t>シサイ</t>
    </rPh>
    <phoneticPr fontId="7"/>
  </si>
  <si>
    <t>高速道路事業出資に係る市債</t>
    <rPh sb="0" eb="2">
      <t>コウソク</t>
    </rPh>
    <rPh sb="2" eb="4">
      <t>ドウロ</t>
    </rPh>
    <rPh sb="4" eb="6">
      <t>ジギョウ</t>
    </rPh>
    <rPh sb="6" eb="8">
      <t>シュッシ</t>
    </rPh>
    <rPh sb="11" eb="13">
      <t>シサイ</t>
    </rPh>
    <phoneticPr fontId="7"/>
  </si>
  <si>
    <t>鉄道整備協力事業に係る市債</t>
    <rPh sb="0" eb="2">
      <t>テツドウ</t>
    </rPh>
    <rPh sb="2" eb="4">
      <t>セイビ</t>
    </rPh>
    <rPh sb="4" eb="6">
      <t>キョウリョク</t>
    </rPh>
    <rPh sb="6" eb="8">
      <t>ジギョウ</t>
    </rPh>
    <rPh sb="11" eb="13">
      <t>シサイ</t>
    </rPh>
    <phoneticPr fontId="7"/>
  </si>
  <si>
    <t>港湾整備事業に係る市債</t>
  </si>
  <si>
    <t>港湾整備事業貸付に係る市債</t>
  </si>
  <si>
    <t>消防事業に係る市債</t>
    <rPh sb="0" eb="2">
      <t>ショウボウ</t>
    </rPh>
    <rPh sb="2" eb="4">
      <t>ジギョウ</t>
    </rPh>
    <rPh sb="7" eb="9">
      <t>シサイ</t>
    </rPh>
    <phoneticPr fontId="7"/>
  </si>
  <si>
    <t>子どものための教育・保育給付費に対する負担金</t>
    <rPh sb="0" eb="1">
      <t>コ</t>
    </rPh>
    <rPh sb="7" eb="9">
      <t>キョウイク</t>
    </rPh>
    <rPh sb="10" eb="12">
      <t>ホイク</t>
    </rPh>
    <rPh sb="12" eb="14">
      <t>キュウフ</t>
    </rPh>
    <rPh sb="14" eb="15">
      <t>ヒ</t>
    </rPh>
    <rPh sb="16" eb="17">
      <t>タイ</t>
    </rPh>
    <rPh sb="19" eb="22">
      <t>フタンキン</t>
    </rPh>
    <phoneticPr fontId="0"/>
  </si>
  <si>
    <t>港湾局</t>
    <phoneticPr fontId="7"/>
  </si>
  <si>
    <t>土地賃貸料延滞金</t>
    <rPh sb="0" eb="2">
      <t>トチ</t>
    </rPh>
    <rPh sb="2" eb="5">
      <t>チンタイリョウ</t>
    </rPh>
    <rPh sb="5" eb="8">
      <t>エンタイキン</t>
    </rPh>
    <phoneticPr fontId="0"/>
  </si>
  <si>
    <r>
      <t>公立保育所保育料</t>
    </r>
    <r>
      <rPr>
        <sz val="10"/>
        <rFont val="ＭＳ Ｐゴシック"/>
        <family val="3"/>
        <charset val="128"/>
      </rPr>
      <t>等</t>
    </r>
    <rPh sb="8" eb="9">
      <t>トウ</t>
    </rPh>
    <phoneticPr fontId="35"/>
  </si>
  <si>
    <t>事業所税等に係る不申告等加算金</t>
    <rPh sb="0" eb="3">
      <t>ジギョウショ</t>
    </rPh>
    <rPh sb="3" eb="4">
      <t>ゼイ</t>
    </rPh>
    <rPh sb="4" eb="5">
      <t>トウ</t>
    </rPh>
    <rPh sb="8" eb="9">
      <t>フ</t>
    </rPh>
    <rPh sb="9" eb="11">
      <t>シンコク</t>
    </rPh>
    <rPh sb="11" eb="12">
      <t>トウ</t>
    </rPh>
    <rPh sb="12" eb="15">
      <t>カサンキン</t>
    </rPh>
    <phoneticPr fontId="7"/>
  </si>
  <si>
    <t>弘済院附属病院に係る医療収入等</t>
    <rPh sb="0" eb="3">
      <t>コウサイイン</t>
    </rPh>
    <rPh sb="3" eb="5">
      <t>フゾク</t>
    </rPh>
    <rPh sb="5" eb="7">
      <t>ビョウイン</t>
    </rPh>
    <rPh sb="10" eb="12">
      <t>イリョウ</t>
    </rPh>
    <rPh sb="12" eb="14">
      <t>シュウニュウ</t>
    </rPh>
    <rPh sb="14" eb="15">
      <t>トウ</t>
    </rPh>
    <phoneticPr fontId="7"/>
  </si>
  <si>
    <t>公害健康被害補償給付支給事務費に対する負担金</t>
    <rPh sb="0" eb="2">
      <t>コウガイ</t>
    </rPh>
    <rPh sb="2" eb="4">
      <t>ケンコウ</t>
    </rPh>
    <rPh sb="4" eb="6">
      <t>ヒガイ</t>
    </rPh>
    <rPh sb="6" eb="8">
      <t>ホショウ</t>
    </rPh>
    <rPh sb="8" eb="10">
      <t>キュウフ</t>
    </rPh>
    <rPh sb="10" eb="12">
      <t>シキュウ</t>
    </rPh>
    <rPh sb="12" eb="15">
      <t>ジムヒ</t>
    </rPh>
    <rPh sb="16" eb="17">
      <t>タイ</t>
    </rPh>
    <rPh sb="19" eb="22">
      <t>フタンキン</t>
    </rPh>
    <phoneticPr fontId="0"/>
  </si>
  <si>
    <t>環境保全関係事業に対する寄付金</t>
    <rPh sb="0" eb="2">
      <t>カンキョウ</t>
    </rPh>
    <rPh sb="2" eb="4">
      <t>ホゼン</t>
    </rPh>
    <rPh sb="4" eb="6">
      <t>カンケイ</t>
    </rPh>
    <rPh sb="6" eb="8">
      <t>ジギョウ</t>
    </rPh>
    <rPh sb="9" eb="10">
      <t>タイ</t>
    </rPh>
    <rPh sb="12" eb="15">
      <t>キフキン</t>
    </rPh>
    <phoneticPr fontId="0"/>
  </si>
  <si>
    <t>結核患者入院医療費に対する負担金等</t>
    <rPh sb="0" eb="2">
      <t>ケッカク</t>
    </rPh>
    <rPh sb="2" eb="4">
      <t>カンジャ</t>
    </rPh>
    <rPh sb="4" eb="6">
      <t>ニュウイン</t>
    </rPh>
    <rPh sb="6" eb="9">
      <t>イリョウヒ</t>
    </rPh>
    <rPh sb="10" eb="11">
      <t>タイ</t>
    </rPh>
    <rPh sb="13" eb="16">
      <t>フタンキン</t>
    </rPh>
    <rPh sb="16" eb="17">
      <t>トウ</t>
    </rPh>
    <phoneticPr fontId="0"/>
  </si>
  <si>
    <t>6款　分離課税所得割交付金</t>
    <rPh sb="1" eb="2">
      <t>カン</t>
    </rPh>
    <rPh sb="3" eb="5">
      <t>ブンリ</t>
    </rPh>
    <rPh sb="5" eb="7">
      <t>カゼイ</t>
    </rPh>
    <rPh sb="7" eb="9">
      <t>ショトク</t>
    </rPh>
    <rPh sb="9" eb="10">
      <t>ワリ</t>
    </rPh>
    <rPh sb="10" eb="13">
      <t>コウフキン</t>
    </rPh>
    <phoneticPr fontId="7"/>
  </si>
  <si>
    <t>1項　分離課税所得割交付金</t>
    <rPh sb="1" eb="2">
      <t>コウ</t>
    </rPh>
    <phoneticPr fontId="7"/>
  </si>
  <si>
    <t>1目　分離課税所得割交付金</t>
    <rPh sb="1" eb="2">
      <t>モク</t>
    </rPh>
    <phoneticPr fontId="7"/>
  </si>
  <si>
    <t>分離課税所得割交付金</t>
    <phoneticPr fontId="7"/>
  </si>
  <si>
    <t>3款　利子割交付金</t>
    <rPh sb="1" eb="2">
      <t>カン</t>
    </rPh>
    <rPh sb="3" eb="5">
      <t>リシ</t>
    </rPh>
    <rPh sb="5" eb="6">
      <t>ワリ</t>
    </rPh>
    <rPh sb="6" eb="9">
      <t>コウフキン</t>
    </rPh>
    <phoneticPr fontId="7"/>
  </si>
  <si>
    <t>4款　配当割交付金</t>
    <rPh sb="1" eb="2">
      <t>カン</t>
    </rPh>
    <rPh sb="3" eb="5">
      <t>ハイトウ</t>
    </rPh>
    <rPh sb="5" eb="6">
      <t>ワリ</t>
    </rPh>
    <rPh sb="6" eb="9">
      <t>コウフキン</t>
    </rPh>
    <phoneticPr fontId="7"/>
  </si>
  <si>
    <t>5款　株式等譲渡所得割交付金</t>
    <rPh sb="1" eb="2">
      <t>カン</t>
    </rPh>
    <rPh sb="3" eb="5">
      <t>カブシキ</t>
    </rPh>
    <rPh sb="5" eb="6">
      <t>トウ</t>
    </rPh>
    <rPh sb="6" eb="8">
      <t>ジョウト</t>
    </rPh>
    <rPh sb="8" eb="10">
      <t>ショトク</t>
    </rPh>
    <rPh sb="10" eb="11">
      <t>ワリ</t>
    </rPh>
    <rPh sb="11" eb="14">
      <t>コウフキン</t>
    </rPh>
    <phoneticPr fontId="7"/>
  </si>
  <si>
    <t>様式6から様式10に通し番号をとばすため、局も含めた共通の名称となるように調整し、様式10へとばしている。</t>
    <rPh sb="0" eb="2">
      <t>ヨウシキ</t>
    </rPh>
    <rPh sb="5" eb="7">
      <t>ヨウシキ</t>
    </rPh>
    <rPh sb="10" eb="11">
      <t>トオ</t>
    </rPh>
    <rPh sb="12" eb="14">
      <t>バンゴウ</t>
    </rPh>
    <rPh sb="21" eb="22">
      <t>キョク</t>
    </rPh>
    <rPh sb="23" eb="24">
      <t>フク</t>
    </rPh>
    <rPh sb="26" eb="28">
      <t>キョウツウ</t>
    </rPh>
    <rPh sb="29" eb="31">
      <t>メイショウ</t>
    </rPh>
    <rPh sb="37" eb="39">
      <t>チョウセイ</t>
    </rPh>
    <rPh sb="41" eb="43">
      <t>ヨウシキ</t>
    </rPh>
    <phoneticPr fontId="7"/>
  </si>
  <si>
    <t>駐車場事業会計からの負担金</t>
    <rPh sb="0" eb="3">
      <t>チュウシャジョウ</t>
    </rPh>
    <rPh sb="3" eb="5">
      <t>ジギョウ</t>
    </rPh>
    <rPh sb="5" eb="7">
      <t>カイケイ</t>
    </rPh>
    <rPh sb="10" eb="13">
      <t>フタンキン</t>
    </rPh>
    <phoneticPr fontId="7"/>
  </si>
  <si>
    <t>公立保育所民営化推進事業に対する補助金等</t>
    <rPh sb="0" eb="2">
      <t>コウリツ</t>
    </rPh>
    <rPh sb="2" eb="4">
      <t>ホイク</t>
    </rPh>
    <rPh sb="4" eb="5">
      <t>ショ</t>
    </rPh>
    <rPh sb="5" eb="8">
      <t>ミンエイカ</t>
    </rPh>
    <rPh sb="8" eb="10">
      <t>スイシン</t>
    </rPh>
    <rPh sb="10" eb="12">
      <t>ジギョウ</t>
    </rPh>
    <rPh sb="13" eb="14">
      <t>タイ</t>
    </rPh>
    <rPh sb="16" eb="19">
      <t>ホジョキン</t>
    </rPh>
    <phoneticPr fontId="7"/>
  </si>
  <si>
    <t>1節　分離課税所得割交付金</t>
    <rPh sb="1" eb="2">
      <t>セツ</t>
    </rPh>
    <phoneticPr fontId="7"/>
  </si>
  <si>
    <t>目・節・事項で文字数をカウントし、文字数が多いものを４に設定、以下３，２，１とする。
Z列で同じ行で一番大きいものを選択し、AA列でそれに合わせた必要な改行を行い、行の幅を決める。</t>
    <rPh sb="0" eb="1">
      <t>モク</t>
    </rPh>
    <rPh sb="2" eb="3">
      <t>セツ</t>
    </rPh>
    <rPh sb="4" eb="6">
      <t>ジコウ</t>
    </rPh>
    <rPh sb="7" eb="10">
      <t>モジスウ</t>
    </rPh>
    <rPh sb="17" eb="20">
      <t>モジスウ</t>
    </rPh>
    <rPh sb="21" eb="22">
      <t>オオ</t>
    </rPh>
    <rPh sb="28" eb="30">
      <t>セッテイ</t>
    </rPh>
    <rPh sb="31" eb="33">
      <t>イカ</t>
    </rPh>
    <rPh sb="44" eb="45">
      <t>レツ</t>
    </rPh>
    <rPh sb="46" eb="47">
      <t>オナ</t>
    </rPh>
    <rPh sb="48" eb="49">
      <t>ギョウ</t>
    </rPh>
    <rPh sb="50" eb="52">
      <t>イチバン</t>
    </rPh>
    <rPh sb="52" eb="53">
      <t>オオ</t>
    </rPh>
    <rPh sb="58" eb="60">
      <t>センタク</t>
    </rPh>
    <rPh sb="64" eb="65">
      <t>レツ</t>
    </rPh>
    <rPh sb="69" eb="70">
      <t>ア</t>
    </rPh>
    <rPh sb="73" eb="75">
      <t>ヒツヨウ</t>
    </rPh>
    <rPh sb="76" eb="78">
      <t>カイギョウ</t>
    </rPh>
    <rPh sb="79" eb="80">
      <t>オコナ</t>
    </rPh>
    <rPh sb="82" eb="83">
      <t>ギョウ</t>
    </rPh>
    <rPh sb="84" eb="85">
      <t>ハバ</t>
    </rPh>
    <rPh sb="86" eb="87">
      <t>キ</t>
    </rPh>
    <phoneticPr fontId="7"/>
  </si>
  <si>
    <t>介護人材就労コーディネート事業に対する負担金</t>
    <rPh sb="0" eb="2">
      <t>カイゴ</t>
    </rPh>
    <rPh sb="2" eb="4">
      <t>ジンザイ</t>
    </rPh>
    <rPh sb="4" eb="6">
      <t>シュウロウ</t>
    </rPh>
    <rPh sb="13" eb="15">
      <t>ジギョウ</t>
    </rPh>
    <rPh sb="16" eb="17">
      <t>タイ</t>
    </rPh>
    <rPh sb="19" eb="22">
      <t>フタンキン</t>
    </rPh>
    <phoneticPr fontId="7"/>
  </si>
  <si>
    <t>一般会計歳入予算一覧</t>
    <rPh sb="0" eb="2">
      <t>イッパン</t>
    </rPh>
    <rPh sb="2" eb="4">
      <t>カイケイ</t>
    </rPh>
    <rPh sb="4" eb="6">
      <t>サイニュウ</t>
    </rPh>
    <rPh sb="6" eb="8">
      <t>ヨサン</t>
    </rPh>
    <rPh sb="8" eb="10">
      <t>イチラン</t>
    </rPh>
    <phoneticPr fontId="9"/>
  </si>
  <si>
    <t>駐車場、売店等</t>
    <rPh sb="4" eb="6">
      <t>バイテン</t>
    </rPh>
    <rPh sb="6" eb="7">
      <t>トウ</t>
    </rPh>
    <phoneticPr fontId="13"/>
  </si>
  <si>
    <t>危険物関係許可に係る手数料等</t>
    <rPh sb="0" eb="3">
      <t>キケンブツ</t>
    </rPh>
    <rPh sb="3" eb="5">
      <t>カンケイ</t>
    </rPh>
    <rPh sb="5" eb="7">
      <t>キョカ</t>
    </rPh>
    <rPh sb="8" eb="9">
      <t>カカ</t>
    </rPh>
    <rPh sb="10" eb="13">
      <t>テスウリョウ</t>
    </rPh>
    <phoneticPr fontId="7"/>
  </si>
  <si>
    <t>あいりん地域を中心とした結核対策事業に対する補助金等</t>
    <rPh sb="4" eb="6">
      <t>チイキ</t>
    </rPh>
    <rPh sb="7" eb="9">
      <t>チュウシン</t>
    </rPh>
    <rPh sb="12" eb="14">
      <t>ケッカク</t>
    </rPh>
    <rPh sb="14" eb="16">
      <t>タイサク</t>
    </rPh>
    <rPh sb="16" eb="18">
      <t>ジギョウ</t>
    </rPh>
    <rPh sb="19" eb="20">
      <t>タイ</t>
    </rPh>
    <rPh sb="22" eb="25">
      <t>ホジョキン</t>
    </rPh>
    <rPh sb="25" eb="26">
      <t>ナド</t>
    </rPh>
    <phoneticPr fontId="10"/>
  </si>
  <si>
    <t>4節　公園費補助金</t>
    <rPh sb="1" eb="2">
      <t>セツ</t>
    </rPh>
    <rPh sb="3" eb="5">
      <t>コウエン</t>
    </rPh>
    <rPh sb="5" eb="6">
      <t>ヒ</t>
    </rPh>
    <rPh sb="6" eb="9">
      <t>ホジョキン</t>
    </rPh>
    <phoneticPr fontId="7"/>
  </si>
  <si>
    <t>5節　計画調査費補助金</t>
    <rPh sb="1" eb="2">
      <t>セツ</t>
    </rPh>
    <rPh sb="3" eb="5">
      <t>ケイカク</t>
    </rPh>
    <rPh sb="5" eb="8">
      <t>チョウサヒ</t>
    </rPh>
    <rPh sb="8" eb="11">
      <t>ホジョキン</t>
    </rPh>
    <phoneticPr fontId="7"/>
  </si>
  <si>
    <t>6節　建築指導費補助金</t>
    <rPh sb="1" eb="2">
      <t>セツ</t>
    </rPh>
    <rPh sb="3" eb="5">
      <t>ケンチク</t>
    </rPh>
    <rPh sb="5" eb="7">
      <t>シドウ</t>
    </rPh>
    <rPh sb="7" eb="8">
      <t>ヒ</t>
    </rPh>
    <rPh sb="8" eb="11">
      <t>ホジョキン</t>
    </rPh>
    <phoneticPr fontId="7"/>
  </si>
  <si>
    <t>7節　街路事業費補助金</t>
    <rPh sb="1" eb="2">
      <t>セツ</t>
    </rPh>
    <rPh sb="3" eb="5">
      <t>ガイロ</t>
    </rPh>
    <rPh sb="5" eb="7">
      <t>ジギョウ</t>
    </rPh>
    <rPh sb="7" eb="8">
      <t>ヒ</t>
    </rPh>
    <rPh sb="8" eb="11">
      <t>ホジョキン</t>
    </rPh>
    <phoneticPr fontId="7"/>
  </si>
  <si>
    <t>※3</t>
    <phoneticPr fontId="7"/>
  </si>
  <si>
    <t>市営住宅建替事業に対する補助金等</t>
    <rPh sb="0" eb="2">
      <t>シエイ</t>
    </rPh>
    <rPh sb="2" eb="4">
      <t>ジュウタク</t>
    </rPh>
    <rPh sb="4" eb="6">
      <t>タテカ</t>
    </rPh>
    <rPh sb="6" eb="8">
      <t>ジギョウ</t>
    </rPh>
    <rPh sb="9" eb="10">
      <t>タイ</t>
    </rPh>
    <rPh sb="12" eb="15">
      <t>ホジョキン</t>
    </rPh>
    <rPh sb="15" eb="16">
      <t>トウ</t>
    </rPh>
    <phoneticPr fontId="0"/>
  </si>
  <si>
    <t>区民センター等</t>
    <rPh sb="0" eb="2">
      <t>クミン</t>
    </rPh>
    <rPh sb="6" eb="7">
      <t>トウ</t>
    </rPh>
    <phoneticPr fontId="7"/>
  </si>
  <si>
    <t>会議室</t>
    <rPh sb="0" eb="3">
      <t>カイギシツ</t>
    </rPh>
    <phoneticPr fontId="7"/>
  </si>
  <si>
    <t>会議室等</t>
    <rPh sb="0" eb="3">
      <t>カイギシツ</t>
    </rPh>
    <rPh sb="3" eb="4">
      <t>トウ</t>
    </rPh>
    <phoneticPr fontId="7"/>
  </si>
  <si>
    <t>診療報酬</t>
    <rPh sb="0" eb="2">
      <t>シンリョウ</t>
    </rPh>
    <rPh sb="2" eb="4">
      <t>ホウシュウ</t>
    </rPh>
    <phoneticPr fontId="7"/>
  </si>
  <si>
    <t>こども文化センター</t>
    <rPh sb="3" eb="5">
      <t>ブンカ</t>
    </rPh>
    <phoneticPr fontId="7"/>
  </si>
  <si>
    <t>外航船舶等</t>
    <phoneticPr fontId="7"/>
  </si>
  <si>
    <t>廃棄物埋立護岸等</t>
    <phoneticPr fontId="7"/>
  </si>
  <si>
    <t>運動場</t>
    <phoneticPr fontId="7"/>
  </si>
  <si>
    <t>公有水面等</t>
    <phoneticPr fontId="7"/>
  </si>
  <si>
    <t>市営住宅等</t>
    <rPh sb="0" eb="2">
      <t>シエイ</t>
    </rPh>
    <rPh sb="2" eb="4">
      <t>ジュウタク</t>
    </rPh>
    <rPh sb="4" eb="5">
      <t>ナド</t>
    </rPh>
    <phoneticPr fontId="7"/>
  </si>
  <si>
    <t>事務室等</t>
    <rPh sb="0" eb="2">
      <t>ジム</t>
    </rPh>
    <rPh sb="2" eb="3">
      <t>シツ</t>
    </rPh>
    <rPh sb="3" eb="4">
      <t>トウ</t>
    </rPh>
    <phoneticPr fontId="7"/>
  </si>
  <si>
    <t>研修室等</t>
    <rPh sb="0" eb="3">
      <t>ケンシュウシツ</t>
    </rPh>
    <rPh sb="3" eb="4">
      <t>トウ</t>
    </rPh>
    <phoneticPr fontId="7"/>
  </si>
  <si>
    <t>営業許可証明の発行に係る手数料等</t>
    <rPh sb="0" eb="2">
      <t>エイギョウ</t>
    </rPh>
    <rPh sb="2" eb="4">
      <t>キョカ</t>
    </rPh>
    <rPh sb="4" eb="6">
      <t>ショウメイ</t>
    </rPh>
    <rPh sb="7" eb="9">
      <t>ハッコウ</t>
    </rPh>
    <rPh sb="10" eb="11">
      <t>カカ</t>
    </rPh>
    <rPh sb="12" eb="15">
      <t>テスウリョウ</t>
    </rPh>
    <phoneticPr fontId="7"/>
  </si>
  <si>
    <t>行政不服審査会提出資料の写しの発行に係る手数料</t>
    <rPh sb="0" eb="2">
      <t>ギョウセイ</t>
    </rPh>
    <rPh sb="2" eb="4">
      <t>フフク</t>
    </rPh>
    <rPh sb="4" eb="7">
      <t>シンサカイ</t>
    </rPh>
    <rPh sb="7" eb="9">
      <t>テイシュツ</t>
    </rPh>
    <rPh sb="9" eb="11">
      <t>シリョウ</t>
    </rPh>
    <rPh sb="12" eb="13">
      <t>ウツ</t>
    </rPh>
    <rPh sb="18" eb="19">
      <t>カカ</t>
    </rPh>
    <rPh sb="20" eb="23">
      <t>テスウリョウ</t>
    </rPh>
    <phoneticPr fontId="7"/>
  </si>
  <si>
    <t>各種診断書の発行に係る手数料等</t>
    <rPh sb="0" eb="2">
      <t>カクシュ</t>
    </rPh>
    <rPh sb="2" eb="5">
      <t>シンダンショ</t>
    </rPh>
    <rPh sb="9" eb="10">
      <t>カカ</t>
    </rPh>
    <rPh sb="11" eb="14">
      <t>テスウリョウ</t>
    </rPh>
    <rPh sb="14" eb="15">
      <t>トウ</t>
    </rPh>
    <phoneticPr fontId="7"/>
  </si>
  <si>
    <t>営業許可に係る手数料等</t>
    <rPh sb="0" eb="2">
      <t>エイギョウ</t>
    </rPh>
    <rPh sb="2" eb="4">
      <t>キョカ</t>
    </rPh>
    <rPh sb="5" eb="6">
      <t>カカ</t>
    </rPh>
    <rPh sb="7" eb="10">
      <t>テスウリョウ</t>
    </rPh>
    <phoneticPr fontId="7"/>
  </si>
  <si>
    <t>許可業者搬入に係る手数料等</t>
    <rPh sb="0" eb="2">
      <t>キョカ</t>
    </rPh>
    <rPh sb="2" eb="4">
      <t>ギョウシャ</t>
    </rPh>
    <rPh sb="4" eb="6">
      <t>ハンニュウ</t>
    </rPh>
    <rPh sb="7" eb="8">
      <t>カカ</t>
    </rPh>
    <rPh sb="9" eb="12">
      <t>テスウリョウ</t>
    </rPh>
    <phoneticPr fontId="7"/>
  </si>
  <si>
    <t>泉南メモリアルパーク管理に係る手数料等</t>
    <rPh sb="0" eb="2">
      <t>センナン</t>
    </rPh>
    <rPh sb="10" eb="12">
      <t>カンリ</t>
    </rPh>
    <rPh sb="13" eb="14">
      <t>カカ</t>
    </rPh>
    <rPh sb="15" eb="18">
      <t>テスウリョウ</t>
    </rPh>
    <rPh sb="18" eb="19">
      <t>ナド</t>
    </rPh>
    <phoneticPr fontId="7"/>
  </si>
  <si>
    <t>障がい者自立支援給付費に対する負担金等</t>
    <rPh sb="0" eb="1">
      <t>ショウ</t>
    </rPh>
    <rPh sb="3" eb="4">
      <t>シャ</t>
    </rPh>
    <rPh sb="4" eb="6">
      <t>ジリツ</t>
    </rPh>
    <rPh sb="6" eb="8">
      <t>シエン</t>
    </rPh>
    <rPh sb="8" eb="10">
      <t>キュウフ</t>
    </rPh>
    <rPh sb="10" eb="11">
      <t>ヒ</t>
    </rPh>
    <rPh sb="12" eb="13">
      <t>タイ</t>
    </rPh>
    <rPh sb="15" eb="18">
      <t>フタンキン</t>
    </rPh>
    <rPh sb="18" eb="19">
      <t>ナド</t>
    </rPh>
    <phoneticPr fontId="0"/>
  </si>
  <si>
    <t>低所得者保険料軽減に対する負担金</t>
    <rPh sb="0" eb="4">
      <t>テイショトクシャ</t>
    </rPh>
    <rPh sb="4" eb="7">
      <t>ホケンリョウ</t>
    </rPh>
    <rPh sb="7" eb="9">
      <t>ケイゲン</t>
    </rPh>
    <rPh sb="10" eb="11">
      <t>タイ</t>
    </rPh>
    <rPh sb="13" eb="16">
      <t>フタンキン</t>
    </rPh>
    <phoneticPr fontId="7"/>
  </si>
  <si>
    <t>生活保護適正実施推進事業に対する補助金等</t>
    <rPh sb="0" eb="2">
      <t>セイカツ</t>
    </rPh>
    <rPh sb="2" eb="4">
      <t>ホゴ</t>
    </rPh>
    <rPh sb="4" eb="6">
      <t>テキセイ</t>
    </rPh>
    <rPh sb="6" eb="8">
      <t>ジッシ</t>
    </rPh>
    <rPh sb="8" eb="10">
      <t>スイシン</t>
    </rPh>
    <rPh sb="10" eb="12">
      <t>ジギョウ</t>
    </rPh>
    <rPh sb="13" eb="14">
      <t>タイ</t>
    </rPh>
    <rPh sb="16" eb="19">
      <t>ホジョキン</t>
    </rPh>
    <phoneticPr fontId="0"/>
  </si>
  <si>
    <t>幼稚園就園奨励事業に対する補助金等</t>
    <rPh sb="0" eb="3">
      <t>ヨウチエン</t>
    </rPh>
    <rPh sb="3" eb="5">
      <t>シュウエン</t>
    </rPh>
    <rPh sb="5" eb="7">
      <t>ショウレイ</t>
    </rPh>
    <rPh sb="7" eb="9">
      <t>ジギョウ</t>
    </rPh>
    <rPh sb="10" eb="11">
      <t>タイ</t>
    </rPh>
    <rPh sb="13" eb="16">
      <t>ホジョキン</t>
    </rPh>
    <phoneticPr fontId="7"/>
  </si>
  <si>
    <t>ひとり親家庭自立支援給付金事業に対する補助金等</t>
    <rPh sb="3" eb="4">
      <t>オヤ</t>
    </rPh>
    <rPh sb="4" eb="6">
      <t>カテイ</t>
    </rPh>
    <rPh sb="6" eb="8">
      <t>ジリツ</t>
    </rPh>
    <rPh sb="8" eb="13">
      <t>シエンキュウフキン</t>
    </rPh>
    <rPh sb="13" eb="15">
      <t>ジギョウ</t>
    </rPh>
    <rPh sb="16" eb="17">
      <t>タイ</t>
    </rPh>
    <rPh sb="19" eb="22">
      <t>ホジョキン</t>
    </rPh>
    <phoneticPr fontId="7"/>
  </si>
  <si>
    <t>児童虐待防止対策事業に対する補助金等</t>
    <rPh sb="0" eb="4">
      <t>ジドウギャクタイ</t>
    </rPh>
    <rPh sb="4" eb="8">
      <t>ボウシタイサク</t>
    </rPh>
    <rPh sb="8" eb="10">
      <t>ジギョウ</t>
    </rPh>
    <rPh sb="11" eb="12">
      <t>タイ</t>
    </rPh>
    <rPh sb="14" eb="17">
      <t>ホジョキン</t>
    </rPh>
    <phoneticPr fontId="7"/>
  </si>
  <si>
    <t>障がい者自立支援給付費に対する負担金等</t>
    <rPh sb="0" eb="1">
      <t>ショウ</t>
    </rPh>
    <rPh sb="3" eb="4">
      <t>シャ</t>
    </rPh>
    <rPh sb="4" eb="6">
      <t>ジリツ</t>
    </rPh>
    <rPh sb="6" eb="8">
      <t>シエン</t>
    </rPh>
    <rPh sb="8" eb="10">
      <t>キュウフ</t>
    </rPh>
    <rPh sb="10" eb="11">
      <t>ヒ</t>
    </rPh>
    <rPh sb="12" eb="13">
      <t>タイ</t>
    </rPh>
    <rPh sb="15" eb="18">
      <t>フタンキン</t>
    </rPh>
    <rPh sb="18" eb="19">
      <t>トウ</t>
    </rPh>
    <phoneticPr fontId="0"/>
  </si>
  <si>
    <t>重度障がい者医療費助成事業に対する補助金等</t>
    <rPh sb="0" eb="2">
      <t>ジュウド</t>
    </rPh>
    <rPh sb="2" eb="3">
      <t>ショウ</t>
    </rPh>
    <rPh sb="5" eb="6">
      <t>シャ</t>
    </rPh>
    <rPh sb="6" eb="9">
      <t>イリョウヒ</t>
    </rPh>
    <rPh sb="9" eb="11">
      <t>ジョセイ</t>
    </rPh>
    <rPh sb="11" eb="13">
      <t>ジギョウ</t>
    </rPh>
    <phoneticPr fontId="0"/>
  </si>
  <si>
    <t>狂犬病予防事業に対する補助金</t>
    <rPh sb="0" eb="3">
      <t>キョウケンビョウ</t>
    </rPh>
    <rPh sb="3" eb="5">
      <t>ヨボウ</t>
    </rPh>
    <rPh sb="5" eb="7">
      <t>ジギョウ</t>
    </rPh>
    <rPh sb="8" eb="9">
      <t>タイ</t>
    </rPh>
    <rPh sb="11" eb="14">
      <t>ホジョキン</t>
    </rPh>
    <phoneticPr fontId="7"/>
  </si>
  <si>
    <t>都市整備局</t>
    <rPh sb="0" eb="5">
      <t>トシセイビキョク</t>
    </rPh>
    <phoneticPr fontId="0"/>
  </si>
  <si>
    <t>建設局</t>
    <rPh sb="0" eb="3">
      <t>ケンセツキョク</t>
    </rPh>
    <phoneticPr fontId="0"/>
  </si>
  <si>
    <t>都市計画局</t>
    <rPh sb="0" eb="2">
      <t>トシ</t>
    </rPh>
    <rPh sb="2" eb="4">
      <t>ケイカク</t>
    </rPh>
    <rPh sb="4" eb="5">
      <t>キョク</t>
    </rPh>
    <phoneticPr fontId="0"/>
  </si>
  <si>
    <t>乳がん検診受診料等</t>
    <rPh sb="0" eb="1">
      <t>ニュウ</t>
    </rPh>
    <rPh sb="3" eb="5">
      <t>ケンシン</t>
    </rPh>
    <rPh sb="5" eb="7">
      <t>ジュシン</t>
    </rPh>
    <rPh sb="7" eb="8">
      <t>リョウ</t>
    </rPh>
    <rPh sb="8" eb="9">
      <t>トウ</t>
    </rPh>
    <phoneticPr fontId="7"/>
  </si>
  <si>
    <t>水質・大気検査料等</t>
    <rPh sb="0" eb="2">
      <t>スイシツ</t>
    </rPh>
    <rPh sb="3" eb="5">
      <t>タイキ</t>
    </rPh>
    <rPh sb="5" eb="7">
      <t>ケンサ</t>
    </rPh>
    <rPh sb="7" eb="8">
      <t>リョウ</t>
    </rPh>
    <rPh sb="8" eb="9">
      <t>トウ</t>
    </rPh>
    <phoneticPr fontId="7"/>
  </si>
  <si>
    <t>各種診断書の発行に係る手数料等</t>
    <rPh sb="0" eb="2">
      <t>カクシュ</t>
    </rPh>
    <rPh sb="2" eb="5">
      <t>シンダンショ</t>
    </rPh>
    <rPh sb="9" eb="10">
      <t>カカ</t>
    </rPh>
    <rPh sb="11" eb="14">
      <t>テスウリョウ</t>
    </rPh>
    <phoneticPr fontId="0"/>
  </si>
  <si>
    <t>各種診断書の発行に係る手数料</t>
    <rPh sb="0" eb="2">
      <t>カクシュ</t>
    </rPh>
    <rPh sb="2" eb="5">
      <t>シンダンショ</t>
    </rPh>
    <rPh sb="6" eb="8">
      <t>ハッコウ</t>
    </rPh>
    <rPh sb="9" eb="10">
      <t>カカ</t>
    </rPh>
    <rPh sb="11" eb="14">
      <t>テスウリョウ</t>
    </rPh>
    <phoneticPr fontId="7"/>
  </si>
  <si>
    <t>火葬証明の発行に係る手数料等</t>
    <rPh sb="0" eb="2">
      <t>カソウ</t>
    </rPh>
    <rPh sb="2" eb="4">
      <t>ショウメイ</t>
    </rPh>
    <rPh sb="5" eb="7">
      <t>ハッコウ</t>
    </rPh>
    <rPh sb="8" eb="9">
      <t>カカ</t>
    </rPh>
    <rPh sb="10" eb="13">
      <t>テスウリョウ</t>
    </rPh>
    <phoneticPr fontId="7"/>
  </si>
  <si>
    <t>防潮堤の耐震対策に対する負担金等</t>
    <rPh sb="0" eb="3">
      <t>ボウチョウテイ</t>
    </rPh>
    <rPh sb="4" eb="6">
      <t>タイシン</t>
    </rPh>
    <rPh sb="6" eb="8">
      <t>タイサク</t>
    </rPh>
    <rPh sb="9" eb="10">
      <t>タイ</t>
    </rPh>
    <rPh sb="12" eb="15">
      <t>フタンキン</t>
    </rPh>
    <rPh sb="15" eb="16">
      <t>トウ</t>
    </rPh>
    <phoneticPr fontId="0"/>
  </si>
  <si>
    <t>民間児童養護施設整備事業に対する補助金等</t>
    <rPh sb="0" eb="2">
      <t>ミンカン</t>
    </rPh>
    <rPh sb="2" eb="8">
      <t>ジドウヨウゴシセツ</t>
    </rPh>
    <rPh sb="8" eb="10">
      <t>セイビ</t>
    </rPh>
    <rPh sb="10" eb="12">
      <t>ジギョウ</t>
    </rPh>
    <rPh sb="13" eb="14">
      <t>タイ</t>
    </rPh>
    <rPh sb="16" eb="19">
      <t>ホジョキン</t>
    </rPh>
    <rPh sb="19" eb="20">
      <t>トウ</t>
    </rPh>
    <phoneticPr fontId="7"/>
  </si>
  <si>
    <t>住区基幹公園整備事業に対する補助金等</t>
    <rPh sb="0" eb="2">
      <t>ジュウク</t>
    </rPh>
    <rPh sb="2" eb="4">
      <t>キカン</t>
    </rPh>
    <rPh sb="4" eb="6">
      <t>コウエン</t>
    </rPh>
    <rPh sb="6" eb="8">
      <t>セイビ</t>
    </rPh>
    <rPh sb="8" eb="10">
      <t>ジギョウ</t>
    </rPh>
    <rPh sb="11" eb="12">
      <t>タイ</t>
    </rPh>
    <rPh sb="14" eb="17">
      <t>ホジョキン</t>
    </rPh>
    <phoneticPr fontId="13"/>
  </si>
  <si>
    <t>大阪城天守閣指定管理者納付金</t>
  </si>
  <si>
    <t>経済戦略局</t>
    <rPh sb="0" eb="2">
      <t>ケイザイ</t>
    </rPh>
    <rPh sb="2" eb="4">
      <t>センリャク</t>
    </rPh>
    <rPh sb="4" eb="5">
      <t>キョク</t>
    </rPh>
    <phoneticPr fontId="0"/>
  </si>
  <si>
    <t>日本中央競馬会環境整備事業交付金</t>
  </si>
  <si>
    <t>都市計画局</t>
    <rPh sb="0" eb="2">
      <t>トシ</t>
    </rPh>
    <rPh sb="2" eb="4">
      <t>ケイカク</t>
    </rPh>
    <rPh sb="4" eb="5">
      <t>キョク</t>
    </rPh>
    <phoneticPr fontId="0"/>
  </si>
  <si>
    <t>関西高速鉄道株式会社からの補助金返還</t>
  </si>
  <si>
    <t>福祉局</t>
    <rPh sb="0" eb="2">
      <t>フクシ</t>
    </rPh>
    <rPh sb="2" eb="3">
      <t>キョク</t>
    </rPh>
    <phoneticPr fontId="0"/>
  </si>
  <si>
    <t>おとしよりすこやかセンター指定管理者負担金</t>
  </si>
  <si>
    <t>都市整備局</t>
    <rPh sb="0" eb="2">
      <t>トシ</t>
    </rPh>
    <rPh sb="2" eb="4">
      <t>セイビ</t>
    </rPh>
    <rPh sb="4" eb="5">
      <t>キョク</t>
    </rPh>
    <phoneticPr fontId="0"/>
  </si>
  <si>
    <t>建設局</t>
    <rPh sb="0" eb="3">
      <t>ケンセツキョク</t>
    </rPh>
    <phoneticPr fontId="0"/>
  </si>
  <si>
    <t>道路高架下等駐車場管理事業収入</t>
  </si>
  <si>
    <t>新島2-1区事業継承費</t>
  </si>
  <si>
    <t>副首都推進局</t>
    <rPh sb="0" eb="1">
      <t>フク</t>
    </rPh>
    <rPh sb="1" eb="3">
      <t>シュト</t>
    </rPh>
    <rPh sb="3" eb="5">
      <t>スイシン</t>
    </rPh>
    <rPh sb="5" eb="6">
      <t>キョク</t>
    </rPh>
    <phoneticPr fontId="0"/>
  </si>
  <si>
    <t>ICT戦略室</t>
    <rPh sb="3" eb="5">
      <t>センリャク</t>
    </rPh>
    <rPh sb="5" eb="6">
      <t>シツ</t>
    </rPh>
    <phoneticPr fontId="0"/>
  </si>
  <si>
    <t>人事室</t>
    <rPh sb="0" eb="2">
      <t>ジンジ</t>
    </rPh>
    <rPh sb="2" eb="3">
      <t>シツ</t>
    </rPh>
    <phoneticPr fontId="5"/>
  </si>
  <si>
    <t>市民局</t>
    <rPh sb="0" eb="2">
      <t>シミン</t>
    </rPh>
    <rPh sb="2" eb="3">
      <t>キョク</t>
    </rPh>
    <phoneticPr fontId="0"/>
  </si>
  <si>
    <t>こども
青少年局</t>
    <rPh sb="4" eb="7">
      <t>セイショウネン</t>
    </rPh>
    <rPh sb="7" eb="8">
      <t>キョク</t>
    </rPh>
    <phoneticPr fontId="0"/>
  </si>
  <si>
    <t>消防局</t>
    <rPh sb="0" eb="2">
      <t>ショウボウ</t>
    </rPh>
    <rPh sb="2" eb="3">
      <t>キョク</t>
    </rPh>
    <phoneticPr fontId="0"/>
  </si>
  <si>
    <t>戸建住宅等耐震化促進事業に対する補助金等</t>
    <rPh sb="0" eb="2">
      <t>コダテ</t>
    </rPh>
    <rPh sb="2" eb="4">
      <t>ジュウタク</t>
    </rPh>
    <rPh sb="4" eb="5">
      <t>トウ</t>
    </rPh>
    <rPh sb="5" eb="8">
      <t>タイシンカ</t>
    </rPh>
    <rPh sb="8" eb="10">
      <t>ソクシン</t>
    </rPh>
    <rPh sb="10" eb="12">
      <t>ジギョウ</t>
    </rPh>
    <rPh sb="13" eb="14">
      <t>タイ</t>
    </rPh>
    <rPh sb="16" eb="19">
      <t>ホジョキン</t>
    </rPh>
    <rPh sb="19" eb="20">
      <t>トウ</t>
    </rPh>
    <phoneticPr fontId="0"/>
  </si>
  <si>
    <t>原爆被爆者事務に対する委託金</t>
    <rPh sb="0" eb="2">
      <t>ゲンバク</t>
    </rPh>
    <rPh sb="2" eb="5">
      <t>ヒバクシャ</t>
    </rPh>
    <rPh sb="5" eb="7">
      <t>ジム</t>
    </rPh>
    <rPh sb="8" eb="9">
      <t>タイ</t>
    </rPh>
    <rPh sb="11" eb="13">
      <t>イタク</t>
    </rPh>
    <rPh sb="13" eb="14">
      <t>キン</t>
    </rPh>
    <phoneticPr fontId="7"/>
  </si>
  <si>
    <t>府民税徴収に対する交付金</t>
    <rPh sb="0" eb="2">
      <t>フミン</t>
    </rPh>
    <rPh sb="2" eb="3">
      <t>ゼイ</t>
    </rPh>
    <rPh sb="3" eb="5">
      <t>チョウシュウ</t>
    </rPh>
    <rPh sb="6" eb="7">
      <t>タイ</t>
    </rPh>
    <rPh sb="9" eb="12">
      <t>コウフキン</t>
    </rPh>
    <phoneticPr fontId="10"/>
  </si>
  <si>
    <t>遺族等援護事務に対する交付金</t>
    <rPh sb="0" eb="2">
      <t>イゾク</t>
    </rPh>
    <rPh sb="2" eb="3">
      <t>トウ</t>
    </rPh>
    <rPh sb="3" eb="5">
      <t>エンゴ</t>
    </rPh>
    <rPh sb="5" eb="7">
      <t>ジム</t>
    </rPh>
    <rPh sb="8" eb="9">
      <t>タイ</t>
    </rPh>
    <rPh sb="11" eb="14">
      <t>コウフキン</t>
    </rPh>
    <phoneticPr fontId="7"/>
  </si>
  <si>
    <t>所有株式に係る配当金</t>
    <rPh sb="0" eb="2">
      <t>ショユウ</t>
    </rPh>
    <rPh sb="2" eb="4">
      <t>カブシキ</t>
    </rPh>
    <rPh sb="5" eb="6">
      <t>カカ</t>
    </rPh>
    <rPh sb="7" eb="10">
      <t>ハイトウキン</t>
    </rPh>
    <phoneticPr fontId="7"/>
  </si>
  <si>
    <t>宝くじ発売に係る収益金</t>
    <rPh sb="0" eb="1">
      <t>タカラ</t>
    </rPh>
    <rPh sb="3" eb="5">
      <t>ハツバイ</t>
    </rPh>
    <rPh sb="8" eb="11">
      <t>シュウエキキン</t>
    </rPh>
    <phoneticPr fontId="7"/>
  </si>
  <si>
    <t>当せん金品に係る時効金</t>
    <rPh sb="0" eb="1">
      <t>トウ</t>
    </rPh>
    <rPh sb="3" eb="4">
      <t>キン</t>
    </rPh>
    <rPh sb="4" eb="5">
      <t>ヒン</t>
    </rPh>
    <rPh sb="6" eb="7">
      <t>カカワ</t>
    </rPh>
    <rPh sb="8" eb="10">
      <t>ジコウ</t>
    </rPh>
    <rPh sb="10" eb="11">
      <t>キン</t>
    </rPh>
    <phoneticPr fontId="7"/>
  </si>
  <si>
    <t>宝くじに関する資金の運用収入</t>
    <rPh sb="0" eb="1">
      <t>タカラ</t>
    </rPh>
    <rPh sb="4" eb="5">
      <t>カン</t>
    </rPh>
    <rPh sb="7" eb="9">
      <t>シキン</t>
    </rPh>
    <rPh sb="10" eb="12">
      <t>ウンヨウ</t>
    </rPh>
    <rPh sb="12" eb="14">
      <t>シュウニュウ</t>
    </rPh>
    <phoneticPr fontId="7"/>
  </si>
  <si>
    <t>特別養護老人ホームに係る介護保険事業収入</t>
    <rPh sb="0" eb="2">
      <t>トクベツ</t>
    </rPh>
    <rPh sb="2" eb="4">
      <t>ヨウゴ</t>
    </rPh>
    <rPh sb="4" eb="6">
      <t>ロウジン</t>
    </rPh>
    <rPh sb="12" eb="14">
      <t>カイゴ</t>
    </rPh>
    <rPh sb="14" eb="16">
      <t>ホケン</t>
    </rPh>
    <rPh sb="16" eb="18">
      <t>ジギョウ</t>
    </rPh>
    <rPh sb="18" eb="20">
      <t>シュウニュウ</t>
    </rPh>
    <phoneticPr fontId="7"/>
  </si>
  <si>
    <t>中国残留邦人等生活支援給付金返還金等</t>
    <rPh sb="0" eb="2">
      <t>チュウゴク</t>
    </rPh>
    <rPh sb="2" eb="4">
      <t>ザンリュウ</t>
    </rPh>
    <rPh sb="4" eb="6">
      <t>ホウジン</t>
    </rPh>
    <rPh sb="6" eb="7">
      <t>トウ</t>
    </rPh>
    <rPh sb="7" eb="9">
      <t>セイカツ</t>
    </rPh>
    <rPh sb="9" eb="11">
      <t>シエン</t>
    </rPh>
    <rPh sb="11" eb="14">
      <t>キュウフキン</t>
    </rPh>
    <rPh sb="14" eb="17">
      <t>ヘンカンキン</t>
    </rPh>
    <rPh sb="17" eb="18">
      <t>トウ</t>
    </rPh>
    <phoneticPr fontId="7"/>
  </si>
  <si>
    <t>大阪市・八尾市・松原市環境施設組合からの本市起債に係る民間資金償還相当額の負担金</t>
    <rPh sb="0" eb="3">
      <t>オオサカシ</t>
    </rPh>
    <rPh sb="4" eb="7">
      <t>ヤオシ</t>
    </rPh>
    <rPh sb="8" eb="10">
      <t>マツバラ</t>
    </rPh>
    <rPh sb="10" eb="11">
      <t>シ</t>
    </rPh>
    <rPh sb="11" eb="13">
      <t>カンキョウ</t>
    </rPh>
    <rPh sb="13" eb="15">
      <t>シセツ</t>
    </rPh>
    <rPh sb="15" eb="17">
      <t>クミアイ</t>
    </rPh>
    <rPh sb="20" eb="21">
      <t>ホン</t>
    </rPh>
    <rPh sb="21" eb="22">
      <t>シ</t>
    </rPh>
    <rPh sb="22" eb="24">
      <t>キサイ</t>
    </rPh>
    <rPh sb="27" eb="29">
      <t>ミンカン</t>
    </rPh>
    <rPh sb="29" eb="31">
      <t>シキン</t>
    </rPh>
    <rPh sb="31" eb="33">
      <t>ショウカン</t>
    </rPh>
    <rPh sb="33" eb="35">
      <t>ソウトウ</t>
    </rPh>
    <rPh sb="35" eb="36">
      <t>ガク</t>
    </rPh>
    <rPh sb="37" eb="40">
      <t>フタンキン</t>
    </rPh>
    <phoneticPr fontId="7"/>
  </si>
  <si>
    <t>土地賃貸料の過年度収入</t>
    <phoneticPr fontId="7"/>
  </si>
  <si>
    <t>行政財産の目的外使用料</t>
    <rPh sb="0" eb="2">
      <t>ギョウセイ</t>
    </rPh>
    <rPh sb="2" eb="4">
      <t>ザイサン</t>
    </rPh>
    <rPh sb="5" eb="7">
      <t>モクテキ</t>
    </rPh>
    <rPh sb="7" eb="8">
      <t>ガイ</t>
    </rPh>
    <rPh sb="8" eb="10">
      <t>シヨウ</t>
    </rPh>
    <rPh sb="10" eb="11">
      <t>リョウ</t>
    </rPh>
    <phoneticPr fontId="7"/>
  </si>
  <si>
    <t>未利用地賃貸料等</t>
    <rPh sb="0" eb="4">
      <t>ミリヨウチ</t>
    </rPh>
    <rPh sb="4" eb="7">
      <t>チンタイリョウ</t>
    </rPh>
    <rPh sb="7" eb="8">
      <t>トウ</t>
    </rPh>
    <phoneticPr fontId="7"/>
  </si>
  <si>
    <t>港営事業会計からの負担金</t>
    <rPh sb="0" eb="1">
      <t>ミナト</t>
    </rPh>
    <rPh sb="1" eb="2">
      <t>エイ</t>
    </rPh>
    <rPh sb="2" eb="4">
      <t>ジギョウ</t>
    </rPh>
    <rPh sb="4" eb="6">
      <t>カイケイ</t>
    </rPh>
    <rPh sb="9" eb="12">
      <t>フタンキン</t>
    </rPh>
    <phoneticPr fontId="7"/>
  </si>
  <si>
    <t>後期高齢者医療事業負担金精算金</t>
    <rPh sb="7" eb="9">
      <t>ジギョウ</t>
    </rPh>
    <phoneticPr fontId="7"/>
  </si>
  <si>
    <t>地方独立行政法人大阪市民病院機構移行前地方債承継債務元金・利子に係る負担金</t>
    <rPh sb="8" eb="10">
      <t>オオサカ</t>
    </rPh>
    <rPh sb="10" eb="14">
      <t>シミンビョウイン</t>
    </rPh>
    <rPh sb="14" eb="16">
      <t>キコウ</t>
    </rPh>
    <rPh sb="16" eb="18">
      <t>イコウ</t>
    </rPh>
    <rPh sb="18" eb="19">
      <t>マエ</t>
    </rPh>
    <rPh sb="19" eb="22">
      <t>チホウサイ</t>
    </rPh>
    <rPh sb="22" eb="24">
      <t>ショウケイ</t>
    </rPh>
    <rPh sb="24" eb="26">
      <t>サイム</t>
    </rPh>
    <rPh sb="26" eb="28">
      <t>ガンキン</t>
    </rPh>
    <rPh sb="29" eb="31">
      <t>リシ</t>
    </rPh>
    <rPh sb="32" eb="33">
      <t>カカ</t>
    </rPh>
    <rPh sb="34" eb="37">
      <t>フタンキン</t>
    </rPh>
    <phoneticPr fontId="7"/>
  </si>
  <si>
    <t>電柱、電話柱、管路等</t>
    <rPh sb="0" eb="2">
      <t>デンチュウ</t>
    </rPh>
    <rPh sb="3" eb="5">
      <t>デンワ</t>
    </rPh>
    <rPh sb="5" eb="6">
      <t>チュウ</t>
    </rPh>
    <rPh sb="7" eb="9">
      <t>カンロ</t>
    </rPh>
    <rPh sb="9" eb="10">
      <t>トウ</t>
    </rPh>
    <phoneticPr fontId="13"/>
  </si>
  <si>
    <t>検査証明書の再発行に係る手数料</t>
    <rPh sb="0" eb="2">
      <t>ケンサ</t>
    </rPh>
    <rPh sb="2" eb="5">
      <t>ショウメイショ</t>
    </rPh>
    <rPh sb="6" eb="7">
      <t>サイ</t>
    </rPh>
    <rPh sb="10" eb="11">
      <t>カカ</t>
    </rPh>
    <rPh sb="12" eb="15">
      <t>テスウリョウ</t>
    </rPh>
    <phoneticPr fontId="7"/>
  </si>
  <si>
    <t>各種証明の発行に係る手数料等</t>
    <rPh sb="0" eb="2">
      <t>カクシュ</t>
    </rPh>
    <rPh sb="2" eb="4">
      <t>ショウメイ</t>
    </rPh>
    <rPh sb="5" eb="7">
      <t>ハッコウ</t>
    </rPh>
    <rPh sb="8" eb="9">
      <t>カカ</t>
    </rPh>
    <rPh sb="10" eb="13">
      <t>テスウリョウ</t>
    </rPh>
    <rPh sb="13" eb="14">
      <t>トウ</t>
    </rPh>
    <phoneticPr fontId="7"/>
  </si>
  <si>
    <t>中国残留邦人等生活支援給付金に対する負担金</t>
    <rPh sb="0" eb="2">
      <t>チュウゴク</t>
    </rPh>
    <rPh sb="2" eb="4">
      <t>ザンリュウ</t>
    </rPh>
    <rPh sb="4" eb="6">
      <t>ホウジン</t>
    </rPh>
    <rPh sb="6" eb="7">
      <t>トウ</t>
    </rPh>
    <rPh sb="7" eb="9">
      <t>セイカツ</t>
    </rPh>
    <rPh sb="9" eb="11">
      <t>シエン</t>
    </rPh>
    <rPh sb="11" eb="14">
      <t>キュウフキン</t>
    </rPh>
    <rPh sb="15" eb="16">
      <t>タイ</t>
    </rPh>
    <phoneticPr fontId="7"/>
  </si>
  <si>
    <t>自立支援センター管理運営に対する補助金等</t>
    <rPh sb="0" eb="2">
      <t>ジリツ</t>
    </rPh>
    <rPh sb="2" eb="4">
      <t>シエン</t>
    </rPh>
    <rPh sb="8" eb="10">
      <t>カンリ</t>
    </rPh>
    <rPh sb="10" eb="12">
      <t>ウンエイ</t>
    </rPh>
    <rPh sb="13" eb="14">
      <t>タイ</t>
    </rPh>
    <rPh sb="16" eb="19">
      <t>ホジョキン</t>
    </rPh>
    <rPh sb="19" eb="20">
      <t>トウ</t>
    </rPh>
    <phoneticPr fontId="7"/>
  </si>
  <si>
    <t>母子訪問指導事業に対する補助金</t>
    <rPh sb="0" eb="2">
      <t>ボシ</t>
    </rPh>
    <rPh sb="2" eb="4">
      <t>ホウモン</t>
    </rPh>
    <rPh sb="4" eb="6">
      <t>シドウ</t>
    </rPh>
    <rPh sb="6" eb="8">
      <t>ジギョウ</t>
    </rPh>
    <rPh sb="9" eb="10">
      <t>タイ</t>
    </rPh>
    <rPh sb="12" eb="15">
      <t>ホジョキン</t>
    </rPh>
    <phoneticPr fontId="7"/>
  </si>
  <si>
    <t>消防用ヘリコプター運営に対する補助金</t>
    <rPh sb="0" eb="3">
      <t>ショウボウヨウ</t>
    </rPh>
    <rPh sb="9" eb="11">
      <t>ウンエイ</t>
    </rPh>
    <phoneticPr fontId="7"/>
  </si>
  <si>
    <t>統計調査に対する委託金</t>
    <rPh sb="0" eb="2">
      <t>トウケイ</t>
    </rPh>
    <rPh sb="2" eb="4">
      <t>チョウサ</t>
    </rPh>
    <rPh sb="5" eb="6">
      <t>タイ</t>
    </rPh>
    <rPh sb="8" eb="10">
      <t>イタク</t>
    </rPh>
    <rPh sb="10" eb="11">
      <t>キン</t>
    </rPh>
    <phoneticPr fontId="18"/>
  </si>
  <si>
    <t>河川施設管理に対する委託金</t>
    <rPh sb="0" eb="2">
      <t>カセン</t>
    </rPh>
    <rPh sb="2" eb="4">
      <t>シセツ</t>
    </rPh>
    <rPh sb="4" eb="6">
      <t>カンリ</t>
    </rPh>
    <rPh sb="7" eb="8">
      <t>タイ</t>
    </rPh>
    <rPh sb="10" eb="12">
      <t>イタク</t>
    </rPh>
    <rPh sb="12" eb="13">
      <t>キン</t>
    </rPh>
    <phoneticPr fontId="13"/>
  </si>
  <si>
    <t>港湾調査に対する委託金</t>
    <phoneticPr fontId="7"/>
  </si>
  <si>
    <t>総合相談事務に対する交付金</t>
    <rPh sb="0" eb="2">
      <t>ソウゴウ</t>
    </rPh>
    <rPh sb="2" eb="4">
      <t>ソウダン</t>
    </rPh>
    <rPh sb="4" eb="6">
      <t>ジム</t>
    </rPh>
    <phoneticPr fontId="7"/>
  </si>
  <si>
    <t>統計調査に対する交付金</t>
    <rPh sb="5" eb="6">
      <t>タイ</t>
    </rPh>
    <phoneticPr fontId="7"/>
  </si>
  <si>
    <t>産業振興事務に対する交付金等</t>
    <rPh sb="7" eb="8">
      <t>タイ</t>
    </rPh>
    <rPh sb="10" eb="13">
      <t>コウフキン</t>
    </rPh>
    <rPh sb="13" eb="14">
      <t>トウ</t>
    </rPh>
    <phoneticPr fontId="0"/>
  </si>
  <si>
    <t>緑化行政事務に対する交付金</t>
    <rPh sb="0" eb="2">
      <t>リョクカ</t>
    </rPh>
    <rPh sb="2" eb="4">
      <t>ギョウセイ</t>
    </rPh>
    <rPh sb="4" eb="6">
      <t>ジム</t>
    </rPh>
    <rPh sb="7" eb="8">
      <t>タイ</t>
    </rPh>
    <rPh sb="10" eb="13">
      <t>コウフキン</t>
    </rPh>
    <phoneticPr fontId="13"/>
  </si>
  <si>
    <t>計画調査に対する交付金</t>
    <rPh sb="0" eb="2">
      <t>ケイカク</t>
    </rPh>
    <rPh sb="2" eb="4">
      <t>チョウサ</t>
    </rPh>
    <rPh sb="5" eb="6">
      <t>タイ</t>
    </rPh>
    <rPh sb="8" eb="11">
      <t>コウフキン</t>
    </rPh>
    <phoneticPr fontId="18"/>
  </si>
  <si>
    <t>臨時財政対策債</t>
    <rPh sb="0" eb="2">
      <t>リンジ</t>
    </rPh>
    <rPh sb="2" eb="4">
      <t>ザイセイ</t>
    </rPh>
    <rPh sb="4" eb="6">
      <t>タイサク</t>
    </rPh>
    <rPh sb="6" eb="7">
      <t>サイ</t>
    </rPh>
    <phoneticPr fontId="7"/>
  </si>
  <si>
    <t>広告収入、私用光熱水費に係る収入等</t>
    <rPh sb="0" eb="2">
      <t>コウコク</t>
    </rPh>
    <rPh sb="2" eb="4">
      <t>シュウニュウ</t>
    </rPh>
    <rPh sb="5" eb="7">
      <t>シヨウ</t>
    </rPh>
    <rPh sb="12" eb="13">
      <t>カカ</t>
    </rPh>
    <rPh sb="14" eb="16">
      <t>シュウニュウ</t>
    </rPh>
    <phoneticPr fontId="7"/>
  </si>
  <si>
    <t>文化集客・スポーツ等関係事業に対する寄付金</t>
    <rPh sb="0" eb="2">
      <t>ブンカ</t>
    </rPh>
    <rPh sb="2" eb="4">
      <t>シュウキャク</t>
    </rPh>
    <rPh sb="9" eb="10">
      <t>トウ</t>
    </rPh>
    <rPh sb="10" eb="12">
      <t>カンケイ</t>
    </rPh>
    <rPh sb="12" eb="14">
      <t>ジギョウ</t>
    </rPh>
    <rPh sb="15" eb="16">
      <t>タイ</t>
    </rPh>
    <rPh sb="18" eb="21">
      <t>キフキン</t>
    </rPh>
    <phoneticPr fontId="7"/>
  </si>
  <si>
    <t>火災予防普及関係事業に対する寄付金</t>
    <rPh sb="0" eb="2">
      <t>カサイ</t>
    </rPh>
    <rPh sb="2" eb="4">
      <t>ヨボウ</t>
    </rPh>
    <rPh sb="4" eb="6">
      <t>フキュウ</t>
    </rPh>
    <rPh sb="6" eb="8">
      <t>カンケイ</t>
    </rPh>
    <rPh sb="8" eb="10">
      <t>ジギョウ</t>
    </rPh>
    <rPh sb="11" eb="12">
      <t>タイ</t>
    </rPh>
    <rPh sb="14" eb="17">
      <t>キフキン</t>
    </rPh>
    <phoneticPr fontId="7"/>
  </si>
  <si>
    <t>抑留犬の返還料等</t>
    <rPh sb="0" eb="2">
      <t>ヨクリュウ</t>
    </rPh>
    <rPh sb="2" eb="3">
      <t>ケン</t>
    </rPh>
    <rPh sb="4" eb="6">
      <t>ヘンカン</t>
    </rPh>
    <rPh sb="6" eb="7">
      <t>リョウ</t>
    </rPh>
    <rPh sb="7" eb="8">
      <t>トウ</t>
    </rPh>
    <phoneticPr fontId="7"/>
  </si>
  <si>
    <t>特定動物の返還料等</t>
    <rPh sb="0" eb="2">
      <t>トクテイ</t>
    </rPh>
    <rPh sb="2" eb="4">
      <t>ドウブツ</t>
    </rPh>
    <rPh sb="5" eb="7">
      <t>ヘンカン</t>
    </rPh>
    <rPh sb="7" eb="8">
      <t>リョウ</t>
    </rPh>
    <rPh sb="8" eb="9">
      <t>トウ</t>
    </rPh>
    <phoneticPr fontId="7"/>
  </si>
  <si>
    <t>公害健康被害補償給付費等</t>
    <rPh sb="0" eb="2">
      <t>コウガイ</t>
    </rPh>
    <rPh sb="2" eb="4">
      <t>ケンコウ</t>
    </rPh>
    <rPh sb="4" eb="6">
      <t>ヒガイ</t>
    </rPh>
    <rPh sb="6" eb="8">
      <t>ホショウ</t>
    </rPh>
    <rPh sb="8" eb="10">
      <t>キュウフ</t>
    </rPh>
    <rPh sb="10" eb="11">
      <t>ヒ</t>
    </rPh>
    <rPh sb="11" eb="12">
      <t>ナド</t>
    </rPh>
    <phoneticPr fontId="7"/>
  </si>
  <si>
    <t>民間保育所に係る保育料等</t>
    <rPh sb="0" eb="2">
      <t>ミンカン</t>
    </rPh>
    <rPh sb="2" eb="4">
      <t>ホイク</t>
    </rPh>
    <rPh sb="4" eb="5">
      <t>ショ</t>
    </rPh>
    <rPh sb="6" eb="7">
      <t>カカ</t>
    </rPh>
    <rPh sb="8" eb="11">
      <t>ホイクリョウ</t>
    </rPh>
    <rPh sb="11" eb="12">
      <t>ナド</t>
    </rPh>
    <phoneticPr fontId="7"/>
  </si>
  <si>
    <t>公立保育所に係る教育・保育給付費収入等</t>
    <rPh sb="0" eb="2">
      <t>コウリツ</t>
    </rPh>
    <rPh sb="2" eb="4">
      <t>ホイク</t>
    </rPh>
    <rPh sb="4" eb="5">
      <t>ショ</t>
    </rPh>
    <rPh sb="6" eb="7">
      <t>カカ</t>
    </rPh>
    <rPh sb="8" eb="10">
      <t>キョウイク</t>
    </rPh>
    <rPh sb="11" eb="13">
      <t>ホイク</t>
    </rPh>
    <rPh sb="13" eb="15">
      <t>キュウフ</t>
    </rPh>
    <rPh sb="15" eb="16">
      <t>ヒ</t>
    </rPh>
    <rPh sb="16" eb="18">
      <t>シュウニュウ</t>
    </rPh>
    <rPh sb="18" eb="19">
      <t>トウ</t>
    </rPh>
    <phoneticPr fontId="7"/>
  </si>
  <si>
    <t>市立幼稚園に係る教育・保育給付費収入</t>
    <rPh sb="0" eb="2">
      <t>シリツ</t>
    </rPh>
    <rPh sb="2" eb="5">
      <t>ヨウチエン</t>
    </rPh>
    <rPh sb="6" eb="7">
      <t>カカ</t>
    </rPh>
    <rPh sb="8" eb="10">
      <t>キョウイク</t>
    </rPh>
    <rPh sb="11" eb="13">
      <t>ホイク</t>
    </rPh>
    <rPh sb="13" eb="15">
      <t>キュウフ</t>
    </rPh>
    <rPh sb="15" eb="16">
      <t>ヒ</t>
    </rPh>
    <rPh sb="16" eb="18">
      <t>シュウニュウ</t>
    </rPh>
    <phoneticPr fontId="7"/>
  </si>
  <si>
    <t>リハビリテーションセンターに係る医療収入等</t>
    <rPh sb="14" eb="15">
      <t>カカ</t>
    </rPh>
    <rPh sb="16" eb="18">
      <t>イリョウ</t>
    </rPh>
    <rPh sb="18" eb="20">
      <t>シュウニュウ</t>
    </rPh>
    <rPh sb="20" eb="21">
      <t>トウ</t>
    </rPh>
    <phoneticPr fontId="7"/>
  </si>
  <si>
    <t>生活保護施設に係る施設事務費収入等</t>
    <rPh sb="0" eb="2">
      <t>セイカツ</t>
    </rPh>
    <rPh sb="2" eb="4">
      <t>ホゴ</t>
    </rPh>
    <rPh sb="4" eb="6">
      <t>シセツ</t>
    </rPh>
    <rPh sb="7" eb="8">
      <t>カカ</t>
    </rPh>
    <rPh sb="9" eb="11">
      <t>シセツ</t>
    </rPh>
    <rPh sb="11" eb="13">
      <t>ジム</t>
    </rPh>
    <rPh sb="13" eb="14">
      <t>ヒ</t>
    </rPh>
    <rPh sb="14" eb="16">
      <t>シュウニュウ</t>
    </rPh>
    <rPh sb="16" eb="17">
      <t>トウ</t>
    </rPh>
    <phoneticPr fontId="7"/>
  </si>
  <si>
    <t>障がい児入所施設に係る措置費収入</t>
    <rPh sb="0" eb="1">
      <t>ショウ</t>
    </rPh>
    <rPh sb="3" eb="4">
      <t>ジ</t>
    </rPh>
    <rPh sb="4" eb="6">
      <t>ニュウショ</t>
    </rPh>
    <rPh sb="6" eb="8">
      <t>シセツ</t>
    </rPh>
    <rPh sb="9" eb="10">
      <t>カカ</t>
    </rPh>
    <rPh sb="11" eb="13">
      <t>ソチ</t>
    </rPh>
    <rPh sb="13" eb="14">
      <t>ヒ</t>
    </rPh>
    <rPh sb="14" eb="16">
      <t>シュウニュウ</t>
    </rPh>
    <phoneticPr fontId="7"/>
  </si>
  <si>
    <t>消費生活相談機能整備強化事業に対する補助金等</t>
    <rPh sb="0" eb="2">
      <t>ショウヒ</t>
    </rPh>
    <rPh sb="2" eb="4">
      <t>セイカツ</t>
    </rPh>
    <rPh sb="4" eb="6">
      <t>ソウダン</t>
    </rPh>
    <rPh sb="6" eb="8">
      <t>キノウ</t>
    </rPh>
    <rPh sb="8" eb="10">
      <t>セイビ</t>
    </rPh>
    <rPh sb="10" eb="12">
      <t>キョウカ</t>
    </rPh>
    <rPh sb="12" eb="14">
      <t>ジギョウ</t>
    </rPh>
    <rPh sb="15" eb="16">
      <t>タイ</t>
    </rPh>
    <rPh sb="18" eb="21">
      <t>ホジョキン</t>
    </rPh>
    <rPh sb="21" eb="22">
      <t>トウ</t>
    </rPh>
    <phoneticPr fontId="7"/>
  </si>
  <si>
    <t>駐輪場運営に係る指定管理者納付金等</t>
    <rPh sb="0" eb="3">
      <t>チュウリンジョウ</t>
    </rPh>
    <rPh sb="3" eb="5">
      <t>ウンエイ</t>
    </rPh>
    <rPh sb="6" eb="7">
      <t>カカ</t>
    </rPh>
    <rPh sb="8" eb="10">
      <t>シテイ</t>
    </rPh>
    <rPh sb="10" eb="13">
      <t>カンリシャ</t>
    </rPh>
    <rPh sb="13" eb="16">
      <t>ノウフキン</t>
    </rPh>
    <rPh sb="16" eb="17">
      <t>トウ</t>
    </rPh>
    <phoneticPr fontId="7"/>
  </si>
  <si>
    <t>開発許可に係る手数料等</t>
    <rPh sb="0" eb="2">
      <t>カイハツ</t>
    </rPh>
    <rPh sb="2" eb="4">
      <t>キョカ</t>
    </rPh>
    <rPh sb="5" eb="6">
      <t>カカ</t>
    </rPh>
    <rPh sb="7" eb="10">
      <t>テスウリョウ</t>
    </rPh>
    <rPh sb="10" eb="11">
      <t>トウ</t>
    </rPh>
    <phoneticPr fontId="7"/>
  </si>
  <si>
    <t>当初①</t>
    <rPh sb="0" eb="2">
      <t>トウショ</t>
    </rPh>
    <phoneticPr fontId="7"/>
  </si>
  <si>
    <t>(単位：千円)</t>
    <phoneticPr fontId="7"/>
  </si>
  <si>
    <t>1節　入港料</t>
    <phoneticPr fontId="7"/>
  </si>
  <si>
    <t>2節　港湾施設使用料</t>
    <phoneticPr fontId="7"/>
  </si>
  <si>
    <t>3節　海浜施設使用料</t>
    <phoneticPr fontId="7"/>
  </si>
  <si>
    <t>4節　水面使用料</t>
    <phoneticPr fontId="7"/>
  </si>
  <si>
    <t>5節　其他使用料</t>
    <phoneticPr fontId="7"/>
  </si>
  <si>
    <t>1節　港湾整備費負担金</t>
    <phoneticPr fontId="7"/>
  </si>
  <si>
    <t>1節　義務教育費負担金</t>
    <rPh sb="1" eb="2">
      <t>セツ</t>
    </rPh>
    <rPh sb="3" eb="5">
      <t>ギム</t>
    </rPh>
    <rPh sb="5" eb="8">
      <t>キョウイクヒ</t>
    </rPh>
    <rPh sb="8" eb="11">
      <t>フタンキン</t>
    </rPh>
    <phoneticPr fontId="7"/>
  </si>
  <si>
    <t>1節　こども青少年費補助金</t>
    <phoneticPr fontId="7"/>
  </si>
  <si>
    <t>1節　港湾調査委託金</t>
    <phoneticPr fontId="7"/>
  </si>
  <si>
    <t>1節　土地確認関係事務費交付金</t>
    <phoneticPr fontId="7"/>
  </si>
  <si>
    <t>3節　岸壁賃貸料</t>
    <phoneticPr fontId="7"/>
  </si>
  <si>
    <t>1節　港湾費寄付金</t>
    <phoneticPr fontId="7"/>
  </si>
  <si>
    <t>1目　元気づくり基金繰入金</t>
    <rPh sb="1" eb="2">
      <t>モク</t>
    </rPh>
    <rPh sb="3" eb="5">
      <t>ゲンキ</t>
    </rPh>
    <rPh sb="8" eb="10">
      <t>キキン</t>
    </rPh>
    <rPh sb="10" eb="12">
      <t>クリイレ</t>
    </rPh>
    <rPh sb="12" eb="13">
      <t>キン</t>
    </rPh>
    <phoneticPr fontId="7"/>
  </si>
  <si>
    <t>1節　元気づくり基金繰入金</t>
    <rPh sb="1" eb="2">
      <t>セツ</t>
    </rPh>
    <rPh sb="3" eb="5">
      <t>ゲンキ</t>
    </rPh>
    <rPh sb="8" eb="10">
      <t>キキン</t>
    </rPh>
    <rPh sb="10" eb="12">
      <t>クリイレ</t>
    </rPh>
    <rPh sb="12" eb="13">
      <t>キン</t>
    </rPh>
    <phoneticPr fontId="7"/>
  </si>
  <si>
    <t>1節　港湾環境整備事業収入</t>
    <phoneticPr fontId="7"/>
  </si>
  <si>
    <t>都市交通局</t>
    <rPh sb="0" eb="2">
      <t>トシ</t>
    </rPh>
    <rPh sb="2" eb="4">
      <t>コウツウ</t>
    </rPh>
    <rPh sb="4" eb="5">
      <t>キョク</t>
    </rPh>
    <phoneticPr fontId="7"/>
  </si>
  <si>
    <t>5項　入湯税</t>
    <rPh sb="1" eb="2">
      <t>コウ</t>
    </rPh>
    <rPh sb="3" eb="5">
      <t>ニュウトウ</t>
    </rPh>
    <rPh sb="5" eb="6">
      <t>ゼイ</t>
    </rPh>
    <phoneticPr fontId="7"/>
  </si>
  <si>
    <t>1目　入湯税</t>
    <rPh sb="1" eb="2">
      <t>モク</t>
    </rPh>
    <rPh sb="3" eb="5">
      <t>ニュウトウ</t>
    </rPh>
    <rPh sb="5" eb="6">
      <t>ゼイ</t>
    </rPh>
    <phoneticPr fontId="7"/>
  </si>
  <si>
    <t>6項　事業所税</t>
    <rPh sb="1" eb="2">
      <t>コウ</t>
    </rPh>
    <rPh sb="3" eb="6">
      <t>ジギョウショ</t>
    </rPh>
    <rPh sb="6" eb="7">
      <t>シャゼイ</t>
    </rPh>
    <phoneticPr fontId="7"/>
  </si>
  <si>
    <t>7項　都市計画税</t>
    <rPh sb="1" eb="2">
      <t>コウ</t>
    </rPh>
    <rPh sb="3" eb="5">
      <t>トシ</t>
    </rPh>
    <rPh sb="5" eb="7">
      <t>ケイカク</t>
    </rPh>
    <rPh sb="7" eb="8">
      <t>ゼイ</t>
    </rPh>
    <phoneticPr fontId="7"/>
  </si>
  <si>
    <t>10款　軽油引取税交付金</t>
    <rPh sb="2" eb="3">
      <t>カン</t>
    </rPh>
    <rPh sb="4" eb="6">
      <t>ケイユ</t>
    </rPh>
    <rPh sb="6" eb="8">
      <t>ヒキトリ</t>
    </rPh>
    <rPh sb="8" eb="9">
      <t>ゼイ</t>
    </rPh>
    <rPh sb="9" eb="12">
      <t>コウフキン</t>
    </rPh>
    <phoneticPr fontId="7"/>
  </si>
  <si>
    <t>11款　地方特例交付金</t>
    <rPh sb="2" eb="3">
      <t>カン</t>
    </rPh>
    <rPh sb="4" eb="6">
      <t>チホウ</t>
    </rPh>
    <rPh sb="6" eb="8">
      <t>トクレイ</t>
    </rPh>
    <rPh sb="8" eb="11">
      <t>コウフキン</t>
    </rPh>
    <phoneticPr fontId="7"/>
  </si>
  <si>
    <t>12款　地方交付税</t>
    <rPh sb="2" eb="3">
      <t>カン</t>
    </rPh>
    <phoneticPr fontId="7"/>
  </si>
  <si>
    <t>13款　交通安全対策特別交付金</t>
    <rPh sb="2" eb="3">
      <t>カン</t>
    </rPh>
    <phoneticPr fontId="7"/>
  </si>
  <si>
    <t>14款　分担金及負担金</t>
    <rPh sb="2" eb="3">
      <t>カン</t>
    </rPh>
    <rPh sb="4" eb="7">
      <t>ブンタンキン</t>
    </rPh>
    <rPh sb="7" eb="8">
      <t>オヨ</t>
    </rPh>
    <rPh sb="8" eb="11">
      <t>フタンキン</t>
    </rPh>
    <phoneticPr fontId="7"/>
  </si>
  <si>
    <t>15款　使用料及手数料</t>
    <rPh sb="2" eb="3">
      <t>カン</t>
    </rPh>
    <rPh sb="4" eb="7">
      <t>シヨウリョウ</t>
    </rPh>
    <rPh sb="7" eb="8">
      <t>オヨ</t>
    </rPh>
    <rPh sb="8" eb="11">
      <t>テスウリョウ</t>
    </rPh>
    <phoneticPr fontId="7"/>
  </si>
  <si>
    <t>16款　国庫支出金</t>
    <rPh sb="2" eb="3">
      <t>カン</t>
    </rPh>
    <rPh sb="4" eb="6">
      <t>コッコ</t>
    </rPh>
    <rPh sb="6" eb="9">
      <t>シシュツキン</t>
    </rPh>
    <phoneticPr fontId="7"/>
  </si>
  <si>
    <t>17款　府支出金</t>
    <rPh sb="2" eb="3">
      <t>カン</t>
    </rPh>
    <rPh sb="4" eb="5">
      <t>フ</t>
    </rPh>
    <rPh sb="5" eb="8">
      <t>シシュツキン</t>
    </rPh>
    <phoneticPr fontId="7"/>
  </si>
  <si>
    <t>18款　財産収入</t>
    <rPh sb="2" eb="3">
      <t>カン</t>
    </rPh>
    <rPh sb="4" eb="6">
      <t>ザイサン</t>
    </rPh>
    <rPh sb="6" eb="8">
      <t>シュウニュウ</t>
    </rPh>
    <phoneticPr fontId="7"/>
  </si>
  <si>
    <t>19款　財産売却代</t>
    <rPh sb="2" eb="3">
      <t>カン</t>
    </rPh>
    <rPh sb="4" eb="6">
      <t>ザイサン</t>
    </rPh>
    <rPh sb="6" eb="8">
      <t>バイキャク</t>
    </rPh>
    <rPh sb="8" eb="9">
      <t>ダイ</t>
    </rPh>
    <phoneticPr fontId="7"/>
  </si>
  <si>
    <t>20款　寄付金</t>
    <rPh sb="2" eb="3">
      <t>カン</t>
    </rPh>
    <rPh sb="4" eb="7">
      <t>キフキン</t>
    </rPh>
    <phoneticPr fontId="7"/>
  </si>
  <si>
    <t>21款　繰入金</t>
    <rPh sb="2" eb="3">
      <t>カン</t>
    </rPh>
    <rPh sb="4" eb="6">
      <t>クリイレ</t>
    </rPh>
    <rPh sb="6" eb="7">
      <t>キン</t>
    </rPh>
    <phoneticPr fontId="7"/>
  </si>
  <si>
    <t>22款　諸収入</t>
    <rPh sb="2" eb="3">
      <t>カン</t>
    </rPh>
    <rPh sb="4" eb="5">
      <t>ショ</t>
    </rPh>
    <rPh sb="5" eb="7">
      <t>シュウニュウ</t>
    </rPh>
    <phoneticPr fontId="7"/>
  </si>
  <si>
    <t>23款　市債</t>
    <rPh sb="2" eb="3">
      <t>カン</t>
    </rPh>
    <rPh sb="4" eb="6">
      <t>シサイ</t>
    </rPh>
    <phoneticPr fontId="7"/>
  </si>
  <si>
    <t>4節　生活困窮者自立支援費補助金</t>
    <rPh sb="1" eb="2">
      <t>セツ</t>
    </rPh>
    <rPh sb="3" eb="5">
      <t>セイカツ</t>
    </rPh>
    <rPh sb="5" eb="8">
      <t>コンキュウシャ</t>
    </rPh>
    <rPh sb="8" eb="10">
      <t>ジリツ</t>
    </rPh>
    <rPh sb="10" eb="12">
      <t>シエン</t>
    </rPh>
    <rPh sb="12" eb="13">
      <t>ヒ</t>
    </rPh>
    <rPh sb="13" eb="16">
      <t>ホジョキン</t>
    </rPh>
    <phoneticPr fontId="7"/>
  </si>
  <si>
    <t>5節　環境改善費補助金</t>
    <rPh sb="1" eb="2">
      <t>セツ</t>
    </rPh>
    <rPh sb="3" eb="5">
      <t>カンキョウ</t>
    </rPh>
    <rPh sb="5" eb="7">
      <t>カイゼン</t>
    </rPh>
    <rPh sb="7" eb="8">
      <t>ヒ</t>
    </rPh>
    <rPh sb="8" eb="11">
      <t>ホジョキン</t>
    </rPh>
    <phoneticPr fontId="7"/>
  </si>
  <si>
    <t>6節　其他福祉費補助金</t>
    <rPh sb="1" eb="2">
      <t>セツ</t>
    </rPh>
    <rPh sb="3" eb="5">
      <t>ソノタ</t>
    </rPh>
    <rPh sb="5" eb="7">
      <t>フクシ</t>
    </rPh>
    <rPh sb="7" eb="8">
      <t>ヒ</t>
    </rPh>
    <rPh sb="8" eb="11">
      <t>ホジョキン</t>
    </rPh>
    <phoneticPr fontId="7"/>
  </si>
  <si>
    <t>7節　生活保護費補助金</t>
    <rPh sb="1" eb="2">
      <t>セツ</t>
    </rPh>
    <rPh sb="3" eb="5">
      <t>セイカツ</t>
    </rPh>
    <rPh sb="5" eb="7">
      <t>ホゴ</t>
    </rPh>
    <rPh sb="7" eb="8">
      <t>ヒ</t>
    </rPh>
    <rPh sb="8" eb="11">
      <t>ホジョキン</t>
    </rPh>
    <phoneticPr fontId="7"/>
  </si>
  <si>
    <t>1節　感染症予防費補助金</t>
    <rPh sb="1" eb="2">
      <t>セツ</t>
    </rPh>
    <rPh sb="3" eb="6">
      <t>カンセンショウ</t>
    </rPh>
    <rPh sb="6" eb="8">
      <t>ヨボウ</t>
    </rPh>
    <rPh sb="8" eb="9">
      <t>ヒ</t>
    </rPh>
    <rPh sb="9" eb="12">
      <t>ホジョキン</t>
    </rPh>
    <phoneticPr fontId="7"/>
  </si>
  <si>
    <t>2節　健康増進費補助金</t>
    <rPh sb="1" eb="2">
      <t>セツ</t>
    </rPh>
    <rPh sb="3" eb="5">
      <t>ケンコウ</t>
    </rPh>
    <rPh sb="5" eb="7">
      <t>ゾウシン</t>
    </rPh>
    <rPh sb="7" eb="8">
      <t>ヒ</t>
    </rPh>
    <rPh sb="8" eb="11">
      <t>ホジョキン</t>
    </rPh>
    <phoneticPr fontId="7"/>
  </si>
  <si>
    <t>3節　保健医療費補助金</t>
    <rPh sb="1" eb="2">
      <t>セツ</t>
    </rPh>
    <rPh sb="3" eb="5">
      <t>ホケン</t>
    </rPh>
    <rPh sb="5" eb="8">
      <t>イリョウヒ</t>
    </rPh>
    <rPh sb="8" eb="11">
      <t>ホジョキン</t>
    </rPh>
    <phoneticPr fontId="7"/>
  </si>
  <si>
    <t>4節　生活衛生費補助金</t>
    <rPh sb="1" eb="2">
      <t>セツ</t>
    </rPh>
    <rPh sb="3" eb="5">
      <t>セイカツ</t>
    </rPh>
    <rPh sb="5" eb="7">
      <t>エイセイ</t>
    </rPh>
    <rPh sb="7" eb="8">
      <t>ヒ</t>
    </rPh>
    <rPh sb="8" eb="11">
      <t>ホジョキン</t>
    </rPh>
    <phoneticPr fontId="7"/>
  </si>
  <si>
    <t>2節　教育派遣委託金</t>
    <rPh sb="1" eb="2">
      <t>セツ</t>
    </rPh>
    <phoneticPr fontId="7"/>
  </si>
  <si>
    <t>1節　公園費補助金</t>
    <rPh sb="1" eb="2">
      <t>セツ</t>
    </rPh>
    <rPh sb="3" eb="5">
      <t>コウエン</t>
    </rPh>
    <rPh sb="5" eb="6">
      <t>ヒ</t>
    </rPh>
    <rPh sb="6" eb="9">
      <t>ホジョキン</t>
    </rPh>
    <phoneticPr fontId="7"/>
  </si>
  <si>
    <t>3節　地方選挙委託金</t>
    <rPh sb="1" eb="2">
      <t>セツ</t>
    </rPh>
    <rPh sb="3" eb="5">
      <t>チホウ</t>
    </rPh>
    <rPh sb="5" eb="7">
      <t>センキョ</t>
    </rPh>
    <rPh sb="7" eb="9">
      <t>イタク</t>
    </rPh>
    <rPh sb="9" eb="10">
      <t>キン</t>
    </rPh>
    <phoneticPr fontId="7"/>
  </si>
  <si>
    <t>1目　食肉市場事業会計繰入金</t>
    <rPh sb="1" eb="2">
      <t>モク</t>
    </rPh>
    <rPh sb="3" eb="5">
      <t>ショクニク</t>
    </rPh>
    <rPh sb="5" eb="7">
      <t>シジョウ</t>
    </rPh>
    <rPh sb="7" eb="9">
      <t>ジギョウ</t>
    </rPh>
    <rPh sb="9" eb="11">
      <t>カイケイ</t>
    </rPh>
    <rPh sb="11" eb="13">
      <t>クリイレ</t>
    </rPh>
    <rPh sb="13" eb="14">
      <t>キン</t>
    </rPh>
    <phoneticPr fontId="7"/>
  </si>
  <si>
    <t>2目　駐車場事業会計繰入金</t>
    <rPh sb="1" eb="2">
      <t>モク</t>
    </rPh>
    <rPh sb="3" eb="6">
      <t>チュウシャジョウ</t>
    </rPh>
    <rPh sb="6" eb="8">
      <t>ジギョウ</t>
    </rPh>
    <rPh sb="8" eb="10">
      <t>カイケイ</t>
    </rPh>
    <rPh sb="10" eb="12">
      <t>クリイレ</t>
    </rPh>
    <rPh sb="12" eb="13">
      <t>キン</t>
    </rPh>
    <phoneticPr fontId="7"/>
  </si>
  <si>
    <t>3目　母子父子寡婦福祉貸付資金会計繰入金</t>
    <rPh sb="1" eb="2">
      <t>モク</t>
    </rPh>
    <rPh sb="3" eb="5">
      <t>ボシ</t>
    </rPh>
    <rPh sb="5" eb="7">
      <t>フシ</t>
    </rPh>
    <rPh sb="7" eb="9">
      <t>カフ</t>
    </rPh>
    <rPh sb="9" eb="11">
      <t>フクシ</t>
    </rPh>
    <rPh sb="11" eb="13">
      <t>カシツケ</t>
    </rPh>
    <rPh sb="13" eb="15">
      <t>シキン</t>
    </rPh>
    <rPh sb="15" eb="17">
      <t>カイケイ</t>
    </rPh>
    <rPh sb="17" eb="19">
      <t>クリイレ</t>
    </rPh>
    <rPh sb="19" eb="20">
      <t>キン</t>
    </rPh>
    <phoneticPr fontId="7"/>
  </si>
  <si>
    <t>4目　港営事業会計繰入金</t>
    <rPh sb="1" eb="2">
      <t>モク</t>
    </rPh>
    <rPh sb="3" eb="4">
      <t>ミナト</t>
    </rPh>
    <rPh sb="4" eb="5">
      <t>エイ</t>
    </rPh>
    <rPh sb="5" eb="7">
      <t>ジギョウ</t>
    </rPh>
    <rPh sb="7" eb="9">
      <t>カイケイ</t>
    </rPh>
    <rPh sb="9" eb="11">
      <t>クリイレ</t>
    </rPh>
    <rPh sb="11" eb="12">
      <t>キン</t>
    </rPh>
    <phoneticPr fontId="7"/>
  </si>
  <si>
    <t>3目　雇用施策推進基金繰入金</t>
    <rPh sb="1" eb="2">
      <t>モク</t>
    </rPh>
    <rPh sb="3" eb="5">
      <t>コヨウ</t>
    </rPh>
    <rPh sb="5" eb="7">
      <t>シサク</t>
    </rPh>
    <rPh sb="7" eb="9">
      <t>スイシン</t>
    </rPh>
    <rPh sb="9" eb="11">
      <t>キキン</t>
    </rPh>
    <rPh sb="11" eb="13">
      <t>クリイレ</t>
    </rPh>
    <rPh sb="13" eb="14">
      <t>キン</t>
    </rPh>
    <phoneticPr fontId="7"/>
  </si>
  <si>
    <t>4目　男女共同参画施策推進基金繰入金</t>
    <rPh sb="1" eb="2">
      <t>モク</t>
    </rPh>
    <rPh sb="3" eb="5">
      <t>ダンジョ</t>
    </rPh>
    <rPh sb="5" eb="7">
      <t>キョウドウ</t>
    </rPh>
    <rPh sb="7" eb="9">
      <t>サンカク</t>
    </rPh>
    <rPh sb="9" eb="11">
      <t>シサク</t>
    </rPh>
    <rPh sb="11" eb="13">
      <t>スイシン</t>
    </rPh>
    <rPh sb="13" eb="15">
      <t>キキン</t>
    </rPh>
    <rPh sb="15" eb="17">
      <t>クリイレ</t>
    </rPh>
    <rPh sb="17" eb="18">
      <t>キン</t>
    </rPh>
    <phoneticPr fontId="7"/>
  </si>
  <si>
    <t>1節　交通政策基金繰入金</t>
    <rPh sb="1" eb="2">
      <t>セツ</t>
    </rPh>
    <rPh sb="3" eb="5">
      <t>コウツウ</t>
    </rPh>
    <rPh sb="5" eb="7">
      <t>セイサク</t>
    </rPh>
    <rPh sb="7" eb="9">
      <t>キキン</t>
    </rPh>
    <rPh sb="9" eb="11">
      <t>クリイレ</t>
    </rPh>
    <rPh sb="11" eb="12">
      <t>キン</t>
    </rPh>
    <phoneticPr fontId="7"/>
  </si>
  <si>
    <t>12目　斎場霊園収入</t>
    <rPh sb="2" eb="3">
      <t>モク</t>
    </rPh>
    <rPh sb="4" eb="6">
      <t>サイジョウ</t>
    </rPh>
    <rPh sb="6" eb="8">
      <t>レイエン</t>
    </rPh>
    <rPh sb="8" eb="10">
      <t>シュウニュウ</t>
    </rPh>
    <phoneticPr fontId="7"/>
  </si>
  <si>
    <t>1節　斎場霊園収入</t>
    <rPh sb="1" eb="2">
      <t>セツ</t>
    </rPh>
    <rPh sb="3" eb="5">
      <t>サイジョウ</t>
    </rPh>
    <rPh sb="5" eb="7">
      <t>レイエン</t>
    </rPh>
    <rPh sb="7" eb="9">
      <t>シュウニュウ</t>
    </rPh>
    <phoneticPr fontId="7"/>
  </si>
  <si>
    <t>13目　信用保証協会補助金返還金収入</t>
    <rPh sb="2" eb="3">
      <t>モク</t>
    </rPh>
    <rPh sb="4" eb="6">
      <t>シンヨウ</t>
    </rPh>
    <rPh sb="6" eb="8">
      <t>ホショウ</t>
    </rPh>
    <rPh sb="8" eb="10">
      <t>キョウカイ</t>
    </rPh>
    <rPh sb="10" eb="13">
      <t>ホジョキン</t>
    </rPh>
    <rPh sb="13" eb="16">
      <t>ヘンカンキン</t>
    </rPh>
    <rPh sb="16" eb="18">
      <t>シュウニュウ</t>
    </rPh>
    <phoneticPr fontId="7"/>
  </si>
  <si>
    <t>14目　都市計画事業収入</t>
    <rPh sb="2" eb="3">
      <t>モク</t>
    </rPh>
    <rPh sb="4" eb="6">
      <t>トシ</t>
    </rPh>
    <rPh sb="6" eb="8">
      <t>ケイカク</t>
    </rPh>
    <rPh sb="8" eb="10">
      <t>ジギョウ</t>
    </rPh>
    <rPh sb="10" eb="12">
      <t>シュウニュウ</t>
    </rPh>
    <phoneticPr fontId="7"/>
  </si>
  <si>
    <t>15目　港湾環境整備事業収入</t>
    <rPh sb="2" eb="3">
      <t>モク</t>
    </rPh>
    <rPh sb="4" eb="6">
      <t>コウワン</t>
    </rPh>
    <rPh sb="6" eb="8">
      <t>カンキョウ</t>
    </rPh>
    <rPh sb="8" eb="10">
      <t>セイビ</t>
    </rPh>
    <rPh sb="10" eb="12">
      <t>ジギョウ</t>
    </rPh>
    <rPh sb="12" eb="14">
      <t>シュウニュウ</t>
    </rPh>
    <phoneticPr fontId="7"/>
  </si>
  <si>
    <t>16目　消防事業収入</t>
    <rPh sb="2" eb="3">
      <t>モク</t>
    </rPh>
    <rPh sb="4" eb="6">
      <t>ショウボウ</t>
    </rPh>
    <rPh sb="6" eb="8">
      <t>ジギョウ</t>
    </rPh>
    <rPh sb="8" eb="10">
      <t>シュウニュウ</t>
    </rPh>
    <phoneticPr fontId="7"/>
  </si>
  <si>
    <t>17目　学校給食事業収入</t>
    <rPh sb="2" eb="3">
      <t>モク</t>
    </rPh>
    <rPh sb="4" eb="6">
      <t>ガッコウ</t>
    </rPh>
    <rPh sb="6" eb="8">
      <t>キュウショク</t>
    </rPh>
    <rPh sb="8" eb="10">
      <t>ジギョウ</t>
    </rPh>
    <rPh sb="10" eb="12">
      <t>シュウニュウ</t>
    </rPh>
    <phoneticPr fontId="7"/>
  </si>
  <si>
    <t>18目　日本スポーツ振興センター負担金収入</t>
    <rPh sb="2" eb="3">
      <t>モク</t>
    </rPh>
    <rPh sb="4" eb="6">
      <t>ニホン</t>
    </rPh>
    <rPh sb="10" eb="12">
      <t>シンコウ</t>
    </rPh>
    <rPh sb="16" eb="19">
      <t>フタンキン</t>
    </rPh>
    <rPh sb="19" eb="21">
      <t>シュウニュウ</t>
    </rPh>
    <phoneticPr fontId="7"/>
  </si>
  <si>
    <t>19目　文化財調査事業収入</t>
    <rPh sb="2" eb="3">
      <t>モク</t>
    </rPh>
    <rPh sb="4" eb="7">
      <t>ブンカザイ</t>
    </rPh>
    <rPh sb="7" eb="9">
      <t>チョウサ</t>
    </rPh>
    <rPh sb="9" eb="11">
      <t>ジギョウ</t>
    </rPh>
    <rPh sb="11" eb="13">
      <t>シュウニュウ</t>
    </rPh>
    <phoneticPr fontId="7"/>
  </si>
  <si>
    <t>20目　公舎収入</t>
    <rPh sb="2" eb="3">
      <t>モク</t>
    </rPh>
    <rPh sb="4" eb="6">
      <t>コウシャ</t>
    </rPh>
    <rPh sb="6" eb="8">
      <t>シュウニュウ</t>
    </rPh>
    <phoneticPr fontId="7"/>
  </si>
  <si>
    <t>6節　高速道路事業出資資金</t>
    <rPh sb="1" eb="2">
      <t>セツ</t>
    </rPh>
    <rPh sb="3" eb="5">
      <t>コウソク</t>
    </rPh>
    <rPh sb="5" eb="7">
      <t>ドウロ</t>
    </rPh>
    <rPh sb="7" eb="9">
      <t>ジギョウ</t>
    </rPh>
    <rPh sb="9" eb="11">
      <t>シュッシ</t>
    </rPh>
    <rPh sb="11" eb="13">
      <t>シキン</t>
    </rPh>
    <phoneticPr fontId="7"/>
  </si>
  <si>
    <t>7節　鉄道整備協力事業資金</t>
    <rPh sb="1" eb="2">
      <t>セツ</t>
    </rPh>
    <rPh sb="3" eb="5">
      <t>テツドウ</t>
    </rPh>
    <rPh sb="5" eb="7">
      <t>セイビ</t>
    </rPh>
    <rPh sb="7" eb="9">
      <t>キョウリョク</t>
    </rPh>
    <rPh sb="9" eb="11">
      <t>ジギョウ</t>
    </rPh>
    <rPh sb="11" eb="13">
      <t>シキン</t>
    </rPh>
    <phoneticPr fontId="7"/>
  </si>
  <si>
    <t>13目　臨時財政対策債</t>
    <rPh sb="2" eb="3">
      <t>モク</t>
    </rPh>
    <rPh sb="4" eb="6">
      <t>リンジ</t>
    </rPh>
    <rPh sb="6" eb="8">
      <t>ザイセイ</t>
    </rPh>
    <rPh sb="8" eb="10">
      <t>タイサク</t>
    </rPh>
    <rPh sb="10" eb="11">
      <t>サイ</t>
    </rPh>
    <phoneticPr fontId="7"/>
  </si>
  <si>
    <t>都島区役所</t>
    <rPh sb="0" eb="5">
      <t>ミヤコジマクヤクショ</t>
    </rPh>
    <phoneticPr fontId="7"/>
  </si>
  <si>
    <t>平野区役所</t>
    <rPh sb="0" eb="5">
      <t>ヒラノクヤクショ</t>
    </rPh>
    <phoneticPr fontId="7"/>
  </si>
  <si>
    <t>住之江区役所</t>
    <rPh sb="0" eb="3">
      <t>スミノエ</t>
    </rPh>
    <rPh sb="3" eb="6">
      <t>クヤクショ</t>
    </rPh>
    <phoneticPr fontId="7"/>
  </si>
  <si>
    <t>交通政策基金からの繰入金</t>
    <rPh sb="0" eb="2">
      <t>コウツウ</t>
    </rPh>
    <rPh sb="2" eb="4">
      <t>セイサク</t>
    </rPh>
    <rPh sb="4" eb="6">
      <t>キキン</t>
    </rPh>
    <rPh sb="9" eb="10">
      <t>ク</t>
    </rPh>
    <rPh sb="10" eb="11">
      <t>イ</t>
    </rPh>
    <rPh sb="11" eb="12">
      <t>キン</t>
    </rPh>
    <phoneticPr fontId="20"/>
  </si>
  <si>
    <t>都市交通局</t>
    <rPh sb="0" eb="2">
      <t>トシ</t>
    </rPh>
    <rPh sb="2" eb="4">
      <t>コウツウ</t>
    </rPh>
    <rPh sb="4" eb="5">
      <t>キョク</t>
    </rPh>
    <phoneticPr fontId="18"/>
  </si>
  <si>
    <t>都市交通事業に係る市債</t>
    <rPh sb="0" eb="2">
      <t>トシ</t>
    </rPh>
    <rPh sb="2" eb="4">
      <t>コウツウ</t>
    </rPh>
    <rPh sb="4" eb="6">
      <t>ジギョウ</t>
    </rPh>
    <rPh sb="9" eb="11">
      <t>シサイ</t>
    </rPh>
    <phoneticPr fontId="7"/>
  </si>
  <si>
    <t>8目　動物愛護管理施策推進基金繰入金</t>
    <rPh sb="1" eb="2">
      <t>モク</t>
    </rPh>
    <rPh sb="3" eb="11">
      <t>ドウブツアイゴカンリシサク</t>
    </rPh>
    <rPh sb="11" eb="13">
      <t>スイシン</t>
    </rPh>
    <rPh sb="13" eb="15">
      <t>キキン</t>
    </rPh>
    <rPh sb="15" eb="17">
      <t>クリイレ</t>
    </rPh>
    <rPh sb="17" eb="18">
      <t>キン</t>
    </rPh>
    <phoneticPr fontId="7"/>
  </si>
  <si>
    <t>1節　動物愛護管理施策推進基金繰入金</t>
    <rPh sb="1" eb="2">
      <t>セツ</t>
    </rPh>
    <rPh sb="3" eb="11">
      <t>ドウブツアイゴカンリシサク</t>
    </rPh>
    <rPh sb="11" eb="13">
      <t>スイシン</t>
    </rPh>
    <rPh sb="13" eb="15">
      <t>キキン</t>
    </rPh>
    <rPh sb="15" eb="17">
      <t>クリイレ</t>
    </rPh>
    <rPh sb="17" eb="18">
      <t>キン</t>
    </rPh>
    <phoneticPr fontId="7"/>
  </si>
  <si>
    <t>動物愛護管理施策推進基金からの繰入金</t>
    <rPh sb="15" eb="17">
      <t>クリイレ</t>
    </rPh>
    <rPh sb="17" eb="18">
      <t>キン</t>
    </rPh>
    <phoneticPr fontId="7"/>
  </si>
  <si>
    <t>こども
青少年局</t>
  </si>
  <si>
    <t>区画整理事業に対する交付金</t>
    <rPh sb="0" eb="2">
      <t>クカク</t>
    </rPh>
    <rPh sb="2" eb="4">
      <t>セイリ</t>
    </rPh>
    <rPh sb="4" eb="6">
      <t>ジギョウ</t>
    </rPh>
    <rPh sb="7" eb="8">
      <t>タイ</t>
    </rPh>
    <rPh sb="10" eb="13">
      <t>コウフキン</t>
    </rPh>
    <phoneticPr fontId="4"/>
  </si>
  <si>
    <t>都市再開発事業に対する交付金</t>
    <rPh sb="0" eb="2">
      <t>トシ</t>
    </rPh>
    <rPh sb="2" eb="5">
      <t>サイカイハツ</t>
    </rPh>
    <rPh sb="5" eb="7">
      <t>ジギョウ</t>
    </rPh>
    <rPh sb="8" eb="9">
      <t>タイ</t>
    </rPh>
    <rPh sb="11" eb="14">
      <t>コウフキン</t>
    </rPh>
    <phoneticPr fontId="4"/>
  </si>
  <si>
    <t>市営住宅使用料等の過年度収入</t>
  </si>
  <si>
    <t>都市整備局</t>
  </si>
  <si>
    <t>住宅事業に係る市債</t>
    <rPh sb="0" eb="2">
      <t>ジュウタク</t>
    </rPh>
    <rPh sb="2" eb="4">
      <t>ジギョウ</t>
    </rPh>
    <rPh sb="7" eb="9">
      <t>シサイ</t>
    </rPh>
    <phoneticPr fontId="4"/>
  </si>
  <si>
    <t>都市整備局</t>
    <rPh sb="0" eb="2">
      <t>トシ</t>
    </rPh>
    <rPh sb="2" eb="4">
      <t>セイビ</t>
    </rPh>
    <rPh sb="4" eb="5">
      <t>キョク</t>
    </rPh>
    <phoneticPr fontId="4"/>
  </si>
  <si>
    <t>1節　環境費補助金</t>
  </si>
  <si>
    <t>環境局</t>
  </si>
  <si>
    <t>環境局</t>
    <rPh sb="0" eb="3">
      <t>カンキョウキョク</t>
    </rPh>
    <phoneticPr fontId="0"/>
  </si>
  <si>
    <t>1節　男女共同参画センター使用料</t>
  </si>
  <si>
    <t>中央館・西部館・南部館・東部館</t>
  </si>
  <si>
    <t>市民局</t>
  </si>
  <si>
    <t>3節　印鑑証明手数料</t>
  </si>
  <si>
    <t>印鑑登録証明書の発行に係る手数料</t>
  </si>
  <si>
    <t>4節　住民票手数料</t>
  </si>
  <si>
    <t>住民票の写しの発行に係る手数料等</t>
  </si>
  <si>
    <t>1節　デザイン教育研究所授業料</t>
  </si>
  <si>
    <t>デザイン教育研究所授業料</t>
  </si>
  <si>
    <t>教育委員会
事務局</t>
  </si>
  <si>
    <t>2節　全日制高等学校授業料</t>
  </si>
  <si>
    <t>全日制高等学校授業料</t>
  </si>
  <si>
    <t>3節　定時制高等学校授業料</t>
  </si>
  <si>
    <t>4節　高等学校聴講料</t>
  </si>
  <si>
    <t>高等学校聴講料</t>
  </si>
  <si>
    <t>5節　其他使用料</t>
  </si>
  <si>
    <t>行政財産の目的外使用料</t>
  </si>
  <si>
    <t>1節　デザイン教育研究所検定料</t>
  </si>
  <si>
    <t>デザイン教育研究所入所検定料</t>
  </si>
  <si>
    <t>2節　デザイン教育研究所入所料</t>
  </si>
  <si>
    <t>デザイン教育研究所入所料</t>
  </si>
  <si>
    <t>3節　中学校検定料</t>
  </si>
  <si>
    <t>高等学校入学検定料</t>
  </si>
  <si>
    <t>高等学校入学料</t>
  </si>
  <si>
    <t>小・中学校教職員の給与に対する負担金等</t>
  </si>
  <si>
    <t>高等学校授業料不徴収に対する負担金</t>
  </si>
  <si>
    <t>児童・生徒数の増加に伴う小・中学校校舎の建設に対する負担金等</t>
  </si>
  <si>
    <t>特別支援教育就学奨励費に対する補助金等</t>
  </si>
  <si>
    <t>埋蔵文化財緊急発掘調査事業に対する補助金</t>
  </si>
  <si>
    <t>教育派遣に対する委託金</t>
  </si>
  <si>
    <t>教育調査に対する委託金</t>
  </si>
  <si>
    <t>教育関係事業に対する寄付金</t>
  </si>
  <si>
    <t>元気づくり基金からの繰入金</t>
  </si>
  <si>
    <t>田村教育振興基金からの繰入金</t>
  </si>
  <si>
    <t>教育振興基金からの繰入金</t>
  </si>
  <si>
    <t>高等学校等奨学費貸付金元金の返還金収入</t>
  </si>
  <si>
    <t>小学校給食費</t>
  </si>
  <si>
    <t>原因者負担分発掘調査経費等</t>
  </si>
  <si>
    <t>小・中学校給食費等の過年度収入</t>
  </si>
  <si>
    <t>学校教育施設整備事業に係る市債</t>
  </si>
  <si>
    <t>契約履行証明の発行に係る手数料等</t>
  </si>
  <si>
    <t>契約管財局</t>
  </si>
  <si>
    <t>土地賃貸料等に対する延滞損害金</t>
  </si>
  <si>
    <t>土地賃貸料等の過年度収入</t>
  </si>
  <si>
    <t>住吉区役所</t>
    <rPh sb="0" eb="2">
      <t>スミヨシ</t>
    </rPh>
    <rPh sb="2" eb="5">
      <t>クヤクショ</t>
    </rPh>
    <phoneticPr fontId="7"/>
  </si>
  <si>
    <t>こどもの「生きる力」を育む事業に対する補助金</t>
  </si>
  <si>
    <t>市会事務局</t>
  </si>
  <si>
    <t>1市税</t>
    <rPh sb="1" eb="3">
      <t>シゼイ</t>
    </rPh>
    <phoneticPr fontId="6"/>
  </si>
  <si>
    <t>13交通安全対策特別交付金</t>
  </si>
  <si>
    <t>15使用料及手数料</t>
  </si>
  <si>
    <t>西成区役所</t>
    <rPh sb="0" eb="3">
      <t>ニシナリク</t>
    </rPh>
    <rPh sb="3" eb="5">
      <t>ヤクショ</t>
    </rPh>
    <phoneticPr fontId="7"/>
  </si>
  <si>
    <t>1節　貸付金収入</t>
    <rPh sb="1" eb="2">
      <t>セツ</t>
    </rPh>
    <rPh sb="3" eb="5">
      <t>カシツケ</t>
    </rPh>
    <rPh sb="5" eb="6">
      <t>キン</t>
    </rPh>
    <rPh sb="6" eb="8">
      <t>シュウニュウ</t>
    </rPh>
    <phoneticPr fontId="7"/>
  </si>
  <si>
    <t>5節　都市交通事業資金</t>
    <rPh sb="1" eb="2">
      <t>セツ</t>
    </rPh>
    <phoneticPr fontId="7"/>
  </si>
  <si>
    <t>4節　都市計画事業資金</t>
    <rPh sb="1" eb="2">
      <t>セツ</t>
    </rPh>
    <rPh sb="3" eb="5">
      <t>トシ</t>
    </rPh>
    <rPh sb="5" eb="7">
      <t>ケイカク</t>
    </rPh>
    <rPh sb="7" eb="9">
      <t>ジギョウ</t>
    </rPh>
    <rPh sb="9" eb="11">
      <t>シキン</t>
    </rPh>
    <phoneticPr fontId="7"/>
  </si>
  <si>
    <t>入湯税現年課税分</t>
    <rPh sb="0" eb="2">
      <t>ニュウトウ</t>
    </rPh>
    <rPh sb="2" eb="3">
      <t>ゼイ</t>
    </rPh>
    <rPh sb="3" eb="5">
      <t>ゲンネン</t>
    </rPh>
    <rPh sb="5" eb="7">
      <t>カゼイ</t>
    </rPh>
    <rPh sb="7" eb="8">
      <t>ブン</t>
    </rPh>
    <phoneticPr fontId="7"/>
  </si>
  <si>
    <t>老人クラブ育成事業に対する補助金等</t>
    <rPh sb="0" eb="2">
      <t>ロウジン</t>
    </rPh>
    <rPh sb="5" eb="7">
      <t>イクセイ</t>
    </rPh>
    <rPh sb="7" eb="9">
      <t>ジギョウ</t>
    </rPh>
    <rPh sb="10" eb="11">
      <t>タイ</t>
    </rPh>
    <rPh sb="13" eb="16">
      <t>ホジョキン</t>
    </rPh>
    <phoneticPr fontId="0"/>
  </si>
  <si>
    <t>個人番号カード交付事業に対する補助金等</t>
    <rPh sb="0" eb="2">
      <t>コジン</t>
    </rPh>
    <rPh sb="2" eb="4">
      <t>バンゴウ</t>
    </rPh>
    <rPh sb="7" eb="9">
      <t>コウフ</t>
    </rPh>
    <rPh sb="9" eb="11">
      <t>ジギョウ</t>
    </rPh>
    <rPh sb="12" eb="13">
      <t>タイ</t>
    </rPh>
    <rPh sb="15" eb="18">
      <t>ホジョキン</t>
    </rPh>
    <rPh sb="18" eb="19">
      <t>ナド</t>
    </rPh>
    <phoneticPr fontId="7"/>
  </si>
  <si>
    <t>市立幼稚園施設整備事業に対する補助金</t>
    <rPh sb="0" eb="2">
      <t>シリツ</t>
    </rPh>
    <rPh sb="2" eb="5">
      <t>ヨウチエン</t>
    </rPh>
    <rPh sb="5" eb="7">
      <t>シセツ</t>
    </rPh>
    <rPh sb="7" eb="9">
      <t>セイビ</t>
    </rPh>
    <rPh sb="9" eb="11">
      <t>ジギョウ</t>
    </rPh>
    <rPh sb="12" eb="13">
      <t>タイ</t>
    </rPh>
    <rPh sb="15" eb="18">
      <t>ホジョキン</t>
    </rPh>
    <phoneticPr fontId="7"/>
  </si>
  <si>
    <t>不妊に悩む方への特定治療支援事業に対する補助金等</t>
    <rPh sb="0" eb="2">
      <t>フニン</t>
    </rPh>
    <rPh sb="3" eb="4">
      <t>ナヤ</t>
    </rPh>
    <rPh sb="5" eb="6">
      <t>ホウ</t>
    </rPh>
    <rPh sb="8" eb="10">
      <t>トクテイ</t>
    </rPh>
    <rPh sb="10" eb="12">
      <t>チリョウ</t>
    </rPh>
    <rPh sb="12" eb="14">
      <t>シエン</t>
    </rPh>
    <rPh sb="14" eb="16">
      <t>ジギョウ</t>
    </rPh>
    <rPh sb="17" eb="18">
      <t>タイ</t>
    </rPh>
    <rPh sb="20" eb="23">
      <t>ホジョキン</t>
    </rPh>
    <phoneticPr fontId="7"/>
  </si>
  <si>
    <t>特定感染症検査事業に対する補助金等</t>
    <rPh sb="0" eb="2">
      <t>トクテイ</t>
    </rPh>
    <rPh sb="2" eb="5">
      <t>カンセンショウ</t>
    </rPh>
    <rPh sb="5" eb="7">
      <t>ケンサ</t>
    </rPh>
    <rPh sb="7" eb="9">
      <t>ジギョウ</t>
    </rPh>
    <rPh sb="10" eb="11">
      <t>タイ</t>
    </rPh>
    <rPh sb="13" eb="16">
      <t>ホジョキン</t>
    </rPh>
    <phoneticPr fontId="7"/>
  </si>
  <si>
    <t>市営住宅補修事業に対する補助金等</t>
    <rPh sb="0" eb="2">
      <t>シエイ</t>
    </rPh>
    <rPh sb="2" eb="4">
      <t>ジュウタク</t>
    </rPh>
    <rPh sb="4" eb="6">
      <t>ホシュウ</t>
    </rPh>
    <rPh sb="6" eb="8">
      <t>ジギョウ</t>
    </rPh>
    <rPh sb="9" eb="10">
      <t>タイ</t>
    </rPh>
    <rPh sb="12" eb="15">
      <t>ホジョキン</t>
    </rPh>
    <rPh sb="15" eb="16">
      <t>トウ</t>
    </rPh>
    <phoneticPr fontId="0"/>
  </si>
  <si>
    <t>路上喫煙の防止に関する条例に基づく過料等</t>
    <rPh sb="0" eb="2">
      <t>ロジョウ</t>
    </rPh>
    <rPh sb="2" eb="4">
      <t>キツエン</t>
    </rPh>
    <rPh sb="5" eb="7">
      <t>ボウシ</t>
    </rPh>
    <rPh sb="8" eb="9">
      <t>カン</t>
    </rPh>
    <rPh sb="11" eb="13">
      <t>ジョウレイ</t>
    </rPh>
    <rPh sb="14" eb="15">
      <t>モト</t>
    </rPh>
    <rPh sb="17" eb="19">
      <t>カリョウ</t>
    </rPh>
    <rPh sb="19" eb="20">
      <t>トウ</t>
    </rPh>
    <phoneticPr fontId="0"/>
  </si>
  <si>
    <t>2節　河川施設工事其他収入</t>
    <phoneticPr fontId="7"/>
  </si>
  <si>
    <t>3節　樹木復旧其他収入</t>
    <phoneticPr fontId="7"/>
  </si>
  <si>
    <t>街路樹撤去復旧工事に係る費用負担収入</t>
    <phoneticPr fontId="7"/>
  </si>
  <si>
    <t>特区民泊の認定に係る手数料等</t>
    <rPh sb="0" eb="2">
      <t>トック</t>
    </rPh>
    <rPh sb="2" eb="3">
      <t>ミン</t>
    </rPh>
    <rPh sb="3" eb="4">
      <t>ハク</t>
    </rPh>
    <rPh sb="5" eb="7">
      <t>ニンテイ</t>
    </rPh>
    <rPh sb="8" eb="9">
      <t>カカ</t>
    </rPh>
    <rPh sb="10" eb="13">
      <t>テスウリョウ</t>
    </rPh>
    <rPh sb="13" eb="14">
      <t>トウ</t>
    </rPh>
    <phoneticPr fontId="0"/>
  </si>
  <si>
    <t>スクールソーシャルワーカーによる子ども相談事業に対する補助金</t>
    <rPh sb="16" eb="17">
      <t>コ</t>
    </rPh>
    <rPh sb="19" eb="21">
      <t>ソウダン</t>
    </rPh>
    <rPh sb="21" eb="23">
      <t>ジギョウ</t>
    </rPh>
    <phoneticPr fontId="7"/>
  </si>
  <si>
    <t>生活困窮世帯の子どもに対する学習支援事業に対する補助金等</t>
    <rPh sb="0" eb="2">
      <t>セイカツ</t>
    </rPh>
    <rPh sb="2" eb="4">
      <t>コンキュウ</t>
    </rPh>
    <rPh sb="4" eb="6">
      <t>セタイ</t>
    </rPh>
    <rPh sb="7" eb="8">
      <t>コ</t>
    </rPh>
    <rPh sb="11" eb="12">
      <t>タイ</t>
    </rPh>
    <rPh sb="14" eb="16">
      <t>ガクシュウ</t>
    </rPh>
    <rPh sb="16" eb="18">
      <t>シエン</t>
    </rPh>
    <rPh sb="18" eb="20">
      <t>ジギョウ</t>
    </rPh>
    <rPh sb="21" eb="22">
      <t>タイ</t>
    </rPh>
    <rPh sb="24" eb="27">
      <t>ホジョキン</t>
    </rPh>
    <rPh sb="27" eb="28">
      <t>トウ</t>
    </rPh>
    <phoneticPr fontId="16"/>
  </si>
  <si>
    <t>ひらの青春生活応援事業に対する補助金等</t>
    <rPh sb="3" eb="5">
      <t>セイシュン</t>
    </rPh>
    <rPh sb="5" eb="7">
      <t>セイカツ</t>
    </rPh>
    <rPh sb="7" eb="9">
      <t>オウエン</t>
    </rPh>
    <rPh sb="9" eb="11">
      <t>ジギョウ</t>
    </rPh>
    <rPh sb="12" eb="13">
      <t>タイ</t>
    </rPh>
    <rPh sb="15" eb="18">
      <t>ホジョキン</t>
    </rPh>
    <rPh sb="18" eb="19">
      <t>トウ</t>
    </rPh>
    <phoneticPr fontId="0"/>
  </si>
  <si>
    <t>都市防災不燃化促進事業に対する補助金</t>
    <rPh sb="0" eb="2">
      <t>トシ</t>
    </rPh>
    <rPh sb="2" eb="4">
      <t>ボウサイ</t>
    </rPh>
    <rPh sb="4" eb="7">
      <t>フネンカ</t>
    </rPh>
    <rPh sb="7" eb="9">
      <t>ソクシン</t>
    </rPh>
    <rPh sb="9" eb="11">
      <t>ジギョウ</t>
    </rPh>
    <rPh sb="12" eb="13">
      <t>タイ</t>
    </rPh>
    <rPh sb="15" eb="18">
      <t>ホジョキン</t>
    </rPh>
    <phoneticPr fontId="4"/>
  </si>
  <si>
    <t>成年後見支援センター事業に対する補助金</t>
    <rPh sb="0" eb="2">
      <t>セイネン</t>
    </rPh>
    <rPh sb="2" eb="4">
      <t>コウケン</t>
    </rPh>
    <rPh sb="4" eb="6">
      <t>シエン</t>
    </rPh>
    <rPh sb="10" eb="12">
      <t>ジギョウ</t>
    </rPh>
    <rPh sb="13" eb="14">
      <t>タイ</t>
    </rPh>
    <rPh sb="16" eb="19">
      <t>ホジョキン</t>
    </rPh>
    <phoneticPr fontId="7"/>
  </si>
  <si>
    <t>小児救急医療支援事業に対する補助金等</t>
    <rPh sb="0" eb="2">
      <t>ショウニ</t>
    </rPh>
    <rPh sb="2" eb="4">
      <t>キュウキュウ</t>
    </rPh>
    <rPh sb="4" eb="6">
      <t>イリョウ</t>
    </rPh>
    <rPh sb="6" eb="8">
      <t>シエン</t>
    </rPh>
    <rPh sb="8" eb="10">
      <t>ジギョウ</t>
    </rPh>
    <rPh sb="11" eb="12">
      <t>タイ</t>
    </rPh>
    <rPh sb="14" eb="17">
      <t>ホジョキン</t>
    </rPh>
    <phoneticPr fontId="0"/>
  </si>
  <si>
    <t>共同溝建設に係る分担金等（埋設企業者）</t>
    <rPh sb="0" eb="3">
      <t>キョウドウコウ</t>
    </rPh>
    <rPh sb="3" eb="5">
      <t>ケンセツ</t>
    </rPh>
    <rPh sb="8" eb="11">
      <t>ブンタンキン</t>
    </rPh>
    <rPh sb="11" eb="12">
      <t>トウ</t>
    </rPh>
    <rPh sb="13" eb="15">
      <t>マイセツ</t>
    </rPh>
    <rPh sb="15" eb="17">
      <t>キギョウ</t>
    </rPh>
    <rPh sb="17" eb="18">
      <t>シャ</t>
    </rPh>
    <phoneticPr fontId="13"/>
  </si>
  <si>
    <t>橋梁整備事業に係る分担金（堺市等）</t>
    <rPh sb="0" eb="2">
      <t>キョウリョウ</t>
    </rPh>
    <rPh sb="2" eb="4">
      <t>セイビ</t>
    </rPh>
    <rPh sb="4" eb="6">
      <t>ジギョウ</t>
    </rPh>
    <rPh sb="9" eb="11">
      <t>ブンタン</t>
    </rPh>
    <rPh sb="11" eb="12">
      <t>キン</t>
    </rPh>
    <rPh sb="13" eb="15">
      <t>サカイシ</t>
    </rPh>
    <rPh sb="15" eb="16">
      <t>トウ</t>
    </rPh>
    <phoneticPr fontId="13"/>
  </si>
  <si>
    <t>エリアマネジメント活動促進事業に係る分担金（うめきた先行開発地区における土地所有者）</t>
    <rPh sb="9" eb="11">
      <t>カツドウ</t>
    </rPh>
    <rPh sb="11" eb="13">
      <t>ソクシン</t>
    </rPh>
    <rPh sb="13" eb="15">
      <t>ジギョウ</t>
    </rPh>
    <rPh sb="18" eb="21">
      <t>ブンタンキン</t>
    </rPh>
    <rPh sb="26" eb="28">
      <t>センコウ</t>
    </rPh>
    <rPh sb="28" eb="30">
      <t>カイハツ</t>
    </rPh>
    <rPh sb="30" eb="32">
      <t>チク</t>
    </rPh>
    <rPh sb="36" eb="38">
      <t>トチ</t>
    </rPh>
    <rPh sb="38" eb="41">
      <t>ショユウシャ</t>
    </rPh>
    <phoneticPr fontId="18"/>
  </si>
  <si>
    <t>共同溝建設に係る分担金（埋設企業者）</t>
    <rPh sb="0" eb="3">
      <t>キョウドウコウ</t>
    </rPh>
    <rPh sb="3" eb="5">
      <t>ケンセツ</t>
    </rPh>
    <rPh sb="8" eb="11">
      <t>ブンタンキン</t>
    </rPh>
    <rPh sb="12" eb="14">
      <t>マイセツ</t>
    </rPh>
    <rPh sb="14" eb="16">
      <t>キギョウ</t>
    </rPh>
    <rPh sb="16" eb="17">
      <t>シャ</t>
    </rPh>
    <phoneticPr fontId="13"/>
  </si>
  <si>
    <t>障がい者スポーツセンター（舞洲・長居）</t>
    <rPh sb="0" eb="1">
      <t>ショウ</t>
    </rPh>
    <rPh sb="3" eb="4">
      <t>シャ</t>
    </rPh>
    <rPh sb="13" eb="15">
      <t>マイシマ</t>
    </rPh>
    <rPh sb="16" eb="18">
      <t>ナガイ</t>
    </rPh>
    <phoneticPr fontId="7"/>
  </si>
  <si>
    <t>戸籍全部（個人）事項証明書の発行に係る手数料等</t>
    <rPh sb="0" eb="2">
      <t>コセキ</t>
    </rPh>
    <rPh sb="2" eb="4">
      <t>ゼンブ</t>
    </rPh>
    <rPh sb="5" eb="7">
      <t>コジン</t>
    </rPh>
    <rPh sb="8" eb="10">
      <t>ジコウ</t>
    </rPh>
    <rPh sb="10" eb="13">
      <t>ショウメイショ</t>
    </rPh>
    <rPh sb="14" eb="16">
      <t>ハッコウ</t>
    </rPh>
    <rPh sb="19" eb="22">
      <t>テスウリョウ</t>
    </rPh>
    <phoneticPr fontId="7"/>
  </si>
  <si>
    <t>訪問型病児保育（共済型）推進事業に対する補助金等</t>
    <rPh sb="0" eb="2">
      <t>ホウモン</t>
    </rPh>
    <rPh sb="2" eb="3">
      <t>ガタ</t>
    </rPh>
    <rPh sb="3" eb="5">
      <t>ビョウジ</t>
    </rPh>
    <rPh sb="5" eb="7">
      <t>ホイク</t>
    </rPh>
    <rPh sb="8" eb="11">
      <t>キョウサイガタ</t>
    </rPh>
    <rPh sb="12" eb="14">
      <t>スイシン</t>
    </rPh>
    <rPh sb="14" eb="16">
      <t>ジギョウ</t>
    </rPh>
    <rPh sb="17" eb="18">
      <t>タイ</t>
    </rPh>
    <rPh sb="20" eb="23">
      <t>ホジョキン</t>
    </rPh>
    <rPh sb="23" eb="24">
      <t>トウ</t>
    </rPh>
    <phoneticPr fontId="11"/>
  </si>
  <si>
    <t>課税証明・納税証明の発行に係る手数料等</t>
    <rPh sb="0" eb="2">
      <t>カゼイ</t>
    </rPh>
    <rPh sb="2" eb="4">
      <t>ショウメイ</t>
    </rPh>
    <rPh sb="5" eb="7">
      <t>ノウゼイ</t>
    </rPh>
    <rPh sb="7" eb="9">
      <t>ショウメイ</t>
    </rPh>
    <rPh sb="10" eb="12">
      <t>ハッコウ</t>
    </rPh>
    <rPh sb="15" eb="18">
      <t>テスウリョウ</t>
    </rPh>
    <phoneticPr fontId="10"/>
  </si>
  <si>
    <t>診断書及び諸証明の発行に係る手数料</t>
    <rPh sb="0" eb="3">
      <t>シンダンショ</t>
    </rPh>
    <rPh sb="3" eb="4">
      <t>オヨ</t>
    </rPh>
    <rPh sb="5" eb="6">
      <t>ショ</t>
    </rPh>
    <rPh sb="6" eb="8">
      <t>ショウメイ</t>
    </rPh>
    <rPh sb="9" eb="11">
      <t>ハッコウ</t>
    </rPh>
    <rPh sb="12" eb="13">
      <t>カカ</t>
    </rPh>
    <rPh sb="14" eb="17">
      <t>テスウリョウ</t>
    </rPh>
    <phoneticPr fontId="7"/>
  </si>
  <si>
    <t>産業廃棄物収集運搬業許可に係る手数料等</t>
    <rPh sb="0" eb="2">
      <t>サンギョウ</t>
    </rPh>
    <rPh sb="2" eb="5">
      <t>ハイキブツ</t>
    </rPh>
    <rPh sb="5" eb="7">
      <t>シュウシュウ</t>
    </rPh>
    <rPh sb="7" eb="9">
      <t>ウンパン</t>
    </rPh>
    <rPh sb="9" eb="10">
      <t>ギョウ</t>
    </rPh>
    <rPh sb="10" eb="12">
      <t>キョカ</t>
    </rPh>
    <rPh sb="13" eb="14">
      <t>カカ</t>
    </rPh>
    <rPh sb="15" eb="18">
      <t>テスウリョウ</t>
    </rPh>
    <phoneticPr fontId="7"/>
  </si>
  <si>
    <t>児童手当給付費に対する負担金等</t>
    <rPh sb="4" eb="6">
      <t>キュウフ</t>
    </rPh>
    <rPh sb="6" eb="7">
      <t>ヒ</t>
    </rPh>
    <rPh sb="14" eb="15">
      <t>トウ</t>
    </rPh>
    <phoneticPr fontId="7"/>
  </si>
  <si>
    <t>日常生活自立支援事業に対する補助金等</t>
    <rPh sb="0" eb="2">
      <t>ニチジョウ</t>
    </rPh>
    <rPh sb="2" eb="4">
      <t>セイカツ</t>
    </rPh>
    <rPh sb="4" eb="6">
      <t>ジリツ</t>
    </rPh>
    <rPh sb="6" eb="8">
      <t>シエン</t>
    </rPh>
    <rPh sb="8" eb="10">
      <t>ジギョウ</t>
    </rPh>
    <rPh sb="11" eb="12">
      <t>タイ</t>
    </rPh>
    <rPh sb="14" eb="17">
      <t>ホジョキン</t>
    </rPh>
    <phoneticPr fontId="7"/>
  </si>
  <si>
    <t>児童手当給付費に対する負担金</t>
    <rPh sb="4" eb="6">
      <t>キュウフ</t>
    </rPh>
    <rPh sb="6" eb="7">
      <t>ヒ</t>
    </rPh>
    <phoneticPr fontId="7"/>
  </si>
  <si>
    <t>大深町地区防災公園街区整備事業に対する補助金</t>
    <rPh sb="0" eb="1">
      <t>オオ</t>
    </rPh>
    <rPh sb="1" eb="3">
      <t>フカマチ</t>
    </rPh>
    <rPh sb="3" eb="5">
      <t>チク</t>
    </rPh>
    <rPh sb="5" eb="7">
      <t>ボウサイ</t>
    </rPh>
    <rPh sb="7" eb="9">
      <t>コウエン</t>
    </rPh>
    <rPh sb="9" eb="11">
      <t>ガイク</t>
    </rPh>
    <rPh sb="11" eb="13">
      <t>セイビ</t>
    </rPh>
    <rPh sb="13" eb="15">
      <t>ジギョウ</t>
    </rPh>
    <rPh sb="16" eb="17">
      <t>タイ</t>
    </rPh>
    <rPh sb="19" eb="22">
      <t>ホジョキン</t>
    </rPh>
    <phoneticPr fontId="7"/>
  </si>
  <si>
    <t>湊町開発センター貸付金元金の返還金収入</t>
    <rPh sb="0" eb="2">
      <t>ミナトマチ</t>
    </rPh>
    <rPh sb="2" eb="4">
      <t>カイハツ</t>
    </rPh>
    <rPh sb="8" eb="10">
      <t>カシツケ</t>
    </rPh>
    <rPh sb="10" eb="11">
      <t>キン</t>
    </rPh>
    <rPh sb="11" eb="13">
      <t>ガンキン</t>
    </rPh>
    <phoneticPr fontId="7"/>
  </si>
  <si>
    <t>アジア太平洋トレードセンター貸付金の利子収入</t>
    <rPh sb="3" eb="6">
      <t>タイヘイヨウ</t>
    </rPh>
    <rPh sb="14" eb="16">
      <t>カシツケ</t>
    </rPh>
    <rPh sb="16" eb="17">
      <t>キン</t>
    </rPh>
    <rPh sb="18" eb="20">
      <t>リシ</t>
    </rPh>
    <rPh sb="20" eb="22">
      <t>シュウニュウ</t>
    </rPh>
    <phoneticPr fontId="7"/>
  </si>
  <si>
    <t>クリスタ長堀貸付金の利子収入</t>
    <rPh sb="4" eb="6">
      <t>ナガホリ</t>
    </rPh>
    <rPh sb="6" eb="8">
      <t>カシツケ</t>
    </rPh>
    <rPh sb="8" eb="9">
      <t>キン</t>
    </rPh>
    <rPh sb="10" eb="12">
      <t>リシ</t>
    </rPh>
    <rPh sb="12" eb="14">
      <t>シュウニュウ</t>
    </rPh>
    <phoneticPr fontId="7"/>
  </si>
  <si>
    <t>建築確認及び許可に係る手数料等</t>
    <rPh sb="4" eb="5">
      <t>オヨ</t>
    </rPh>
    <rPh sb="6" eb="8">
      <t>キョカ</t>
    </rPh>
    <rPh sb="14" eb="15">
      <t>トウ</t>
    </rPh>
    <phoneticPr fontId="7"/>
  </si>
  <si>
    <t>中学校（咲くやこの花、水都国際）入学検定料</t>
    <rPh sb="0" eb="3">
      <t>チュウガッコウ</t>
    </rPh>
    <rPh sb="16" eb="18">
      <t>ニュウガク</t>
    </rPh>
    <phoneticPr fontId="6"/>
  </si>
  <si>
    <t>地方選挙に対する委託金</t>
    <rPh sb="0" eb="2">
      <t>チホウ</t>
    </rPh>
    <rPh sb="8" eb="10">
      <t>イタク</t>
    </rPh>
    <rPh sb="10" eb="11">
      <t>キン</t>
    </rPh>
    <phoneticPr fontId="7"/>
  </si>
  <si>
    <t>道路掘さく跡復旧工事に係る費用負担収入</t>
    <rPh sb="0" eb="2">
      <t>ドウロ</t>
    </rPh>
    <rPh sb="2" eb="3">
      <t>ホル</t>
    </rPh>
    <rPh sb="5" eb="6">
      <t>アト</t>
    </rPh>
    <rPh sb="6" eb="8">
      <t>フッキュウ</t>
    </rPh>
    <rPh sb="8" eb="10">
      <t>コウジ</t>
    </rPh>
    <rPh sb="11" eb="12">
      <t>カカ</t>
    </rPh>
    <rPh sb="13" eb="15">
      <t>ヒヨウ</t>
    </rPh>
    <rPh sb="15" eb="17">
      <t>フタン</t>
    </rPh>
    <rPh sb="17" eb="19">
      <t>シュウニュウ</t>
    </rPh>
    <phoneticPr fontId="7"/>
  </si>
  <si>
    <t>残骨灰中の有価物売却収入</t>
    <rPh sb="0" eb="1">
      <t>ザン</t>
    </rPh>
    <rPh sb="1" eb="2">
      <t>コツ</t>
    </rPh>
    <rPh sb="2" eb="3">
      <t>ハイ</t>
    </rPh>
    <rPh sb="3" eb="4">
      <t>チュウ</t>
    </rPh>
    <rPh sb="5" eb="8">
      <t>ユウカブツ</t>
    </rPh>
    <rPh sb="8" eb="10">
      <t>バイキャク</t>
    </rPh>
    <rPh sb="10" eb="12">
      <t>シュウニュウ</t>
    </rPh>
    <phoneticPr fontId="0"/>
  </si>
  <si>
    <t>指定都市市長会事務局派遣職員公舎賃借料居住者負担分</t>
    <rPh sb="0" eb="2">
      <t>シテイ</t>
    </rPh>
    <rPh sb="2" eb="4">
      <t>トシ</t>
    </rPh>
    <rPh sb="4" eb="6">
      <t>シチョウ</t>
    </rPh>
    <rPh sb="6" eb="7">
      <t>カイ</t>
    </rPh>
    <rPh sb="7" eb="10">
      <t>ジムキョク</t>
    </rPh>
    <rPh sb="10" eb="12">
      <t>ハケン</t>
    </rPh>
    <rPh sb="12" eb="14">
      <t>ショクイン</t>
    </rPh>
    <rPh sb="19" eb="22">
      <t>キョジュウシャ</t>
    </rPh>
    <rPh sb="22" eb="24">
      <t>フタン</t>
    </rPh>
    <rPh sb="24" eb="25">
      <t>ブン</t>
    </rPh>
    <phoneticPr fontId="7"/>
  </si>
  <si>
    <t>副首都推進局に係る大阪府の人件費及び物件費相当負担金</t>
    <rPh sb="0" eb="1">
      <t>フク</t>
    </rPh>
    <rPh sb="1" eb="3">
      <t>シュト</t>
    </rPh>
    <rPh sb="3" eb="5">
      <t>スイシン</t>
    </rPh>
    <rPh sb="5" eb="6">
      <t>キョク</t>
    </rPh>
    <rPh sb="7" eb="8">
      <t>カカ</t>
    </rPh>
    <rPh sb="9" eb="12">
      <t>オオサカフ</t>
    </rPh>
    <rPh sb="13" eb="16">
      <t>ジンケンヒ</t>
    </rPh>
    <rPh sb="16" eb="17">
      <t>オヨ</t>
    </rPh>
    <rPh sb="18" eb="21">
      <t>ブッケンヒ</t>
    </rPh>
    <rPh sb="21" eb="23">
      <t>ソウトウ</t>
    </rPh>
    <rPh sb="23" eb="26">
      <t>フタンキン</t>
    </rPh>
    <phoneticPr fontId="0"/>
  </si>
  <si>
    <t>うめきた2期区域基盤整備事業（うめきた新駅設置事業）に係る大阪府負担金</t>
    <rPh sb="5" eb="6">
      <t>キ</t>
    </rPh>
    <rPh sb="6" eb="8">
      <t>クイキ</t>
    </rPh>
    <rPh sb="8" eb="10">
      <t>キバン</t>
    </rPh>
    <rPh sb="10" eb="12">
      <t>セイビ</t>
    </rPh>
    <rPh sb="12" eb="14">
      <t>ジギョウ</t>
    </rPh>
    <rPh sb="19" eb="21">
      <t>シンエキ</t>
    </rPh>
    <rPh sb="21" eb="23">
      <t>セッチ</t>
    </rPh>
    <rPh sb="23" eb="25">
      <t>ジギョウ</t>
    </rPh>
    <rPh sb="27" eb="28">
      <t>カカ</t>
    </rPh>
    <rPh sb="29" eb="32">
      <t>オオサカフ</t>
    </rPh>
    <rPh sb="32" eb="35">
      <t>フタンキン</t>
    </rPh>
    <phoneticPr fontId="7"/>
  </si>
  <si>
    <t>建築計画概要書等写しの発行に係る手数料等</t>
    <rPh sb="0" eb="2">
      <t>ケンチク</t>
    </rPh>
    <rPh sb="2" eb="4">
      <t>ケイカク</t>
    </rPh>
    <rPh sb="4" eb="7">
      <t>ガイヨウショ</t>
    </rPh>
    <rPh sb="7" eb="8">
      <t>トウ</t>
    </rPh>
    <rPh sb="8" eb="9">
      <t>ウツ</t>
    </rPh>
    <rPh sb="14" eb="15">
      <t>カカ</t>
    </rPh>
    <rPh sb="16" eb="19">
      <t>テスウリョウ</t>
    </rPh>
    <phoneticPr fontId="7"/>
  </si>
  <si>
    <t>河川施設工事に係る費用負担収入</t>
    <rPh sb="4" eb="6">
      <t>コウジ</t>
    </rPh>
    <rPh sb="7" eb="8">
      <t>カカ</t>
    </rPh>
    <rPh sb="9" eb="11">
      <t>ヒヨウ</t>
    </rPh>
    <rPh sb="11" eb="13">
      <t>フタン</t>
    </rPh>
    <rPh sb="13" eb="15">
      <t>シュウニュウ</t>
    </rPh>
    <phoneticPr fontId="7"/>
  </si>
  <si>
    <t>2地方譲与税</t>
    <rPh sb="1" eb="3">
      <t>チホウ</t>
    </rPh>
    <rPh sb="3" eb="5">
      <t>ジョウヨ</t>
    </rPh>
    <rPh sb="5" eb="6">
      <t>ゼイ</t>
    </rPh>
    <phoneticPr fontId="7"/>
  </si>
  <si>
    <t>3利子割交付金</t>
    <rPh sb="1" eb="3">
      <t>リシ</t>
    </rPh>
    <rPh sb="3" eb="4">
      <t>ワリ</t>
    </rPh>
    <rPh sb="4" eb="7">
      <t>コウフキン</t>
    </rPh>
    <phoneticPr fontId="7"/>
  </si>
  <si>
    <t>4配当割交付金</t>
    <rPh sb="1" eb="3">
      <t>ハイトウ</t>
    </rPh>
    <rPh sb="3" eb="4">
      <t>ワリ</t>
    </rPh>
    <rPh sb="4" eb="7">
      <t>コウフキン</t>
    </rPh>
    <phoneticPr fontId="7"/>
  </si>
  <si>
    <t>5株式等譲渡所得割交付金</t>
    <rPh sb="1" eb="3">
      <t>カブシキ</t>
    </rPh>
    <rPh sb="3" eb="4">
      <t>トウ</t>
    </rPh>
    <rPh sb="4" eb="5">
      <t>ユズル</t>
    </rPh>
    <rPh sb="5" eb="6">
      <t>ワタル</t>
    </rPh>
    <rPh sb="6" eb="8">
      <t>ショトク</t>
    </rPh>
    <rPh sb="8" eb="9">
      <t>ワリ</t>
    </rPh>
    <rPh sb="9" eb="12">
      <t>コウフキン</t>
    </rPh>
    <phoneticPr fontId="7"/>
  </si>
  <si>
    <t>6分離課税所得割交付金</t>
    <rPh sb="1" eb="3">
      <t>ブンリ</t>
    </rPh>
    <rPh sb="3" eb="5">
      <t>カゼイ</t>
    </rPh>
    <rPh sb="5" eb="7">
      <t>ショトク</t>
    </rPh>
    <rPh sb="7" eb="8">
      <t>ワリ</t>
    </rPh>
    <rPh sb="8" eb="11">
      <t>コウフキン</t>
    </rPh>
    <phoneticPr fontId="7"/>
  </si>
  <si>
    <t>市立幼稚園一時預かり事業利用料</t>
    <rPh sb="0" eb="2">
      <t>シリツ</t>
    </rPh>
    <rPh sb="2" eb="5">
      <t>ヨウチエン</t>
    </rPh>
    <rPh sb="5" eb="7">
      <t>イチジ</t>
    </rPh>
    <rPh sb="7" eb="8">
      <t>アズ</t>
    </rPh>
    <rPh sb="10" eb="12">
      <t>ジギョウ</t>
    </rPh>
    <rPh sb="12" eb="15">
      <t>リヨウリョウ</t>
    </rPh>
    <phoneticPr fontId="23"/>
  </si>
  <si>
    <t>未就園児等全戸訪問事業に対する補助金</t>
    <rPh sb="12" eb="13">
      <t>タイ</t>
    </rPh>
    <rPh sb="15" eb="18">
      <t>ホジョキン</t>
    </rPh>
    <phoneticPr fontId="7"/>
  </si>
  <si>
    <t>地方独立行政法人大阪市民病院機構貸付金元金の返還金収入</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18" eb="19">
      <t>キン</t>
    </rPh>
    <rPh sb="19" eb="21">
      <t>ガンキン</t>
    </rPh>
    <phoneticPr fontId="7"/>
  </si>
  <si>
    <t>認定こども園情報提供事務に対する交付金</t>
    <rPh sb="0" eb="2">
      <t>ニンテイ</t>
    </rPh>
    <rPh sb="5" eb="6">
      <t>エン</t>
    </rPh>
    <rPh sb="6" eb="8">
      <t>ジョウホウ</t>
    </rPh>
    <rPh sb="8" eb="10">
      <t>テイキョウ</t>
    </rPh>
    <rPh sb="10" eb="12">
      <t>ジム</t>
    </rPh>
    <rPh sb="13" eb="14">
      <t>タイ</t>
    </rPh>
    <rPh sb="16" eb="19">
      <t>コウフキン</t>
    </rPh>
    <phoneticPr fontId="0"/>
  </si>
  <si>
    <t>1節　計量検査手数料</t>
    <rPh sb="1" eb="2">
      <t>セツ</t>
    </rPh>
    <rPh sb="3" eb="5">
      <t>ケイリョウ</t>
    </rPh>
    <rPh sb="5" eb="7">
      <t>ケンサ</t>
    </rPh>
    <rPh sb="7" eb="10">
      <t>テスウリョウ</t>
    </rPh>
    <phoneticPr fontId="3"/>
  </si>
  <si>
    <t>経済戦略局</t>
    <rPh sb="0" eb="2">
      <t>ケイザイ</t>
    </rPh>
    <rPh sb="2" eb="4">
      <t>センリャク</t>
    </rPh>
    <rPh sb="4" eb="5">
      <t>キョク</t>
    </rPh>
    <phoneticPr fontId="3"/>
  </si>
  <si>
    <t>2節　農地証明手数料</t>
    <rPh sb="1" eb="2">
      <t>セツ</t>
    </rPh>
    <rPh sb="3" eb="5">
      <t>ノウチ</t>
    </rPh>
    <rPh sb="5" eb="7">
      <t>ショウメイ</t>
    </rPh>
    <rPh sb="7" eb="10">
      <t>テスウリョウ</t>
    </rPh>
    <phoneticPr fontId="3"/>
  </si>
  <si>
    <t>土地現況（農地・非農地）証明の発行に係る手数料</t>
    <rPh sb="0" eb="2">
      <t>トチ</t>
    </rPh>
    <rPh sb="2" eb="4">
      <t>ゲンキョウ</t>
    </rPh>
    <rPh sb="5" eb="7">
      <t>ノウチ</t>
    </rPh>
    <rPh sb="8" eb="9">
      <t>ヒ</t>
    </rPh>
    <rPh sb="9" eb="11">
      <t>ノウチ</t>
    </rPh>
    <rPh sb="12" eb="14">
      <t>ショウメイ</t>
    </rPh>
    <rPh sb="15" eb="17">
      <t>ハッコウ</t>
    </rPh>
    <rPh sb="18" eb="19">
      <t>カカ</t>
    </rPh>
    <rPh sb="20" eb="23">
      <t>テスウリョウ</t>
    </rPh>
    <phoneticPr fontId="3"/>
  </si>
  <si>
    <t>1節　産業振興事務費交付金</t>
    <rPh sb="1" eb="2">
      <t>セツ</t>
    </rPh>
    <rPh sb="3" eb="5">
      <t>サンギョウ</t>
    </rPh>
    <rPh sb="5" eb="7">
      <t>シンコウ</t>
    </rPh>
    <rPh sb="7" eb="10">
      <t>ジムヒ</t>
    </rPh>
    <rPh sb="10" eb="13">
      <t>コウフキン</t>
    </rPh>
    <phoneticPr fontId="3"/>
  </si>
  <si>
    <t>2節　農政事務費交付金</t>
    <rPh sb="1" eb="2">
      <t>セツ</t>
    </rPh>
    <rPh sb="3" eb="5">
      <t>ノウセイ</t>
    </rPh>
    <rPh sb="5" eb="7">
      <t>ジム</t>
    </rPh>
    <rPh sb="7" eb="8">
      <t>ヒ</t>
    </rPh>
    <rPh sb="8" eb="11">
      <t>コウフキン</t>
    </rPh>
    <phoneticPr fontId="3"/>
  </si>
  <si>
    <t>農政事務に対する交付金</t>
    <rPh sb="0" eb="2">
      <t>ノウセイ</t>
    </rPh>
    <rPh sb="2" eb="4">
      <t>ジム</t>
    </rPh>
    <rPh sb="5" eb="6">
      <t>タイ</t>
    </rPh>
    <rPh sb="8" eb="11">
      <t>コウフキン</t>
    </rPh>
    <phoneticPr fontId="3"/>
  </si>
  <si>
    <t>グローバルイノベーション創出支援事業に対する補助金等</t>
    <rPh sb="12" eb="14">
      <t>ソウシュツ</t>
    </rPh>
    <rPh sb="14" eb="18">
      <t>シエンジギョウ</t>
    </rPh>
    <rPh sb="19" eb="20">
      <t>タイ</t>
    </rPh>
    <rPh sb="22" eb="25">
      <t>ホジョキン</t>
    </rPh>
    <rPh sb="25" eb="26">
      <t>トウ</t>
    </rPh>
    <phoneticPr fontId="3"/>
  </si>
  <si>
    <t>大阪城エリア観光拠点化事業に対する補助金等</t>
  </si>
  <si>
    <t>伝統芸能を活用した大阪の魅力開発促進事業に対する補助金等</t>
    <rPh sb="0" eb="2">
      <t>デントウ</t>
    </rPh>
    <rPh sb="2" eb="4">
      <t>ゲイノウ</t>
    </rPh>
    <rPh sb="5" eb="7">
      <t>カツヨウ</t>
    </rPh>
    <rPh sb="9" eb="11">
      <t>オオサカ</t>
    </rPh>
    <rPh sb="12" eb="14">
      <t>ミリョク</t>
    </rPh>
    <rPh sb="14" eb="16">
      <t>カイハツ</t>
    </rPh>
    <rPh sb="16" eb="18">
      <t>ソクシン</t>
    </rPh>
    <rPh sb="18" eb="20">
      <t>ジギョウ</t>
    </rPh>
    <rPh sb="21" eb="22">
      <t>タイ</t>
    </rPh>
    <rPh sb="24" eb="27">
      <t>ホジョキン</t>
    </rPh>
    <rPh sb="27" eb="28">
      <t>ナド</t>
    </rPh>
    <phoneticPr fontId="0"/>
  </si>
  <si>
    <t>難波宮跡地買上費償還金に対する補助金</t>
    <rPh sb="0" eb="2">
      <t>ナンバ</t>
    </rPh>
    <rPh sb="2" eb="3">
      <t>ミヤ</t>
    </rPh>
    <rPh sb="3" eb="5">
      <t>アトチ</t>
    </rPh>
    <rPh sb="5" eb="7">
      <t>カイアゲ</t>
    </rPh>
    <rPh sb="7" eb="8">
      <t>ヒ</t>
    </rPh>
    <rPh sb="8" eb="11">
      <t>ショウカンキン</t>
    </rPh>
    <rPh sb="12" eb="13">
      <t>タイ</t>
    </rPh>
    <rPh sb="15" eb="18">
      <t>ホジョキン</t>
    </rPh>
    <phoneticPr fontId="3"/>
  </si>
  <si>
    <t>1節　大学設備費補助金</t>
    <rPh sb="1" eb="2">
      <t>セツ</t>
    </rPh>
    <rPh sb="3" eb="5">
      <t>ダイガク</t>
    </rPh>
    <rPh sb="5" eb="7">
      <t>セツビ</t>
    </rPh>
    <rPh sb="7" eb="8">
      <t>ヒ</t>
    </rPh>
    <rPh sb="8" eb="11">
      <t>ホジョキン</t>
    </rPh>
    <phoneticPr fontId="3"/>
  </si>
  <si>
    <t>学舎耐震補強等整備推進事業に対する補助金</t>
    <rPh sb="0" eb="2">
      <t>ガクシャ</t>
    </rPh>
    <rPh sb="2" eb="4">
      <t>タイシン</t>
    </rPh>
    <rPh sb="4" eb="6">
      <t>ホキョウ</t>
    </rPh>
    <rPh sb="6" eb="7">
      <t>トウ</t>
    </rPh>
    <rPh sb="7" eb="9">
      <t>セイビ</t>
    </rPh>
    <rPh sb="9" eb="11">
      <t>スイシン</t>
    </rPh>
    <rPh sb="11" eb="13">
      <t>ジギョウ</t>
    </rPh>
    <phoneticPr fontId="3"/>
  </si>
  <si>
    <t>1節　小規模事業者等支援委託金</t>
    <rPh sb="1" eb="2">
      <t>セツ</t>
    </rPh>
    <rPh sb="3" eb="6">
      <t>ショウキボ</t>
    </rPh>
    <rPh sb="6" eb="9">
      <t>ジギョウシャ</t>
    </rPh>
    <rPh sb="9" eb="10">
      <t>トウ</t>
    </rPh>
    <rPh sb="10" eb="12">
      <t>シエン</t>
    </rPh>
    <rPh sb="12" eb="14">
      <t>イタク</t>
    </rPh>
    <rPh sb="14" eb="15">
      <t>キン</t>
    </rPh>
    <phoneticPr fontId="3"/>
  </si>
  <si>
    <t>小規模事業者等支援に対する委託金</t>
    <rPh sb="0" eb="3">
      <t>ショウキボ</t>
    </rPh>
    <rPh sb="3" eb="6">
      <t>ジギョウシャ</t>
    </rPh>
    <rPh sb="6" eb="7">
      <t>トウ</t>
    </rPh>
    <rPh sb="7" eb="9">
      <t>シエン</t>
    </rPh>
    <rPh sb="10" eb="11">
      <t>タイ</t>
    </rPh>
    <rPh sb="13" eb="15">
      <t>イタク</t>
    </rPh>
    <rPh sb="15" eb="16">
      <t>キン</t>
    </rPh>
    <phoneticPr fontId="3"/>
  </si>
  <si>
    <t>（文化振興委託金）</t>
    <rPh sb="1" eb="3">
      <t>ブンカ</t>
    </rPh>
    <rPh sb="3" eb="5">
      <t>シンコウ</t>
    </rPh>
    <rPh sb="5" eb="7">
      <t>イタク</t>
    </rPh>
    <rPh sb="7" eb="8">
      <t>キン</t>
    </rPh>
    <phoneticPr fontId="3"/>
  </si>
  <si>
    <t>（文化振興に対する委託金）</t>
    <rPh sb="1" eb="3">
      <t>ブンカ</t>
    </rPh>
    <rPh sb="3" eb="5">
      <t>シンコウ</t>
    </rPh>
    <rPh sb="6" eb="7">
      <t>タイ</t>
    </rPh>
    <rPh sb="9" eb="11">
      <t>イタク</t>
    </rPh>
    <rPh sb="11" eb="12">
      <t>キン</t>
    </rPh>
    <phoneticPr fontId="3"/>
  </si>
  <si>
    <t>1節　産業創造館使用料</t>
    <rPh sb="1" eb="2">
      <t>セツ</t>
    </rPh>
    <rPh sb="3" eb="5">
      <t>サンギョウ</t>
    </rPh>
    <rPh sb="5" eb="7">
      <t>ソウゾウ</t>
    </rPh>
    <rPh sb="7" eb="8">
      <t>カン</t>
    </rPh>
    <rPh sb="8" eb="11">
      <t>シヨウリョウ</t>
    </rPh>
    <phoneticPr fontId="3"/>
  </si>
  <si>
    <t>会議室等</t>
    <rPh sb="0" eb="4">
      <t>カイギシツトウ</t>
    </rPh>
    <phoneticPr fontId="3"/>
  </si>
  <si>
    <t>2節　公園使用料</t>
    <rPh sb="1" eb="2">
      <t>セツ</t>
    </rPh>
    <rPh sb="3" eb="5">
      <t>コウエン</t>
    </rPh>
    <rPh sb="5" eb="8">
      <t>シヨウリョウ</t>
    </rPh>
    <phoneticPr fontId="3"/>
  </si>
  <si>
    <t>3節　其他使用料</t>
    <rPh sb="1" eb="2">
      <t>セツ</t>
    </rPh>
    <rPh sb="3" eb="5">
      <t>ソノタ</t>
    </rPh>
    <rPh sb="5" eb="8">
      <t>シヨウリョウ</t>
    </rPh>
    <phoneticPr fontId="3"/>
  </si>
  <si>
    <t>行政財産の目的外使用料</t>
    <rPh sb="0" eb="2">
      <t>ギョウセイ</t>
    </rPh>
    <rPh sb="2" eb="4">
      <t>ザイサン</t>
    </rPh>
    <rPh sb="5" eb="7">
      <t>モクテキ</t>
    </rPh>
    <rPh sb="7" eb="8">
      <t>ガイ</t>
    </rPh>
    <rPh sb="8" eb="10">
      <t>シヨウ</t>
    </rPh>
    <rPh sb="10" eb="11">
      <t>リョウ</t>
    </rPh>
    <phoneticPr fontId="0"/>
  </si>
  <si>
    <t>（科学館使用料）</t>
    <rPh sb="1" eb="4">
      <t>カガクカン</t>
    </rPh>
    <rPh sb="4" eb="6">
      <t>シヨウ</t>
    </rPh>
    <rPh sb="6" eb="7">
      <t>リョウ</t>
    </rPh>
    <phoneticPr fontId="3"/>
  </si>
  <si>
    <t>（ドーム）</t>
  </si>
  <si>
    <t>1節　其他不用地</t>
    <rPh sb="1" eb="2">
      <t>セツ</t>
    </rPh>
    <rPh sb="3" eb="5">
      <t>ソノタ</t>
    </rPh>
    <rPh sb="5" eb="7">
      <t>フヨウ</t>
    </rPh>
    <rPh sb="7" eb="8">
      <t>チ</t>
    </rPh>
    <phoneticPr fontId="3"/>
  </si>
  <si>
    <t>22諸収入</t>
    <rPh sb="2" eb="3">
      <t>ショ</t>
    </rPh>
    <rPh sb="3" eb="5">
      <t>シュウニュウ</t>
    </rPh>
    <phoneticPr fontId="7"/>
  </si>
  <si>
    <t>10軽油引取税交付金</t>
    <rPh sb="2" eb="4">
      <t>ケイユ</t>
    </rPh>
    <rPh sb="4" eb="6">
      <t>ヒキトリ</t>
    </rPh>
    <rPh sb="6" eb="7">
      <t>ゼイ</t>
    </rPh>
    <rPh sb="7" eb="10">
      <t>コウフキン</t>
    </rPh>
    <phoneticPr fontId="7"/>
  </si>
  <si>
    <t>11地方特例交付金</t>
    <rPh sb="2" eb="4">
      <t>チホウ</t>
    </rPh>
    <rPh sb="4" eb="6">
      <t>トクレイ</t>
    </rPh>
    <rPh sb="6" eb="9">
      <t>コウフキン</t>
    </rPh>
    <phoneticPr fontId="7"/>
  </si>
  <si>
    <t>12地方交付税</t>
    <rPh sb="2" eb="4">
      <t>チホウ</t>
    </rPh>
    <rPh sb="4" eb="7">
      <t>コウフゼイ</t>
    </rPh>
    <phoneticPr fontId="7"/>
  </si>
  <si>
    <t>14分担金及負担金</t>
    <rPh sb="2" eb="5">
      <t>ブンタンキン</t>
    </rPh>
    <rPh sb="5" eb="6">
      <t>オヨ</t>
    </rPh>
    <rPh sb="6" eb="9">
      <t>フタンキン</t>
    </rPh>
    <phoneticPr fontId="7"/>
  </si>
  <si>
    <t>18財産収入</t>
    <rPh sb="2" eb="4">
      <t>ザイサン</t>
    </rPh>
    <rPh sb="4" eb="6">
      <t>シュウニュウ</t>
    </rPh>
    <phoneticPr fontId="7"/>
  </si>
  <si>
    <t>19財産売却代</t>
    <rPh sb="2" eb="4">
      <t>ザイサン</t>
    </rPh>
    <rPh sb="4" eb="6">
      <t>バイキャク</t>
    </rPh>
    <rPh sb="6" eb="7">
      <t>ダイ</t>
    </rPh>
    <phoneticPr fontId="7"/>
  </si>
  <si>
    <t>20寄付金</t>
    <rPh sb="2" eb="5">
      <t>キフキン</t>
    </rPh>
    <phoneticPr fontId="7"/>
  </si>
  <si>
    <t>21繰入金</t>
    <rPh sb="2" eb="4">
      <t>クリイレ</t>
    </rPh>
    <rPh sb="4" eb="5">
      <t>キン</t>
    </rPh>
    <phoneticPr fontId="7"/>
  </si>
  <si>
    <t>23市債</t>
    <rPh sb="2" eb="3">
      <t>シ</t>
    </rPh>
    <rPh sb="3" eb="4">
      <t>サイ</t>
    </rPh>
    <phoneticPr fontId="7"/>
  </si>
  <si>
    <t>5目　土木費国庫負担金</t>
    <rPh sb="1" eb="2">
      <t>モク</t>
    </rPh>
    <rPh sb="3" eb="5">
      <t>ドボク</t>
    </rPh>
    <rPh sb="5" eb="6">
      <t>ヒ</t>
    </rPh>
    <rPh sb="6" eb="8">
      <t>コッコ</t>
    </rPh>
    <rPh sb="8" eb="11">
      <t>フタンキン</t>
    </rPh>
    <phoneticPr fontId="7"/>
  </si>
  <si>
    <t>1節　公園費負担金</t>
    <rPh sb="3" eb="5">
      <t>コウエン</t>
    </rPh>
    <phoneticPr fontId="7"/>
  </si>
  <si>
    <t>建設局</t>
    <rPh sb="0" eb="2">
      <t>ケンセツ</t>
    </rPh>
    <phoneticPr fontId="7"/>
  </si>
  <si>
    <t>6目　港湾費国庫負担金</t>
    <rPh sb="1" eb="2">
      <t>モク</t>
    </rPh>
    <rPh sb="3" eb="5">
      <t>コウワン</t>
    </rPh>
    <rPh sb="5" eb="6">
      <t>ヒ</t>
    </rPh>
    <rPh sb="6" eb="8">
      <t>コッコ</t>
    </rPh>
    <rPh sb="8" eb="11">
      <t>フタンキン</t>
    </rPh>
    <phoneticPr fontId="7"/>
  </si>
  <si>
    <t>7目　教育費国庫負担金</t>
    <rPh sb="1" eb="2">
      <t>モク</t>
    </rPh>
    <rPh sb="3" eb="5">
      <t>キョウイク</t>
    </rPh>
    <rPh sb="5" eb="6">
      <t>ヒ</t>
    </rPh>
    <rPh sb="6" eb="8">
      <t>コッコ</t>
    </rPh>
    <rPh sb="8" eb="11">
      <t>フタンキン</t>
    </rPh>
    <phoneticPr fontId="7"/>
  </si>
  <si>
    <t>地域福祉計画推進支援事業に対する補助金</t>
    <rPh sb="0" eb="2">
      <t>チイキ</t>
    </rPh>
    <rPh sb="2" eb="4">
      <t>フクシ</t>
    </rPh>
    <rPh sb="4" eb="6">
      <t>ケイカク</t>
    </rPh>
    <rPh sb="6" eb="8">
      <t>スイシン</t>
    </rPh>
    <rPh sb="8" eb="10">
      <t>シエン</t>
    </rPh>
    <rPh sb="10" eb="12">
      <t>ジギョウ</t>
    </rPh>
    <rPh sb="13" eb="14">
      <t>タイ</t>
    </rPh>
    <rPh sb="16" eb="19">
      <t>ホジョキン</t>
    </rPh>
    <phoneticPr fontId="7"/>
  </si>
  <si>
    <t>こどもの将来のライフプラン支援事業に対する補助金</t>
    <rPh sb="4" eb="6">
      <t>ショウライ</t>
    </rPh>
    <rPh sb="13" eb="15">
      <t>シエン</t>
    </rPh>
    <rPh sb="15" eb="17">
      <t>ジギョウ</t>
    </rPh>
    <rPh sb="18" eb="19">
      <t>タイ</t>
    </rPh>
    <rPh sb="21" eb="24">
      <t>ホジョキン</t>
    </rPh>
    <phoneticPr fontId="7"/>
  </si>
  <si>
    <t>ふだんのくらししあわせプラン推進支援事業に対する補助金</t>
    <rPh sb="14" eb="16">
      <t>スイシン</t>
    </rPh>
    <rPh sb="16" eb="18">
      <t>シエン</t>
    </rPh>
    <rPh sb="18" eb="20">
      <t>ジギョウ</t>
    </rPh>
    <rPh sb="21" eb="22">
      <t>タイ</t>
    </rPh>
    <rPh sb="24" eb="27">
      <t>ホジョキン</t>
    </rPh>
    <phoneticPr fontId="7"/>
  </si>
  <si>
    <t>住之江区役所</t>
    <rPh sb="0" eb="3">
      <t>スミノエ</t>
    </rPh>
    <phoneticPr fontId="7"/>
  </si>
  <si>
    <t>16国庫支出金</t>
  </si>
  <si>
    <t>赤ちゃんの駅事業に対する補助金</t>
    <rPh sb="9" eb="10">
      <t>タイ</t>
    </rPh>
    <rPh sb="12" eb="15">
      <t>ホジョキン</t>
    </rPh>
    <phoneticPr fontId="2"/>
  </si>
  <si>
    <t>こども
青少年局</t>
    <rPh sb="4" eb="7">
      <t>セイショウネン</t>
    </rPh>
    <rPh sb="7" eb="8">
      <t>キョク</t>
    </rPh>
    <phoneticPr fontId="2"/>
  </si>
  <si>
    <t>不妊専門相談センター事業に対する補助金</t>
    <rPh sb="0" eb="2">
      <t>フニン</t>
    </rPh>
    <rPh sb="2" eb="4">
      <t>センモン</t>
    </rPh>
    <rPh sb="4" eb="6">
      <t>ソウダン</t>
    </rPh>
    <rPh sb="10" eb="12">
      <t>ジギョウ</t>
    </rPh>
    <rPh sb="13" eb="14">
      <t>タイ</t>
    </rPh>
    <rPh sb="16" eb="19">
      <t>ホジョキン</t>
    </rPh>
    <phoneticPr fontId="2"/>
  </si>
  <si>
    <t>（長谷川羽曳野学園改修工事に対する補助金）</t>
    <rPh sb="1" eb="4">
      <t>ハセガワ</t>
    </rPh>
    <rPh sb="4" eb="7">
      <t>ハビキノ</t>
    </rPh>
    <rPh sb="7" eb="9">
      <t>ガクエン</t>
    </rPh>
    <rPh sb="9" eb="11">
      <t>カイシュウ</t>
    </rPh>
    <rPh sb="11" eb="13">
      <t>コウジ</t>
    </rPh>
    <rPh sb="14" eb="15">
      <t>タイ</t>
    </rPh>
    <rPh sb="17" eb="20">
      <t>ホジョキン</t>
    </rPh>
    <phoneticPr fontId="2"/>
  </si>
  <si>
    <t>2節　廃棄物処理費補助金</t>
    <rPh sb="1" eb="2">
      <t>セツ</t>
    </rPh>
    <rPh sb="3" eb="6">
      <t>ハイキブツ</t>
    </rPh>
    <rPh sb="6" eb="8">
      <t>ショリ</t>
    </rPh>
    <rPh sb="8" eb="9">
      <t>ヒ</t>
    </rPh>
    <rPh sb="9" eb="12">
      <t>ホジョキン</t>
    </rPh>
    <phoneticPr fontId="7"/>
  </si>
  <si>
    <t>2019年Ｇ20大阪サミット開催支援事業に対する補助金</t>
    <rPh sb="21" eb="22">
      <t>タイ</t>
    </rPh>
    <rPh sb="24" eb="27">
      <t>ホジョキン</t>
    </rPh>
    <phoneticPr fontId="2"/>
  </si>
  <si>
    <t>経済戦略局</t>
    <rPh sb="0" eb="2">
      <t>ケイザイ</t>
    </rPh>
    <rPh sb="2" eb="4">
      <t>センリャク</t>
    </rPh>
    <rPh sb="4" eb="5">
      <t>キョク</t>
    </rPh>
    <phoneticPr fontId="2"/>
  </si>
  <si>
    <t>大阪・梅田駅周辺サイン整備事業に対する補助金</t>
  </si>
  <si>
    <t>○</t>
    <phoneticPr fontId="7"/>
  </si>
  <si>
    <t>観光魅力向上のための歴史・文化的まちなみ創出事業に対する補助金</t>
  </si>
  <si>
    <t>スポーツ実施率向上実証事業に対する補助金</t>
    <rPh sb="14" eb="15">
      <t>タイ</t>
    </rPh>
    <rPh sb="17" eb="20">
      <t>ホジョキン</t>
    </rPh>
    <phoneticPr fontId="2"/>
  </si>
  <si>
    <t>7節　プレミアム付商品券発行事業費補助金</t>
    <rPh sb="1" eb="2">
      <t>セツ</t>
    </rPh>
    <rPh sb="8" eb="9">
      <t>ツキ</t>
    </rPh>
    <rPh sb="9" eb="12">
      <t>ショウヒンケン</t>
    </rPh>
    <rPh sb="12" eb="14">
      <t>ハッコウ</t>
    </rPh>
    <rPh sb="14" eb="17">
      <t>ジギョウヒ</t>
    </rPh>
    <rPh sb="17" eb="20">
      <t>ホジョキン</t>
    </rPh>
    <phoneticPr fontId="7"/>
  </si>
  <si>
    <t>2019年度プレミアム付商品券発行事業に対する補助金</t>
    <rPh sb="4" eb="6">
      <t>ネンド</t>
    </rPh>
    <rPh sb="11" eb="12">
      <t>ツキ</t>
    </rPh>
    <rPh sb="12" eb="15">
      <t>ショウヒンケン</t>
    </rPh>
    <rPh sb="15" eb="17">
      <t>ハッコウ</t>
    </rPh>
    <rPh sb="17" eb="19">
      <t>ジギョウ</t>
    </rPh>
    <rPh sb="20" eb="21">
      <t>タイ</t>
    </rPh>
    <rPh sb="23" eb="26">
      <t>ホジョキン</t>
    </rPh>
    <phoneticPr fontId="7"/>
  </si>
  <si>
    <t>8目　港湾費国庫補助金</t>
    <rPh sb="1" eb="2">
      <t>モク</t>
    </rPh>
    <rPh sb="3" eb="5">
      <t>コウワン</t>
    </rPh>
    <rPh sb="5" eb="6">
      <t>ヒ</t>
    </rPh>
    <rPh sb="6" eb="8">
      <t>コッコ</t>
    </rPh>
    <rPh sb="8" eb="11">
      <t>ホジョキン</t>
    </rPh>
    <phoneticPr fontId="7"/>
  </si>
  <si>
    <t>1節　港湾整備費補助金</t>
    <rPh sb="1" eb="2">
      <t>セツ</t>
    </rPh>
    <rPh sb="3" eb="5">
      <t>コウワン</t>
    </rPh>
    <rPh sb="5" eb="7">
      <t>セイビ</t>
    </rPh>
    <rPh sb="7" eb="8">
      <t>ヒ</t>
    </rPh>
    <rPh sb="8" eb="11">
      <t>ホジョキン</t>
    </rPh>
    <phoneticPr fontId="7"/>
  </si>
  <si>
    <t>港湾局</t>
    <rPh sb="0" eb="3">
      <t>コウワンキョク</t>
    </rPh>
    <phoneticPr fontId="7"/>
  </si>
  <si>
    <t>9目　住宅費国庫補助金</t>
    <rPh sb="1" eb="2">
      <t>モク</t>
    </rPh>
    <rPh sb="3" eb="5">
      <t>ジュウタク</t>
    </rPh>
    <rPh sb="5" eb="6">
      <t>ヒ</t>
    </rPh>
    <rPh sb="6" eb="8">
      <t>コッコ</t>
    </rPh>
    <rPh sb="8" eb="11">
      <t>ホジョキン</t>
    </rPh>
    <phoneticPr fontId="7"/>
  </si>
  <si>
    <t>福島区役所</t>
    <rPh sb="0" eb="2">
      <t>フクシマ</t>
    </rPh>
    <phoneticPr fontId="11"/>
  </si>
  <si>
    <t>西淀川区役所</t>
    <phoneticPr fontId="7"/>
  </si>
  <si>
    <t>1節　観光費補助金</t>
    <rPh sb="1" eb="2">
      <t>セツ</t>
    </rPh>
    <rPh sb="3" eb="5">
      <t>カンコウ</t>
    </rPh>
    <rPh sb="5" eb="6">
      <t>ヒ</t>
    </rPh>
    <rPh sb="6" eb="9">
      <t>ホジョキン</t>
    </rPh>
    <phoneticPr fontId="2"/>
  </si>
  <si>
    <t>大阪・梅田駅周辺サイン整備事業に対する補助金</t>
    <rPh sb="0" eb="2">
      <t>オオサカ</t>
    </rPh>
    <rPh sb="3" eb="5">
      <t>ウメダ</t>
    </rPh>
    <rPh sb="5" eb="6">
      <t>エキ</t>
    </rPh>
    <rPh sb="6" eb="8">
      <t>シュウヘン</t>
    </rPh>
    <rPh sb="11" eb="13">
      <t>セイビ</t>
    </rPh>
    <rPh sb="13" eb="15">
      <t>ジギョウ</t>
    </rPh>
    <rPh sb="16" eb="17">
      <t>タイ</t>
    </rPh>
    <rPh sb="19" eb="22">
      <t>ホジョキン</t>
    </rPh>
    <phoneticPr fontId="2"/>
  </si>
  <si>
    <t>2節　産業振興費補助金</t>
    <rPh sb="1" eb="2">
      <t>セツ</t>
    </rPh>
    <rPh sb="3" eb="5">
      <t>サンギョウ</t>
    </rPh>
    <rPh sb="5" eb="7">
      <t>シンコウ</t>
    </rPh>
    <rPh sb="7" eb="8">
      <t>ヒ</t>
    </rPh>
    <rPh sb="8" eb="11">
      <t>ホジョキン</t>
    </rPh>
    <phoneticPr fontId="2"/>
  </si>
  <si>
    <t>7目　港湾費府補助金</t>
    <rPh sb="1" eb="2">
      <t>モク</t>
    </rPh>
    <rPh sb="3" eb="5">
      <t>コウワン</t>
    </rPh>
    <rPh sb="5" eb="6">
      <t>ヒ</t>
    </rPh>
    <rPh sb="6" eb="7">
      <t>フ</t>
    </rPh>
    <rPh sb="7" eb="10">
      <t>ホジョキン</t>
    </rPh>
    <phoneticPr fontId="7"/>
  </si>
  <si>
    <t>8目　住宅費府補助金</t>
    <rPh sb="1" eb="2">
      <t>モク</t>
    </rPh>
    <rPh sb="3" eb="5">
      <t>ジュウタク</t>
    </rPh>
    <rPh sb="5" eb="6">
      <t>ヒ</t>
    </rPh>
    <rPh sb="6" eb="7">
      <t>フ</t>
    </rPh>
    <rPh sb="7" eb="10">
      <t>ホジョキン</t>
    </rPh>
    <phoneticPr fontId="7"/>
  </si>
  <si>
    <t>9目　消防費府補助金</t>
    <rPh sb="1" eb="2">
      <t>モク</t>
    </rPh>
    <rPh sb="3" eb="5">
      <t>ショウボウ</t>
    </rPh>
    <rPh sb="5" eb="6">
      <t>ヒ</t>
    </rPh>
    <rPh sb="6" eb="7">
      <t>フ</t>
    </rPh>
    <rPh sb="7" eb="10">
      <t>ホジョキン</t>
    </rPh>
    <phoneticPr fontId="7"/>
  </si>
  <si>
    <t>10目　教育費府補助金</t>
    <rPh sb="2" eb="3">
      <t>モク</t>
    </rPh>
    <rPh sb="4" eb="6">
      <t>キョウイク</t>
    </rPh>
    <rPh sb="6" eb="7">
      <t>ヒ</t>
    </rPh>
    <rPh sb="7" eb="8">
      <t>フ</t>
    </rPh>
    <rPh sb="8" eb="11">
      <t>ホジョキン</t>
    </rPh>
    <phoneticPr fontId="7"/>
  </si>
  <si>
    <t>4節　知事選挙委託金</t>
    <rPh sb="1" eb="2">
      <t>セツ</t>
    </rPh>
    <rPh sb="3" eb="5">
      <t>チジ</t>
    </rPh>
    <rPh sb="5" eb="7">
      <t>センキョ</t>
    </rPh>
    <rPh sb="7" eb="9">
      <t>イタク</t>
    </rPh>
    <rPh sb="9" eb="10">
      <t>キン</t>
    </rPh>
    <phoneticPr fontId="7"/>
  </si>
  <si>
    <t>5節　参議院議員選挙費交付金</t>
    <rPh sb="1" eb="2">
      <t>セツ</t>
    </rPh>
    <rPh sb="3" eb="6">
      <t>サンギイン</t>
    </rPh>
    <rPh sb="6" eb="8">
      <t>ギイン</t>
    </rPh>
    <rPh sb="8" eb="10">
      <t>センキョ</t>
    </rPh>
    <rPh sb="10" eb="11">
      <t>ヒ</t>
    </rPh>
    <rPh sb="11" eb="14">
      <t>コウフキン</t>
    </rPh>
    <phoneticPr fontId="7"/>
  </si>
  <si>
    <t>港区役所</t>
    <rPh sb="0" eb="1">
      <t>ミナト</t>
    </rPh>
    <phoneticPr fontId="7"/>
  </si>
  <si>
    <t>1節　青少年活動振興基金繰入金</t>
    <rPh sb="1" eb="2">
      <t>セツ</t>
    </rPh>
    <rPh sb="3" eb="6">
      <t>セイショウネン</t>
    </rPh>
    <rPh sb="6" eb="8">
      <t>カツドウ</t>
    </rPh>
    <rPh sb="8" eb="10">
      <t>シンコウ</t>
    </rPh>
    <rPh sb="10" eb="12">
      <t>キキン</t>
    </rPh>
    <rPh sb="12" eb="14">
      <t>クリイレ</t>
    </rPh>
    <rPh sb="14" eb="15">
      <t>キン</t>
    </rPh>
    <phoneticPr fontId="7"/>
  </si>
  <si>
    <t>10目　環境創造基金繰入金</t>
    <rPh sb="2" eb="3">
      <t>モク</t>
    </rPh>
    <rPh sb="4" eb="6">
      <t>カンキョウ</t>
    </rPh>
    <rPh sb="6" eb="8">
      <t>ソウゾウ</t>
    </rPh>
    <rPh sb="8" eb="10">
      <t>キキン</t>
    </rPh>
    <rPh sb="10" eb="12">
      <t>クリイレ</t>
    </rPh>
    <rPh sb="12" eb="13">
      <t>キン</t>
    </rPh>
    <phoneticPr fontId="7"/>
  </si>
  <si>
    <t>11目　環境美化運動推進基金繰入金</t>
    <rPh sb="2" eb="3">
      <t>モク</t>
    </rPh>
    <rPh sb="4" eb="6">
      <t>カンキョウ</t>
    </rPh>
    <rPh sb="6" eb="8">
      <t>ビカ</t>
    </rPh>
    <rPh sb="8" eb="10">
      <t>ウンドウ</t>
    </rPh>
    <rPh sb="10" eb="12">
      <t>スイシン</t>
    </rPh>
    <rPh sb="12" eb="14">
      <t>キキン</t>
    </rPh>
    <rPh sb="14" eb="16">
      <t>クリイレ</t>
    </rPh>
    <rPh sb="16" eb="17">
      <t>キン</t>
    </rPh>
    <phoneticPr fontId="7"/>
  </si>
  <si>
    <t>12目　泉南メモリアルパーク運営基金繰入金</t>
    <rPh sb="2" eb="3">
      <t>モク</t>
    </rPh>
    <rPh sb="4" eb="6">
      <t>センナン</t>
    </rPh>
    <rPh sb="14" eb="16">
      <t>ウンエイ</t>
    </rPh>
    <rPh sb="16" eb="18">
      <t>キキン</t>
    </rPh>
    <rPh sb="18" eb="20">
      <t>クリイレ</t>
    </rPh>
    <rPh sb="20" eb="21">
      <t>キン</t>
    </rPh>
    <phoneticPr fontId="7"/>
  </si>
  <si>
    <t>13目　国際交流振興基金繰入金</t>
    <rPh sb="2" eb="3">
      <t>モク</t>
    </rPh>
    <rPh sb="4" eb="6">
      <t>コクサイ</t>
    </rPh>
    <rPh sb="6" eb="8">
      <t>コウリュウ</t>
    </rPh>
    <rPh sb="8" eb="10">
      <t>シンコウ</t>
    </rPh>
    <rPh sb="10" eb="12">
      <t>キキン</t>
    </rPh>
    <rPh sb="12" eb="14">
      <t>クリイレ</t>
    </rPh>
    <rPh sb="14" eb="15">
      <t>キン</t>
    </rPh>
    <phoneticPr fontId="7"/>
  </si>
  <si>
    <t>14目　文化集客振興基金繰入金</t>
    <rPh sb="2" eb="3">
      <t>モク</t>
    </rPh>
    <rPh sb="4" eb="6">
      <t>ブンカ</t>
    </rPh>
    <rPh sb="6" eb="8">
      <t>シュウキャク</t>
    </rPh>
    <rPh sb="8" eb="10">
      <t>シンコウ</t>
    </rPh>
    <rPh sb="10" eb="12">
      <t>キキン</t>
    </rPh>
    <rPh sb="12" eb="14">
      <t>クリイレ</t>
    </rPh>
    <rPh sb="14" eb="15">
      <t>キン</t>
    </rPh>
    <phoneticPr fontId="7"/>
  </si>
  <si>
    <t>15目　東洋陶磁美術振興基金繰入金</t>
    <rPh sb="2" eb="3">
      <t>モク</t>
    </rPh>
    <rPh sb="4" eb="6">
      <t>トウヨウ</t>
    </rPh>
    <rPh sb="6" eb="8">
      <t>トウジ</t>
    </rPh>
    <rPh sb="8" eb="10">
      <t>ビジュツ</t>
    </rPh>
    <rPh sb="10" eb="12">
      <t>シンコウ</t>
    </rPh>
    <rPh sb="12" eb="14">
      <t>キキン</t>
    </rPh>
    <rPh sb="14" eb="16">
      <t>クリイレ</t>
    </rPh>
    <rPh sb="16" eb="17">
      <t>キン</t>
    </rPh>
    <phoneticPr fontId="7"/>
  </si>
  <si>
    <t>16目　スポーツ振興基金繰入金</t>
    <rPh sb="2" eb="3">
      <t>モク</t>
    </rPh>
    <rPh sb="8" eb="10">
      <t>シンコウ</t>
    </rPh>
    <rPh sb="10" eb="12">
      <t>キキン</t>
    </rPh>
    <rPh sb="12" eb="14">
      <t>クリイレ</t>
    </rPh>
    <rPh sb="14" eb="15">
      <t>キン</t>
    </rPh>
    <phoneticPr fontId="7"/>
  </si>
  <si>
    <t>17目　産業経済振興基金繰入金</t>
    <rPh sb="2" eb="3">
      <t>モク</t>
    </rPh>
    <rPh sb="4" eb="6">
      <t>サンギョウ</t>
    </rPh>
    <rPh sb="6" eb="8">
      <t>ケイザイ</t>
    </rPh>
    <rPh sb="8" eb="10">
      <t>シンコウ</t>
    </rPh>
    <rPh sb="10" eb="12">
      <t>キキン</t>
    </rPh>
    <rPh sb="12" eb="14">
      <t>クリイレ</t>
    </rPh>
    <rPh sb="14" eb="15">
      <t>キン</t>
    </rPh>
    <phoneticPr fontId="7"/>
  </si>
  <si>
    <t>18目　花と緑のまちづくり推進基金繰入金</t>
    <rPh sb="2" eb="3">
      <t>モク</t>
    </rPh>
    <rPh sb="4" eb="5">
      <t>ハナ</t>
    </rPh>
    <rPh sb="6" eb="7">
      <t>ミドリ</t>
    </rPh>
    <rPh sb="13" eb="15">
      <t>スイシン</t>
    </rPh>
    <rPh sb="15" eb="17">
      <t>キキン</t>
    </rPh>
    <rPh sb="17" eb="19">
      <t>クリイレ</t>
    </rPh>
    <rPh sb="19" eb="20">
      <t>キン</t>
    </rPh>
    <phoneticPr fontId="7"/>
  </si>
  <si>
    <t>19目　交通政策基金繰入金</t>
    <rPh sb="2" eb="3">
      <t>モク</t>
    </rPh>
    <rPh sb="4" eb="6">
      <t>コウツウ</t>
    </rPh>
    <rPh sb="6" eb="8">
      <t>セイサク</t>
    </rPh>
    <rPh sb="8" eb="10">
      <t>キキン</t>
    </rPh>
    <rPh sb="10" eb="12">
      <t>クリイレ</t>
    </rPh>
    <rPh sb="12" eb="13">
      <t>キン</t>
    </rPh>
    <phoneticPr fontId="7"/>
  </si>
  <si>
    <t>20目　駐車対策推進基金繰入金</t>
    <rPh sb="2" eb="3">
      <t>モク</t>
    </rPh>
    <rPh sb="4" eb="6">
      <t>チュウシャ</t>
    </rPh>
    <rPh sb="6" eb="8">
      <t>タイサク</t>
    </rPh>
    <rPh sb="8" eb="10">
      <t>スイシン</t>
    </rPh>
    <rPh sb="10" eb="12">
      <t>キキン</t>
    </rPh>
    <rPh sb="12" eb="14">
      <t>クリイレ</t>
    </rPh>
    <rPh sb="14" eb="15">
      <t>キン</t>
    </rPh>
    <phoneticPr fontId="7"/>
  </si>
  <si>
    <t>21目　土地区画整理事業基金繰入金</t>
    <rPh sb="2" eb="3">
      <t>モク</t>
    </rPh>
    <rPh sb="4" eb="6">
      <t>トチ</t>
    </rPh>
    <rPh sb="6" eb="8">
      <t>クカク</t>
    </rPh>
    <rPh sb="8" eb="10">
      <t>セイリ</t>
    </rPh>
    <rPh sb="10" eb="12">
      <t>ジギョウ</t>
    </rPh>
    <rPh sb="12" eb="14">
      <t>キキン</t>
    </rPh>
    <rPh sb="14" eb="16">
      <t>クリイレ</t>
    </rPh>
    <rPh sb="16" eb="17">
      <t>キン</t>
    </rPh>
    <phoneticPr fontId="7"/>
  </si>
  <si>
    <t>22目　大阪港振興基金繰入金</t>
    <rPh sb="2" eb="3">
      <t>モク</t>
    </rPh>
    <rPh sb="4" eb="7">
      <t>オオサカコウ</t>
    </rPh>
    <rPh sb="7" eb="9">
      <t>シンコウ</t>
    </rPh>
    <rPh sb="9" eb="11">
      <t>キキン</t>
    </rPh>
    <rPh sb="11" eb="13">
      <t>クリイレ</t>
    </rPh>
    <rPh sb="13" eb="14">
      <t>キン</t>
    </rPh>
    <phoneticPr fontId="7"/>
  </si>
  <si>
    <t>23目　田村教育振興基金繰入金</t>
    <rPh sb="2" eb="3">
      <t>モク</t>
    </rPh>
    <rPh sb="4" eb="6">
      <t>タムラ</t>
    </rPh>
    <rPh sb="6" eb="8">
      <t>キョウイク</t>
    </rPh>
    <rPh sb="8" eb="10">
      <t>シンコウ</t>
    </rPh>
    <rPh sb="10" eb="12">
      <t>キキン</t>
    </rPh>
    <rPh sb="12" eb="14">
      <t>クリイレ</t>
    </rPh>
    <rPh sb="14" eb="15">
      <t>キン</t>
    </rPh>
    <phoneticPr fontId="7"/>
  </si>
  <si>
    <t>24目　教育振興基金繰入金</t>
    <rPh sb="2" eb="3">
      <t>モク</t>
    </rPh>
    <rPh sb="4" eb="6">
      <t>キョウイク</t>
    </rPh>
    <rPh sb="6" eb="8">
      <t>シンコウ</t>
    </rPh>
    <rPh sb="8" eb="10">
      <t>キキン</t>
    </rPh>
    <rPh sb="10" eb="12">
      <t>クリイレ</t>
    </rPh>
    <rPh sb="12" eb="13">
      <t>キン</t>
    </rPh>
    <phoneticPr fontId="7"/>
  </si>
  <si>
    <t>25目　都市整備事業基金繰入金</t>
    <rPh sb="2" eb="3">
      <t>モク</t>
    </rPh>
    <rPh sb="4" eb="6">
      <t>トシ</t>
    </rPh>
    <rPh sb="6" eb="8">
      <t>セイビ</t>
    </rPh>
    <rPh sb="8" eb="10">
      <t>ジギョウ</t>
    </rPh>
    <rPh sb="10" eb="12">
      <t>キキン</t>
    </rPh>
    <rPh sb="12" eb="14">
      <t>クリイレ</t>
    </rPh>
    <rPh sb="14" eb="15">
      <t>キン</t>
    </rPh>
    <phoneticPr fontId="7"/>
  </si>
  <si>
    <t>26目　財政調整基金繰入金</t>
    <phoneticPr fontId="7"/>
  </si>
  <si>
    <t>此花区役所</t>
    <rPh sb="0" eb="2">
      <t>コノハナ</t>
    </rPh>
    <rPh sb="2" eb="5">
      <t>クヤクショ</t>
    </rPh>
    <phoneticPr fontId="7"/>
  </si>
  <si>
    <t>公立保育所幼児給食提供料</t>
    <rPh sb="0" eb="2">
      <t>コウリツ</t>
    </rPh>
    <rPh sb="2" eb="4">
      <t>ホイク</t>
    </rPh>
    <rPh sb="4" eb="5">
      <t>ジョ</t>
    </rPh>
    <rPh sb="5" eb="7">
      <t>ヨウジ</t>
    </rPh>
    <rPh sb="7" eb="9">
      <t>キュウショク</t>
    </rPh>
    <rPh sb="9" eb="11">
      <t>テイキョウ</t>
    </rPh>
    <rPh sb="11" eb="12">
      <t>リョウ</t>
    </rPh>
    <phoneticPr fontId="10"/>
  </si>
  <si>
    <t>1市税</t>
  </si>
  <si>
    <t>17府支出金</t>
  </si>
  <si>
    <t>スポーツ振興くじ助成金</t>
    <rPh sb="4" eb="6">
      <t>シンコウ</t>
    </rPh>
    <rPh sb="8" eb="11">
      <t>ジョセイキン</t>
    </rPh>
    <phoneticPr fontId="7"/>
  </si>
  <si>
    <t>2節　学校用地買収事業資金</t>
    <rPh sb="1" eb="2">
      <t>セツ</t>
    </rPh>
    <rPh sb="3" eb="5">
      <t>ガッコウ</t>
    </rPh>
    <rPh sb="5" eb="7">
      <t>ヨウチ</t>
    </rPh>
    <rPh sb="7" eb="9">
      <t>バイシュウ</t>
    </rPh>
    <rPh sb="9" eb="11">
      <t>ジギョウ</t>
    </rPh>
    <rPh sb="11" eb="13">
      <t>シキン</t>
    </rPh>
    <phoneticPr fontId="7"/>
  </si>
  <si>
    <t>（社会教育施設整備事業資金）</t>
    <rPh sb="1" eb="3">
      <t>シャカイ</t>
    </rPh>
    <rPh sb="3" eb="5">
      <t>キョウイク</t>
    </rPh>
    <rPh sb="5" eb="7">
      <t>シセツ</t>
    </rPh>
    <rPh sb="7" eb="9">
      <t>セイビ</t>
    </rPh>
    <rPh sb="9" eb="11">
      <t>ジギョウ</t>
    </rPh>
    <rPh sb="11" eb="13">
      <t>シキン</t>
    </rPh>
    <phoneticPr fontId="7"/>
  </si>
  <si>
    <t>（社会教育施設整備事業に係る市債）</t>
    <phoneticPr fontId="7"/>
  </si>
  <si>
    <t>（府民税所得割臨時交付金）</t>
  </si>
  <si>
    <t>（府民税所得割臨時交付金）</t>
    <rPh sb="1" eb="3">
      <t>フミン</t>
    </rPh>
    <rPh sb="3" eb="4">
      <t>ゼイ</t>
    </rPh>
    <rPh sb="4" eb="6">
      <t>ショトク</t>
    </rPh>
    <rPh sb="6" eb="7">
      <t>ワリ</t>
    </rPh>
    <rPh sb="7" eb="9">
      <t>リンジ</t>
    </rPh>
    <rPh sb="9" eb="12">
      <t>コウフキン</t>
    </rPh>
    <phoneticPr fontId="7"/>
  </si>
  <si>
    <t>（府民税所得割臨時交付金）</t>
    <phoneticPr fontId="7"/>
  </si>
  <si>
    <t>7款　地方消費税交付金</t>
    <rPh sb="1" eb="2">
      <t>カン</t>
    </rPh>
    <rPh sb="3" eb="5">
      <t>チホウ</t>
    </rPh>
    <rPh sb="5" eb="8">
      <t>ショウヒゼイ</t>
    </rPh>
    <rPh sb="8" eb="11">
      <t>コウフキン</t>
    </rPh>
    <phoneticPr fontId="7"/>
  </si>
  <si>
    <t>8款　自動車取得税交付金</t>
    <rPh sb="1" eb="2">
      <t>カン</t>
    </rPh>
    <rPh sb="3" eb="6">
      <t>ジドウシャ</t>
    </rPh>
    <rPh sb="6" eb="8">
      <t>シュトク</t>
    </rPh>
    <rPh sb="8" eb="9">
      <t>ゼイ</t>
    </rPh>
    <rPh sb="9" eb="12">
      <t>コウフキン</t>
    </rPh>
    <phoneticPr fontId="7"/>
  </si>
  <si>
    <t>9款　環境性能割交付金</t>
    <rPh sb="1" eb="2">
      <t>カン</t>
    </rPh>
    <rPh sb="3" eb="5">
      <t>カンキョウ</t>
    </rPh>
    <rPh sb="5" eb="7">
      <t>セイノウ</t>
    </rPh>
    <rPh sb="7" eb="8">
      <t>ワ</t>
    </rPh>
    <rPh sb="8" eb="11">
      <t>コウフキン</t>
    </rPh>
    <phoneticPr fontId="7"/>
  </si>
  <si>
    <t>1項　環境性能割交付金</t>
    <rPh sb="1" eb="2">
      <t>コウ</t>
    </rPh>
    <phoneticPr fontId="7"/>
  </si>
  <si>
    <t>1目　環境性能割交付金</t>
    <rPh sb="1" eb="2">
      <t>モク</t>
    </rPh>
    <phoneticPr fontId="7"/>
  </si>
  <si>
    <t>1節　環境性能割交付金</t>
    <rPh sb="1" eb="2">
      <t>セツ</t>
    </rPh>
    <phoneticPr fontId="7"/>
  </si>
  <si>
    <t>環境性能割交付金</t>
    <phoneticPr fontId="7"/>
  </si>
  <si>
    <t>9環境性能割交付金</t>
    <phoneticPr fontId="7"/>
  </si>
  <si>
    <t>8自動車取得税交付金</t>
    <rPh sb="1" eb="4">
      <t>ジドウシャ</t>
    </rPh>
    <rPh sb="4" eb="6">
      <t>シュトク</t>
    </rPh>
    <rPh sb="6" eb="7">
      <t>ゼイ</t>
    </rPh>
    <rPh sb="7" eb="10">
      <t>コウフキン</t>
    </rPh>
    <phoneticPr fontId="7"/>
  </si>
  <si>
    <t>1目　子ども・子育て支援臨時交付金</t>
    <rPh sb="1" eb="2">
      <t>モク</t>
    </rPh>
    <rPh sb="3" eb="4">
      <t>コ</t>
    </rPh>
    <rPh sb="7" eb="9">
      <t>コソダ</t>
    </rPh>
    <rPh sb="10" eb="12">
      <t>シエン</t>
    </rPh>
    <rPh sb="12" eb="14">
      <t>リンジ</t>
    </rPh>
    <rPh sb="14" eb="17">
      <t>コウフキン</t>
    </rPh>
    <phoneticPr fontId="7"/>
  </si>
  <si>
    <t>1節　子ども・子育て支援臨時交付金</t>
    <rPh sb="1" eb="2">
      <t>セツ</t>
    </rPh>
    <rPh sb="3" eb="4">
      <t>コ</t>
    </rPh>
    <rPh sb="7" eb="9">
      <t>コソダ</t>
    </rPh>
    <rPh sb="10" eb="12">
      <t>シエン</t>
    </rPh>
    <rPh sb="12" eb="14">
      <t>リンジ</t>
    </rPh>
    <rPh sb="14" eb="17">
      <t>コウフキン</t>
    </rPh>
    <phoneticPr fontId="7"/>
  </si>
  <si>
    <t>子ども・子育て支援臨時交付金</t>
    <rPh sb="0" eb="1">
      <t>コ</t>
    </rPh>
    <rPh sb="4" eb="6">
      <t>コソダ</t>
    </rPh>
    <rPh sb="7" eb="9">
      <t>シエン</t>
    </rPh>
    <rPh sb="9" eb="11">
      <t>リンジ</t>
    </rPh>
    <rPh sb="11" eb="14">
      <t>コウフキン</t>
    </rPh>
    <phoneticPr fontId="7"/>
  </si>
  <si>
    <t>（区画整理事業費分担金）</t>
    <rPh sb="1" eb="3">
      <t>クカク</t>
    </rPh>
    <rPh sb="3" eb="5">
      <t>セイリ</t>
    </rPh>
    <rPh sb="5" eb="7">
      <t>ジギョウ</t>
    </rPh>
    <rPh sb="7" eb="8">
      <t>ヒ</t>
    </rPh>
    <rPh sb="8" eb="11">
      <t>ブンタンキン</t>
    </rPh>
    <phoneticPr fontId="7"/>
  </si>
  <si>
    <t>1節　情報通信技術活用推進費補助金</t>
    <rPh sb="3" eb="5">
      <t>ジョウホウ</t>
    </rPh>
    <rPh sb="5" eb="7">
      <t>ツウシン</t>
    </rPh>
    <rPh sb="7" eb="9">
      <t>ギジュツ</t>
    </rPh>
    <rPh sb="9" eb="11">
      <t>カツヨウ</t>
    </rPh>
    <rPh sb="11" eb="13">
      <t>スイシン</t>
    </rPh>
    <rPh sb="13" eb="14">
      <t>ヒ</t>
    </rPh>
    <rPh sb="14" eb="17">
      <t>ホジョキン</t>
    </rPh>
    <phoneticPr fontId="7"/>
  </si>
  <si>
    <t>社会保障・税番号制度システム更新事業に対する補助金</t>
    <rPh sb="0" eb="2">
      <t>シャカイ</t>
    </rPh>
    <rPh sb="2" eb="4">
      <t>ホショウ</t>
    </rPh>
    <rPh sb="5" eb="6">
      <t>ゼイ</t>
    </rPh>
    <rPh sb="6" eb="8">
      <t>バンゴウ</t>
    </rPh>
    <rPh sb="8" eb="10">
      <t>セイド</t>
    </rPh>
    <rPh sb="14" eb="16">
      <t>コウシン</t>
    </rPh>
    <rPh sb="16" eb="18">
      <t>ジギョウ</t>
    </rPh>
    <rPh sb="19" eb="20">
      <t>タイ</t>
    </rPh>
    <rPh sb="22" eb="25">
      <t>ホジョキン</t>
    </rPh>
    <phoneticPr fontId="0"/>
  </si>
  <si>
    <t>2節　市民協働推進費補助金</t>
    <rPh sb="1" eb="2">
      <t>セツ</t>
    </rPh>
    <rPh sb="3" eb="5">
      <t>シミン</t>
    </rPh>
    <rPh sb="5" eb="7">
      <t>キョウドウ</t>
    </rPh>
    <rPh sb="7" eb="9">
      <t>スイシン</t>
    </rPh>
    <rPh sb="9" eb="10">
      <t>ヒ</t>
    </rPh>
    <rPh sb="10" eb="13">
      <t>ホジョキン</t>
    </rPh>
    <phoneticPr fontId="7"/>
  </si>
  <si>
    <t>3節　ダイバーシティ推進費補助金</t>
    <rPh sb="1" eb="2">
      <t>セツ</t>
    </rPh>
    <rPh sb="10" eb="12">
      <t>スイシン</t>
    </rPh>
    <rPh sb="12" eb="13">
      <t>ヒ</t>
    </rPh>
    <rPh sb="13" eb="16">
      <t>ホジョキン</t>
    </rPh>
    <phoneticPr fontId="7"/>
  </si>
  <si>
    <t>4節　区政推進管理費補助金</t>
    <phoneticPr fontId="7"/>
  </si>
  <si>
    <t>5節　区まちづくり推進費補助金</t>
    <rPh sb="1" eb="2">
      <t>セツ</t>
    </rPh>
    <rPh sb="3" eb="4">
      <t>ク</t>
    </rPh>
    <rPh sb="9" eb="11">
      <t>スイシン</t>
    </rPh>
    <rPh sb="11" eb="12">
      <t>ヒ</t>
    </rPh>
    <rPh sb="12" eb="15">
      <t>ホジョキン</t>
    </rPh>
    <phoneticPr fontId="7"/>
  </si>
  <si>
    <t>（消防費国庫補助金）</t>
    <rPh sb="1" eb="3">
      <t>ショウボウ</t>
    </rPh>
    <rPh sb="3" eb="4">
      <t>ヒ</t>
    </rPh>
    <rPh sb="4" eb="6">
      <t>コッコ</t>
    </rPh>
    <rPh sb="6" eb="9">
      <t>ホジョキン</t>
    </rPh>
    <phoneticPr fontId="7"/>
  </si>
  <si>
    <t>（消防施設費補助金）</t>
    <rPh sb="1" eb="3">
      <t>ショウボウ</t>
    </rPh>
    <rPh sb="3" eb="5">
      <t>シセツ</t>
    </rPh>
    <rPh sb="5" eb="6">
      <t>ヒ</t>
    </rPh>
    <rPh sb="6" eb="9">
      <t>ホジョキン</t>
    </rPh>
    <phoneticPr fontId="7"/>
  </si>
  <si>
    <t>（消防自動車の整備に対する補助金等）</t>
    <rPh sb="1" eb="3">
      <t>ショウボウ</t>
    </rPh>
    <rPh sb="3" eb="6">
      <t>ジドウシャ</t>
    </rPh>
    <rPh sb="7" eb="9">
      <t>セイビ</t>
    </rPh>
    <rPh sb="10" eb="11">
      <t>タイ</t>
    </rPh>
    <rPh sb="13" eb="16">
      <t>ホジョキン</t>
    </rPh>
    <rPh sb="16" eb="17">
      <t>トウ</t>
    </rPh>
    <phoneticPr fontId="0"/>
  </si>
  <si>
    <t>10目　教育費国庫補助金</t>
    <rPh sb="2" eb="3">
      <t>モク</t>
    </rPh>
    <rPh sb="4" eb="6">
      <t>キョウイク</t>
    </rPh>
    <rPh sb="6" eb="7">
      <t>ヒ</t>
    </rPh>
    <rPh sb="7" eb="9">
      <t>コッコ</t>
    </rPh>
    <rPh sb="9" eb="12">
      <t>ホジョキン</t>
    </rPh>
    <phoneticPr fontId="7"/>
  </si>
  <si>
    <t>11目　大学費国庫補助金</t>
    <rPh sb="2" eb="3">
      <t>モク</t>
    </rPh>
    <rPh sb="4" eb="6">
      <t>ダイガク</t>
    </rPh>
    <rPh sb="6" eb="7">
      <t>ヒ</t>
    </rPh>
    <rPh sb="7" eb="9">
      <t>コッコ</t>
    </rPh>
    <rPh sb="9" eb="12">
      <t>ホジョキン</t>
    </rPh>
    <phoneticPr fontId="0"/>
  </si>
  <si>
    <t>（給与調査委託金）</t>
    <phoneticPr fontId="7"/>
  </si>
  <si>
    <t>（給与調査に対する委託金）</t>
    <rPh sb="1" eb="3">
      <t>キュウヨ</t>
    </rPh>
    <rPh sb="3" eb="5">
      <t>チョウサ</t>
    </rPh>
    <rPh sb="6" eb="7">
      <t>タイ</t>
    </rPh>
    <rPh sb="9" eb="11">
      <t>イタク</t>
    </rPh>
    <rPh sb="11" eb="12">
      <t>キン</t>
    </rPh>
    <phoneticPr fontId="7"/>
  </si>
  <si>
    <t>1節　財政調査委託金</t>
    <rPh sb="1" eb="2">
      <t>セツ</t>
    </rPh>
    <rPh sb="3" eb="5">
      <t>ザイセイ</t>
    </rPh>
    <rPh sb="5" eb="7">
      <t>チョウサ</t>
    </rPh>
    <rPh sb="7" eb="9">
      <t>イタク</t>
    </rPh>
    <rPh sb="9" eb="10">
      <t>キン</t>
    </rPh>
    <phoneticPr fontId="7"/>
  </si>
  <si>
    <t>2節　人権啓発活動委託金</t>
    <rPh sb="1" eb="2">
      <t>セツ</t>
    </rPh>
    <rPh sb="3" eb="5">
      <t>ジンケン</t>
    </rPh>
    <rPh sb="5" eb="7">
      <t>ケイハツ</t>
    </rPh>
    <rPh sb="7" eb="9">
      <t>カツドウ</t>
    </rPh>
    <rPh sb="9" eb="11">
      <t>イタク</t>
    </rPh>
    <rPh sb="11" eb="12">
      <t>キン</t>
    </rPh>
    <phoneticPr fontId="7"/>
  </si>
  <si>
    <t>3節　中長期在留者住居地届出等事務委託金</t>
    <rPh sb="1" eb="2">
      <t>セツ</t>
    </rPh>
    <rPh sb="3" eb="6">
      <t>チュウチョウキ</t>
    </rPh>
    <rPh sb="6" eb="8">
      <t>ザイリュウ</t>
    </rPh>
    <rPh sb="8" eb="9">
      <t>シャ</t>
    </rPh>
    <rPh sb="9" eb="12">
      <t>ジュウキョチ</t>
    </rPh>
    <rPh sb="12" eb="14">
      <t>トドケデ</t>
    </rPh>
    <rPh sb="14" eb="15">
      <t>トウ</t>
    </rPh>
    <rPh sb="15" eb="17">
      <t>ジム</t>
    </rPh>
    <rPh sb="17" eb="19">
      <t>イタク</t>
    </rPh>
    <rPh sb="19" eb="20">
      <t>キン</t>
    </rPh>
    <phoneticPr fontId="7"/>
  </si>
  <si>
    <t>4節　自衛官募集事務委託金</t>
    <rPh sb="1" eb="2">
      <t>セツ</t>
    </rPh>
    <rPh sb="3" eb="6">
      <t>ジエイカン</t>
    </rPh>
    <rPh sb="6" eb="8">
      <t>ボシュウ</t>
    </rPh>
    <rPh sb="8" eb="10">
      <t>ジム</t>
    </rPh>
    <rPh sb="10" eb="12">
      <t>イタク</t>
    </rPh>
    <rPh sb="12" eb="13">
      <t>キン</t>
    </rPh>
    <phoneticPr fontId="7"/>
  </si>
  <si>
    <t>（住宅費府負担金）</t>
    <rPh sb="1" eb="3">
      <t>ジュウタク</t>
    </rPh>
    <rPh sb="3" eb="4">
      <t>ヒ</t>
    </rPh>
    <rPh sb="4" eb="5">
      <t>フ</t>
    </rPh>
    <rPh sb="5" eb="7">
      <t>フタン</t>
    </rPh>
    <rPh sb="7" eb="8">
      <t>キン</t>
    </rPh>
    <phoneticPr fontId="7"/>
  </si>
  <si>
    <t>（住宅管理費負担金）</t>
    <rPh sb="1" eb="3">
      <t>ジュウタク</t>
    </rPh>
    <rPh sb="3" eb="5">
      <t>カンリ</t>
    </rPh>
    <rPh sb="5" eb="6">
      <t>ヒ</t>
    </rPh>
    <rPh sb="6" eb="8">
      <t>フタン</t>
    </rPh>
    <rPh sb="8" eb="9">
      <t>キン</t>
    </rPh>
    <phoneticPr fontId="7"/>
  </si>
  <si>
    <t>（児童福祉施設整備貸付金返還金収入）</t>
    <rPh sb="1" eb="3">
      <t>ジドウ</t>
    </rPh>
    <rPh sb="3" eb="5">
      <t>フクシ</t>
    </rPh>
    <rPh sb="5" eb="7">
      <t>シセツ</t>
    </rPh>
    <rPh sb="7" eb="9">
      <t>セイビ</t>
    </rPh>
    <rPh sb="9" eb="17">
      <t>カ</t>
    </rPh>
    <phoneticPr fontId="7"/>
  </si>
  <si>
    <t>（児童福祉施設整備貸付金元金の返還金収入）</t>
    <rPh sb="1" eb="3">
      <t>ジドウ</t>
    </rPh>
    <rPh sb="3" eb="5">
      <t>フクシ</t>
    </rPh>
    <rPh sb="5" eb="7">
      <t>シセツ</t>
    </rPh>
    <rPh sb="7" eb="9">
      <t>セイビ</t>
    </rPh>
    <rPh sb="9" eb="11">
      <t>カシツケ</t>
    </rPh>
    <rPh sb="11" eb="12">
      <t>キン</t>
    </rPh>
    <rPh sb="12" eb="14">
      <t>ガンキン</t>
    </rPh>
    <phoneticPr fontId="7"/>
  </si>
  <si>
    <t>7節　大阪府地域支援人権金融公社貸付金返還金収入</t>
    <rPh sb="1" eb="2">
      <t>セツ</t>
    </rPh>
    <rPh sb="3" eb="6">
      <t>オオサカフ</t>
    </rPh>
    <rPh sb="6" eb="8">
      <t>チイキ</t>
    </rPh>
    <rPh sb="8" eb="10">
      <t>シエン</t>
    </rPh>
    <rPh sb="10" eb="12">
      <t>ジンケン</t>
    </rPh>
    <rPh sb="12" eb="14">
      <t>キンユウ</t>
    </rPh>
    <rPh sb="14" eb="16">
      <t>コウシャ</t>
    </rPh>
    <rPh sb="16" eb="24">
      <t>カ</t>
    </rPh>
    <phoneticPr fontId="7"/>
  </si>
  <si>
    <t>8節　湊町開発センター貸付金返還金収入</t>
    <rPh sb="1" eb="2">
      <t>セツ</t>
    </rPh>
    <rPh sb="3" eb="5">
      <t>ミナトマチ</t>
    </rPh>
    <rPh sb="5" eb="7">
      <t>カイハツ</t>
    </rPh>
    <rPh sb="11" eb="19">
      <t>カ</t>
    </rPh>
    <phoneticPr fontId="7"/>
  </si>
  <si>
    <t>9節　大阪市街地開発株式会社貸付金返還金収入</t>
    <rPh sb="1" eb="2">
      <t>セツ</t>
    </rPh>
    <rPh sb="3" eb="5">
      <t>オオサカ</t>
    </rPh>
    <rPh sb="5" eb="8">
      <t>シガイチ</t>
    </rPh>
    <rPh sb="8" eb="10">
      <t>カイハツ</t>
    </rPh>
    <rPh sb="10" eb="14">
      <t>カブシキガイシャ</t>
    </rPh>
    <rPh sb="14" eb="22">
      <t>カ</t>
    </rPh>
    <phoneticPr fontId="7"/>
  </si>
  <si>
    <t>10節　高速道路事業貸付金返還金収入</t>
    <rPh sb="2" eb="3">
      <t>セツ</t>
    </rPh>
    <rPh sb="4" eb="6">
      <t>コウソク</t>
    </rPh>
    <rPh sb="6" eb="8">
      <t>ドウロ</t>
    </rPh>
    <rPh sb="8" eb="10">
      <t>ジギョウ</t>
    </rPh>
    <rPh sb="10" eb="18">
      <t>カ</t>
    </rPh>
    <phoneticPr fontId="7"/>
  </si>
  <si>
    <t>11節　関西国際空港株式会社貸付金返還金収入</t>
    <rPh sb="2" eb="3">
      <t>セツ</t>
    </rPh>
    <rPh sb="4" eb="6">
      <t>カンサイ</t>
    </rPh>
    <rPh sb="6" eb="8">
      <t>コクサイ</t>
    </rPh>
    <rPh sb="8" eb="10">
      <t>クウコウ</t>
    </rPh>
    <rPh sb="10" eb="12">
      <t>カブシキ</t>
    </rPh>
    <rPh sb="12" eb="14">
      <t>カイシャ</t>
    </rPh>
    <rPh sb="14" eb="22">
      <t>カ</t>
    </rPh>
    <phoneticPr fontId="7"/>
  </si>
  <si>
    <t>12節　大阪港埠頭株式会社貸付金返還金収入</t>
    <rPh sb="2" eb="3">
      <t>セツ</t>
    </rPh>
    <rPh sb="4" eb="7">
      <t>オオサカコウ</t>
    </rPh>
    <rPh sb="7" eb="9">
      <t>フトウ</t>
    </rPh>
    <rPh sb="9" eb="11">
      <t>カブシキ</t>
    </rPh>
    <rPh sb="11" eb="13">
      <t>カイシャ</t>
    </rPh>
    <rPh sb="13" eb="21">
      <t>カ</t>
    </rPh>
    <phoneticPr fontId="7"/>
  </si>
  <si>
    <t>13節　夢洲コンテナターミナル株式会社貸付金返還金収入</t>
    <rPh sb="2" eb="3">
      <t>セツ</t>
    </rPh>
    <rPh sb="4" eb="6">
      <t>ユメシマ</t>
    </rPh>
    <rPh sb="15" eb="17">
      <t>カブシキ</t>
    </rPh>
    <rPh sb="17" eb="19">
      <t>カイシャ</t>
    </rPh>
    <rPh sb="19" eb="27">
      <t>カ</t>
    </rPh>
    <phoneticPr fontId="7"/>
  </si>
  <si>
    <t>14節　阪神国際港湾株式会社貸付金返還金収入</t>
    <rPh sb="2" eb="3">
      <t>セツ</t>
    </rPh>
    <rPh sb="4" eb="6">
      <t>ハンシン</t>
    </rPh>
    <rPh sb="6" eb="8">
      <t>コクサイ</t>
    </rPh>
    <rPh sb="8" eb="10">
      <t>コウワン</t>
    </rPh>
    <rPh sb="10" eb="14">
      <t>カブシキガイシャ</t>
    </rPh>
    <rPh sb="14" eb="16">
      <t>カシツケ</t>
    </rPh>
    <rPh sb="16" eb="17">
      <t>キン</t>
    </rPh>
    <rPh sb="17" eb="19">
      <t>ヘンカン</t>
    </rPh>
    <rPh sb="19" eb="20">
      <t>キン</t>
    </rPh>
    <rPh sb="20" eb="22">
      <t>シュウニュウ</t>
    </rPh>
    <phoneticPr fontId="7"/>
  </si>
  <si>
    <t>15節　住宅供給公社貸付金返還金収入</t>
    <rPh sb="2" eb="3">
      <t>セツ</t>
    </rPh>
    <rPh sb="4" eb="6">
      <t>ジュウタク</t>
    </rPh>
    <rPh sb="6" eb="8">
      <t>キョウキュウ</t>
    </rPh>
    <rPh sb="8" eb="10">
      <t>コウシャ</t>
    </rPh>
    <rPh sb="10" eb="18">
      <t>カ</t>
    </rPh>
    <phoneticPr fontId="7"/>
  </si>
  <si>
    <t>16節　高等学校等奨学費貸付金返還金収入</t>
    <rPh sb="2" eb="3">
      <t>セツ</t>
    </rPh>
    <rPh sb="4" eb="6">
      <t>コウトウ</t>
    </rPh>
    <rPh sb="6" eb="8">
      <t>ガッコウ</t>
    </rPh>
    <rPh sb="8" eb="9">
      <t>トウ</t>
    </rPh>
    <rPh sb="9" eb="11">
      <t>ショウガク</t>
    </rPh>
    <rPh sb="11" eb="12">
      <t>ヒ</t>
    </rPh>
    <rPh sb="12" eb="20">
      <t>カ</t>
    </rPh>
    <phoneticPr fontId="7"/>
  </si>
  <si>
    <t>（交通事業引継金）</t>
    <rPh sb="1" eb="3">
      <t>コウツウ</t>
    </rPh>
    <rPh sb="3" eb="5">
      <t>ジギョウ</t>
    </rPh>
    <rPh sb="5" eb="7">
      <t>ヒキツギ</t>
    </rPh>
    <rPh sb="7" eb="8">
      <t>キン</t>
    </rPh>
    <phoneticPr fontId="7"/>
  </si>
  <si>
    <t>21目　過年度収入</t>
    <rPh sb="2" eb="3">
      <t>モク</t>
    </rPh>
    <rPh sb="4" eb="7">
      <t>カネンド</t>
    </rPh>
    <rPh sb="7" eb="9">
      <t>シュウニュウ</t>
    </rPh>
    <phoneticPr fontId="7"/>
  </si>
  <si>
    <t>22目　雑収</t>
    <rPh sb="2" eb="3">
      <t>モク</t>
    </rPh>
    <rPh sb="4" eb="5">
      <t>ザツ</t>
    </rPh>
    <rPh sb="5" eb="6">
      <t>シュウ</t>
    </rPh>
    <phoneticPr fontId="7"/>
  </si>
  <si>
    <t>2節　各所施設整備事業資金</t>
    <rPh sb="1" eb="2">
      <t>セツ</t>
    </rPh>
    <rPh sb="3" eb="5">
      <t>カクショ</t>
    </rPh>
    <rPh sb="5" eb="7">
      <t>シセツ</t>
    </rPh>
    <rPh sb="7" eb="9">
      <t>セイビ</t>
    </rPh>
    <rPh sb="9" eb="11">
      <t>ジギョウ</t>
    </rPh>
    <rPh sb="11" eb="13">
      <t>シキン</t>
    </rPh>
    <phoneticPr fontId="7"/>
  </si>
  <si>
    <t>（区まちづくり推進事業資金）</t>
    <rPh sb="1" eb="2">
      <t>ク</t>
    </rPh>
    <rPh sb="7" eb="9">
      <t>スイシン</t>
    </rPh>
    <rPh sb="9" eb="11">
      <t>ジギョウ</t>
    </rPh>
    <rPh sb="11" eb="13">
      <t>シキン</t>
    </rPh>
    <phoneticPr fontId="7"/>
  </si>
  <si>
    <t>（区まちづくり推進事業に係る市債）</t>
    <rPh sb="14" eb="16">
      <t>シサイ</t>
    </rPh>
    <phoneticPr fontId="7"/>
  </si>
  <si>
    <t>（区庁舎整備事業資金）</t>
    <rPh sb="1" eb="2">
      <t>ク</t>
    </rPh>
    <rPh sb="2" eb="4">
      <t>チョウシャ</t>
    </rPh>
    <rPh sb="4" eb="6">
      <t>セイビ</t>
    </rPh>
    <rPh sb="6" eb="8">
      <t>ジギョウ</t>
    </rPh>
    <rPh sb="8" eb="10">
      <t>シキン</t>
    </rPh>
    <phoneticPr fontId="7"/>
  </si>
  <si>
    <t>（区庁舎整備事業に係る市債）</t>
    <rPh sb="1" eb="2">
      <t>ク</t>
    </rPh>
    <rPh sb="2" eb="4">
      <t>チョウシャ</t>
    </rPh>
    <rPh sb="4" eb="6">
      <t>セイビ</t>
    </rPh>
    <rPh sb="6" eb="8">
      <t>ジギョウ</t>
    </rPh>
    <rPh sb="9" eb="10">
      <t>カカ</t>
    </rPh>
    <rPh sb="11" eb="13">
      <t>シサイ</t>
    </rPh>
    <phoneticPr fontId="7"/>
  </si>
  <si>
    <t>9節　青少年育成費補助金</t>
    <rPh sb="1" eb="2">
      <t>セツ</t>
    </rPh>
    <rPh sb="3" eb="6">
      <t>セイショウネン</t>
    </rPh>
    <rPh sb="6" eb="8">
      <t>イクセイ</t>
    </rPh>
    <rPh sb="8" eb="9">
      <t>ヒ</t>
    </rPh>
    <rPh sb="9" eb="12">
      <t>ホジョキン</t>
    </rPh>
    <phoneticPr fontId="7"/>
  </si>
  <si>
    <t>6節　産業振興費補助金</t>
    <phoneticPr fontId="2"/>
  </si>
  <si>
    <t>東住吉区役所</t>
    <phoneticPr fontId="7"/>
  </si>
  <si>
    <t>9目　青少年活動振興基金繰入金</t>
    <phoneticPr fontId="7"/>
  </si>
  <si>
    <t>6節　地方独立行政法人大阪市民病院機構貸付金返還金収入</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7">
      <t>カ</t>
    </rPh>
    <phoneticPr fontId="8"/>
  </si>
  <si>
    <t>7地方消費税交付金</t>
    <rPh sb="1" eb="3">
      <t>チホウ</t>
    </rPh>
    <rPh sb="3" eb="6">
      <t>ショウヒゼイ</t>
    </rPh>
    <rPh sb="6" eb="9">
      <t>コウフキン</t>
    </rPh>
    <phoneticPr fontId="7"/>
  </si>
  <si>
    <t>地域福祉推進支援事業に対する補助金</t>
    <rPh sb="0" eb="2">
      <t>チイキ</t>
    </rPh>
    <rPh sb="2" eb="4">
      <t>フクシ</t>
    </rPh>
    <rPh sb="4" eb="6">
      <t>スイシン</t>
    </rPh>
    <rPh sb="6" eb="8">
      <t>シエン</t>
    </rPh>
    <rPh sb="8" eb="10">
      <t>ジギョウ</t>
    </rPh>
    <rPh sb="11" eb="12">
      <t>タイ</t>
    </rPh>
    <rPh sb="14" eb="17">
      <t>ホジョキン</t>
    </rPh>
    <phoneticPr fontId="7"/>
  </si>
  <si>
    <t>生野区役所</t>
    <phoneticPr fontId="7"/>
  </si>
  <si>
    <t>2目　環境性能割</t>
    <rPh sb="1" eb="2">
      <t>モク</t>
    </rPh>
    <phoneticPr fontId="7"/>
  </si>
  <si>
    <t>4項　森林環境譲与税</t>
    <rPh sb="1" eb="2">
      <t>コウ</t>
    </rPh>
    <rPh sb="3" eb="5">
      <t>シンリン</t>
    </rPh>
    <rPh sb="5" eb="7">
      <t>カンキョウ</t>
    </rPh>
    <rPh sb="7" eb="9">
      <t>ジョウヨ</t>
    </rPh>
    <rPh sb="9" eb="10">
      <t>ゼイ</t>
    </rPh>
    <phoneticPr fontId="7"/>
  </si>
  <si>
    <t>1目　森林環境譲与税</t>
    <rPh sb="1" eb="2">
      <t>モク</t>
    </rPh>
    <phoneticPr fontId="7"/>
  </si>
  <si>
    <t>1節　森林環境譲与税</t>
    <rPh sb="1" eb="2">
      <t>セツ</t>
    </rPh>
    <phoneticPr fontId="7"/>
  </si>
  <si>
    <t>森林環境譲与税</t>
    <phoneticPr fontId="7"/>
  </si>
  <si>
    <t>5項　特別とん譲与税</t>
    <rPh sb="1" eb="2">
      <t>コウ</t>
    </rPh>
    <rPh sb="3" eb="5">
      <t>トクベツ</t>
    </rPh>
    <rPh sb="7" eb="9">
      <t>ジョウヨ</t>
    </rPh>
    <rPh sb="9" eb="10">
      <t>ゼイ</t>
    </rPh>
    <phoneticPr fontId="7"/>
  </si>
  <si>
    <t>6項　石油ガス譲与税</t>
    <rPh sb="1" eb="2">
      <t>コウ</t>
    </rPh>
    <rPh sb="3" eb="5">
      <t>セキユ</t>
    </rPh>
    <rPh sb="7" eb="9">
      <t>ジョウヨ</t>
    </rPh>
    <rPh sb="9" eb="10">
      <t>ゼイ</t>
    </rPh>
    <phoneticPr fontId="7"/>
  </si>
  <si>
    <t>2項　子ども・子育て支援臨時交付金</t>
    <rPh sb="1" eb="2">
      <t>コウ</t>
    </rPh>
    <rPh sb="3" eb="4">
      <t>コ</t>
    </rPh>
    <rPh sb="7" eb="9">
      <t>コソダ</t>
    </rPh>
    <rPh sb="10" eb="12">
      <t>シエン</t>
    </rPh>
    <rPh sb="12" eb="14">
      <t>リンジ</t>
    </rPh>
    <rPh sb="14" eb="17">
      <t>コウフキン</t>
    </rPh>
    <phoneticPr fontId="7"/>
  </si>
  <si>
    <t>（区画整理事業に係る分担金（埋設企業者））</t>
    <rPh sb="1" eb="3">
      <t>クカク</t>
    </rPh>
    <rPh sb="3" eb="5">
      <t>セイリ</t>
    </rPh>
    <rPh sb="5" eb="7">
      <t>ジギョウ</t>
    </rPh>
    <rPh sb="10" eb="13">
      <t>ブンタンキン</t>
    </rPh>
    <rPh sb="14" eb="16">
      <t>マイセツ</t>
    </rPh>
    <rPh sb="16" eb="18">
      <t>キギョウ</t>
    </rPh>
    <rPh sb="18" eb="19">
      <t>シャ</t>
    </rPh>
    <phoneticPr fontId="7"/>
  </si>
  <si>
    <t>（大阪国際交流センター改修等工事に対する補助金）</t>
    <rPh sb="17" eb="18">
      <t>タイ</t>
    </rPh>
    <rPh sb="20" eb="23">
      <t>ホジョキン</t>
    </rPh>
    <phoneticPr fontId="3"/>
  </si>
  <si>
    <t>不用地売却代</t>
    <rPh sb="0" eb="2">
      <t>フヨウ</t>
    </rPh>
    <rPh sb="2" eb="3">
      <t>チ</t>
    </rPh>
    <rPh sb="3" eb="5">
      <t>バイキャク</t>
    </rPh>
    <rPh sb="5" eb="6">
      <t>ダイ</t>
    </rPh>
    <phoneticPr fontId="3"/>
  </si>
  <si>
    <t>（交通事業民営化に伴い市長部局へ帰任する職員に係る退職給付引当金及び賞与引当金相当額）</t>
    <rPh sb="1" eb="3">
      <t>コウツウ</t>
    </rPh>
    <rPh sb="3" eb="5">
      <t>ジギョウ</t>
    </rPh>
    <rPh sb="5" eb="8">
      <t>ミンエイカ</t>
    </rPh>
    <rPh sb="9" eb="10">
      <t>トモナ</t>
    </rPh>
    <rPh sb="11" eb="13">
      <t>シチョウ</t>
    </rPh>
    <rPh sb="13" eb="15">
      <t>ブキョク</t>
    </rPh>
    <rPh sb="16" eb="18">
      <t>キニン</t>
    </rPh>
    <rPh sb="27" eb="29">
      <t>キュウフ</t>
    </rPh>
    <rPh sb="29" eb="31">
      <t>ヒキアテ</t>
    </rPh>
    <rPh sb="31" eb="32">
      <t>キン</t>
    </rPh>
    <rPh sb="32" eb="33">
      <t>オヨ</t>
    </rPh>
    <rPh sb="34" eb="36">
      <t>ショウヨ</t>
    </rPh>
    <rPh sb="36" eb="38">
      <t>ヒキアテ</t>
    </rPh>
    <rPh sb="38" eb="39">
      <t>キン</t>
    </rPh>
    <rPh sb="39" eb="41">
      <t>ソウトウ</t>
    </rPh>
    <rPh sb="41" eb="42">
      <t>ガク</t>
    </rPh>
    <phoneticPr fontId="0"/>
  </si>
  <si>
    <t>西成版サービスハブ構築・運営事業に対する補助金</t>
    <rPh sb="0" eb="2">
      <t>ニシナリ</t>
    </rPh>
    <rPh sb="2" eb="3">
      <t>バン</t>
    </rPh>
    <rPh sb="9" eb="11">
      <t>コウチク</t>
    </rPh>
    <rPh sb="12" eb="14">
      <t>ウンエイ</t>
    </rPh>
    <rPh sb="14" eb="16">
      <t>ジギョウ</t>
    </rPh>
    <rPh sb="17" eb="18">
      <t>タイ</t>
    </rPh>
    <rPh sb="20" eb="23">
      <t>ホジョキン</t>
    </rPh>
    <phoneticPr fontId="7"/>
  </si>
  <si>
    <t>未婚の児童扶養手当受給者に対する臨時・特別給付金</t>
    <rPh sb="0" eb="2">
      <t>ミコン</t>
    </rPh>
    <rPh sb="3" eb="5">
      <t>ジドウ</t>
    </rPh>
    <rPh sb="5" eb="7">
      <t>フヨウ</t>
    </rPh>
    <rPh sb="7" eb="9">
      <t>テアテ</t>
    </rPh>
    <rPh sb="9" eb="12">
      <t>ジュキュウシャ</t>
    </rPh>
    <rPh sb="13" eb="14">
      <t>タイ</t>
    </rPh>
    <rPh sb="16" eb="18">
      <t>リンジ</t>
    </rPh>
    <rPh sb="19" eb="21">
      <t>トクベツ</t>
    </rPh>
    <rPh sb="21" eb="24">
      <t>キュウフキン</t>
    </rPh>
    <phoneticPr fontId="2"/>
  </si>
  <si>
    <t>受動喫煙防止対策推進事業に対する補助金</t>
    <rPh sb="13" eb="14">
      <t>タイ</t>
    </rPh>
    <rPh sb="16" eb="19">
      <t>ホジョキン</t>
    </rPh>
    <phoneticPr fontId="7"/>
  </si>
  <si>
    <t>措置入院者等退院後支援事業に対する補助金</t>
    <rPh sb="0" eb="2">
      <t>ソチ</t>
    </rPh>
    <rPh sb="2" eb="4">
      <t>ニュウイン</t>
    </rPh>
    <rPh sb="4" eb="5">
      <t>シャ</t>
    </rPh>
    <rPh sb="5" eb="6">
      <t>トウ</t>
    </rPh>
    <rPh sb="6" eb="9">
      <t>タイインゴ</t>
    </rPh>
    <rPh sb="9" eb="11">
      <t>シエン</t>
    </rPh>
    <rPh sb="11" eb="13">
      <t>ジギョウ</t>
    </rPh>
    <rPh sb="14" eb="15">
      <t>タイ</t>
    </rPh>
    <rPh sb="17" eb="20">
      <t>ホジョキン</t>
    </rPh>
    <phoneticPr fontId="7"/>
  </si>
  <si>
    <t>ＨＡＣＣＰ導入支援事業に対する補助金</t>
    <rPh sb="12" eb="13">
      <t>タイ</t>
    </rPh>
    <rPh sb="15" eb="18">
      <t>ホジョキン</t>
    </rPh>
    <phoneticPr fontId="7"/>
  </si>
  <si>
    <t>造血細胞移植後の任意予防接種費用助成事業に対する補助金</t>
    <rPh sb="21" eb="22">
      <t>タイ</t>
    </rPh>
    <rPh sb="24" eb="27">
      <t>ホジョキン</t>
    </rPh>
    <phoneticPr fontId="7"/>
  </si>
  <si>
    <t>知事選挙に対する委託金</t>
    <rPh sb="0" eb="2">
      <t>チジ</t>
    </rPh>
    <rPh sb="2" eb="4">
      <t>センキョ</t>
    </rPh>
    <rPh sb="5" eb="6">
      <t>タイ</t>
    </rPh>
    <rPh sb="8" eb="10">
      <t>イタク</t>
    </rPh>
    <rPh sb="10" eb="11">
      <t>キン</t>
    </rPh>
    <phoneticPr fontId="7"/>
  </si>
  <si>
    <t>参議院議員選挙に対する交付金</t>
    <rPh sb="0" eb="3">
      <t>サンギイン</t>
    </rPh>
    <rPh sb="3" eb="5">
      <t>ギイン</t>
    </rPh>
    <rPh sb="5" eb="7">
      <t>センキョ</t>
    </rPh>
    <rPh sb="8" eb="9">
      <t>タイ</t>
    </rPh>
    <rPh sb="11" eb="14">
      <t>コウフキン</t>
    </rPh>
    <phoneticPr fontId="7"/>
  </si>
  <si>
    <t>青少年活動振興基金からの繰入金</t>
    <rPh sb="0" eb="3">
      <t>セイショウネン</t>
    </rPh>
    <rPh sb="3" eb="5">
      <t>カツドウ</t>
    </rPh>
    <rPh sb="5" eb="7">
      <t>シンコウ</t>
    </rPh>
    <rPh sb="7" eb="9">
      <t>キキン</t>
    </rPh>
    <rPh sb="12" eb="14">
      <t>クリイレ</t>
    </rPh>
    <rPh sb="14" eb="15">
      <t>キン</t>
    </rPh>
    <phoneticPr fontId="7"/>
  </si>
  <si>
    <t>（ボランティア活動振興基金からの返還金）</t>
    <rPh sb="7" eb="9">
      <t>カツドウ</t>
    </rPh>
    <rPh sb="9" eb="11">
      <t>シンコウ</t>
    </rPh>
    <rPh sb="11" eb="13">
      <t>キキン</t>
    </rPh>
    <rPh sb="16" eb="19">
      <t>ヘンカンキン</t>
    </rPh>
    <phoneticPr fontId="7"/>
  </si>
  <si>
    <t>1節　現年課税分</t>
    <rPh sb="1" eb="2">
      <t>セツ</t>
    </rPh>
    <rPh sb="3" eb="4">
      <t>ゲン</t>
    </rPh>
    <rPh sb="4" eb="5">
      <t>ネン</t>
    </rPh>
    <rPh sb="5" eb="7">
      <t>カゼイ</t>
    </rPh>
    <rPh sb="7" eb="8">
      <t>ブン</t>
    </rPh>
    <phoneticPr fontId="7"/>
  </si>
  <si>
    <t>※3</t>
    <phoneticPr fontId="7"/>
  </si>
  <si>
    <t>天保山客船ターミナル整備事業に対する補助金</t>
  </si>
  <si>
    <t>市民活動総合支援事業に対する補助金</t>
    <rPh sb="0" eb="2">
      <t>シミン</t>
    </rPh>
    <rPh sb="2" eb="4">
      <t>カツドウ</t>
    </rPh>
    <rPh sb="4" eb="6">
      <t>ソウゴウ</t>
    </rPh>
    <rPh sb="6" eb="8">
      <t>シエン</t>
    </rPh>
    <rPh sb="8" eb="10">
      <t>ジギョウ</t>
    </rPh>
    <rPh sb="11" eb="12">
      <t>タイ</t>
    </rPh>
    <rPh sb="14" eb="17">
      <t>ホジョキン</t>
    </rPh>
    <phoneticPr fontId="7"/>
  </si>
  <si>
    <t>（若者・女性の就労等トータルサポート事業に対する補助金等）</t>
    <rPh sb="27" eb="28">
      <t>トウ</t>
    </rPh>
    <phoneticPr fontId="7"/>
  </si>
  <si>
    <t>男女共同参画センター吊り天井脱落対策事業に対する補助金等</t>
    <rPh sb="0" eb="2">
      <t>ダンジョ</t>
    </rPh>
    <rPh sb="2" eb="4">
      <t>キョウドウ</t>
    </rPh>
    <rPh sb="4" eb="6">
      <t>サンカク</t>
    </rPh>
    <rPh sb="10" eb="11">
      <t>ツ</t>
    </rPh>
    <rPh sb="12" eb="14">
      <t>テンジョウ</t>
    </rPh>
    <rPh sb="14" eb="16">
      <t>ダツラク</t>
    </rPh>
    <rPh sb="16" eb="18">
      <t>タイサク</t>
    </rPh>
    <rPh sb="18" eb="20">
      <t>ジギョウ</t>
    </rPh>
    <rPh sb="21" eb="22">
      <t>タイ</t>
    </rPh>
    <rPh sb="24" eb="27">
      <t>ホジョキン</t>
    </rPh>
    <rPh sb="27" eb="28">
      <t>トウ</t>
    </rPh>
    <phoneticPr fontId="7"/>
  </si>
  <si>
    <t>生活困窮者自立支援事業に対する負担金等</t>
  </si>
  <si>
    <t>扶助費に対する負担金等</t>
  </si>
  <si>
    <t>自立支援医療費に対する負担金等</t>
  </si>
  <si>
    <t>がん検診推進事業に対する補助金等</t>
  </si>
  <si>
    <t>精神科救急医療体制整備事業に対する補助金等</t>
  </si>
  <si>
    <t>市場衛生検査所備品整備事業に対する補助金等</t>
    <rPh sb="0" eb="2">
      <t>シジョウ</t>
    </rPh>
    <rPh sb="2" eb="4">
      <t>エイセイ</t>
    </rPh>
    <rPh sb="4" eb="6">
      <t>ケンサ</t>
    </rPh>
    <rPh sb="6" eb="7">
      <t>ジョ</t>
    </rPh>
    <rPh sb="7" eb="9">
      <t>ビヒン</t>
    </rPh>
    <rPh sb="9" eb="11">
      <t>セイビ</t>
    </rPh>
    <rPh sb="11" eb="13">
      <t>ジギョウ</t>
    </rPh>
    <rPh sb="14" eb="15">
      <t>タイ</t>
    </rPh>
    <rPh sb="17" eb="20">
      <t>ホジョキン</t>
    </rPh>
    <rPh sb="20" eb="21">
      <t>トウ</t>
    </rPh>
    <phoneticPr fontId="0"/>
  </si>
  <si>
    <t>敬老優待乗車証大阪市高速電気軌道株式会社負担金等</t>
    <rPh sb="0" eb="4">
      <t>ケイロウユウタイ</t>
    </rPh>
    <rPh sb="4" eb="7">
      <t>ジョウシャショウ</t>
    </rPh>
    <rPh sb="7" eb="10">
      <t>オオサカシ</t>
    </rPh>
    <rPh sb="10" eb="12">
      <t>コウソク</t>
    </rPh>
    <rPh sb="12" eb="14">
      <t>デンキ</t>
    </rPh>
    <rPh sb="14" eb="16">
      <t>キドウ</t>
    </rPh>
    <rPh sb="16" eb="20">
      <t>カブシキガイシャ</t>
    </rPh>
    <rPh sb="20" eb="24">
      <t>フタンキンナド</t>
    </rPh>
    <phoneticPr fontId="0"/>
  </si>
  <si>
    <t>※1</t>
  </si>
  <si>
    <t>※2</t>
  </si>
  <si>
    <t>赤ちゃんへの気持ち質問事業に対する補助金</t>
    <rPh sb="0" eb="1">
      <t>アカ</t>
    </rPh>
    <rPh sb="6" eb="8">
      <t>キモ</t>
    </rPh>
    <rPh sb="9" eb="11">
      <t>シツモン</t>
    </rPh>
    <rPh sb="11" eb="13">
      <t>ジギョウ</t>
    </rPh>
    <rPh sb="14" eb="15">
      <t>タイ</t>
    </rPh>
    <rPh sb="17" eb="20">
      <t>ホジョキン</t>
    </rPh>
    <phoneticPr fontId="0"/>
  </si>
  <si>
    <t>環境性能割現年課税分</t>
    <rPh sb="5" eb="6">
      <t>ゲン</t>
    </rPh>
    <rPh sb="6" eb="7">
      <t>ネン</t>
    </rPh>
    <rPh sb="7" eb="9">
      <t>カゼイ</t>
    </rPh>
    <rPh sb="9" eb="10">
      <t>ブン</t>
    </rPh>
    <phoneticPr fontId="7"/>
  </si>
  <si>
    <t>三国東地区、淡路駅周辺地区土地区画整理事業に対する補助金等</t>
    <rPh sb="6" eb="8">
      <t>アワジ</t>
    </rPh>
    <rPh sb="8" eb="11">
      <t>エキシュウヘン</t>
    </rPh>
    <rPh sb="11" eb="13">
      <t>チク</t>
    </rPh>
    <rPh sb="28" eb="29">
      <t>トウ</t>
    </rPh>
    <phoneticPr fontId="4"/>
  </si>
  <si>
    <t>民間保育所整備事業に対する補助金等</t>
    <rPh sb="0" eb="5">
      <t>ミンカンホイクショ</t>
    </rPh>
    <rPh sb="5" eb="7">
      <t>セイビ</t>
    </rPh>
    <rPh sb="7" eb="9">
      <t>ジギョウ</t>
    </rPh>
    <rPh sb="10" eb="11">
      <t>タイ</t>
    </rPh>
    <rPh sb="13" eb="16">
      <t>ホジョキン</t>
    </rPh>
    <phoneticPr fontId="0"/>
  </si>
  <si>
    <t>服部霊園等</t>
    <rPh sb="0" eb="2">
      <t>ハットリ</t>
    </rPh>
    <rPh sb="2" eb="4">
      <t>レイエン</t>
    </rPh>
    <rPh sb="4" eb="5">
      <t>ナド</t>
    </rPh>
    <phoneticPr fontId="0"/>
  </si>
  <si>
    <t>自動車解体業許可及び更新に係る手数料等</t>
    <rPh sb="0" eb="3">
      <t>ジドウシャ</t>
    </rPh>
    <rPh sb="3" eb="5">
      <t>カイタイ</t>
    </rPh>
    <rPh sb="5" eb="6">
      <t>ギョウ</t>
    </rPh>
    <rPh sb="6" eb="8">
      <t>キョカ</t>
    </rPh>
    <rPh sb="8" eb="9">
      <t>オヨ</t>
    </rPh>
    <rPh sb="10" eb="12">
      <t>コウシン</t>
    </rPh>
    <rPh sb="13" eb="14">
      <t>カカ</t>
    </rPh>
    <rPh sb="15" eb="18">
      <t>テスウリョウ</t>
    </rPh>
    <rPh sb="18" eb="19">
      <t>トウ</t>
    </rPh>
    <phoneticPr fontId="7"/>
  </si>
  <si>
    <t>あいりん日雇労働者等自立支援事業に対する補助金</t>
    <rPh sb="4" eb="6">
      <t>ヒヤト</t>
    </rPh>
    <rPh sb="6" eb="9">
      <t>ロウドウシャ</t>
    </rPh>
    <rPh sb="9" eb="10">
      <t>トウ</t>
    </rPh>
    <rPh sb="10" eb="12">
      <t>ジリツ</t>
    </rPh>
    <rPh sb="12" eb="14">
      <t>シエン</t>
    </rPh>
    <rPh sb="14" eb="16">
      <t>ジギョウ</t>
    </rPh>
    <rPh sb="17" eb="18">
      <t>タイ</t>
    </rPh>
    <rPh sb="20" eb="23">
      <t>ホジョキン</t>
    </rPh>
    <phoneticPr fontId="7"/>
  </si>
  <si>
    <t>地下空間の防災・減災対策（大阪駅前地下道東広場）に対する補助金等</t>
    <rPh sb="0" eb="2">
      <t>チカ</t>
    </rPh>
    <rPh sb="2" eb="4">
      <t>クウカン</t>
    </rPh>
    <rPh sb="5" eb="7">
      <t>ボウサイ</t>
    </rPh>
    <rPh sb="8" eb="9">
      <t>ゲン</t>
    </rPh>
    <rPh sb="9" eb="10">
      <t>サイ</t>
    </rPh>
    <rPh sb="10" eb="12">
      <t>タイサク</t>
    </rPh>
    <rPh sb="13" eb="15">
      <t>オオサカ</t>
    </rPh>
    <rPh sb="15" eb="17">
      <t>エキマエ</t>
    </rPh>
    <rPh sb="17" eb="20">
      <t>チカドウ</t>
    </rPh>
    <rPh sb="20" eb="21">
      <t>ヒガシ</t>
    </rPh>
    <rPh sb="21" eb="23">
      <t>ヒロバ</t>
    </rPh>
    <rPh sb="25" eb="26">
      <t>タイ</t>
    </rPh>
    <rPh sb="28" eb="31">
      <t>ホジョキン</t>
    </rPh>
    <rPh sb="31" eb="32">
      <t>トウ</t>
    </rPh>
    <phoneticPr fontId="13"/>
  </si>
  <si>
    <t>構造再計算関連事務に対する補助金</t>
    <rPh sb="0" eb="2">
      <t>コウゾウ</t>
    </rPh>
    <rPh sb="2" eb="3">
      <t>サイ</t>
    </rPh>
    <rPh sb="3" eb="5">
      <t>ケイサン</t>
    </rPh>
    <rPh sb="5" eb="7">
      <t>カンレン</t>
    </rPh>
    <rPh sb="7" eb="9">
      <t>ジム</t>
    </rPh>
    <rPh sb="10" eb="11">
      <t>タイ</t>
    </rPh>
    <rPh sb="13" eb="16">
      <t>ホジョキン</t>
    </rPh>
    <phoneticPr fontId="7"/>
  </si>
  <si>
    <t>部活動指導員活用事業に対する補助金等</t>
    <rPh sb="0" eb="3">
      <t>ブカツドウ</t>
    </rPh>
    <rPh sb="3" eb="6">
      <t>シドウイン</t>
    </rPh>
    <rPh sb="6" eb="8">
      <t>カツヨウ</t>
    </rPh>
    <rPh sb="8" eb="10">
      <t>ジギョウ</t>
    </rPh>
    <rPh sb="11" eb="12">
      <t>タイ</t>
    </rPh>
    <rPh sb="14" eb="17">
      <t>ホジョキン</t>
    </rPh>
    <rPh sb="17" eb="18">
      <t>トウ</t>
    </rPh>
    <phoneticPr fontId="7"/>
  </si>
  <si>
    <t>校舎補修等整備事業に対する補助金等</t>
    <rPh sb="0" eb="2">
      <t>コウシャ</t>
    </rPh>
    <rPh sb="2" eb="5">
      <t>ホシュウトウ</t>
    </rPh>
    <rPh sb="5" eb="7">
      <t>セイビ</t>
    </rPh>
    <rPh sb="7" eb="9">
      <t>ジギョウ</t>
    </rPh>
    <rPh sb="10" eb="11">
      <t>タイ</t>
    </rPh>
    <rPh sb="13" eb="16">
      <t>ホジョキン</t>
    </rPh>
    <rPh sb="16" eb="17">
      <t>トウ</t>
    </rPh>
    <phoneticPr fontId="7"/>
  </si>
  <si>
    <t>17節　公立大学法人大阪貸付金返還金収入</t>
    <rPh sb="2" eb="3">
      <t>セツ</t>
    </rPh>
    <rPh sb="4" eb="6">
      <t>コウリツ</t>
    </rPh>
    <rPh sb="6" eb="8">
      <t>ダイガク</t>
    </rPh>
    <rPh sb="8" eb="10">
      <t>ホウジン</t>
    </rPh>
    <rPh sb="10" eb="12">
      <t>オオサカ</t>
    </rPh>
    <rPh sb="12" eb="20">
      <t>カ</t>
    </rPh>
    <phoneticPr fontId="7"/>
  </si>
  <si>
    <t>公立大学法人大阪貸付金元金の返還金収入</t>
    <rPh sb="0" eb="2">
      <t>コウリツ</t>
    </rPh>
    <rPh sb="2" eb="4">
      <t>ダイガク</t>
    </rPh>
    <rPh sb="4" eb="6">
      <t>ホウジン</t>
    </rPh>
    <rPh sb="6" eb="8">
      <t>オオサカ</t>
    </rPh>
    <rPh sb="8" eb="10">
      <t>カシツケ</t>
    </rPh>
    <rPh sb="10" eb="11">
      <t>キン</t>
    </rPh>
    <rPh sb="11" eb="13">
      <t>ガンキン</t>
    </rPh>
    <phoneticPr fontId="7"/>
  </si>
  <si>
    <t>10節　公立大学法人大阪貸付金収入</t>
    <rPh sb="2" eb="3">
      <t>セツ</t>
    </rPh>
    <rPh sb="4" eb="6">
      <t>コウリツ</t>
    </rPh>
    <rPh sb="6" eb="8">
      <t>ダイガク</t>
    </rPh>
    <rPh sb="8" eb="10">
      <t>ホウジン</t>
    </rPh>
    <rPh sb="10" eb="12">
      <t>オオサカ</t>
    </rPh>
    <rPh sb="12" eb="14">
      <t>カシツケ</t>
    </rPh>
    <rPh sb="14" eb="15">
      <t>キン</t>
    </rPh>
    <rPh sb="15" eb="17">
      <t>シュウニュウ</t>
    </rPh>
    <phoneticPr fontId="7"/>
  </si>
  <si>
    <t>公立大学法人大阪貸付金の利子収入</t>
    <rPh sb="0" eb="2">
      <t>コウリツ</t>
    </rPh>
    <rPh sb="2" eb="4">
      <t>ダイガク</t>
    </rPh>
    <rPh sb="4" eb="6">
      <t>ホウジン</t>
    </rPh>
    <rPh sb="6" eb="8">
      <t>オオサカ</t>
    </rPh>
    <rPh sb="8" eb="10">
      <t>カシツケ</t>
    </rPh>
    <rPh sb="10" eb="11">
      <t>キン</t>
    </rPh>
    <rPh sb="12" eb="14">
      <t>リシ</t>
    </rPh>
    <rPh sb="14" eb="16">
      <t>シュウニュウ</t>
    </rPh>
    <phoneticPr fontId="7"/>
  </si>
  <si>
    <t>1節　公立大学法人大阪助成資金</t>
    <rPh sb="1" eb="2">
      <t>セツ</t>
    </rPh>
    <rPh sb="3" eb="5">
      <t>コウリツ</t>
    </rPh>
    <rPh sb="5" eb="7">
      <t>ダイガク</t>
    </rPh>
    <rPh sb="7" eb="9">
      <t>ホウジン</t>
    </rPh>
    <rPh sb="9" eb="11">
      <t>オオサカ</t>
    </rPh>
    <rPh sb="11" eb="13">
      <t>ジョセイ</t>
    </rPh>
    <rPh sb="13" eb="15">
      <t>シキン</t>
    </rPh>
    <phoneticPr fontId="7"/>
  </si>
  <si>
    <t>公立大学法人大阪助成に係る市債</t>
    <rPh sb="0" eb="2">
      <t>コウリツ</t>
    </rPh>
    <rPh sb="2" eb="4">
      <t>ダイガク</t>
    </rPh>
    <rPh sb="4" eb="6">
      <t>ホウジン</t>
    </rPh>
    <rPh sb="6" eb="8">
      <t>オオサカ</t>
    </rPh>
    <rPh sb="8" eb="10">
      <t>ジョセイ</t>
    </rPh>
    <rPh sb="13" eb="15">
      <t>シサイ</t>
    </rPh>
    <phoneticPr fontId="7"/>
  </si>
  <si>
    <t>2節　公立大学法人大阪貸付資金</t>
    <rPh sb="1" eb="2">
      <t>セツ</t>
    </rPh>
    <rPh sb="3" eb="5">
      <t>コウリツ</t>
    </rPh>
    <rPh sb="5" eb="7">
      <t>ダイガク</t>
    </rPh>
    <rPh sb="7" eb="9">
      <t>ホウジン</t>
    </rPh>
    <rPh sb="9" eb="11">
      <t>オオサカ</t>
    </rPh>
    <rPh sb="11" eb="13">
      <t>カシツケ</t>
    </rPh>
    <rPh sb="13" eb="15">
      <t>シキン</t>
    </rPh>
    <phoneticPr fontId="7"/>
  </si>
  <si>
    <t>公立大学法人大阪貸付に係る市債</t>
    <rPh sb="0" eb="2">
      <t>コウリツ</t>
    </rPh>
    <rPh sb="2" eb="4">
      <t>ダイガク</t>
    </rPh>
    <rPh sb="4" eb="6">
      <t>ホウジン</t>
    </rPh>
    <rPh sb="6" eb="8">
      <t>オオサカ</t>
    </rPh>
    <rPh sb="8" eb="10">
      <t>カシツケ</t>
    </rPh>
    <rPh sb="13" eb="15">
      <t>シサイ</t>
    </rPh>
    <phoneticPr fontId="7"/>
  </si>
  <si>
    <t>（科学館吊り天井脱落対策事業に対する補助金）</t>
    <rPh sb="1" eb="4">
      <t>カガクカン</t>
    </rPh>
    <rPh sb="4" eb="5">
      <t>ツ</t>
    </rPh>
    <rPh sb="6" eb="8">
      <t>テンジョウ</t>
    </rPh>
    <rPh sb="8" eb="10">
      <t>ダツラク</t>
    </rPh>
    <rPh sb="10" eb="12">
      <t>タイサク</t>
    </rPh>
    <rPh sb="12" eb="14">
      <t>ジギョウ</t>
    </rPh>
    <rPh sb="15" eb="16">
      <t>タイ</t>
    </rPh>
    <rPh sb="18" eb="21">
      <t>ホジョキン</t>
    </rPh>
    <phoneticPr fontId="0"/>
  </si>
  <si>
    <t>（スポーツ施設吊り天井脱落対策事業に対する補助金）</t>
    <rPh sb="5" eb="7">
      <t>シセツ</t>
    </rPh>
    <rPh sb="7" eb="8">
      <t>ツ</t>
    </rPh>
    <rPh sb="9" eb="11">
      <t>テンジョウ</t>
    </rPh>
    <rPh sb="11" eb="13">
      <t>ダツラク</t>
    </rPh>
    <rPh sb="13" eb="15">
      <t>タイサク</t>
    </rPh>
    <rPh sb="15" eb="17">
      <t>ジギョウ</t>
    </rPh>
    <rPh sb="18" eb="19">
      <t>タイ</t>
    </rPh>
    <rPh sb="21" eb="24">
      <t>ホジョキン</t>
    </rPh>
    <phoneticPr fontId="2"/>
  </si>
  <si>
    <t>中・高生自立育み事業に対する補助金</t>
    <rPh sb="0" eb="1">
      <t>チュウ</t>
    </rPh>
    <rPh sb="2" eb="3">
      <t>コウ</t>
    </rPh>
    <rPh sb="3" eb="4">
      <t>セイ</t>
    </rPh>
    <rPh sb="4" eb="6">
      <t>ジリツ</t>
    </rPh>
    <rPh sb="6" eb="7">
      <t>ハグク</t>
    </rPh>
    <rPh sb="8" eb="10">
      <t>ジギョウ</t>
    </rPh>
    <rPh sb="11" eb="12">
      <t>タイ</t>
    </rPh>
    <rPh sb="14" eb="17">
      <t>ホジョキン</t>
    </rPh>
    <phoneticPr fontId="7"/>
  </si>
  <si>
    <t>（こども食堂支援事業に対する補助金）</t>
    <rPh sb="4" eb="6">
      <t>ショクドウ</t>
    </rPh>
    <rPh sb="6" eb="8">
      <t>シエン</t>
    </rPh>
    <rPh sb="8" eb="10">
      <t>ジギョウ</t>
    </rPh>
    <rPh sb="11" eb="12">
      <t>タイ</t>
    </rPh>
    <rPh sb="14" eb="17">
      <t>ホジョキン</t>
    </rPh>
    <phoneticPr fontId="7"/>
  </si>
  <si>
    <t>（動物収容・譲渡対策施設整備事業に対する補助金）</t>
    <rPh sb="1" eb="3">
      <t>ドウブツ</t>
    </rPh>
    <rPh sb="3" eb="5">
      <t>シュウヨウ</t>
    </rPh>
    <rPh sb="6" eb="8">
      <t>ジョウト</t>
    </rPh>
    <rPh sb="8" eb="10">
      <t>タイサク</t>
    </rPh>
    <rPh sb="10" eb="12">
      <t>シセツ</t>
    </rPh>
    <rPh sb="12" eb="14">
      <t>セイビ</t>
    </rPh>
    <rPh sb="14" eb="16">
      <t>ジギョウ</t>
    </rPh>
    <rPh sb="17" eb="18">
      <t>タイ</t>
    </rPh>
    <rPh sb="20" eb="23">
      <t>ホジョキン</t>
    </rPh>
    <phoneticPr fontId="7"/>
  </si>
  <si>
    <t>スポーツ施設命名権運用収入</t>
    <rPh sb="4" eb="6">
      <t>シセツ</t>
    </rPh>
    <rPh sb="6" eb="8">
      <t>メイメイ</t>
    </rPh>
    <rPh sb="8" eb="9">
      <t>ケン</t>
    </rPh>
    <rPh sb="9" eb="11">
      <t>ウンヨウ</t>
    </rPh>
    <rPh sb="11" eb="13">
      <t>シュウニュウ</t>
    </rPh>
    <phoneticPr fontId="7"/>
  </si>
  <si>
    <t>教育委員会
事務局</t>
    <phoneticPr fontId="7"/>
  </si>
  <si>
    <t>（施設一体型小中一貫校等の整備に対する負担金）</t>
    <rPh sb="1" eb="2">
      <t>シ</t>
    </rPh>
    <rPh sb="2" eb="3">
      <t>セツ</t>
    </rPh>
    <rPh sb="3" eb="6">
      <t>イッタイガタ</t>
    </rPh>
    <rPh sb="6" eb="7">
      <t>ショウ</t>
    </rPh>
    <rPh sb="7" eb="8">
      <t>チュウ</t>
    </rPh>
    <rPh sb="8" eb="10">
      <t>イッカン</t>
    </rPh>
    <rPh sb="10" eb="12">
      <t>コウナド</t>
    </rPh>
    <rPh sb="13" eb="15">
      <t>セイビ</t>
    </rPh>
    <rPh sb="16" eb="17">
      <t>タイ</t>
    </rPh>
    <rPh sb="19" eb="22">
      <t>フタンキン</t>
    </rPh>
    <phoneticPr fontId="7"/>
  </si>
  <si>
    <t>特別教室等整備事業に対する補助金</t>
    <rPh sb="0" eb="2">
      <t>トクベツ</t>
    </rPh>
    <rPh sb="2" eb="4">
      <t>キョウシツ</t>
    </rPh>
    <rPh sb="4" eb="5">
      <t>トウ</t>
    </rPh>
    <rPh sb="5" eb="7">
      <t>セイビ</t>
    </rPh>
    <rPh sb="7" eb="9">
      <t>ジギョウ</t>
    </rPh>
    <rPh sb="10" eb="11">
      <t>タイ</t>
    </rPh>
    <rPh sb="13" eb="16">
      <t>ホジョキン</t>
    </rPh>
    <phoneticPr fontId="7"/>
  </si>
  <si>
    <t>老朽鉄筋校舎改築事業に対する補助金</t>
    <rPh sb="0" eb="2">
      <t>ロウキュウ</t>
    </rPh>
    <rPh sb="2" eb="4">
      <t>テッキン</t>
    </rPh>
    <rPh sb="4" eb="6">
      <t>コウシャ</t>
    </rPh>
    <rPh sb="6" eb="8">
      <t>カイチク</t>
    </rPh>
    <rPh sb="8" eb="10">
      <t>ジギョウ</t>
    </rPh>
    <rPh sb="11" eb="12">
      <t>タイ</t>
    </rPh>
    <rPh sb="14" eb="17">
      <t>ホジョキン</t>
    </rPh>
    <phoneticPr fontId="7"/>
  </si>
  <si>
    <t>児童生徒の急増に伴う教育環境改善事業に対する補助金</t>
    <rPh sb="0" eb="2">
      <t>ジドウ</t>
    </rPh>
    <rPh sb="2" eb="4">
      <t>セイト</t>
    </rPh>
    <rPh sb="5" eb="7">
      <t>キュウゾウ</t>
    </rPh>
    <rPh sb="8" eb="9">
      <t>トモナ</t>
    </rPh>
    <rPh sb="10" eb="12">
      <t>キョウイク</t>
    </rPh>
    <rPh sb="12" eb="14">
      <t>カンキョウ</t>
    </rPh>
    <rPh sb="14" eb="16">
      <t>カイゼン</t>
    </rPh>
    <rPh sb="16" eb="18">
      <t>ジギョウ</t>
    </rPh>
    <rPh sb="19" eb="20">
      <t>タイ</t>
    </rPh>
    <rPh sb="22" eb="25">
      <t>ホジョキン</t>
    </rPh>
    <phoneticPr fontId="7"/>
  </si>
  <si>
    <t>ひとにやさしいまちづくり整備事業に対する補助金</t>
    <rPh sb="12" eb="14">
      <t>セイビ</t>
    </rPh>
    <rPh sb="14" eb="16">
      <t>ジギョウ</t>
    </rPh>
    <rPh sb="17" eb="18">
      <t>タイ</t>
    </rPh>
    <rPh sb="20" eb="23">
      <t>ホジョキン</t>
    </rPh>
    <phoneticPr fontId="7"/>
  </si>
  <si>
    <t>（中学校給食事業に対する補助金等）</t>
    <rPh sb="1" eb="4">
      <t>チュウガッコウ</t>
    </rPh>
    <rPh sb="4" eb="6">
      <t>キュウショク</t>
    </rPh>
    <rPh sb="6" eb="8">
      <t>ジギョウ</t>
    </rPh>
    <rPh sb="9" eb="10">
      <t>タイ</t>
    </rPh>
    <rPh sb="12" eb="15">
      <t>ホジョキン</t>
    </rPh>
    <rPh sb="15" eb="16">
      <t>トウ</t>
    </rPh>
    <phoneticPr fontId="7"/>
  </si>
  <si>
    <t>公園施設の災害復旧事業に対する負担金</t>
    <rPh sb="0" eb="2">
      <t>コウエン</t>
    </rPh>
    <rPh sb="2" eb="4">
      <t>シセツ</t>
    </rPh>
    <rPh sb="5" eb="7">
      <t>サイガイ</t>
    </rPh>
    <rPh sb="7" eb="9">
      <t>フッキュウ</t>
    </rPh>
    <rPh sb="9" eb="11">
      <t>ジギョウ</t>
    </rPh>
    <rPh sb="12" eb="13">
      <t>タイ</t>
    </rPh>
    <rPh sb="15" eb="18">
      <t>フタンキン</t>
    </rPh>
    <phoneticPr fontId="0"/>
  </si>
  <si>
    <t>廃棄物処理施設の災害復旧事業に対する補助金</t>
    <rPh sb="0" eb="3">
      <t>ハイキブツ</t>
    </rPh>
    <rPh sb="3" eb="5">
      <t>ショリ</t>
    </rPh>
    <rPh sb="5" eb="7">
      <t>シセツ</t>
    </rPh>
    <rPh sb="8" eb="10">
      <t>サイガイ</t>
    </rPh>
    <rPh sb="10" eb="12">
      <t>フッキュウ</t>
    </rPh>
    <rPh sb="12" eb="14">
      <t>ジギョウ</t>
    </rPh>
    <rPh sb="15" eb="16">
      <t>タイ</t>
    </rPh>
    <rPh sb="18" eb="21">
      <t>ホジョキン</t>
    </rPh>
    <phoneticPr fontId="7"/>
  </si>
  <si>
    <t>大阪社会医療センター無料低額診療等事業に対する補助金等</t>
    <rPh sb="0" eb="2">
      <t>オオサカ</t>
    </rPh>
    <rPh sb="2" eb="4">
      <t>シャカイ</t>
    </rPh>
    <rPh sb="4" eb="6">
      <t>イリョウ</t>
    </rPh>
    <rPh sb="10" eb="12">
      <t>ムリョウ</t>
    </rPh>
    <rPh sb="12" eb="14">
      <t>テイガク</t>
    </rPh>
    <rPh sb="14" eb="16">
      <t>シンリョウ</t>
    </rPh>
    <rPh sb="16" eb="17">
      <t>トウ</t>
    </rPh>
    <rPh sb="17" eb="19">
      <t>ジギョウ</t>
    </rPh>
    <rPh sb="20" eb="21">
      <t>タイ</t>
    </rPh>
    <rPh sb="23" eb="26">
      <t>ホジョキン</t>
    </rPh>
    <rPh sb="26" eb="27">
      <t>トウ</t>
    </rPh>
    <phoneticPr fontId="7"/>
  </si>
  <si>
    <t>民間保育所整備事業に対する補助金等</t>
    <rPh sb="0" eb="2">
      <t>ミンカン</t>
    </rPh>
    <rPh sb="2" eb="4">
      <t>ホイク</t>
    </rPh>
    <rPh sb="4" eb="5">
      <t>ジョ</t>
    </rPh>
    <rPh sb="5" eb="7">
      <t>セイビ</t>
    </rPh>
    <rPh sb="7" eb="9">
      <t>ジギョウ</t>
    </rPh>
    <rPh sb="10" eb="11">
      <t>タイ</t>
    </rPh>
    <rPh sb="13" eb="16">
      <t>ホジョキン</t>
    </rPh>
    <phoneticPr fontId="0"/>
  </si>
  <si>
    <t>民間保育所改修等事業に対する補助金</t>
    <rPh sb="0" eb="2">
      <t>ミンカン</t>
    </rPh>
    <rPh sb="2" eb="4">
      <t>ホイク</t>
    </rPh>
    <rPh sb="4" eb="5">
      <t>ショ</t>
    </rPh>
    <rPh sb="5" eb="7">
      <t>カイシュウ</t>
    </rPh>
    <rPh sb="7" eb="8">
      <t>トウ</t>
    </rPh>
    <rPh sb="8" eb="10">
      <t>ジギョウ</t>
    </rPh>
    <rPh sb="11" eb="12">
      <t>タイ</t>
    </rPh>
    <rPh sb="14" eb="17">
      <t>ホジョキン</t>
    </rPh>
    <phoneticPr fontId="7"/>
  </si>
  <si>
    <t>農地利用状況調査に対する補助金等</t>
    <rPh sb="0" eb="2">
      <t>ノウチ</t>
    </rPh>
    <rPh sb="2" eb="4">
      <t>リヨウ</t>
    </rPh>
    <rPh sb="4" eb="6">
      <t>ジョウキョウ</t>
    </rPh>
    <rPh sb="6" eb="8">
      <t>チョウサ</t>
    </rPh>
    <rPh sb="9" eb="10">
      <t>タイ</t>
    </rPh>
    <rPh sb="12" eb="15">
      <t>ホジョキン</t>
    </rPh>
    <rPh sb="15" eb="16">
      <t>トウ</t>
    </rPh>
    <phoneticPr fontId="7"/>
  </si>
  <si>
    <t>医療的ケアの必要な児童生徒への看護師配置事業に対する補助金等</t>
    <rPh sb="29" eb="30">
      <t>トウ</t>
    </rPh>
    <phoneticPr fontId="7"/>
  </si>
  <si>
    <t>（全国市議会議長会事務局派遣職員公舎賃借料居住者負担分）</t>
    <rPh sb="1" eb="3">
      <t>ゼンコク</t>
    </rPh>
    <rPh sb="3" eb="4">
      <t>シ</t>
    </rPh>
    <rPh sb="4" eb="6">
      <t>ギカイ</t>
    </rPh>
    <rPh sb="6" eb="8">
      <t>ギチョウ</t>
    </rPh>
    <rPh sb="8" eb="9">
      <t>カイ</t>
    </rPh>
    <rPh sb="9" eb="12">
      <t>ジムキョク</t>
    </rPh>
    <rPh sb="12" eb="14">
      <t>ハケン</t>
    </rPh>
    <rPh sb="14" eb="16">
      <t>ショクイン</t>
    </rPh>
    <rPh sb="16" eb="18">
      <t>コウシャ</t>
    </rPh>
    <rPh sb="18" eb="21">
      <t>チンシャクリョウ</t>
    </rPh>
    <rPh sb="21" eb="24">
      <t>キョジュウシャ</t>
    </rPh>
    <rPh sb="24" eb="27">
      <t>フタンブン</t>
    </rPh>
    <phoneticPr fontId="7"/>
  </si>
  <si>
    <t>※1</t>
    <phoneticPr fontId="7"/>
  </si>
  <si>
    <t>重度障がい者医療費助成事業に係る高額療養費相当額返還金等</t>
    <rPh sb="0" eb="2">
      <t>ジュウド</t>
    </rPh>
    <rPh sb="2" eb="3">
      <t>ショウ</t>
    </rPh>
    <rPh sb="5" eb="6">
      <t>シャ</t>
    </rPh>
    <rPh sb="6" eb="9">
      <t>イリョウヒ</t>
    </rPh>
    <rPh sb="11" eb="13">
      <t>ジギョウ</t>
    </rPh>
    <rPh sb="14" eb="15">
      <t>カカ</t>
    </rPh>
    <rPh sb="16" eb="18">
      <t>コウガク</t>
    </rPh>
    <rPh sb="18" eb="21">
      <t>リョウヨウヒ</t>
    </rPh>
    <rPh sb="21" eb="23">
      <t>ソウトウ</t>
    </rPh>
    <rPh sb="23" eb="24">
      <t>ガク</t>
    </rPh>
    <rPh sb="24" eb="26">
      <t>ヘンカン</t>
    </rPh>
    <rPh sb="26" eb="27">
      <t>キン</t>
    </rPh>
    <rPh sb="27" eb="28">
      <t>トウ</t>
    </rPh>
    <phoneticPr fontId="7"/>
  </si>
  <si>
    <t>道路占用許可、掘削許可に係る手数料等</t>
    <rPh sb="2" eb="4">
      <t>センヨウ</t>
    </rPh>
    <rPh sb="4" eb="6">
      <t>キョカ</t>
    </rPh>
    <rPh sb="7" eb="9">
      <t>クッサク</t>
    </rPh>
    <rPh sb="9" eb="11">
      <t>キョカ</t>
    </rPh>
    <rPh sb="12" eb="13">
      <t>カカ</t>
    </rPh>
    <rPh sb="17" eb="18">
      <t>トウ</t>
    </rPh>
    <phoneticPr fontId="7"/>
  </si>
  <si>
    <t>子育て支援施設等利用給付事業に対する負担金</t>
    <rPh sb="0" eb="2">
      <t>コソダ</t>
    </rPh>
    <rPh sb="3" eb="5">
      <t>シエン</t>
    </rPh>
    <rPh sb="5" eb="8">
      <t>シセツナド</t>
    </rPh>
    <rPh sb="8" eb="10">
      <t>リヨウ</t>
    </rPh>
    <rPh sb="10" eb="12">
      <t>キュウフ</t>
    </rPh>
    <rPh sb="12" eb="14">
      <t>ジギョウ</t>
    </rPh>
    <rPh sb="15" eb="16">
      <t>タイ</t>
    </rPh>
    <rPh sb="18" eb="21">
      <t>フタンキン</t>
    </rPh>
    <phoneticPr fontId="2"/>
  </si>
  <si>
    <t>（港エンパワメント塾事業に対する補助金）</t>
    <rPh sb="1" eb="2">
      <t>ミナト</t>
    </rPh>
    <rPh sb="9" eb="10">
      <t>ジュク</t>
    </rPh>
    <rPh sb="10" eb="12">
      <t>ジギョウ</t>
    </rPh>
    <rPh sb="13" eb="14">
      <t>タイ</t>
    </rPh>
    <rPh sb="16" eb="19">
      <t>ホジョキン</t>
    </rPh>
    <phoneticPr fontId="10"/>
  </si>
  <si>
    <t>（仮称）区画整理記念・交流会館整備事業に対する補助金等</t>
    <rPh sb="26" eb="27">
      <t>トウ</t>
    </rPh>
    <phoneticPr fontId="7"/>
  </si>
  <si>
    <t>あさひ学び舎事業に対する補助金</t>
    <rPh sb="3" eb="4">
      <t>マナ</t>
    </rPh>
    <rPh sb="5" eb="6">
      <t>ヤ</t>
    </rPh>
    <rPh sb="6" eb="8">
      <t>ジギョウ</t>
    </rPh>
    <rPh sb="9" eb="10">
      <t>タイ</t>
    </rPh>
    <rPh sb="12" eb="15">
      <t>ホジョキン</t>
    </rPh>
    <phoneticPr fontId="7"/>
  </si>
  <si>
    <t>休日夜間福祉電話相談事業に対する補助金</t>
    <rPh sb="0" eb="2">
      <t>キュウジツ</t>
    </rPh>
    <rPh sb="2" eb="4">
      <t>ヤカン</t>
    </rPh>
    <rPh sb="4" eb="6">
      <t>フクシ</t>
    </rPh>
    <rPh sb="6" eb="8">
      <t>デンワ</t>
    </rPh>
    <rPh sb="8" eb="10">
      <t>ソウダン</t>
    </rPh>
    <rPh sb="10" eb="12">
      <t>ジギョウ</t>
    </rPh>
    <rPh sb="13" eb="14">
      <t>タイ</t>
    </rPh>
    <rPh sb="16" eb="19">
      <t>ホジョキン</t>
    </rPh>
    <phoneticPr fontId="7"/>
  </si>
  <si>
    <t>地域生活支援事業に対する補助金等</t>
  </si>
  <si>
    <t>介護施設等スプリンクラー設置助成事業に対する補助金</t>
    <rPh sb="12" eb="14">
      <t>セッチ</t>
    </rPh>
    <rPh sb="14" eb="16">
      <t>ジョセイ</t>
    </rPh>
    <rPh sb="16" eb="18">
      <t>ジギョウ</t>
    </rPh>
    <rPh sb="19" eb="20">
      <t>タイ</t>
    </rPh>
    <rPh sb="22" eb="25">
      <t>ホジョキン</t>
    </rPh>
    <phoneticPr fontId="7"/>
  </si>
  <si>
    <t>認知症地域医療支援事業に対する補助金</t>
    <rPh sb="0" eb="2">
      <t>ニンチ</t>
    </rPh>
    <rPh sb="2" eb="3">
      <t>ショウ</t>
    </rPh>
    <rPh sb="3" eb="5">
      <t>チイキ</t>
    </rPh>
    <rPh sb="5" eb="7">
      <t>イリョウ</t>
    </rPh>
    <rPh sb="7" eb="9">
      <t>シエン</t>
    </rPh>
    <rPh sb="9" eb="11">
      <t>ジギョウ</t>
    </rPh>
    <rPh sb="12" eb="13">
      <t>タイ</t>
    </rPh>
    <rPh sb="15" eb="18">
      <t>ホジョキン</t>
    </rPh>
    <phoneticPr fontId="0"/>
  </si>
  <si>
    <t>（埋蔵文化財発掘調査に対する補助金）</t>
    <rPh sb="1" eb="3">
      <t>マイゾウ</t>
    </rPh>
    <rPh sb="3" eb="6">
      <t>ブンカザイ</t>
    </rPh>
    <rPh sb="6" eb="8">
      <t>ハックツ</t>
    </rPh>
    <rPh sb="8" eb="10">
      <t>チョウサ</t>
    </rPh>
    <rPh sb="11" eb="12">
      <t>タイ</t>
    </rPh>
    <rPh sb="14" eb="17">
      <t>ホジョキン</t>
    </rPh>
    <phoneticPr fontId="0"/>
  </si>
  <si>
    <t>社会福祉研修・情報センター吊り天井脱落対策事業に対する補助金</t>
    <rPh sb="0" eb="2">
      <t>シャカイ</t>
    </rPh>
    <rPh sb="2" eb="4">
      <t>フクシ</t>
    </rPh>
    <rPh sb="4" eb="6">
      <t>ケンシュウ</t>
    </rPh>
    <rPh sb="7" eb="9">
      <t>ジョウホウ</t>
    </rPh>
    <rPh sb="13" eb="14">
      <t>ツ</t>
    </rPh>
    <rPh sb="15" eb="17">
      <t>テンジョウ</t>
    </rPh>
    <rPh sb="17" eb="19">
      <t>ダツラク</t>
    </rPh>
    <rPh sb="19" eb="21">
      <t>タイサク</t>
    </rPh>
    <rPh sb="21" eb="23">
      <t>ジギョウ</t>
    </rPh>
    <rPh sb="24" eb="25">
      <t>タイ</t>
    </rPh>
    <rPh sb="27" eb="30">
      <t>ホジョキン</t>
    </rPh>
    <phoneticPr fontId="7"/>
  </si>
  <si>
    <t>（埋蔵文化財発掘調査に対する補助金）</t>
    <rPh sb="1" eb="3">
      <t>マイゾウ</t>
    </rPh>
    <rPh sb="3" eb="6">
      <t>ブンカザイ</t>
    </rPh>
    <rPh sb="6" eb="8">
      <t>ハックツ</t>
    </rPh>
    <rPh sb="8" eb="10">
      <t>チョウサ</t>
    </rPh>
    <rPh sb="11" eb="12">
      <t>タイ</t>
    </rPh>
    <rPh sb="14" eb="17">
      <t>ホジョキン</t>
    </rPh>
    <phoneticPr fontId="7"/>
  </si>
  <si>
    <t>こども文化センター吊り天井脱落対策事業に対する補助金</t>
    <rPh sb="13" eb="15">
      <t>ダツラク</t>
    </rPh>
    <rPh sb="15" eb="17">
      <t>タイサク</t>
    </rPh>
    <rPh sb="17" eb="19">
      <t>ジギョウ</t>
    </rPh>
    <rPh sb="20" eb="21">
      <t>タイ</t>
    </rPh>
    <rPh sb="23" eb="26">
      <t>ホジョキン</t>
    </rPh>
    <phoneticPr fontId="0"/>
  </si>
  <si>
    <t>帯水層蓄熱利用システム実証事業に対する補助金</t>
    <rPh sb="0" eb="1">
      <t>オビ</t>
    </rPh>
    <rPh sb="1" eb="2">
      <t>ミズ</t>
    </rPh>
    <rPh sb="2" eb="3">
      <t>ソウ</t>
    </rPh>
    <rPh sb="3" eb="5">
      <t>チクネツ</t>
    </rPh>
    <rPh sb="5" eb="7">
      <t>リヨウ</t>
    </rPh>
    <rPh sb="11" eb="13">
      <t>ジッショウ</t>
    </rPh>
    <rPh sb="13" eb="15">
      <t>ジギョウ</t>
    </rPh>
    <rPh sb="16" eb="17">
      <t>タイ</t>
    </rPh>
    <rPh sb="19" eb="22">
      <t>ホジョキン</t>
    </rPh>
    <phoneticPr fontId="7"/>
  </si>
  <si>
    <t>海岸漂着物等地域対策推進事業に対する補助金</t>
    <rPh sb="0" eb="2">
      <t>カイガン</t>
    </rPh>
    <rPh sb="2" eb="4">
      <t>ヒョウチャク</t>
    </rPh>
    <rPh sb="4" eb="5">
      <t>ブツ</t>
    </rPh>
    <rPh sb="5" eb="6">
      <t>トウ</t>
    </rPh>
    <rPh sb="6" eb="8">
      <t>チイキ</t>
    </rPh>
    <rPh sb="8" eb="10">
      <t>タイサク</t>
    </rPh>
    <rPh sb="10" eb="12">
      <t>スイシン</t>
    </rPh>
    <rPh sb="12" eb="14">
      <t>ジギョウ</t>
    </rPh>
    <rPh sb="15" eb="16">
      <t>タイ</t>
    </rPh>
    <rPh sb="18" eb="21">
      <t>ホジョキン</t>
    </rPh>
    <phoneticPr fontId="7"/>
  </si>
  <si>
    <t>スポーツ施設の耐震対策に対する補助金</t>
    <rPh sb="4" eb="6">
      <t>シセツ</t>
    </rPh>
    <rPh sb="7" eb="9">
      <t>タイシン</t>
    </rPh>
    <rPh sb="9" eb="11">
      <t>タイサク</t>
    </rPh>
    <rPh sb="12" eb="13">
      <t>タイ</t>
    </rPh>
    <rPh sb="15" eb="18">
      <t>ホジョキン</t>
    </rPh>
    <phoneticPr fontId="7"/>
  </si>
  <si>
    <t>産業振興施設整備事業に対する補助金</t>
    <rPh sb="0" eb="2">
      <t>サンギョウ</t>
    </rPh>
    <rPh sb="2" eb="4">
      <t>シンコウ</t>
    </rPh>
    <rPh sb="4" eb="6">
      <t>シセツ</t>
    </rPh>
    <rPh sb="6" eb="8">
      <t>セイビ</t>
    </rPh>
    <rPh sb="8" eb="10">
      <t>ジギョウ</t>
    </rPh>
    <rPh sb="11" eb="12">
      <t>タイ</t>
    </rPh>
    <rPh sb="14" eb="17">
      <t>ホジョキン</t>
    </rPh>
    <phoneticPr fontId="7"/>
  </si>
  <si>
    <t>御堂筋の道路空間再編事業に対する補助金</t>
    <rPh sb="0" eb="2">
      <t>ミドウ</t>
    </rPh>
    <rPh sb="2" eb="3">
      <t>スジ</t>
    </rPh>
    <rPh sb="4" eb="6">
      <t>ドウロ</t>
    </rPh>
    <rPh sb="6" eb="8">
      <t>クウカン</t>
    </rPh>
    <rPh sb="8" eb="10">
      <t>サイヘン</t>
    </rPh>
    <rPh sb="10" eb="12">
      <t>ジギョウ</t>
    </rPh>
    <rPh sb="13" eb="14">
      <t>タイ</t>
    </rPh>
    <rPh sb="16" eb="19">
      <t>ホジョキン</t>
    </rPh>
    <phoneticPr fontId="13"/>
  </si>
  <si>
    <t>天保山客船ターミナル整備事業に対する補助金</t>
    <rPh sb="12" eb="14">
      <t>ジギョウ</t>
    </rPh>
    <phoneticPr fontId="7"/>
  </si>
  <si>
    <t>スクールサポートスタッフ配置事業に対する補助金</t>
    <rPh sb="12" eb="14">
      <t>ハイチ</t>
    </rPh>
    <rPh sb="14" eb="16">
      <t>ジギョウ</t>
    </rPh>
    <rPh sb="17" eb="18">
      <t>タイ</t>
    </rPh>
    <rPh sb="20" eb="23">
      <t>ホジョキン</t>
    </rPh>
    <phoneticPr fontId="7"/>
  </si>
  <si>
    <t>「小学校区教育協議会－はぐくみネット－」事業に対する補助金</t>
    <rPh sb="1" eb="4">
      <t>ショウガッコウ</t>
    </rPh>
    <rPh sb="4" eb="5">
      <t>ク</t>
    </rPh>
    <rPh sb="5" eb="7">
      <t>キョウイク</t>
    </rPh>
    <rPh sb="7" eb="10">
      <t>キョウギカイ</t>
    </rPh>
    <rPh sb="20" eb="22">
      <t>ジギョウ</t>
    </rPh>
    <rPh sb="23" eb="24">
      <t>タイ</t>
    </rPh>
    <rPh sb="26" eb="29">
      <t>ホジョキン</t>
    </rPh>
    <phoneticPr fontId="7"/>
  </si>
  <si>
    <t>子育て支援施設等利用給付事業に対する負担金</t>
    <rPh sb="0" eb="2">
      <t>コソダ</t>
    </rPh>
    <rPh sb="3" eb="5">
      <t>シエン</t>
    </rPh>
    <rPh sb="5" eb="7">
      <t>シセツ</t>
    </rPh>
    <rPh sb="7" eb="8">
      <t>トウ</t>
    </rPh>
    <rPh sb="8" eb="10">
      <t>リヨウ</t>
    </rPh>
    <rPh sb="10" eb="12">
      <t>キュウフ</t>
    </rPh>
    <rPh sb="12" eb="14">
      <t>ジギョウ</t>
    </rPh>
    <rPh sb="15" eb="16">
      <t>タイ</t>
    </rPh>
    <rPh sb="18" eb="21">
      <t>フタンキン</t>
    </rPh>
    <phoneticPr fontId="2"/>
  </si>
  <si>
    <t>（東日本大震災の求償に対する負担金）</t>
    <rPh sb="1" eb="2">
      <t>ヒガシ</t>
    </rPh>
    <rPh sb="2" eb="4">
      <t>ニホン</t>
    </rPh>
    <rPh sb="4" eb="7">
      <t>ダイシンサイ</t>
    </rPh>
    <rPh sb="8" eb="10">
      <t>キュウショウ</t>
    </rPh>
    <rPh sb="11" eb="12">
      <t>タイ</t>
    </rPh>
    <rPh sb="14" eb="17">
      <t>フタンキン</t>
    </rPh>
    <phoneticPr fontId="0"/>
  </si>
  <si>
    <t>子どもの居場所ネットワーク事業に対する補助金</t>
    <rPh sb="0" eb="1">
      <t>コ</t>
    </rPh>
    <rPh sb="4" eb="7">
      <t>イバショ</t>
    </rPh>
    <rPh sb="13" eb="15">
      <t>ジギョウ</t>
    </rPh>
    <rPh sb="16" eb="17">
      <t>タイ</t>
    </rPh>
    <rPh sb="19" eb="22">
      <t>ホジョキン</t>
    </rPh>
    <phoneticPr fontId="7"/>
  </si>
  <si>
    <t>福祉・介護の魅力が伝わる優良事例表彰事業に対する補助金</t>
    <rPh sb="0" eb="2">
      <t>フクシ</t>
    </rPh>
    <rPh sb="3" eb="5">
      <t>カイゴ</t>
    </rPh>
    <rPh sb="6" eb="8">
      <t>ミリョク</t>
    </rPh>
    <rPh sb="9" eb="10">
      <t>ツタ</t>
    </rPh>
    <rPh sb="12" eb="14">
      <t>ユウリョウ</t>
    </rPh>
    <rPh sb="14" eb="16">
      <t>ジレイ</t>
    </rPh>
    <rPh sb="16" eb="18">
      <t>ヒョウショウ</t>
    </rPh>
    <rPh sb="18" eb="20">
      <t>ジギョウ</t>
    </rPh>
    <rPh sb="21" eb="22">
      <t>タイ</t>
    </rPh>
    <rPh sb="24" eb="27">
      <t>ホジョキン</t>
    </rPh>
    <phoneticPr fontId="7"/>
  </si>
  <si>
    <t>特別養護老人ホーム開設準備経費等支援事業に対する補助金等</t>
    <rPh sb="0" eb="2">
      <t>トクベツ</t>
    </rPh>
    <rPh sb="2" eb="4">
      <t>ヨウゴ</t>
    </rPh>
    <rPh sb="4" eb="6">
      <t>ロウジン</t>
    </rPh>
    <rPh sb="9" eb="11">
      <t>カイセツ</t>
    </rPh>
    <rPh sb="11" eb="13">
      <t>ジュンビ</t>
    </rPh>
    <rPh sb="13" eb="15">
      <t>ケイヒ</t>
    </rPh>
    <rPh sb="15" eb="16">
      <t>トウ</t>
    </rPh>
    <rPh sb="16" eb="18">
      <t>シエン</t>
    </rPh>
    <rPh sb="18" eb="20">
      <t>ジギョウ</t>
    </rPh>
    <phoneticPr fontId="7"/>
  </si>
  <si>
    <t>風しんワクチン接種費用助成事業に対する補助金</t>
    <rPh sb="0" eb="1">
      <t>フウ</t>
    </rPh>
    <rPh sb="7" eb="9">
      <t>セッシュ</t>
    </rPh>
    <rPh sb="9" eb="11">
      <t>ヒヨウ</t>
    </rPh>
    <rPh sb="11" eb="13">
      <t>ジョセイ</t>
    </rPh>
    <rPh sb="13" eb="15">
      <t>ジギョウ</t>
    </rPh>
    <rPh sb="16" eb="17">
      <t>タイ</t>
    </rPh>
    <rPh sb="19" eb="22">
      <t>ホジョキン</t>
    </rPh>
    <phoneticPr fontId="7"/>
  </si>
  <si>
    <t>違法民泊指導強化事業に対する補助金</t>
    <rPh sb="0" eb="2">
      <t>イホウ</t>
    </rPh>
    <rPh sb="2" eb="3">
      <t>ミン</t>
    </rPh>
    <rPh sb="3" eb="4">
      <t>ハク</t>
    </rPh>
    <rPh sb="4" eb="6">
      <t>シドウ</t>
    </rPh>
    <rPh sb="6" eb="8">
      <t>キョウカ</t>
    </rPh>
    <rPh sb="8" eb="10">
      <t>ジギョウ</t>
    </rPh>
    <rPh sb="11" eb="12">
      <t>タイ</t>
    </rPh>
    <phoneticPr fontId="7"/>
  </si>
  <si>
    <t>子育て支援施設等利用給付事業に係る事務費に対する補助金</t>
    <rPh sb="0" eb="2">
      <t>コソダ</t>
    </rPh>
    <rPh sb="3" eb="5">
      <t>シエン</t>
    </rPh>
    <rPh sb="5" eb="7">
      <t>シセツ</t>
    </rPh>
    <rPh sb="7" eb="8">
      <t>トウ</t>
    </rPh>
    <rPh sb="8" eb="10">
      <t>リヨウ</t>
    </rPh>
    <rPh sb="10" eb="12">
      <t>キュウフ</t>
    </rPh>
    <rPh sb="12" eb="14">
      <t>ジギョウ</t>
    </rPh>
    <rPh sb="15" eb="16">
      <t>カカ</t>
    </rPh>
    <rPh sb="17" eb="20">
      <t>ジムヒ</t>
    </rPh>
    <rPh sb="21" eb="22">
      <t>ツイ</t>
    </rPh>
    <rPh sb="24" eb="27">
      <t>ホジョキン</t>
    </rPh>
    <phoneticPr fontId="0"/>
  </si>
  <si>
    <t>警防活動資器材整備事業に対する補助金</t>
    <rPh sb="0" eb="2">
      <t>ケイボウ</t>
    </rPh>
    <rPh sb="2" eb="4">
      <t>カツドウ</t>
    </rPh>
    <rPh sb="4" eb="7">
      <t>シキザイ</t>
    </rPh>
    <rPh sb="7" eb="9">
      <t>セイビ</t>
    </rPh>
    <rPh sb="9" eb="11">
      <t>ジギョウ</t>
    </rPh>
    <rPh sb="12" eb="13">
      <t>タイ</t>
    </rPh>
    <rPh sb="15" eb="18">
      <t>ホジョキン</t>
    </rPh>
    <phoneticPr fontId="7"/>
  </si>
  <si>
    <t>G20大阪サミット開催に係る消防・救急体制整備事業に対する補助金</t>
    <rPh sb="3" eb="5">
      <t>オオサカ</t>
    </rPh>
    <rPh sb="9" eb="11">
      <t>カイサイ</t>
    </rPh>
    <rPh sb="12" eb="13">
      <t>カカ</t>
    </rPh>
    <rPh sb="14" eb="16">
      <t>ショウボウ</t>
    </rPh>
    <rPh sb="17" eb="19">
      <t>キュウキュウ</t>
    </rPh>
    <rPh sb="19" eb="21">
      <t>タイセイ</t>
    </rPh>
    <rPh sb="21" eb="23">
      <t>セイビ</t>
    </rPh>
    <rPh sb="23" eb="25">
      <t>ジギョウ</t>
    </rPh>
    <rPh sb="26" eb="27">
      <t>タイ</t>
    </rPh>
    <rPh sb="29" eb="32">
      <t>ホジョキン</t>
    </rPh>
    <phoneticPr fontId="7"/>
  </si>
  <si>
    <t>被災児童生徒に係る学用品等に対する補助金</t>
    <rPh sb="7" eb="8">
      <t>カカ</t>
    </rPh>
    <rPh sb="9" eb="13">
      <t>ガクヨウヒントウ</t>
    </rPh>
    <phoneticPr fontId="7"/>
  </si>
  <si>
    <t>公害対策事務に対する交付金等</t>
    <rPh sb="0" eb="2">
      <t>コウガイ</t>
    </rPh>
    <rPh sb="2" eb="4">
      <t>タイサク</t>
    </rPh>
    <rPh sb="4" eb="6">
      <t>ジム</t>
    </rPh>
    <rPh sb="7" eb="8">
      <t>タイ</t>
    </rPh>
    <rPh sb="10" eb="13">
      <t>コウフキン</t>
    </rPh>
    <rPh sb="13" eb="14">
      <t>トウ</t>
    </rPh>
    <phoneticPr fontId="7"/>
  </si>
  <si>
    <t>特別支援学校の大阪府移管前起債元利償還金に係る負担金</t>
    <rPh sb="0" eb="2">
      <t>トクベツ</t>
    </rPh>
    <rPh sb="2" eb="4">
      <t>シエン</t>
    </rPh>
    <rPh sb="4" eb="6">
      <t>ガッコウ</t>
    </rPh>
    <rPh sb="7" eb="15">
      <t>オオサカフイカンマエキサイ</t>
    </rPh>
    <rPh sb="15" eb="17">
      <t>ガンリ</t>
    </rPh>
    <rPh sb="17" eb="20">
      <t>ショウカンキン</t>
    </rPh>
    <rPh sb="21" eb="22">
      <t>カカ</t>
    </rPh>
    <rPh sb="23" eb="26">
      <t>フタンキン</t>
    </rPh>
    <phoneticPr fontId="7"/>
  </si>
  <si>
    <t>区画整理事業に係る賃料収入等</t>
  </si>
  <si>
    <t>都市再開発事業に係る賃料収入等</t>
    <rPh sb="10" eb="12">
      <t>チンリョウ</t>
    </rPh>
    <rPh sb="12" eb="14">
      <t>シュウニュウ</t>
    </rPh>
    <rPh sb="14" eb="15">
      <t>トウ</t>
    </rPh>
    <phoneticPr fontId="4"/>
  </si>
  <si>
    <t>住宅管理事業に係る損害金等</t>
    <rPh sb="0" eb="2">
      <t>ジュウタク</t>
    </rPh>
    <rPh sb="2" eb="4">
      <t>カンリ</t>
    </rPh>
    <rPh sb="4" eb="6">
      <t>ジギョウ</t>
    </rPh>
    <rPh sb="9" eb="12">
      <t>ソンガイキン</t>
    </rPh>
    <rPh sb="12" eb="13">
      <t>トウ</t>
    </rPh>
    <phoneticPr fontId="4"/>
  </si>
  <si>
    <t>校長裁量拡大特例校に係る支援事業に対する補助金</t>
    <rPh sb="0" eb="2">
      <t>コウチョウ</t>
    </rPh>
    <rPh sb="2" eb="4">
      <t>サイリョウ</t>
    </rPh>
    <rPh sb="4" eb="6">
      <t>カクダイ</t>
    </rPh>
    <rPh sb="6" eb="8">
      <t>トクレイ</t>
    </rPh>
    <rPh sb="8" eb="9">
      <t>コウ</t>
    </rPh>
    <rPh sb="10" eb="11">
      <t>カカ</t>
    </rPh>
    <rPh sb="12" eb="14">
      <t>シエン</t>
    </rPh>
    <rPh sb="14" eb="16">
      <t>ジギョウ</t>
    </rPh>
    <rPh sb="17" eb="18">
      <t>タイ</t>
    </rPh>
    <rPh sb="20" eb="23">
      <t>ホジョキン</t>
    </rPh>
    <phoneticPr fontId="7"/>
  </si>
  <si>
    <t>学校用地買収事業に係る市債</t>
    <rPh sb="0" eb="2">
      <t>ガッコウ</t>
    </rPh>
    <rPh sb="2" eb="4">
      <t>ヨウチ</t>
    </rPh>
    <rPh sb="4" eb="6">
      <t>バイシュウ</t>
    </rPh>
    <rPh sb="6" eb="8">
      <t>ジギョウ</t>
    </rPh>
    <rPh sb="9" eb="10">
      <t>カカ</t>
    </rPh>
    <rPh sb="11" eb="13">
      <t>シサイ</t>
    </rPh>
    <phoneticPr fontId="7"/>
  </si>
  <si>
    <t>（旧氏併記に係る住民基本台帳等事務システム改修経費に対する補助金）</t>
    <rPh sb="1" eb="2">
      <t>キュウ</t>
    </rPh>
    <rPh sb="2" eb="3">
      <t>シ</t>
    </rPh>
    <rPh sb="3" eb="5">
      <t>ヘイキ</t>
    </rPh>
    <rPh sb="6" eb="7">
      <t>カカ</t>
    </rPh>
    <rPh sb="8" eb="10">
      <t>ジュウミン</t>
    </rPh>
    <rPh sb="10" eb="12">
      <t>キホン</t>
    </rPh>
    <rPh sb="12" eb="14">
      <t>ダイチョウ</t>
    </rPh>
    <rPh sb="14" eb="15">
      <t>トウ</t>
    </rPh>
    <rPh sb="15" eb="17">
      <t>ジム</t>
    </rPh>
    <rPh sb="21" eb="23">
      <t>カイシュウ</t>
    </rPh>
    <rPh sb="23" eb="25">
      <t>ケイヒ</t>
    </rPh>
    <rPh sb="26" eb="27">
      <t>タイ</t>
    </rPh>
    <rPh sb="29" eb="32">
      <t>ホジョキン</t>
    </rPh>
    <phoneticPr fontId="7"/>
  </si>
  <si>
    <t>地域福祉活動推進事業に対する補助金</t>
    <rPh sb="0" eb="2">
      <t>チイキ</t>
    </rPh>
    <rPh sb="2" eb="4">
      <t>フクシ</t>
    </rPh>
    <rPh sb="4" eb="6">
      <t>カツドウ</t>
    </rPh>
    <rPh sb="6" eb="8">
      <t>スイシン</t>
    </rPh>
    <rPh sb="8" eb="10">
      <t>ジギョウ</t>
    </rPh>
    <rPh sb="11" eb="12">
      <t>タイ</t>
    </rPh>
    <rPh sb="14" eb="17">
      <t>ホジョキン</t>
    </rPh>
    <phoneticPr fontId="7"/>
  </si>
  <si>
    <t>掛け出し、桟橋等</t>
    <rPh sb="0" eb="1">
      <t>カ</t>
    </rPh>
    <rPh sb="2" eb="3">
      <t>ダ</t>
    </rPh>
    <rPh sb="5" eb="7">
      <t>サンバシ</t>
    </rPh>
    <rPh sb="7" eb="8">
      <t>トウ</t>
    </rPh>
    <phoneticPr fontId="13"/>
  </si>
  <si>
    <t>認知症の人がいきいきと暮らし続けるための社会活動推進事業に対する補助金</t>
    <rPh sb="0" eb="2">
      <t>ニンチ</t>
    </rPh>
    <rPh sb="2" eb="3">
      <t>ショウ</t>
    </rPh>
    <rPh sb="4" eb="5">
      <t>ヒト</t>
    </rPh>
    <rPh sb="11" eb="12">
      <t>ク</t>
    </rPh>
    <rPh sb="14" eb="15">
      <t>ツヅ</t>
    </rPh>
    <rPh sb="20" eb="22">
      <t>シャカイ</t>
    </rPh>
    <rPh sb="22" eb="24">
      <t>カツドウ</t>
    </rPh>
    <rPh sb="24" eb="26">
      <t>スイシン</t>
    </rPh>
    <rPh sb="26" eb="28">
      <t>ジギョウ</t>
    </rPh>
    <rPh sb="29" eb="30">
      <t>タイ</t>
    </rPh>
    <rPh sb="32" eb="35">
      <t>ホジョキン</t>
    </rPh>
    <phoneticPr fontId="7"/>
  </si>
  <si>
    <t>南海トラフ巨大地震、津波に係る護岸の耐震対策改修に対する補助金等</t>
    <rPh sb="0" eb="2">
      <t>ナンカイ</t>
    </rPh>
    <rPh sb="5" eb="9">
      <t>キョダイジシン</t>
    </rPh>
    <rPh sb="10" eb="12">
      <t>ツナミ</t>
    </rPh>
    <rPh sb="13" eb="14">
      <t>カカ</t>
    </rPh>
    <rPh sb="15" eb="17">
      <t>ゴガン</t>
    </rPh>
    <rPh sb="18" eb="22">
      <t>タイシンタイサク</t>
    </rPh>
    <rPh sb="22" eb="24">
      <t>カイシュウ</t>
    </rPh>
    <rPh sb="25" eb="26">
      <t>タイ</t>
    </rPh>
    <rPh sb="28" eb="31">
      <t>ホジョキン</t>
    </rPh>
    <phoneticPr fontId="13"/>
  </si>
  <si>
    <t>17款　府支出金2項　府補助金2目　福祉費府補助金1節　福祉活動費補助金</t>
  </si>
  <si>
    <t>広告塔・広告板設置許可に係る手数料等</t>
    <rPh sb="0" eb="3">
      <t>コウコクトウ</t>
    </rPh>
    <rPh sb="4" eb="6">
      <t>コウコク</t>
    </rPh>
    <rPh sb="6" eb="7">
      <t>イタ</t>
    </rPh>
    <rPh sb="7" eb="9">
      <t>セッチ</t>
    </rPh>
    <rPh sb="9" eb="11">
      <t>キョカ</t>
    </rPh>
    <rPh sb="12" eb="13">
      <t>カカ</t>
    </rPh>
    <rPh sb="14" eb="17">
      <t>テスウリョウ</t>
    </rPh>
    <rPh sb="17" eb="18">
      <t>トウ</t>
    </rPh>
    <phoneticPr fontId="7"/>
  </si>
  <si>
    <r>
      <t>子どものための教育・保育給付費</t>
    </r>
    <r>
      <rPr>
        <sz val="10"/>
        <rFont val="ＭＳ Ｐゴシック"/>
        <family val="3"/>
        <charset val="128"/>
      </rPr>
      <t>に対する負担金</t>
    </r>
    <rPh sb="0" eb="1">
      <t>コ</t>
    </rPh>
    <rPh sb="7" eb="9">
      <t>キョウイク</t>
    </rPh>
    <rPh sb="10" eb="12">
      <t>ホイク</t>
    </rPh>
    <rPh sb="12" eb="14">
      <t>キュウフ</t>
    </rPh>
    <rPh sb="14" eb="15">
      <t>ヒ</t>
    </rPh>
    <rPh sb="16" eb="17">
      <t>タイ</t>
    </rPh>
    <rPh sb="19" eb="22">
      <t>フタンキン</t>
    </rPh>
    <phoneticPr fontId="35"/>
  </si>
  <si>
    <t>児童扶養手当給付費に対する負担金</t>
    <rPh sb="0" eb="2">
      <t>ジドウ</t>
    </rPh>
    <rPh sb="2" eb="4">
      <t>フヨウ</t>
    </rPh>
    <rPh sb="4" eb="6">
      <t>テアテ</t>
    </rPh>
    <rPh sb="6" eb="8">
      <t>キュウフ</t>
    </rPh>
    <rPh sb="8" eb="9">
      <t>ヒ</t>
    </rPh>
    <rPh sb="10" eb="11">
      <t>タイ</t>
    </rPh>
    <rPh sb="13" eb="16">
      <t>フタンキン</t>
    </rPh>
    <phoneticPr fontId="7"/>
  </si>
  <si>
    <t>（区役所附設会館吊り天井脱落対策事業に対する補助金）</t>
    <rPh sb="1" eb="4">
      <t>クヤクショ</t>
    </rPh>
    <rPh sb="4" eb="6">
      <t>フセツ</t>
    </rPh>
    <rPh sb="6" eb="8">
      <t>カイカン</t>
    </rPh>
    <rPh sb="8" eb="9">
      <t>ツ</t>
    </rPh>
    <rPh sb="10" eb="12">
      <t>テンジョウ</t>
    </rPh>
    <rPh sb="12" eb="14">
      <t>ダツラク</t>
    </rPh>
    <rPh sb="14" eb="16">
      <t>タイサク</t>
    </rPh>
    <rPh sb="16" eb="18">
      <t>ジギョウ</t>
    </rPh>
    <rPh sb="19" eb="20">
      <t>タイ</t>
    </rPh>
    <rPh sb="22" eb="25">
      <t>ホジョキン</t>
    </rPh>
    <phoneticPr fontId="7"/>
  </si>
  <si>
    <t>すみよし学びあいサポート事業に対する補助金</t>
    <rPh sb="4" eb="5">
      <t>マナ</t>
    </rPh>
    <rPh sb="12" eb="14">
      <t>ジギョウ</t>
    </rPh>
    <rPh sb="15" eb="16">
      <t>タイ</t>
    </rPh>
    <rPh sb="18" eb="21">
      <t>ホジョキン</t>
    </rPh>
    <phoneticPr fontId="13"/>
  </si>
  <si>
    <t>中国残留邦人等地域生活支援事業に対する補助金</t>
    <rPh sb="0" eb="2">
      <t>チュウゴク</t>
    </rPh>
    <rPh sb="2" eb="4">
      <t>ザンリュウ</t>
    </rPh>
    <rPh sb="4" eb="6">
      <t>ホウジン</t>
    </rPh>
    <rPh sb="6" eb="7">
      <t>トウ</t>
    </rPh>
    <rPh sb="7" eb="9">
      <t>チイキ</t>
    </rPh>
    <rPh sb="9" eb="11">
      <t>セイカツ</t>
    </rPh>
    <rPh sb="11" eb="13">
      <t>シエン</t>
    </rPh>
    <rPh sb="13" eb="15">
      <t>ジギョウ</t>
    </rPh>
    <rPh sb="16" eb="17">
      <t>タイ</t>
    </rPh>
    <rPh sb="19" eb="22">
      <t>ホジョキン</t>
    </rPh>
    <phoneticPr fontId="0"/>
  </si>
  <si>
    <t>養子縁組民間あっせん機関育成事業に対する補助金</t>
    <rPh sb="12" eb="14">
      <t>イクセイ</t>
    </rPh>
    <rPh sb="17" eb="18">
      <t>タイ</t>
    </rPh>
    <rPh sb="20" eb="23">
      <t>ホジョキン</t>
    </rPh>
    <phoneticPr fontId="7"/>
  </si>
  <si>
    <t>総合福祉システム改修に対する補助金</t>
    <phoneticPr fontId="7"/>
  </si>
  <si>
    <t>啓発・予防・健康教育事業に対する補助金</t>
    <rPh sb="0" eb="2">
      <t>ケイハツ</t>
    </rPh>
    <rPh sb="3" eb="5">
      <t>ヨボウ</t>
    </rPh>
    <rPh sb="6" eb="8">
      <t>ケンコウ</t>
    </rPh>
    <rPh sb="8" eb="10">
      <t>キョウイク</t>
    </rPh>
    <rPh sb="10" eb="12">
      <t>ジギョウ</t>
    </rPh>
    <rPh sb="13" eb="14">
      <t>タイ</t>
    </rPh>
    <rPh sb="16" eb="19">
      <t>ホジョキン</t>
    </rPh>
    <phoneticPr fontId="2"/>
  </si>
  <si>
    <t>児童養護施設等の緊急安全対策事業に対する補助金</t>
    <rPh sb="0" eb="2">
      <t>ジドウ</t>
    </rPh>
    <rPh sb="2" eb="4">
      <t>ヨウゴ</t>
    </rPh>
    <rPh sb="4" eb="6">
      <t>シセツ</t>
    </rPh>
    <rPh sb="6" eb="7">
      <t>トウ</t>
    </rPh>
    <rPh sb="14" eb="16">
      <t>ジギョウ</t>
    </rPh>
    <rPh sb="17" eb="18">
      <t>タイ</t>
    </rPh>
    <rPh sb="20" eb="23">
      <t>ホジョキン</t>
    </rPh>
    <phoneticPr fontId="1"/>
  </si>
  <si>
    <t>（処遇改善円滑化特別対策事業に対する補助金）</t>
    <rPh sb="1" eb="3">
      <t>ショグウ</t>
    </rPh>
    <rPh sb="3" eb="5">
      <t>カイゼン</t>
    </rPh>
    <rPh sb="5" eb="8">
      <t>エンカツカ</t>
    </rPh>
    <rPh sb="8" eb="10">
      <t>トクベツ</t>
    </rPh>
    <rPh sb="10" eb="12">
      <t>タイサク</t>
    </rPh>
    <rPh sb="12" eb="14">
      <t>ジギョウ</t>
    </rPh>
    <rPh sb="15" eb="16">
      <t>タイ</t>
    </rPh>
    <rPh sb="18" eb="21">
      <t>ホジョキン</t>
    </rPh>
    <phoneticPr fontId="7"/>
  </si>
  <si>
    <t>児童相談システム再構築に対する補助金</t>
    <rPh sb="0" eb="2">
      <t>ジドウ</t>
    </rPh>
    <rPh sb="2" eb="4">
      <t>ソウダン</t>
    </rPh>
    <rPh sb="8" eb="11">
      <t>サイコウチク</t>
    </rPh>
    <rPh sb="12" eb="13">
      <t>タイ</t>
    </rPh>
    <rPh sb="15" eb="18">
      <t>ホジョキン</t>
    </rPh>
    <phoneticPr fontId="2"/>
  </si>
  <si>
    <t>北部こども相談センター建設事業に対する補助金</t>
    <rPh sb="0" eb="2">
      <t>ホクブ</t>
    </rPh>
    <rPh sb="5" eb="7">
      <t>ソウダン</t>
    </rPh>
    <rPh sb="11" eb="13">
      <t>ケンセツ</t>
    </rPh>
    <rPh sb="13" eb="15">
      <t>ジギョウ</t>
    </rPh>
    <rPh sb="16" eb="17">
      <t>タイ</t>
    </rPh>
    <rPh sb="19" eb="22">
      <t>ホジョキン</t>
    </rPh>
    <phoneticPr fontId="2"/>
  </si>
  <si>
    <t>橋梁保全、橋梁の耐震対策に対する補助金等</t>
    <rPh sb="0" eb="2">
      <t>キョウリョウ</t>
    </rPh>
    <rPh sb="2" eb="4">
      <t>ホゼン</t>
    </rPh>
    <rPh sb="5" eb="7">
      <t>キョウリョウ</t>
    </rPh>
    <rPh sb="8" eb="12">
      <t>タイシンタイサク</t>
    </rPh>
    <rPh sb="13" eb="14">
      <t>タイ</t>
    </rPh>
    <rPh sb="16" eb="19">
      <t>ホジョキン</t>
    </rPh>
    <phoneticPr fontId="13"/>
  </si>
  <si>
    <t>連続立体交差事業、淀川左岸線（2期）事業、ＪＲ東海道線支線地下化事業に対する補助金等</t>
    <rPh sb="0" eb="2">
      <t>レンゾク</t>
    </rPh>
    <phoneticPr fontId="7"/>
  </si>
  <si>
    <t>学校現場の負担軽減と校長のマネジメントの確立事業に対する補助金</t>
    <rPh sb="0" eb="2">
      <t>ガッコウ</t>
    </rPh>
    <rPh sb="2" eb="4">
      <t>ゲンバ</t>
    </rPh>
    <rPh sb="5" eb="7">
      <t>フタン</t>
    </rPh>
    <rPh sb="7" eb="9">
      <t>ケイゲン</t>
    </rPh>
    <rPh sb="10" eb="12">
      <t>コウチョウ</t>
    </rPh>
    <rPh sb="20" eb="22">
      <t>カクリツ</t>
    </rPh>
    <rPh sb="22" eb="24">
      <t>ジギョウ</t>
    </rPh>
    <rPh sb="25" eb="26">
      <t>タイ</t>
    </rPh>
    <rPh sb="28" eb="31">
      <t>ホジョキン</t>
    </rPh>
    <phoneticPr fontId="7"/>
  </si>
  <si>
    <t>高等学校中途退学防止に向けた体制の充実事業に対する補助金</t>
    <rPh sb="0" eb="2">
      <t>コウトウ</t>
    </rPh>
    <rPh sb="2" eb="4">
      <t>ガッコウ</t>
    </rPh>
    <rPh sb="4" eb="6">
      <t>チュウト</t>
    </rPh>
    <rPh sb="6" eb="8">
      <t>タイガク</t>
    </rPh>
    <rPh sb="8" eb="10">
      <t>ボウシ</t>
    </rPh>
    <rPh sb="11" eb="12">
      <t>ム</t>
    </rPh>
    <rPh sb="14" eb="16">
      <t>タイセイ</t>
    </rPh>
    <rPh sb="17" eb="19">
      <t>ジュウジツ</t>
    </rPh>
    <rPh sb="19" eb="21">
      <t>ジギョウ</t>
    </rPh>
    <rPh sb="22" eb="23">
      <t>タイ</t>
    </rPh>
    <rPh sb="25" eb="28">
      <t>ホジョキン</t>
    </rPh>
    <phoneticPr fontId="7"/>
  </si>
  <si>
    <t>空家の利活用に向けた既存ストック改修促進事業に対する補助金</t>
    <rPh sb="0" eb="1">
      <t>ア</t>
    </rPh>
    <rPh sb="1" eb="2">
      <t>イエ</t>
    </rPh>
    <rPh sb="3" eb="6">
      <t>リカツヨウ</t>
    </rPh>
    <rPh sb="7" eb="8">
      <t>ム</t>
    </rPh>
    <rPh sb="10" eb="12">
      <t>キゾン</t>
    </rPh>
    <rPh sb="16" eb="18">
      <t>カイシュウ</t>
    </rPh>
    <rPh sb="18" eb="20">
      <t>ソクシン</t>
    </rPh>
    <rPh sb="20" eb="22">
      <t>ジギョウ</t>
    </rPh>
    <rPh sb="23" eb="24">
      <t>タイ</t>
    </rPh>
    <rPh sb="26" eb="29">
      <t>ホジョキン</t>
    </rPh>
    <phoneticPr fontId="0"/>
  </si>
  <si>
    <t>若年出産世帯の支援（子ども支援ワーカーの配置）事業に対する補助金</t>
    <rPh sb="0" eb="2">
      <t>ジャクネン</t>
    </rPh>
    <rPh sb="2" eb="4">
      <t>シュッサン</t>
    </rPh>
    <rPh sb="4" eb="6">
      <t>セタイ</t>
    </rPh>
    <rPh sb="7" eb="9">
      <t>シエン</t>
    </rPh>
    <rPh sb="10" eb="11">
      <t>コ</t>
    </rPh>
    <rPh sb="13" eb="15">
      <t>シエン</t>
    </rPh>
    <rPh sb="20" eb="22">
      <t>ハイチ</t>
    </rPh>
    <rPh sb="23" eb="25">
      <t>ジギョウ</t>
    </rPh>
    <rPh sb="26" eb="27">
      <t>タイ</t>
    </rPh>
    <rPh sb="29" eb="32">
      <t>ホジョキン</t>
    </rPh>
    <phoneticPr fontId="7"/>
  </si>
  <si>
    <t>にぎわい創出事業に対する補助金</t>
    <rPh sb="4" eb="6">
      <t>ソウシュツ</t>
    </rPh>
    <rPh sb="6" eb="8">
      <t>ジギョウ</t>
    </rPh>
    <rPh sb="9" eb="10">
      <t>タイ</t>
    </rPh>
    <rPh sb="12" eb="15">
      <t>ホジョキン</t>
    </rPh>
    <phoneticPr fontId="7"/>
  </si>
  <si>
    <t>中学生勉強会事業に対する補助金等</t>
    <rPh sb="0" eb="3">
      <t>チュウガクセイ</t>
    </rPh>
    <rPh sb="3" eb="5">
      <t>ベンキョウ</t>
    </rPh>
    <rPh sb="5" eb="6">
      <t>カイ</t>
    </rPh>
    <rPh sb="6" eb="8">
      <t>ジギョウ</t>
    </rPh>
    <rPh sb="15" eb="16">
      <t>ナド</t>
    </rPh>
    <phoneticPr fontId="0"/>
  </si>
  <si>
    <t>総合福祉システム改修に対する補助金</t>
    <rPh sb="16" eb="17">
      <t>キン</t>
    </rPh>
    <phoneticPr fontId="7"/>
  </si>
  <si>
    <t>児童虐待通告への体制強化事業に対する補助金等</t>
    <rPh sb="0" eb="2">
      <t>ジドウ</t>
    </rPh>
    <rPh sb="2" eb="4">
      <t>ギャクタイ</t>
    </rPh>
    <rPh sb="4" eb="6">
      <t>ツウコク</t>
    </rPh>
    <rPh sb="8" eb="10">
      <t>タイセイ</t>
    </rPh>
    <rPh sb="10" eb="12">
      <t>キョウカ</t>
    </rPh>
    <rPh sb="12" eb="14">
      <t>ジギョウ</t>
    </rPh>
    <rPh sb="15" eb="16">
      <t>タイ</t>
    </rPh>
    <rPh sb="18" eb="21">
      <t>ホジョキン</t>
    </rPh>
    <rPh sb="21" eb="22">
      <t>トウ</t>
    </rPh>
    <phoneticPr fontId="7"/>
  </si>
  <si>
    <t>食肉市場事業会計からの貸付金の返還金収入</t>
    <rPh sb="0" eb="2">
      <t>ショクニク</t>
    </rPh>
    <rPh sb="2" eb="4">
      <t>シジョウ</t>
    </rPh>
    <rPh sb="4" eb="6">
      <t>ジギョウ</t>
    </rPh>
    <rPh sb="6" eb="8">
      <t>カイケイ</t>
    </rPh>
    <rPh sb="11" eb="13">
      <t>カシツケ</t>
    </rPh>
    <rPh sb="13" eb="14">
      <t>キン</t>
    </rPh>
    <rPh sb="15" eb="17">
      <t>ヘンカン</t>
    </rPh>
    <rPh sb="17" eb="18">
      <t>キン</t>
    </rPh>
    <rPh sb="18" eb="20">
      <t>シュウニュウ</t>
    </rPh>
    <phoneticPr fontId="7"/>
  </si>
  <si>
    <t>備考欄の「※１」～「※３」の使用料・手数料の改定等の内容はP.38に掲載している。</t>
    <rPh sb="0" eb="2">
      <t>ビコウ</t>
    </rPh>
    <rPh sb="2" eb="3">
      <t>ラン</t>
    </rPh>
    <rPh sb="26" eb="28">
      <t>ナイヨウ</t>
    </rPh>
    <rPh sb="34" eb="36">
      <t>ケイサイ</t>
    </rPh>
    <phoneticPr fontId="7"/>
  </si>
  <si>
    <t>（南部サービスセンター吊り天井脱落対策事業に対する補助金）</t>
    <rPh sb="1" eb="3">
      <t>ナンブ</t>
    </rPh>
    <rPh sb="11" eb="12">
      <t>ツ</t>
    </rPh>
    <rPh sb="13" eb="15">
      <t>テンジョウ</t>
    </rPh>
    <rPh sb="15" eb="17">
      <t>ダツラク</t>
    </rPh>
    <rPh sb="17" eb="19">
      <t>タイサク</t>
    </rPh>
    <rPh sb="19" eb="21">
      <t>ジギョウ</t>
    </rPh>
    <rPh sb="22" eb="23">
      <t>タイ</t>
    </rPh>
    <rPh sb="25" eb="28">
      <t>ホジョキン</t>
    </rPh>
    <phoneticPr fontId="0"/>
  </si>
  <si>
    <t>森ノ宮ピロティーホール吊り天井脱落対策事業に対する補助金</t>
    <rPh sb="0" eb="1">
      <t>モリ</t>
    </rPh>
    <rPh sb="2" eb="3">
      <t>ミヤ</t>
    </rPh>
    <rPh sb="11" eb="12">
      <t>ツ</t>
    </rPh>
    <rPh sb="13" eb="15">
      <t>テンジョウ</t>
    </rPh>
    <rPh sb="15" eb="17">
      <t>ダツラク</t>
    </rPh>
    <rPh sb="17" eb="19">
      <t>タイサク</t>
    </rPh>
    <rPh sb="19" eb="21">
      <t>ジギョウ</t>
    </rPh>
    <rPh sb="22" eb="23">
      <t>タイ</t>
    </rPh>
    <rPh sb="25" eb="28">
      <t>ホジョキン</t>
    </rPh>
    <phoneticPr fontId="0"/>
  </si>
  <si>
    <t>ブロック塀等撤去促進事業に対する補助金</t>
    <rPh sb="4" eb="5">
      <t>ベイ</t>
    </rPh>
    <rPh sb="5" eb="6">
      <t>ナド</t>
    </rPh>
    <rPh sb="6" eb="8">
      <t>テッキョ</t>
    </rPh>
    <rPh sb="8" eb="10">
      <t>ソクシン</t>
    </rPh>
    <rPh sb="10" eb="12">
      <t>ジギョウ</t>
    </rPh>
    <rPh sb="13" eb="14">
      <t>タイ</t>
    </rPh>
    <rPh sb="16" eb="19">
      <t>ホジョキン</t>
    </rPh>
    <phoneticPr fontId="0"/>
  </si>
  <si>
    <t>元年度</t>
    <rPh sb="0" eb="2">
      <t>ガンネン</t>
    </rPh>
    <rPh sb="1" eb="2">
      <t>ネン</t>
    </rPh>
    <rPh sb="2" eb="3">
      <t>ド</t>
    </rPh>
    <phoneticPr fontId="13"/>
  </si>
  <si>
    <t>2年度</t>
    <rPh sb="1" eb="3">
      <t>ネンド</t>
    </rPh>
    <phoneticPr fontId="7"/>
  </si>
  <si>
    <t>元年度
新規</t>
    <rPh sb="0" eb="2">
      <t>ガンネン</t>
    </rPh>
    <rPh sb="1" eb="3">
      <t>ネンド</t>
    </rPh>
    <rPh sb="4" eb="6">
      <t>シンキ</t>
    </rPh>
    <phoneticPr fontId="7"/>
  </si>
  <si>
    <t>算定②</t>
    <rPh sb="0" eb="2">
      <t>サンテイ</t>
    </rPh>
    <phoneticPr fontId="7"/>
  </si>
  <si>
    <t>8目 消防費国庫負担金</t>
    <rPh sb="1" eb="2">
      <t>モク</t>
    </rPh>
    <rPh sb="3" eb="5">
      <t>ショウボウ</t>
    </rPh>
    <rPh sb="5" eb="6">
      <t>ヒ</t>
    </rPh>
    <rPh sb="6" eb="8">
      <t>コッコ</t>
    </rPh>
    <rPh sb="8" eb="11">
      <t>フタンキン</t>
    </rPh>
    <phoneticPr fontId="7"/>
  </si>
  <si>
    <t>9目　消防費国庫補助金</t>
    <rPh sb="1" eb="2">
      <t>モク</t>
    </rPh>
    <rPh sb="3" eb="5">
      <t>ショウボウ</t>
    </rPh>
    <rPh sb="5" eb="6">
      <t>ヒ</t>
    </rPh>
    <rPh sb="6" eb="8">
      <t>コッコ</t>
    </rPh>
    <rPh sb="8" eb="11">
      <t>ホジョキン</t>
    </rPh>
    <phoneticPr fontId="7"/>
  </si>
  <si>
    <t>8目　消防費府補助金</t>
    <rPh sb="1" eb="2">
      <t>モク</t>
    </rPh>
    <rPh sb="3" eb="5">
      <t>ショウボウ</t>
    </rPh>
    <rPh sb="5" eb="6">
      <t>ヒ</t>
    </rPh>
    <rPh sb="6" eb="7">
      <t>フ</t>
    </rPh>
    <rPh sb="7" eb="10">
      <t>ホジョキン</t>
    </rPh>
    <phoneticPr fontId="7"/>
  </si>
  <si>
    <t>1節　消防施設費補助金</t>
    <rPh sb="1" eb="2">
      <t>セツ</t>
    </rPh>
    <rPh sb="3" eb="5">
      <t>ショウボウ</t>
    </rPh>
    <rPh sb="5" eb="7">
      <t>シセツ</t>
    </rPh>
    <rPh sb="7" eb="8">
      <t>ヒ</t>
    </rPh>
    <rPh sb="8" eb="11">
      <t>ホジョキン</t>
    </rPh>
    <phoneticPr fontId="7"/>
  </si>
  <si>
    <t>19款　財産収入</t>
    <rPh sb="2" eb="3">
      <t>カン</t>
    </rPh>
    <rPh sb="4" eb="6">
      <t>ザイサン</t>
    </rPh>
    <rPh sb="6" eb="8">
      <t>シュウニュウ</t>
    </rPh>
    <phoneticPr fontId="7"/>
  </si>
  <si>
    <t>6項　雑入</t>
    <rPh sb="1" eb="2">
      <t>コウ</t>
    </rPh>
    <rPh sb="3" eb="4">
      <t>ザツ</t>
    </rPh>
    <rPh sb="4" eb="5">
      <t>ニュウ</t>
    </rPh>
    <phoneticPr fontId="7"/>
  </si>
  <si>
    <t>火災予防普及関係事業に対する寄付金
ふるさと寄附金</t>
    <rPh sb="0" eb="2">
      <t>カサイ</t>
    </rPh>
    <rPh sb="2" eb="4">
      <t>ヨボウ</t>
    </rPh>
    <rPh sb="4" eb="6">
      <t>フキュウ</t>
    </rPh>
    <rPh sb="6" eb="8">
      <t>カンケイ</t>
    </rPh>
    <rPh sb="8" eb="10">
      <t>ジギョウ</t>
    </rPh>
    <rPh sb="11" eb="12">
      <t>タイ</t>
    </rPh>
    <rPh sb="14" eb="17">
      <t>キフキン</t>
    </rPh>
    <rPh sb="22" eb="25">
      <t>キフキン</t>
    </rPh>
    <phoneticPr fontId="7"/>
  </si>
  <si>
    <t>1節 広島豪雨災害に対する負担金
（緊急消防援助隊活動費負担金）</t>
    <rPh sb="5" eb="7">
      <t>ゴウウ</t>
    </rPh>
    <phoneticPr fontId="7"/>
  </si>
  <si>
    <t>※</t>
    <phoneticPr fontId="7"/>
  </si>
  <si>
    <t>16款　使用料及手数料</t>
    <rPh sb="2" eb="3">
      <t>カン</t>
    </rPh>
    <rPh sb="4" eb="7">
      <t>シヨウリョウ</t>
    </rPh>
    <rPh sb="7" eb="8">
      <t>オヨ</t>
    </rPh>
    <rPh sb="8" eb="11">
      <t>テスウリョウ</t>
    </rPh>
    <phoneticPr fontId="7"/>
  </si>
  <si>
    <t>17款　国庫支出金</t>
    <rPh sb="2" eb="3">
      <t>カン</t>
    </rPh>
    <rPh sb="4" eb="6">
      <t>コッコ</t>
    </rPh>
    <rPh sb="6" eb="9">
      <t>シシュツキン</t>
    </rPh>
    <phoneticPr fontId="7"/>
  </si>
  <si>
    <t>21款　寄付金</t>
    <rPh sb="2" eb="3">
      <t>カン</t>
    </rPh>
    <rPh sb="4" eb="7">
      <t>キフキン</t>
    </rPh>
    <phoneticPr fontId="7"/>
  </si>
  <si>
    <t>23款　諸収入</t>
    <rPh sb="2" eb="3">
      <t>カン</t>
    </rPh>
    <rPh sb="4" eb="5">
      <t>ショ</t>
    </rPh>
    <rPh sb="5" eb="7">
      <t>シュウニュウ</t>
    </rPh>
    <phoneticPr fontId="7"/>
  </si>
  <si>
    <t>24款　市債</t>
    <rPh sb="2" eb="3">
      <t>カン</t>
    </rPh>
    <rPh sb="4" eb="6">
      <t>シサイ</t>
    </rPh>
    <phoneticPr fontId="7"/>
  </si>
  <si>
    <t>（広島豪雨災害に対する負担金
（緊急消防援助隊活動費負担金））</t>
    <rPh sb="3" eb="5">
      <t>ゴウウ</t>
    </rPh>
    <phoneticPr fontId="7"/>
  </si>
  <si>
    <t>（G20大阪サミット開催に係る消防・救急体制整備事業に対する補助金）</t>
    <rPh sb="4" eb="6">
      <t>オオサカ</t>
    </rPh>
    <rPh sb="10" eb="12">
      <t>カイサイ</t>
    </rPh>
    <rPh sb="13" eb="14">
      <t>カカ</t>
    </rPh>
    <rPh sb="15" eb="17">
      <t>ショウボウ</t>
    </rPh>
    <rPh sb="18" eb="20">
      <t>キュウキュウ</t>
    </rPh>
    <rPh sb="20" eb="22">
      <t>タイセイ</t>
    </rPh>
    <rPh sb="22" eb="24">
      <t>セイビ</t>
    </rPh>
    <rPh sb="24" eb="26">
      <t>ジギョウ</t>
    </rPh>
    <rPh sb="27" eb="28">
      <t>タイ</t>
    </rPh>
    <rPh sb="30" eb="33">
      <t>ホジョキン</t>
    </rPh>
    <phoneticPr fontId="7"/>
  </si>
  <si>
    <t>18款　府支出金</t>
    <rPh sb="2" eb="3">
      <t>カン</t>
    </rPh>
    <rPh sb="4" eb="5">
      <t>フ</t>
    </rPh>
    <rPh sb="5" eb="8">
      <t>シシュツキン</t>
    </rPh>
    <phoneticPr fontId="7"/>
  </si>
  <si>
    <t>20款　財産売却代</t>
    <rPh sb="2" eb="3">
      <t>カン</t>
    </rPh>
    <rPh sb="4" eb="6">
      <t>ザイサン</t>
    </rPh>
    <rPh sb="6" eb="8">
      <t>バイキャク</t>
    </rPh>
    <rPh sb="8" eb="9">
      <t>ダイ</t>
    </rPh>
    <phoneticPr fontId="7"/>
  </si>
  <si>
    <t>雑収については、１憶円以上の事項について事項立てを行い、それ以外はすべて「広告収入・私用光熱水費に係る収入等」でまとめる</t>
    <phoneticPr fontId="7"/>
  </si>
  <si>
    <t>広告収入・私用光熱水費に係る収入等</t>
    <phoneticPr fontId="7"/>
  </si>
  <si>
    <t>救助消防ヘリコプター整備に係る負担金</t>
    <rPh sb="13" eb="14">
      <t>カカ</t>
    </rPh>
    <phoneticPr fontId="7"/>
  </si>
  <si>
    <t>2 年 度</t>
    <rPh sb="2" eb="3">
      <t>ネン</t>
    </rPh>
    <rPh sb="4" eb="5">
      <t>ド</t>
    </rPh>
    <phoneticPr fontId="7"/>
  </si>
  <si>
    <t>3 年 度</t>
    <rPh sb="2" eb="3">
      <t>ネン</t>
    </rPh>
    <rPh sb="4" eb="5">
      <t>ド</t>
    </rPh>
    <phoneticPr fontId="7"/>
  </si>
  <si>
    <t>増　　減</t>
    <rPh sb="0" eb="1">
      <t>ゾウ</t>
    </rPh>
    <rPh sb="3" eb="4">
      <t>ゲン</t>
    </rPh>
    <phoneticPr fontId="4"/>
  </si>
  <si>
    <t>当　初①</t>
    <rPh sb="0" eb="1">
      <t>トウ</t>
    </rPh>
    <rPh sb="2" eb="3">
      <t>ハツ</t>
    </rPh>
    <phoneticPr fontId="4"/>
  </si>
  <si>
    <t>算　定②</t>
    <rPh sb="0" eb="1">
      <t>サン</t>
    </rPh>
    <rPh sb="2" eb="3">
      <t>サダム</t>
    </rPh>
    <phoneticPr fontId="4"/>
  </si>
  <si>
    <t>（②-①）</t>
  </si>
  <si>
    <t>16使用料及手数料</t>
    <phoneticPr fontId="7"/>
  </si>
  <si>
    <t>18府支出金</t>
    <phoneticPr fontId="7"/>
  </si>
  <si>
    <t>20財産売却代</t>
    <rPh sb="2" eb="4">
      <t>ザイサン</t>
    </rPh>
    <rPh sb="4" eb="6">
      <t>バイキャク</t>
    </rPh>
    <rPh sb="6" eb="7">
      <t>ダイ</t>
    </rPh>
    <phoneticPr fontId="7"/>
  </si>
  <si>
    <t>21寄付金</t>
    <rPh sb="2" eb="5">
      <t>キフキン</t>
    </rPh>
    <phoneticPr fontId="7"/>
  </si>
  <si>
    <t>23諸収入</t>
    <rPh sb="2" eb="3">
      <t>ショ</t>
    </rPh>
    <rPh sb="3" eb="5">
      <t>シュウニュウ</t>
    </rPh>
    <phoneticPr fontId="7"/>
  </si>
  <si>
    <t>24市債</t>
    <rPh sb="2" eb="3">
      <t>シ</t>
    </rPh>
    <rPh sb="3" eb="4">
      <t>サイ</t>
    </rPh>
    <phoneticPr fontId="7"/>
  </si>
  <si>
    <t>（注）</t>
    <rPh sb="1" eb="2">
      <t>チュウ</t>
    </rPh>
    <phoneticPr fontId="13"/>
  </si>
  <si>
    <t>1　本様式は、各所属ごとの一般会計の歳入を款項目節別に総括したものであり、予算案プレス発表以降に公表を予定している。</t>
    <rPh sb="2" eb="3">
      <t>ホン</t>
    </rPh>
    <rPh sb="3" eb="5">
      <t>ヨウシキ</t>
    </rPh>
    <rPh sb="7" eb="10">
      <t>カクショゾク</t>
    </rPh>
    <rPh sb="13" eb="15">
      <t>イッパン</t>
    </rPh>
    <rPh sb="15" eb="17">
      <t>カイケイ</t>
    </rPh>
    <rPh sb="18" eb="20">
      <t>サイニュウ</t>
    </rPh>
    <rPh sb="21" eb="22">
      <t>カン</t>
    </rPh>
    <rPh sb="22" eb="23">
      <t>コウ</t>
    </rPh>
    <rPh sb="23" eb="24">
      <t>モク</t>
    </rPh>
    <rPh sb="24" eb="25">
      <t>セツ</t>
    </rPh>
    <rPh sb="25" eb="26">
      <t>ベツ</t>
    </rPh>
    <rPh sb="27" eb="29">
      <t>ソウカツ</t>
    </rPh>
    <rPh sb="37" eb="39">
      <t>ヨサン</t>
    </rPh>
    <rPh sb="39" eb="40">
      <t>アン</t>
    </rPh>
    <rPh sb="43" eb="45">
      <t>ハッピョウ</t>
    </rPh>
    <rPh sb="45" eb="47">
      <t>イコウ</t>
    </rPh>
    <rPh sb="48" eb="50">
      <t>コウヒョウ</t>
    </rPh>
    <rPh sb="51" eb="53">
      <t>ヨテイ</t>
    </rPh>
    <phoneticPr fontId="13"/>
  </si>
  <si>
    <r>
      <t>2　本様式は紙と合わせデータでも提出することとし、</t>
    </r>
    <r>
      <rPr>
        <u/>
        <sz val="10.5"/>
        <rFont val="ＭＳ ゴシック"/>
        <family val="3"/>
        <charset val="128"/>
      </rPr>
      <t>提出にあたっては、別途送付するデータを使用すること</t>
    </r>
    <r>
      <rPr>
        <sz val="10.5"/>
        <rFont val="ＭＳ ゴシック"/>
        <family val="3"/>
        <charset val="128"/>
      </rPr>
      <t>。</t>
    </r>
    <rPh sb="2" eb="3">
      <t>ホン</t>
    </rPh>
    <rPh sb="3" eb="5">
      <t>ヨウシキ</t>
    </rPh>
    <rPh sb="6" eb="7">
      <t>カミ</t>
    </rPh>
    <rPh sb="8" eb="9">
      <t>ア</t>
    </rPh>
    <rPh sb="16" eb="18">
      <t>テイシュツ</t>
    </rPh>
    <rPh sb="25" eb="27">
      <t>テイシュツ</t>
    </rPh>
    <rPh sb="34" eb="36">
      <t>ベット</t>
    </rPh>
    <rPh sb="36" eb="38">
      <t>ソウフ</t>
    </rPh>
    <rPh sb="44" eb="46">
      <t>シヨウ</t>
    </rPh>
    <phoneticPr fontId="13"/>
  </si>
  <si>
    <t>　 なお、データ集計の関係上、列幅等の書式については原則変更しないこと。（説明が複数行に及ぶ場合の行幅については変更可）</t>
    <rPh sb="8" eb="10">
      <t>シュウケイ</t>
    </rPh>
    <rPh sb="11" eb="14">
      <t>カンケイジョウ</t>
    </rPh>
    <rPh sb="15" eb="17">
      <t>レツハバ</t>
    </rPh>
    <rPh sb="17" eb="18">
      <t>ナド</t>
    </rPh>
    <rPh sb="19" eb="21">
      <t>ショシキ</t>
    </rPh>
    <rPh sb="26" eb="28">
      <t>ゲンソク</t>
    </rPh>
    <rPh sb="28" eb="30">
      <t>ヘンコウ</t>
    </rPh>
    <phoneticPr fontId="13"/>
  </si>
  <si>
    <t>3　各節につき、説明欄に歳入の説明を記載すること。説明の記載は市民・市会への説明責任の観点からも、当該歳入の内容が簡潔かつ</t>
    <rPh sb="2" eb="3">
      <t>カク</t>
    </rPh>
    <rPh sb="3" eb="4">
      <t>セツ</t>
    </rPh>
    <rPh sb="8" eb="10">
      <t>セツメイ</t>
    </rPh>
    <rPh sb="10" eb="11">
      <t>ラン</t>
    </rPh>
    <rPh sb="12" eb="14">
      <t>サイニュウ</t>
    </rPh>
    <rPh sb="15" eb="17">
      <t>セツメイ</t>
    </rPh>
    <rPh sb="18" eb="20">
      <t>キサイ</t>
    </rPh>
    <rPh sb="25" eb="27">
      <t>セツメイ</t>
    </rPh>
    <rPh sb="28" eb="30">
      <t>キサイ</t>
    </rPh>
    <rPh sb="31" eb="33">
      <t>シミン</t>
    </rPh>
    <rPh sb="34" eb="36">
      <t>シカイ</t>
    </rPh>
    <rPh sb="38" eb="40">
      <t>セツメイ</t>
    </rPh>
    <rPh sb="40" eb="42">
      <t>セキニン</t>
    </rPh>
    <rPh sb="43" eb="45">
      <t>カンテン</t>
    </rPh>
    <rPh sb="49" eb="51">
      <t>トウガイ</t>
    </rPh>
    <rPh sb="51" eb="53">
      <t>サイニュウ</t>
    </rPh>
    <rPh sb="54" eb="56">
      <t>ナイヨウ</t>
    </rPh>
    <rPh sb="57" eb="59">
      <t>カンケツ</t>
    </rPh>
    <phoneticPr fontId="13"/>
  </si>
  <si>
    <t>　わかりやすいものとなるよう留意するとともに、以下の考え方を基本とすること。</t>
    <rPh sb="14" eb="16">
      <t>リュウイ</t>
    </rPh>
    <rPh sb="23" eb="25">
      <t>イカ</t>
    </rPh>
    <rPh sb="26" eb="27">
      <t>カンガ</t>
    </rPh>
    <rPh sb="28" eb="29">
      <t>カタ</t>
    </rPh>
    <rPh sb="30" eb="32">
      <t>キホン</t>
    </rPh>
    <phoneticPr fontId="13"/>
  </si>
  <si>
    <t>○事項立ての考え方</t>
    <rPh sb="1" eb="3">
      <t>ジコウ</t>
    </rPh>
    <rPh sb="3" eb="4">
      <t>ダ</t>
    </rPh>
    <rPh sb="6" eb="7">
      <t>カンガ</t>
    </rPh>
    <rPh sb="8" eb="9">
      <t>カタ</t>
    </rPh>
    <phoneticPr fontId="13"/>
  </si>
  <si>
    <t>　・原則「一つの節に対し１事項」のみ説明を記載することとし、節内に複数の事項が含まれる場合は「等」で括ること。</t>
    <rPh sb="2" eb="4">
      <t>ゲンソク</t>
    </rPh>
    <rPh sb="5" eb="6">
      <t>ヒト</t>
    </rPh>
    <rPh sb="8" eb="9">
      <t>セツ</t>
    </rPh>
    <rPh sb="10" eb="11">
      <t>タイ</t>
    </rPh>
    <rPh sb="13" eb="15">
      <t>ジコウ</t>
    </rPh>
    <rPh sb="18" eb="20">
      <t>セツメイ</t>
    </rPh>
    <rPh sb="21" eb="23">
      <t>キサイ</t>
    </rPh>
    <rPh sb="30" eb="31">
      <t>セツ</t>
    </rPh>
    <rPh sb="31" eb="32">
      <t>ナイ</t>
    </rPh>
    <rPh sb="33" eb="35">
      <t>フクスウ</t>
    </rPh>
    <rPh sb="36" eb="38">
      <t>ジコウ</t>
    </rPh>
    <rPh sb="39" eb="40">
      <t>フク</t>
    </rPh>
    <rPh sb="43" eb="45">
      <t>バアイ</t>
    </rPh>
    <rPh sb="47" eb="48">
      <t>ナド</t>
    </rPh>
    <rPh sb="50" eb="51">
      <t>クク</t>
    </rPh>
    <phoneticPr fontId="13"/>
  </si>
  <si>
    <t xml:space="preserve">　・廃止などで皆減となるものについては、款～節及び事項のそれぞれで（　　）書きとし、各項目の最後に記載すること。
</t>
    <phoneticPr fontId="13"/>
  </si>
  <si>
    <t>　・次の科目については、表に記載のとおりの取扱いとする。</t>
    <rPh sb="2" eb="3">
      <t>ツギ</t>
    </rPh>
    <rPh sb="4" eb="6">
      <t>カモク</t>
    </rPh>
    <rPh sb="12" eb="13">
      <t>ヒョウ</t>
    </rPh>
    <rPh sb="14" eb="16">
      <t>キサイ</t>
    </rPh>
    <rPh sb="21" eb="23">
      <t>トリアツカ</t>
    </rPh>
    <phoneticPr fontId="13"/>
  </si>
  <si>
    <t>○説明の記載について</t>
    <rPh sb="1" eb="3">
      <t>セツメイ</t>
    </rPh>
    <rPh sb="4" eb="6">
      <t>キサイ</t>
    </rPh>
    <phoneticPr fontId="13"/>
  </si>
  <si>
    <t>　・次の科目については、表に記載のとおりの表現で統一すること。</t>
    <rPh sb="2" eb="3">
      <t>ツギ</t>
    </rPh>
    <rPh sb="4" eb="6">
      <t>カモク</t>
    </rPh>
    <rPh sb="12" eb="13">
      <t>ヒョウ</t>
    </rPh>
    <rPh sb="14" eb="16">
      <t>キサイ</t>
    </rPh>
    <rPh sb="21" eb="23">
      <t>ヒョウゲン</t>
    </rPh>
    <rPh sb="24" eb="26">
      <t>トウイツ</t>
    </rPh>
    <phoneticPr fontId="13"/>
  </si>
  <si>
    <t>4　担当所属欄には、局・室又は区役所名を記載すること。</t>
    <rPh sb="2" eb="4">
      <t>タントウ</t>
    </rPh>
    <rPh sb="4" eb="6">
      <t>ショゾク</t>
    </rPh>
    <rPh sb="6" eb="7">
      <t>ラン</t>
    </rPh>
    <rPh sb="10" eb="11">
      <t>キョク</t>
    </rPh>
    <rPh sb="12" eb="13">
      <t>シツ</t>
    </rPh>
    <rPh sb="13" eb="14">
      <t>マタ</t>
    </rPh>
    <rPh sb="15" eb="18">
      <t>クヤクショ</t>
    </rPh>
    <rPh sb="18" eb="19">
      <t>メイ</t>
    </rPh>
    <rPh sb="20" eb="22">
      <t>キサイ</t>
    </rPh>
    <phoneticPr fontId="13"/>
  </si>
  <si>
    <t>5　使用料・手数料の改定等（3年度新規設定・改定・廃止及び2年度既改定）を含む事項については、備考欄に「※」を記載すること。</t>
    <rPh sb="2" eb="5">
      <t>シヨウリョウ</t>
    </rPh>
    <rPh sb="6" eb="9">
      <t>テスウリョウ</t>
    </rPh>
    <rPh sb="10" eb="12">
      <t>カイテイ</t>
    </rPh>
    <rPh sb="12" eb="13">
      <t>ナド</t>
    </rPh>
    <rPh sb="15" eb="17">
      <t>ネンド</t>
    </rPh>
    <rPh sb="17" eb="19">
      <t>シンキ</t>
    </rPh>
    <rPh sb="19" eb="21">
      <t>セッテイ</t>
    </rPh>
    <rPh sb="22" eb="24">
      <t>カイテイ</t>
    </rPh>
    <rPh sb="25" eb="27">
      <t>ハイシ</t>
    </rPh>
    <rPh sb="27" eb="28">
      <t>オヨ</t>
    </rPh>
    <rPh sb="30" eb="32">
      <t>ネンド</t>
    </rPh>
    <rPh sb="32" eb="33">
      <t>スデ</t>
    </rPh>
    <rPh sb="33" eb="35">
      <t>カイテイ</t>
    </rPh>
    <rPh sb="37" eb="38">
      <t>フク</t>
    </rPh>
    <rPh sb="39" eb="41">
      <t>ジコウ</t>
    </rPh>
    <rPh sb="47" eb="49">
      <t>ビコウ</t>
    </rPh>
    <rPh sb="49" eb="50">
      <t>ラン</t>
    </rPh>
    <rPh sb="55" eb="57">
      <t>キサイ</t>
    </rPh>
    <phoneticPr fontId="13"/>
  </si>
  <si>
    <t>2年度
新規</t>
    <rPh sb="1" eb="3">
      <t>ネンド</t>
    </rPh>
    <rPh sb="2" eb="3">
      <t>ガンネン</t>
    </rPh>
    <rPh sb="4" eb="6">
      <t>シンキ</t>
    </rPh>
    <phoneticPr fontId="7"/>
  </si>
  <si>
    <t>節別歳入と様式5とSUMIF関数で比較するため、共通の名称となるように調整し、突合確認シートで利用している。</t>
    <rPh sb="0" eb="1">
      <t>セツ</t>
    </rPh>
    <rPh sb="1" eb="2">
      <t>ベツ</t>
    </rPh>
    <rPh sb="2" eb="4">
      <t>サイニュウ</t>
    </rPh>
    <rPh sb="5" eb="7">
      <t>ヨウシキ</t>
    </rPh>
    <rPh sb="14" eb="16">
      <t>カンスウ</t>
    </rPh>
    <rPh sb="17" eb="19">
      <t>ヒカク</t>
    </rPh>
    <rPh sb="24" eb="26">
      <t>キョウツウ</t>
    </rPh>
    <rPh sb="27" eb="29">
      <t>メイショウ</t>
    </rPh>
    <rPh sb="35" eb="37">
      <t>チョウセイ</t>
    </rPh>
    <rPh sb="39" eb="41">
      <t>トツゴウ</t>
    </rPh>
    <rPh sb="41" eb="43">
      <t>カクニン</t>
    </rPh>
    <rPh sb="47" eb="49">
      <t>リヨウ</t>
    </rPh>
    <phoneticPr fontId="22"/>
  </si>
  <si>
    <t>合計</t>
    <rPh sb="0" eb="2">
      <t>ゴウケイ</t>
    </rPh>
    <phoneticPr fontId="7"/>
  </si>
  <si>
    <t>各種不用品売却代</t>
    <phoneticPr fontId="7"/>
  </si>
  <si>
    <t>危険物関係許可に係る手数料等</t>
    <rPh sb="0" eb="3">
      <t>キケンブツ</t>
    </rPh>
    <rPh sb="3" eb="5">
      <t>カンケイ</t>
    </rPh>
    <rPh sb="5" eb="7">
      <t>キョカ</t>
    </rPh>
    <rPh sb="8" eb="9">
      <t>カカ</t>
    </rPh>
    <rPh sb="10" eb="13">
      <t>テスウリョウ</t>
    </rPh>
    <rPh sb="13" eb="14">
      <t>ナド</t>
    </rPh>
    <phoneticPr fontId="7"/>
  </si>
  <si>
    <t>2項　国庫補助金　</t>
    <rPh sb="3" eb="5">
      <t>コッコ</t>
    </rPh>
    <rPh sb="5" eb="8">
      <t>ホジョキン</t>
    </rPh>
    <phoneticPr fontId="7"/>
  </si>
  <si>
    <t>指令情報センター運営費に対する分担金</t>
    <rPh sb="0" eb="4">
      <t>シレイジョウホウ</t>
    </rPh>
    <rPh sb="8" eb="11">
      <t>ウンエイヒ</t>
    </rPh>
    <rPh sb="12" eb="13">
      <t>タイ</t>
    </rPh>
    <rPh sb="15" eb="18">
      <t>ブンタンキン</t>
    </rPh>
    <phoneticPr fontId="7"/>
  </si>
  <si>
    <t>一般会計歳入予算一覧</t>
    <rPh sb="0" eb="2">
      <t>イッパン</t>
    </rPh>
    <rPh sb="2" eb="4">
      <t>カイケイ</t>
    </rPh>
    <rPh sb="4" eb="6">
      <t>サイニュウ</t>
    </rPh>
    <rPh sb="8" eb="10">
      <t>イチラン</t>
    </rPh>
    <phoneticPr fontId="9"/>
  </si>
  <si>
    <t>1項　寄附金</t>
    <rPh sb="1" eb="2">
      <t>コウ</t>
    </rPh>
    <rPh sb="3" eb="6">
      <t>キフキン</t>
    </rPh>
    <phoneticPr fontId="7"/>
  </si>
  <si>
    <t>13目　消防費寄附金</t>
    <rPh sb="2" eb="3">
      <t>モク</t>
    </rPh>
    <rPh sb="4" eb="6">
      <t>ショウボウ</t>
    </rPh>
    <rPh sb="6" eb="7">
      <t>ヒ</t>
    </rPh>
    <rPh sb="7" eb="10">
      <t>キフキン</t>
    </rPh>
    <phoneticPr fontId="7"/>
  </si>
  <si>
    <t>1節　消防費寄附金</t>
    <rPh sb="1" eb="2">
      <t>セツ</t>
    </rPh>
    <rPh sb="3" eb="5">
      <t>ショウボウ</t>
    </rPh>
    <rPh sb="5" eb="6">
      <t>ヒ</t>
    </rPh>
    <rPh sb="6" eb="9">
      <t>キフキン</t>
    </rPh>
    <phoneticPr fontId="7"/>
  </si>
  <si>
    <t>火災予防普及関係事業に対する寄附金</t>
    <rPh sb="0" eb="2">
      <t>カサイ</t>
    </rPh>
    <rPh sb="2" eb="4">
      <t>ヨボウ</t>
    </rPh>
    <rPh sb="4" eb="6">
      <t>フキュウ</t>
    </rPh>
    <rPh sb="6" eb="8">
      <t>カンケイ</t>
    </rPh>
    <rPh sb="8" eb="10">
      <t>ジギョウ</t>
    </rPh>
    <rPh sb="11" eb="12">
      <t>タイ</t>
    </rPh>
    <rPh sb="14" eb="17">
      <t>キフキン</t>
    </rPh>
    <phoneticPr fontId="7"/>
  </si>
  <si>
    <t>所属名　消防局</t>
    <rPh sb="0" eb="2">
      <t>ショゾク</t>
    </rPh>
    <rPh sb="2" eb="3">
      <t>メイ</t>
    </rPh>
    <rPh sb="4" eb="6">
      <t>ショウボウ</t>
    </rPh>
    <rPh sb="6" eb="7">
      <t>キョク</t>
    </rPh>
    <phoneticPr fontId="9"/>
  </si>
  <si>
    <t>予算案②</t>
    <rPh sb="0" eb="3">
      <t>ヨサンアン</t>
    </rPh>
    <phoneticPr fontId="4"/>
  </si>
  <si>
    <t>3節　消防指令事業収入</t>
    <rPh sb="3" eb="5">
      <t>ショウボウ</t>
    </rPh>
    <rPh sb="5" eb="7">
      <t>シレイ</t>
    </rPh>
    <rPh sb="7" eb="11">
      <t>ジギョウシュウニュウ</t>
    </rPh>
    <phoneticPr fontId="7"/>
  </si>
  <si>
    <t>当初①</t>
    <rPh sb="0" eb="2">
      <t>トウショ</t>
    </rPh>
    <phoneticPr fontId="4"/>
  </si>
  <si>
    <t>７年 度</t>
    <rPh sb="1" eb="2">
      <t>ネン</t>
    </rPh>
    <rPh sb="3" eb="4">
      <t>ド</t>
    </rPh>
    <phoneticPr fontId="7"/>
  </si>
  <si>
    <t>消防署所建替整備事業に対する補助金等</t>
    <rPh sb="0" eb="3">
      <t>ショウボウショ</t>
    </rPh>
    <rPh sb="3" eb="4">
      <t>ジョ</t>
    </rPh>
    <rPh sb="4" eb="5">
      <t>ダテ</t>
    </rPh>
    <rPh sb="5" eb="6">
      <t>タイ</t>
    </rPh>
    <rPh sb="6" eb="8">
      <t>セイビ</t>
    </rPh>
    <rPh sb="8" eb="10">
      <t>ジギョウ</t>
    </rPh>
    <rPh sb="11" eb="12">
      <t>タイ</t>
    </rPh>
    <rPh sb="14" eb="18">
      <t>ホジョキントウ</t>
    </rPh>
    <phoneticPr fontId="7"/>
  </si>
  <si>
    <t>８年 度</t>
    <rPh sb="1" eb="2">
      <t>ネン</t>
    </rPh>
    <rPh sb="3" eb="4">
      <t>ド</t>
    </rPh>
    <phoneticPr fontId="7"/>
  </si>
  <si>
    <t>1項　不動産売却代</t>
  </si>
  <si>
    <t>10目　消防費国庫補助金</t>
    <rPh sb="2" eb="3">
      <t>モク</t>
    </rPh>
    <rPh sb="4" eb="7">
      <t>ショウボウヒ</t>
    </rPh>
    <rPh sb="7" eb="9">
      <t>コッコ</t>
    </rPh>
    <rPh sb="9" eb="12">
      <t>ホジョキン</t>
    </rPh>
    <phoneticPr fontId="7"/>
  </si>
  <si>
    <t>1節　管理運営費補助金</t>
    <rPh sb="1" eb="2">
      <t>セツ</t>
    </rPh>
    <rPh sb="3" eb="5">
      <t>カンリ</t>
    </rPh>
    <rPh sb="5" eb="7">
      <t>ウンエイ</t>
    </rPh>
    <rPh sb="7" eb="8">
      <t>ヒ</t>
    </rPh>
    <rPh sb="8" eb="11">
      <t>ホジョキン</t>
    </rPh>
    <phoneticPr fontId="7"/>
  </si>
  <si>
    <t>（無線談合訴訟に係る和解金）</t>
    <rPh sb="1" eb="3">
      <t>ムセン</t>
    </rPh>
    <rPh sb="3" eb="5">
      <t>ダンゴウ</t>
    </rPh>
    <rPh sb="5" eb="7">
      <t>ソショウ</t>
    </rPh>
    <rPh sb="8" eb="9">
      <t>カカ</t>
    </rPh>
    <rPh sb="10" eb="13">
      <t>ワカイキン</t>
    </rPh>
    <phoneticPr fontId="7"/>
  </si>
  <si>
    <t>16款　国庫支出金</t>
    <rPh sb="4" eb="9">
      <t>コッコシシュツキン</t>
    </rPh>
    <phoneticPr fontId="7"/>
  </si>
  <si>
    <t>20款　寄附金</t>
    <rPh sb="2" eb="3">
      <t>カン</t>
    </rPh>
    <rPh sb="4" eb="7">
      <t>キフキン</t>
    </rPh>
    <phoneticPr fontId="7"/>
  </si>
  <si>
    <t>マイナ保険証を活用した救急業務の円滑化に対する補助金</t>
    <rPh sb="20" eb="21">
      <t>タイ</t>
    </rPh>
    <rPh sb="23" eb="26">
      <t>ホジョキン</t>
    </rPh>
    <phoneticPr fontId="13"/>
  </si>
  <si>
    <t>15目　消防事業収入</t>
    <rPh sb="2" eb="3">
      <t>モク</t>
    </rPh>
    <rPh sb="4" eb="6">
      <t>ショウボウ</t>
    </rPh>
    <rPh sb="6" eb="8">
      <t>ジギョウ</t>
    </rPh>
    <rPh sb="8" eb="10">
      <t>シュウニュウ</t>
    </rPh>
    <phoneticPr fontId="7"/>
  </si>
  <si>
    <t>21目　雑収</t>
    <rPh sb="2" eb="3">
      <t>モク</t>
    </rPh>
    <rPh sb="4" eb="5">
      <t>ザツ</t>
    </rPh>
    <rPh sb="5" eb="6">
      <t>シュウ</t>
    </rPh>
    <phoneticPr fontId="7"/>
  </si>
  <si>
    <t>1目　土地売却代</t>
    <phoneticPr fontId="7"/>
  </si>
  <si>
    <t>1節　其他不用地</t>
    <phoneticPr fontId="7"/>
  </si>
  <si>
    <t>2目　建物売却代</t>
    <phoneticPr fontId="7"/>
  </si>
  <si>
    <t>1節　不用建物</t>
    <phoneticPr fontId="7"/>
  </si>
  <si>
    <t>不用地売却代</t>
    <rPh sb="0" eb="3">
      <t>フヨウチ</t>
    </rPh>
    <rPh sb="3" eb="6">
      <t>バイキャクダイ</t>
    </rPh>
    <phoneticPr fontId="7"/>
  </si>
  <si>
    <t>10目　消防費府補助金</t>
    <rPh sb="2" eb="3">
      <t>モク</t>
    </rPh>
    <rPh sb="4" eb="6">
      <t>ショウボウ</t>
    </rPh>
    <rPh sb="6" eb="7">
      <t>ヒ</t>
    </rPh>
    <rPh sb="7" eb="8">
      <t>フ</t>
    </rPh>
    <rPh sb="8" eb="11">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</si>
</sst>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
  </numFmts>
  <fonts count="4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name val="明朝体"/>
      <family val="3"/>
      <charset val="128"/>
    </font>
    <font>
      <sz val="6"/>
      <name val="明朝体"/>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sz val="6"/>
      <name val="ＭＳ Ｐゴシック"/>
      <family val="3"/>
      <charset val="128"/>
    </font>
    <font>
      <sz val="11"/>
      <name val="ＭＳ Ｐゴシック"/>
      <family val="3"/>
      <charset val="128"/>
    </font>
    <font>
      <sz val="10.5"/>
      <name val="ＭＳ Ｐゴシック"/>
      <family val="3"/>
      <charset val="128"/>
    </font>
    <font>
      <sz val="16"/>
      <color theme="1"/>
      <name val="ＭＳ Ｐゴシック"/>
      <family val="3"/>
      <charset val="128"/>
      <scheme val="minor"/>
    </font>
    <font>
      <sz val="12"/>
      <name val="ＭＳ ゴシック"/>
      <family val="3"/>
      <charset val="128"/>
    </font>
    <font>
      <sz val="10"/>
      <name val="ＭＳ ゴシック"/>
      <family val="3"/>
      <charset val="128"/>
    </font>
    <font>
      <b/>
      <sz val="10"/>
      <name val="ＭＳ ゴシック"/>
      <family val="3"/>
      <charset val="128"/>
    </font>
    <font>
      <sz val="6"/>
      <name val="ＭＳ Ｐゴシック"/>
      <family val="2"/>
      <charset val="128"/>
      <scheme val="minor"/>
    </font>
    <font>
      <sz val="10"/>
      <color theme="1"/>
      <name val="ＭＳ ゴシック"/>
      <family val="3"/>
      <charset val="128"/>
    </font>
    <font>
      <sz val="6"/>
      <name val="ＭＳ Ｐ明朝"/>
      <family val="1"/>
      <charset val="128"/>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u/>
      <sz val="10.5"/>
      <name val="ＭＳ Ｐゴシック"/>
      <family val="3"/>
      <charset val="128"/>
      <scheme val="minor"/>
    </font>
    <font>
      <u/>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u/>
      <sz val="12"/>
      <name val="ＭＳ Ｐゴシック"/>
      <family val="3"/>
      <charset val="128"/>
      <scheme val="minor"/>
    </font>
    <font>
      <sz val="10"/>
      <color theme="1"/>
      <name val="ＭＳ Ｐゴシック"/>
      <family val="3"/>
      <charset val="128"/>
      <scheme val="minor"/>
    </font>
    <font>
      <sz val="10"/>
      <color rgb="FFFF0000"/>
      <name val="ＭＳ Ｐゴシック"/>
      <family val="3"/>
      <charset val="128"/>
    </font>
    <font>
      <sz val="10"/>
      <name val="ＭＳ Ｐゴシック"/>
      <family val="3"/>
      <charset val="128"/>
    </font>
    <font>
      <u/>
      <sz val="11"/>
      <color theme="10"/>
      <name val="ＭＳ Ｐゴシック"/>
      <family val="2"/>
      <scheme val="minor"/>
    </font>
    <font>
      <sz val="10.5"/>
      <color theme="1"/>
      <name val="ＭＳ Ｐゴシック"/>
      <family val="3"/>
      <charset val="128"/>
      <scheme val="minor"/>
    </font>
    <font>
      <b/>
      <sz val="9"/>
      <color indexed="81"/>
      <name val="ＭＳ Ｐゴシック"/>
      <family val="3"/>
      <charset val="128"/>
    </font>
    <font>
      <sz val="12"/>
      <color theme="1"/>
      <name val="ＭＳ Ｐゴシック"/>
      <family val="3"/>
      <charset val="128"/>
      <scheme val="minor"/>
    </font>
    <font>
      <sz val="10.5"/>
      <color rgb="FFFF0000"/>
      <name val="ＭＳ Ｐゴシック"/>
      <family val="3"/>
      <charset val="128"/>
      <scheme val="minor"/>
    </font>
    <font>
      <sz val="10.5"/>
      <color theme="1"/>
      <name val="游ゴシック"/>
      <family val="3"/>
      <charset val="128"/>
    </font>
    <font>
      <sz val="10.5"/>
      <name val="ＭＳ ゴシック"/>
      <family val="3"/>
      <charset val="128"/>
    </font>
    <font>
      <sz val="11"/>
      <name val="ＭＳ ゴシック"/>
      <family val="3"/>
      <charset val="128"/>
    </font>
    <font>
      <u/>
      <sz val="10.5"/>
      <name val="ＭＳ ゴシック"/>
      <family val="3"/>
      <charset val="128"/>
    </font>
    <font>
      <b/>
      <sz val="10.5"/>
      <name val="ＭＳ Ｐゴシック"/>
      <family val="3"/>
      <charset val="128"/>
      <scheme val="minor"/>
    </font>
    <font>
      <u/>
      <sz val="10"/>
      <name val="ＭＳ Ｐゴシック"/>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rgb="FF00B0F0"/>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7">
    <xf numFmtId="0" fontId="0" fillId="0" borderId="0"/>
    <xf numFmtId="0" fontId="8" fillId="0" borderId="0"/>
    <xf numFmtId="38" fontId="14" fillId="0" borderId="0" applyFont="0" applyFill="0" applyBorder="0" applyAlignment="0" applyProtection="0"/>
    <xf numFmtId="0" fontId="14" fillId="0" borderId="0"/>
    <xf numFmtId="0" fontId="6" fillId="0" borderId="0">
      <alignment vertical="center"/>
    </xf>
    <xf numFmtId="38" fontId="14" fillId="0" borderId="0" applyFont="0" applyFill="0" applyBorder="0" applyAlignment="0" applyProtection="0"/>
    <xf numFmtId="0" fontId="37" fillId="0" borderId="0" applyNumberFormat="0" applyFill="0" applyBorder="0" applyAlignment="0" applyProtection="0"/>
  </cellStyleXfs>
  <cellXfs count="433">
    <xf numFmtId="0" fontId="0" fillId="0" borderId="0" xfId="0"/>
    <xf numFmtId="49" fontId="24" fillId="0" borderId="0" xfId="1" applyNumberFormat="1" applyFont="1" applyFill="1" applyAlignment="1">
      <alignment vertical="center" wrapText="1"/>
    </xf>
    <xf numFmtId="0" fontId="23" fillId="0" borderId="0" xfId="1" applyNumberFormat="1" applyFont="1" applyFill="1" applyAlignment="1">
      <alignment vertical="center" wrapText="1"/>
    </xf>
    <xf numFmtId="0" fontId="23" fillId="0" borderId="0" xfId="1" applyNumberFormat="1" applyFont="1" applyFill="1" applyBorder="1" applyAlignment="1">
      <alignment horizontal="center" vertical="center" wrapText="1"/>
    </xf>
    <xf numFmtId="0" fontId="25" fillId="0" borderId="0" xfId="1" applyNumberFormat="1" applyFont="1" applyFill="1" applyAlignment="1">
      <alignment vertical="center"/>
    </xf>
    <xf numFmtId="176" fontId="24" fillId="0" borderId="0" xfId="1" applyNumberFormat="1" applyFont="1" applyFill="1" applyAlignment="1">
      <alignment vertical="center"/>
    </xf>
    <xf numFmtId="176" fontId="24" fillId="0" borderId="0" xfId="1" applyNumberFormat="1" applyFont="1" applyFill="1" applyAlignment="1">
      <alignment horizontal="center" vertical="center"/>
    </xf>
    <xf numFmtId="176" fontId="24" fillId="0" borderId="0" xfId="1" applyNumberFormat="1" applyFont="1" applyFill="1" applyAlignment="1">
      <alignment horizontal="right" vertical="center"/>
    </xf>
    <xf numFmtId="0" fontId="24" fillId="0" borderId="0" xfId="1" applyFont="1" applyFill="1" applyAlignment="1">
      <alignment horizontal="center" vertical="center"/>
    </xf>
    <xf numFmtId="0" fontId="24" fillId="0" borderId="0" xfId="1" applyFont="1" applyFill="1" applyAlignment="1">
      <alignment vertical="center"/>
    </xf>
    <xf numFmtId="0" fontId="24" fillId="0" borderId="0" xfId="1" applyFont="1" applyFill="1" applyAlignment="1">
      <alignment horizontal="left" vertical="center"/>
    </xf>
    <xf numFmtId="0" fontId="26" fillId="0" borderId="0" xfId="1" applyFont="1" applyFill="1" applyAlignment="1">
      <alignment horizontal="center" vertical="center" wrapText="1"/>
    </xf>
    <xf numFmtId="178" fontId="24" fillId="0" borderId="0" xfId="1" applyNumberFormat="1" applyFont="1" applyFill="1" applyAlignment="1">
      <alignment vertical="center"/>
    </xf>
    <xf numFmtId="0" fontId="24" fillId="0" borderId="0" xfId="1" applyNumberFormat="1" applyFont="1" applyFill="1" applyAlignment="1">
      <alignment vertical="center"/>
    </xf>
    <xf numFmtId="0" fontId="24" fillId="0" borderId="0" xfId="1" applyNumberFormat="1" applyFont="1" applyFill="1" applyAlignment="1">
      <alignment vertical="center" wrapText="1"/>
    </xf>
    <xf numFmtId="0" fontId="24" fillId="0" borderId="0" xfId="1" applyNumberFormat="1" applyFont="1" applyFill="1" applyAlignment="1">
      <alignment horizontal="center" vertical="center" wrapText="1"/>
    </xf>
    <xf numFmtId="0" fontId="27" fillId="0" borderId="0" xfId="1" applyNumberFormat="1" applyFont="1" applyFill="1" applyBorder="1" applyAlignment="1">
      <alignment horizontal="center" vertical="center"/>
    </xf>
    <xf numFmtId="0" fontId="25" fillId="0" borderId="0" xfId="1" applyFont="1" applyFill="1" applyAlignment="1">
      <alignment horizontal="left" vertical="center"/>
    </xf>
    <xf numFmtId="0" fontId="25" fillId="0" borderId="0" xfId="1" applyFont="1" applyFill="1" applyAlignment="1">
      <alignment vertical="center"/>
    </xf>
    <xf numFmtId="0" fontId="28" fillId="0" borderId="0" xfId="1" applyNumberFormat="1" applyFont="1" applyFill="1" applyAlignment="1">
      <alignment horizontal="left" vertical="center"/>
    </xf>
    <xf numFmtId="0" fontId="28" fillId="0" borderId="0" xfId="1" applyNumberFormat="1" applyFont="1" applyFill="1" applyAlignment="1">
      <alignment horizontal="left" vertical="center" wrapText="1"/>
    </xf>
    <xf numFmtId="0" fontId="28" fillId="0" borderId="0" xfId="1" applyNumberFormat="1" applyFont="1" applyFill="1" applyAlignment="1">
      <alignment horizontal="center" vertical="center" wrapText="1"/>
    </xf>
    <xf numFmtId="176" fontId="28" fillId="0" borderId="0" xfId="1" applyNumberFormat="1" applyFont="1" applyFill="1" applyAlignment="1">
      <alignment horizontal="left" vertical="center"/>
    </xf>
    <xf numFmtId="0" fontId="29" fillId="0" borderId="0" xfId="1" applyNumberFormat="1" applyFont="1" applyFill="1" applyBorder="1" applyAlignment="1">
      <alignment horizontal="right" vertical="center"/>
    </xf>
    <xf numFmtId="49" fontId="24" fillId="0" borderId="0" xfId="1" applyNumberFormat="1" applyFont="1" applyFill="1" applyAlignment="1">
      <alignment vertical="center"/>
    </xf>
    <xf numFmtId="0" fontId="24" fillId="0" borderId="0" xfId="1" applyFont="1" applyFill="1" applyAlignment="1">
      <alignment horizontal="center" vertical="center" wrapText="1"/>
    </xf>
    <xf numFmtId="0" fontId="30" fillId="0" borderId="0" xfId="1" applyNumberFormat="1" applyFont="1" applyFill="1" applyAlignment="1">
      <alignment horizontal="right" vertical="center"/>
    </xf>
    <xf numFmtId="0" fontId="25" fillId="0" borderId="0" xfId="1" applyNumberFormat="1" applyFont="1" applyFill="1" applyAlignment="1">
      <alignment horizontal="right" vertical="center"/>
    </xf>
    <xf numFmtId="0" fontId="30"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31" fillId="0" borderId="0" xfId="1" applyFont="1" applyFill="1" applyAlignment="1">
      <alignment horizontal="center" vertical="center" wrapText="1"/>
    </xf>
    <xf numFmtId="0" fontId="32" fillId="0" borderId="0" xfId="1" applyNumberFormat="1" applyFont="1" applyFill="1" applyBorder="1" applyAlignment="1">
      <alignment vertical="center" wrapText="1"/>
    </xf>
    <xf numFmtId="176" fontId="31" fillId="0" borderId="0" xfId="1" applyNumberFormat="1" applyFont="1" applyFill="1" applyBorder="1" applyAlignment="1">
      <alignment horizontal="right" vertical="center" wrapText="1"/>
    </xf>
    <xf numFmtId="176" fontId="26" fillId="0" borderId="0" xfId="1" applyNumberFormat="1" applyFont="1" applyFill="1" applyAlignment="1">
      <alignment horizontal="right" vertical="center"/>
    </xf>
    <xf numFmtId="0" fontId="32" fillId="0" borderId="0" xfId="1" applyFont="1" applyFill="1" applyAlignment="1">
      <alignment horizontal="left" vertical="center"/>
    </xf>
    <xf numFmtId="0" fontId="25" fillId="0" borderId="14" xfId="1" applyNumberFormat="1" applyFont="1" applyFill="1" applyBorder="1" applyAlignment="1">
      <alignment horizontal="center" vertical="center"/>
    </xf>
    <xf numFmtId="0" fontId="24" fillId="0" borderId="0" xfId="1" applyNumberFormat="1" applyFont="1" applyFill="1" applyBorder="1" applyAlignment="1">
      <alignment horizontal="center" vertical="center"/>
    </xf>
    <xf numFmtId="0" fontId="25" fillId="0" borderId="15" xfId="1" applyNumberFormat="1" applyFont="1" applyFill="1" applyBorder="1" applyAlignment="1">
      <alignment horizontal="center" vertical="center"/>
    </xf>
    <xf numFmtId="176" fontId="25" fillId="0" borderId="1" xfId="1" applyNumberFormat="1" applyFont="1" applyFill="1" applyBorder="1" applyAlignment="1">
      <alignment horizontal="center" vertical="center"/>
    </xf>
    <xf numFmtId="38" fontId="25" fillId="0" borderId="9" xfId="2" applyFont="1" applyFill="1" applyBorder="1" applyAlignment="1">
      <alignment horizontal="left" vertical="center" wrapText="1"/>
    </xf>
    <xf numFmtId="176" fontId="25" fillId="0" borderId="9" xfId="1" applyNumberFormat="1" applyFont="1" applyFill="1" applyBorder="1" applyAlignment="1">
      <alignment horizontal="center" vertical="center" wrapText="1"/>
    </xf>
    <xf numFmtId="176" fontId="24" fillId="0" borderId="9" xfId="1" applyNumberFormat="1" applyFont="1" applyFill="1" applyBorder="1" applyAlignment="1">
      <alignment horizontal="right" vertical="center" shrinkToFit="1"/>
    </xf>
    <xf numFmtId="0" fontId="23" fillId="0" borderId="11" xfId="1" applyFont="1" applyFill="1" applyBorder="1" applyAlignment="1">
      <alignment horizontal="left" vertical="center"/>
    </xf>
    <xf numFmtId="177" fontId="24" fillId="0" borderId="0" xfId="1" applyNumberFormat="1" applyFont="1" applyFill="1" applyAlignment="1">
      <alignment vertical="center"/>
    </xf>
    <xf numFmtId="49" fontId="25" fillId="0" borderId="4" xfId="1" applyNumberFormat="1" applyFont="1" applyFill="1" applyBorder="1" applyAlignment="1">
      <alignment horizontal="center" vertical="center" wrapText="1"/>
    </xf>
    <xf numFmtId="49" fontId="25" fillId="0" borderId="3" xfId="1" applyNumberFormat="1" applyFont="1" applyFill="1" applyBorder="1" applyAlignment="1">
      <alignment horizontal="center" vertical="center" wrapText="1"/>
    </xf>
    <xf numFmtId="0" fontId="25" fillId="0" borderId="9" xfId="1" applyNumberFormat="1" applyFont="1" applyFill="1" applyBorder="1" applyAlignment="1">
      <alignment horizontal="left" vertical="center" wrapText="1"/>
    </xf>
    <xf numFmtId="0" fontId="25" fillId="0" borderId="9" xfId="1" applyFont="1" applyFill="1" applyBorder="1" applyAlignment="1">
      <alignment horizontal="center" vertical="center" wrapText="1"/>
    </xf>
    <xf numFmtId="49" fontId="25" fillId="0" borderId="1" xfId="1" applyNumberFormat="1" applyFont="1" applyFill="1" applyBorder="1" applyAlignment="1">
      <alignment horizontal="center" vertical="center" wrapText="1"/>
    </xf>
    <xf numFmtId="38" fontId="25" fillId="0" borderId="1" xfId="2" applyFont="1" applyFill="1" applyBorder="1" applyAlignment="1">
      <alignment horizontal="left" vertical="center" wrapText="1"/>
    </xf>
    <xf numFmtId="176" fontId="25" fillId="0" borderId="1" xfId="1" applyNumberFormat="1" applyFont="1" applyFill="1" applyBorder="1" applyAlignment="1">
      <alignment horizontal="center" vertical="center" wrapText="1"/>
    </xf>
    <xf numFmtId="176" fontId="24" fillId="0" borderId="1" xfId="1" applyNumberFormat="1" applyFont="1" applyFill="1" applyBorder="1" applyAlignment="1">
      <alignment horizontal="right" vertical="center" shrinkToFit="1"/>
    </xf>
    <xf numFmtId="49" fontId="25" fillId="0" borderId="6" xfId="1" applyNumberFormat="1" applyFont="1" applyFill="1" applyBorder="1" applyAlignment="1">
      <alignment horizontal="center" vertical="center" wrapText="1"/>
    </xf>
    <xf numFmtId="0" fontId="33" fillId="0" borderId="11" xfId="1" applyFont="1" applyFill="1" applyBorder="1" applyAlignment="1">
      <alignment horizontal="left" vertical="center"/>
    </xf>
    <xf numFmtId="49" fontId="25" fillId="0" borderId="10" xfId="1" applyNumberFormat="1" applyFont="1" applyFill="1" applyBorder="1" applyAlignment="1">
      <alignment horizontal="center" vertical="center" wrapText="1"/>
    </xf>
    <xf numFmtId="49" fontId="25" fillId="0" borderId="4" xfId="1" applyNumberFormat="1" applyFont="1" applyFill="1" applyBorder="1" applyAlignment="1">
      <alignment vertical="center" wrapText="1"/>
    </xf>
    <xf numFmtId="49" fontId="25" fillId="0" borderId="5" xfId="1" applyNumberFormat="1" applyFont="1" applyFill="1" applyBorder="1" applyAlignment="1">
      <alignment horizontal="center" vertical="center" wrapText="1"/>
    </xf>
    <xf numFmtId="0" fontId="24" fillId="0" borderId="9" xfId="1" applyFont="1" applyFill="1" applyBorder="1" applyAlignment="1">
      <alignment vertical="center"/>
    </xf>
    <xf numFmtId="49" fontId="34" fillId="0" borderId="9" xfId="1" applyNumberFormat="1" applyFont="1" applyFill="1" applyBorder="1" applyAlignment="1">
      <alignment vertical="center" wrapText="1"/>
    </xf>
    <xf numFmtId="0" fontId="24" fillId="0" borderId="0" xfId="1" applyFont="1" applyFill="1" applyBorder="1" applyAlignment="1">
      <alignment vertical="center"/>
    </xf>
    <xf numFmtId="176" fontId="24" fillId="0" borderId="9" xfId="1" applyNumberFormat="1" applyFont="1" applyFill="1" applyBorder="1" applyAlignment="1">
      <alignment vertical="center"/>
    </xf>
    <xf numFmtId="0" fontId="25" fillId="0" borderId="4" xfId="1" applyNumberFormat="1" applyFont="1" applyFill="1" applyBorder="1" applyAlignment="1">
      <alignment horizontal="center" vertical="center" wrapText="1"/>
    </xf>
    <xf numFmtId="0" fontId="25" fillId="0" borderId="9" xfId="1" applyNumberFormat="1" applyFont="1" applyFill="1" applyBorder="1" applyAlignment="1">
      <alignment vertical="center" wrapText="1"/>
    </xf>
    <xf numFmtId="0" fontId="25" fillId="0" borderId="19" xfId="1" applyNumberFormat="1" applyFont="1" applyFill="1" applyBorder="1" applyAlignment="1">
      <alignment horizontal="left" vertical="center" wrapText="1"/>
    </xf>
    <xf numFmtId="176" fontId="25" fillId="0" borderId="19" xfId="1" applyNumberFormat="1" applyFont="1" applyFill="1" applyBorder="1" applyAlignment="1">
      <alignment horizontal="center" vertical="center" wrapText="1"/>
    </xf>
    <xf numFmtId="176" fontId="24" fillId="0" borderId="19" xfId="1" applyNumberFormat="1" applyFont="1" applyFill="1" applyBorder="1" applyAlignment="1">
      <alignment horizontal="right" vertical="center" shrinkToFit="1"/>
    </xf>
    <xf numFmtId="176" fontId="24" fillId="0" borderId="20" xfId="1" applyNumberFormat="1" applyFont="1" applyFill="1" applyBorder="1" applyAlignment="1">
      <alignment horizontal="right" vertical="center" shrinkToFit="1"/>
    </xf>
    <xf numFmtId="0" fontId="23" fillId="0" borderId="20" xfId="1" applyFont="1" applyFill="1" applyBorder="1" applyAlignment="1">
      <alignment horizontal="left" vertical="center"/>
    </xf>
    <xf numFmtId="49" fontId="24" fillId="0" borderId="0" xfId="1" applyNumberFormat="1" applyFont="1" applyFill="1" applyBorder="1" applyAlignment="1">
      <alignment vertical="center"/>
    </xf>
    <xf numFmtId="49" fontId="24" fillId="0" borderId="0" xfId="1" applyNumberFormat="1" applyFont="1" applyFill="1" applyBorder="1" applyAlignment="1">
      <alignment vertical="center" wrapText="1"/>
    </xf>
    <xf numFmtId="0" fontId="25" fillId="0" borderId="0" xfId="1" applyNumberFormat="1" applyFont="1" applyFill="1" applyBorder="1" applyAlignment="1">
      <alignment vertical="center"/>
    </xf>
    <xf numFmtId="176" fontId="24" fillId="0" borderId="0" xfId="1" applyNumberFormat="1" applyFont="1" applyFill="1" applyBorder="1" applyAlignment="1">
      <alignment vertical="center"/>
    </xf>
    <xf numFmtId="176" fontId="24" fillId="0" borderId="0" xfId="1" applyNumberFormat="1" applyFont="1" applyFill="1" applyBorder="1" applyAlignment="1">
      <alignment horizontal="center" vertical="center"/>
    </xf>
    <xf numFmtId="0" fontId="25" fillId="0" borderId="0" xfId="1" applyFont="1" applyFill="1" applyBorder="1" applyAlignment="1">
      <alignment horizontal="left" vertical="center"/>
    </xf>
    <xf numFmtId="0" fontId="25" fillId="0" borderId="0" xfId="1" applyFont="1" applyFill="1" applyBorder="1" applyAlignment="1">
      <alignment vertical="center"/>
    </xf>
    <xf numFmtId="0" fontId="26" fillId="0" borderId="0" xfId="1" applyFont="1" applyFill="1" applyBorder="1" applyAlignment="1">
      <alignment horizontal="center" vertical="center" wrapText="1"/>
    </xf>
    <xf numFmtId="178" fontId="24" fillId="0" borderId="0" xfId="1" applyNumberFormat="1" applyFont="1" applyFill="1" applyBorder="1" applyAlignment="1">
      <alignment vertical="center"/>
    </xf>
    <xf numFmtId="0" fontId="25" fillId="0" borderId="9" xfId="1" applyNumberFormat="1" applyFont="1" applyFill="1" applyBorder="1" applyAlignment="1">
      <alignment horizontal="right" vertical="center" indent="2"/>
    </xf>
    <xf numFmtId="0" fontId="25" fillId="0" borderId="0" xfId="1" applyNumberFormat="1" applyFont="1" applyFill="1" applyAlignment="1">
      <alignment horizontal="left" vertical="center"/>
    </xf>
    <xf numFmtId="0" fontId="25" fillId="0" borderId="9" xfId="1" applyNumberFormat="1" applyFont="1" applyFill="1" applyBorder="1" applyAlignment="1">
      <alignment horizontal="right" vertical="center"/>
    </xf>
    <xf numFmtId="0" fontId="24" fillId="0" borderId="0" xfId="1" applyNumberFormat="1" applyFont="1" applyFill="1" applyBorder="1" applyAlignment="1">
      <alignment horizontal="center" vertical="center" wrapText="1"/>
    </xf>
    <xf numFmtId="0" fontId="25" fillId="0" borderId="12" xfId="1" applyNumberFormat="1" applyFont="1" applyFill="1" applyBorder="1" applyAlignment="1">
      <alignment horizontal="right" vertical="center" indent="2"/>
    </xf>
    <xf numFmtId="176" fontId="24" fillId="0" borderId="12" xfId="1" applyNumberFormat="1" applyFont="1" applyFill="1" applyBorder="1" applyAlignment="1">
      <alignment horizontal="right" vertical="center" shrinkToFit="1"/>
    </xf>
    <xf numFmtId="0" fontId="25" fillId="0" borderId="0" xfId="1" applyNumberFormat="1" applyFont="1" applyFill="1" applyBorder="1" applyAlignment="1">
      <alignment horizontal="left" vertical="center"/>
    </xf>
    <xf numFmtId="176" fontId="24" fillId="0" borderId="9" xfId="1" applyNumberFormat="1" applyFont="1" applyFill="1" applyBorder="1" applyAlignment="1">
      <alignment vertical="center" shrinkToFit="1"/>
    </xf>
    <xf numFmtId="176" fontId="24" fillId="0" borderId="0" xfId="1" applyNumberFormat="1" applyFont="1" applyFill="1" applyAlignment="1">
      <alignment horizontal="left" vertical="center"/>
    </xf>
    <xf numFmtId="176" fontId="26" fillId="0" borderId="0" xfId="1" applyNumberFormat="1" applyFont="1" applyFill="1" applyAlignment="1">
      <alignment horizontal="center" vertical="center" wrapText="1"/>
    </xf>
    <xf numFmtId="178" fontId="24" fillId="0" borderId="0" xfId="1" applyNumberFormat="1" applyFont="1" applyFill="1" applyAlignment="1">
      <alignment horizontal="center" vertical="center"/>
    </xf>
    <xf numFmtId="0" fontId="25" fillId="0" borderId="0" xfId="1" applyNumberFormat="1" applyFont="1" applyFill="1" applyBorder="1" applyAlignment="1">
      <alignment horizontal="right" vertical="center"/>
    </xf>
    <xf numFmtId="0" fontId="25" fillId="0" borderId="0" xfId="1" applyNumberFormat="1" applyFont="1" applyFill="1" applyBorder="1" applyAlignment="1">
      <alignment horizontal="center" vertical="center"/>
    </xf>
    <xf numFmtId="0" fontId="25" fillId="0" borderId="17" xfId="1" applyNumberFormat="1" applyFont="1" applyFill="1" applyBorder="1" applyAlignment="1">
      <alignment horizontal="center" vertical="center" shrinkToFit="1"/>
    </xf>
    <xf numFmtId="0" fontId="25" fillId="0" borderId="9" xfId="1" applyNumberFormat="1" applyFont="1" applyFill="1" applyBorder="1" applyAlignment="1">
      <alignment horizontal="center" vertical="center" wrapText="1"/>
    </xf>
    <xf numFmtId="0" fontId="23" fillId="0" borderId="2" xfId="1" applyFont="1" applyFill="1" applyBorder="1" applyAlignment="1">
      <alignment horizontal="left" vertical="center"/>
    </xf>
    <xf numFmtId="0" fontId="25" fillId="0" borderId="1" xfId="1" applyNumberFormat="1" applyFont="1" applyFill="1" applyBorder="1" applyAlignment="1">
      <alignment horizontal="left" vertical="center" wrapText="1"/>
    </xf>
    <xf numFmtId="0" fontId="25" fillId="0" borderId="1" xfId="1" applyFont="1" applyFill="1" applyBorder="1" applyAlignment="1">
      <alignment horizontal="center" vertical="center" wrapText="1"/>
    </xf>
    <xf numFmtId="0" fontId="33" fillId="0" borderId="2" xfId="1" applyFont="1" applyFill="1" applyBorder="1" applyAlignment="1">
      <alignment horizontal="left" vertical="center"/>
    </xf>
    <xf numFmtId="0" fontId="17" fillId="0" borderId="0" xfId="1" applyNumberFormat="1" applyFont="1" applyFill="1" applyAlignment="1">
      <alignment vertical="center"/>
    </xf>
    <xf numFmtId="0" fontId="25" fillId="0" borderId="0" xfId="1" applyNumberFormat="1" applyFont="1" applyFill="1" applyBorder="1" applyAlignment="1">
      <alignment horizontal="left" vertical="center" wrapText="1"/>
    </xf>
    <xf numFmtId="176" fontId="25" fillId="0" borderId="0" xfId="1" applyNumberFormat="1" applyFont="1" applyFill="1" applyBorder="1" applyAlignment="1">
      <alignment horizontal="center" vertical="center" wrapText="1"/>
    </xf>
    <xf numFmtId="176" fontId="24" fillId="0" borderId="0" xfId="1" applyNumberFormat="1" applyFont="1" applyFill="1" applyBorder="1" applyAlignment="1">
      <alignment horizontal="right" vertical="center" shrinkToFit="1"/>
    </xf>
    <xf numFmtId="0" fontId="23" fillId="0" borderId="0" xfId="1" applyFont="1" applyFill="1" applyBorder="1" applyAlignment="1">
      <alignment horizontal="left" vertical="center"/>
    </xf>
    <xf numFmtId="0" fontId="25" fillId="0" borderId="0" xfId="3" applyFont="1" applyFill="1" applyBorder="1" applyAlignment="1">
      <alignment vertical="center"/>
    </xf>
    <xf numFmtId="49" fontId="25" fillId="0" borderId="2" xfId="1" applyNumberFormat="1" applyFont="1" applyFill="1" applyBorder="1" applyAlignment="1">
      <alignment horizontal="center" vertical="center" wrapText="1"/>
    </xf>
    <xf numFmtId="49" fontId="25" fillId="0" borderId="9" xfId="1" applyNumberFormat="1" applyFont="1" applyFill="1" applyBorder="1" applyAlignment="1">
      <alignment horizontal="center" vertical="center" wrapText="1"/>
    </xf>
    <xf numFmtId="0" fontId="37" fillId="0" borderId="11" xfId="6" applyFill="1" applyBorder="1" applyAlignment="1">
      <alignment horizontal="left" vertical="center"/>
    </xf>
    <xf numFmtId="0" fontId="25" fillId="0" borderId="21" xfId="1" applyNumberFormat="1" applyFont="1" applyFill="1" applyBorder="1" applyAlignment="1">
      <alignment horizontal="distributed" vertical="center" justifyLastLine="1"/>
    </xf>
    <xf numFmtId="176" fontId="25" fillId="0" borderId="16" xfId="1" applyNumberFormat="1" applyFont="1" applyFill="1" applyBorder="1" applyAlignment="1">
      <alignment horizontal="distributed" vertical="center" justifyLastLine="1"/>
    </xf>
    <xf numFmtId="49" fontId="25" fillId="0" borderId="9" xfId="1" applyNumberFormat="1" applyFont="1" applyFill="1" applyBorder="1" applyAlignment="1">
      <alignment vertical="center" wrapText="1"/>
    </xf>
    <xf numFmtId="49" fontId="25" fillId="0" borderId="1" xfId="1" applyNumberFormat="1" applyFont="1" applyFill="1" applyBorder="1" applyAlignment="1">
      <alignment vertical="center" wrapText="1"/>
    </xf>
    <xf numFmtId="0" fontId="25" fillId="0" borderId="0" xfId="1" applyFont="1" applyFill="1" applyAlignment="1">
      <alignment horizontal="center" vertical="center"/>
    </xf>
    <xf numFmtId="0" fontId="29" fillId="0" borderId="0" xfId="1" applyNumberFormat="1" applyFont="1" applyFill="1" applyBorder="1" applyAlignment="1">
      <alignment horizontal="center" vertical="center"/>
    </xf>
    <xf numFmtId="0" fontId="25" fillId="0" borderId="0" xfId="1" applyNumberFormat="1" applyFont="1" applyFill="1" applyAlignment="1">
      <alignment horizontal="center" vertical="center"/>
    </xf>
    <xf numFmtId="0" fontId="25" fillId="0" borderId="0" xfId="3" applyFont="1" applyFill="1" applyBorder="1" applyAlignment="1">
      <alignment horizontal="center" vertical="center"/>
    </xf>
    <xf numFmtId="0" fontId="25" fillId="0" borderId="0" xfId="1" applyFont="1" applyFill="1" applyBorder="1" applyAlignment="1">
      <alignment horizontal="center" vertical="center"/>
    </xf>
    <xf numFmtId="176" fontId="25" fillId="0" borderId="27" xfId="1" applyNumberFormat="1" applyFont="1" applyFill="1" applyBorder="1" applyAlignment="1">
      <alignment horizontal="center" vertical="center" shrinkToFit="1"/>
    </xf>
    <xf numFmtId="0" fontId="25" fillId="0" borderId="27" xfId="3" applyFont="1" applyFill="1" applyBorder="1" applyAlignment="1">
      <alignment horizontal="center" vertical="center"/>
    </xf>
    <xf numFmtId="38" fontId="25" fillId="0" borderId="27" xfId="2" applyFont="1" applyFill="1" applyBorder="1" applyAlignment="1">
      <alignment horizontal="center" vertical="center"/>
    </xf>
    <xf numFmtId="0" fontId="25" fillId="0" borderId="28" xfId="3" applyFont="1" applyFill="1" applyBorder="1" applyAlignment="1">
      <alignment horizontal="center" vertical="center"/>
    </xf>
    <xf numFmtId="176" fontId="38" fillId="0" borderId="9" xfId="1" applyNumberFormat="1" applyFont="1" applyFill="1" applyBorder="1" applyAlignment="1">
      <alignment horizontal="right" vertical="center" shrinkToFit="1"/>
    </xf>
    <xf numFmtId="0" fontId="18" fillId="0" borderId="9" xfId="1" applyNumberFormat="1" applyFont="1" applyFill="1" applyBorder="1" applyAlignment="1">
      <alignment horizontal="left" vertical="center" wrapText="1"/>
    </xf>
    <xf numFmtId="176" fontId="25" fillId="0" borderId="31" xfId="1" applyNumberFormat="1" applyFont="1" applyFill="1" applyBorder="1" applyAlignment="1">
      <alignment horizontal="right" vertical="center" shrinkToFit="1"/>
    </xf>
    <xf numFmtId="0" fontId="25" fillId="0" borderId="31" xfId="3" applyFont="1" applyFill="1" applyBorder="1" applyAlignment="1">
      <alignment vertical="center"/>
    </xf>
    <xf numFmtId="0" fontId="25" fillId="0" borderId="30" xfId="3" applyFont="1" applyFill="1" applyBorder="1" applyAlignment="1">
      <alignment vertical="center"/>
    </xf>
    <xf numFmtId="38" fontId="25" fillId="0" borderId="31" xfId="2" applyFont="1" applyFill="1" applyBorder="1" applyAlignment="1">
      <alignment vertical="center"/>
    </xf>
    <xf numFmtId="0" fontId="25" fillId="0" borderId="32" xfId="3" applyFont="1" applyFill="1" applyBorder="1" applyAlignment="1">
      <alignment vertical="center"/>
    </xf>
    <xf numFmtId="0" fontId="25" fillId="0" borderId="33" xfId="3" applyFont="1" applyFill="1" applyBorder="1" applyAlignment="1">
      <alignment horizontal="center" vertical="center"/>
    </xf>
    <xf numFmtId="49" fontId="26" fillId="0" borderId="13" xfId="1" applyNumberFormat="1" applyFont="1" applyFill="1" applyBorder="1" applyAlignment="1">
      <alignment horizontal="left" vertical="center" wrapText="1"/>
    </xf>
    <xf numFmtId="49" fontId="26" fillId="0" borderId="9" xfId="1" applyNumberFormat="1" applyFont="1" applyFill="1" applyBorder="1" applyAlignment="1">
      <alignment horizontal="left" vertical="center" wrapText="1"/>
    </xf>
    <xf numFmtId="0" fontId="34" fillId="0" borderId="9" xfId="1" applyFont="1" applyFill="1" applyBorder="1" applyAlignment="1">
      <alignment horizontal="center" vertical="center" wrapText="1"/>
    </xf>
    <xf numFmtId="49" fontId="34" fillId="0" borderId="3" xfId="1" applyNumberFormat="1" applyFont="1" applyFill="1" applyBorder="1" applyAlignment="1">
      <alignment horizontal="center" vertical="center" wrapText="1"/>
    </xf>
    <xf numFmtId="0" fontId="40" fillId="0" borderId="11" xfId="1" applyFont="1" applyFill="1" applyBorder="1" applyAlignment="1">
      <alignment horizontal="left" vertical="center"/>
    </xf>
    <xf numFmtId="0" fontId="34" fillId="0" borderId="31" xfId="3" applyFont="1" applyFill="1" applyBorder="1" applyAlignment="1">
      <alignment vertical="center"/>
    </xf>
    <xf numFmtId="0" fontId="34" fillId="0" borderId="27" xfId="3" applyFont="1" applyFill="1" applyBorder="1" applyAlignment="1">
      <alignment horizontal="center" vertical="center"/>
    </xf>
    <xf numFmtId="0" fontId="38" fillId="0" borderId="0" xfId="1" applyFont="1" applyFill="1" applyAlignment="1">
      <alignment vertical="center"/>
    </xf>
    <xf numFmtId="49" fontId="34" fillId="0" borderId="4" xfId="1" applyNumberFormat="1" applyFont="1" applyFill="1" applyBorder="1" applyAlignment="1">
      <alignment horizontal="center" vertical="center" wrapText="1"/>
    </xf>
    <xf numFmtId="49" fontId="25" fillId="0" borderId="13" xfId="1" applyNumberFormat="1" applyFont="1" applyFill="1" applyBorder="1" applyAlignment="1">
      <alignment vertical="center" wrapText="1"/>
    </xf>
    <xf numFmtId="0" fontId="24" fillId="0" borderId="0" xfId="1" applyFont="1" applyFill="1" applyBorder="1" applyAlignment="1">
      <alignment horizontal="left" vertical="center"/>
    </xf>
    <xf numFmtId="0" fontId="25" fillId="0" borderId="1" xfId="1" applyNumberFormat="1" applyFont="1" applyFill="1" applyBorder="1" applyAlignment="1">
      <alignment horizontal="distributed" vertical="center" justifyLastLine="1"/>
    </xf>
    <xf numFmtId="49" fontId="25" fillId="0" borderId="8" xfId="1" applyNumberFormat="1" applyFont="1" applyFill="1" applyBorder="1" applyAlignment="1">
      <alignment vertical="center" wrapText="1"/>
    </xf>
    <xf numFmtId="0" fontId="0" fillId="0" borderId="0" xfId="0" applyFont="1" applyFill="1" applyAlignment="1">
      <alignment vertical="top"/>
    </xf>
    <xf numFmtId="0" fontId="0" fillId="0" borderId="0" xfId="0" applyFill="1"/>
    <xf numFmtId="0" fontId="24" fillId="0" borderId="0" xfId="1" applyFont="1" applyFill="1" applyBorder="1" applyAlignment="1">
      <alignment horizontal="left" vertical="center"/>
    </xf>
    <xf numFmtId="0" fontId="24" fillId="0" borderId="0" xfId="1" applyFont="1" applyFill="1" applyBorder="1" applyAlignment="1">
      <alignment horizontal="left" vertical="center"/>
    </xf>
    <xf numFmtId="49" fontId="25" fillId="0" borderId="0" xfId="1" applyNumberFormat="1" applyFont="1" applyFill="1" applyBorder="1" applyAlignment="1">
      <alignment horizontal="center" vertical="center" wrapText="1"/>
    </xf>
    <xf numFmtId="0" fontId="24" fillId="0" borderId="0" xfId="1" applyFont="1" applyFill="1" applyBorder="1" applyAlignment="1">
      <alignment horizontal="left" vertical="center"/>
    </xf>
    <xf numFmtId="49" fontId="25" fillId="0" borderId="13" xfId="1" applyNumberFormat="1" applyFont="1" applyFill="1" applyBorder="1" applyAlignment="1">
      <alignment vertical="center" wrapText="1"/>
    </xf>
    <xf numFmtId="0" fontId="24" fillId="0" borderId="0" xfId="1" applyFont="1" applyFill="1" applyBorder="1" applyAlignment="1">
      <alignment horizontal="left" vertical="center"/>
    </xf>
    <xf numFmtId="49" fontId="25" fillId="0" borderId="8" xfId="1" applyNumberFormat="1" applyFont="1" applyFill="1" applyBorder="1" applyAlignment="1">
      <alignment vertical="center" wrapText="1"/>
    </xf>
    <xf numFmtId="0" fontId="25" fillId="0" borderId="15" xfId="1" applyNumberFormat="1" applyFont="1" applyFill="1" applyBorder="1" applyAlignment="1">
      <alignment horizontal="center" vertical="center" shrinkToFit="1"/>
    </xf>
    <xf numFmtId="0" fontId="25" fillId="0" borderId="18" xfId="1" applyNumberFormat="1" applyFont="1" applyFill="1" applyBorder="1" applyAlignment="1">
      <alignment horizontal="center" vertical="center" shrinkToFit="1"/>
    </xf>
    <xf numFmtId="49" fontId="25" fillId="0" borderId="19" xfId="1" applyNumberFormat="1" applyFont="1" applyFill="1" applyBorder="1" applyAlignment="1">
      <alignment horizontal="center" vertical="center" wrapText="1"/>
    </xf>
    <xf numFmtId="38" fontId="25" fillId="0" borderId="19" xfId="2" applyFont="1" applyFill="1" applyBorder="1" applyAlignment="1">
      <alignment horizontal="left" vertical="center" wrapText="1"/>
    </xf>
    <xf numFmtId="176" fontId="25" fillId="0" borderId="32" xfId="1" applyNumberFormat="1" applyFont="1" applyFill="1" applyBorder="1" applyAlignment="1">
      <alignment horizontal="right" vertical="center" shrinkToFit="1"/>
    </xf>
    <xf numFmtId="49" fontId="25" fillId="0" borderId="36" xfId="1" applyNumberFormat="1" applyFont="1" applyFill="1" applyBorder="1" applyAlignment="1">
      <alignment horizontal="center" vertical="center" wrapText="1"/>
    </xf>
    <xf numFmtId="49" fontId="25" fillId="0" borderId="19" xfId="1" applyNumberFormat="1" applyFont="1" applyFill="1" applyBorder="1" applyAlignment="1">
      <alignment vertical="center" wrapText="1"/>
    </xf>
    <xf numFmtId="0" fontId="25" fillId="0" borderId="19" xfId="1" applyFont="1" applyFill="1" applyBorder="1" applyAlignment="1">
      <alignment horizontal="center" vertical="center" wrapText="1"/>
    </xf>
    <xf numFmtId="0" fontId="25" fillId="0" borderId="36" xfId="1" applyNumberFormat="1" applyFont="1" applyFill="1" applyBorder="1" applyAlignment="1">
      <alignment horizontal="left" vertical="center" wrapText="1"/>
    </xf>
    <xf numFmtId="0" fontId="25" fillId="0" borderId="36" xfId="1" applyFont="1" applyFill="1" applyBorder="1" applyAlignment="1">
      <alignment horizontal="center" vertical="center" wrapText="1"/>
    </xf>
    <xf numFmtId="176" fontId="24" fillId="0" borderId="36" xfId="1" applyNumberFormat="1" applyFont="1" applyFill="1" applyBorder="1" applyAlignment="1">
      <alignment horizontal="right" vertical="center" shrinkToFit="1"/>
    </xf>
    <xf numFmtId="0" fontId="23" fillId="0" borderId="37" xfId="1" applyFont="1" applyFill="1" applyBorder="1" applyAlignment="1">
      <alignment horizontal="left" vertical="center"/>
    </xf>
    <xf numFmtId="0" fontId="25" fillId="0" borderId="38" xfId="3" applyFont="1" applyFill="1" applyBorder="1" applyAlignment="1">
      <alignment vertical="center"/>
    </xf>
    <xf numFmtId="49" fontId="25" fillId="0" borderId="36" xfId="1" applyNumberFormat="1" applyFont="1" applyFill="1" applyBorder="1" applyAlignment="1">
      <alignment vertical="center" wrapText="1"/>
    </xf>
    <xf numFmtId="49" fontId="25" fillId="0" borderId="13" xfId="1" applyNumberFormat="1" applyFont="1" applyFill="1" applyBorder="1" applyAlignment="1">
      <alignment vertical="center" wrapText="1"/>
    </xf>
    <xf numFmtId="49" fontId="25" fillId="0" borderId="8" xfId="1" applyNumberFormat="1" applyFont="1" applyFill="1" applyBorder="1" applyAlignment="1">
      <alignment vertical="center" wrapText="1"/>
    </xf>
    <xf numFmtId="0" fontId="24" fillId="0" borderId="0" xfId="1" applyFont="1" applyFill="1" applyBorder="1" applyAlignment="1">
      <alignment horizontal="left" vertical="center"/>
    </xf>
    <xf numFmtId="0" fontId="25" fillId="0" borderId="39" xfId="1" applyNumberFormat="1" applyFont="1" applyFill="1" applyBorder="1" applyAlignment="1">
      <alignment horizontal="center" vertical="center" shrinkToFit="1"/>
    </xf>
    <xf numFmtId="49" fontId="25" fillId="0" borderId="8" xfId="1" applyNumberFormat="1" applyFont="1" applyFill="1" applyBorder="1" applyAlignment="1">
      <alignment vertical="center" wrapText="1"/>
    </xf>
    <xf numFmtId="0" fontId="24" fillId="0" borderId="0" xfId="1" applyFont="1" applyFill="1" applyBorder="1" applyAlignment="1">
      <alignment horizontal="left" vertical="center"/>
    </xf>
    <xf numFmtId="49" fontId="25" fillId="0" borderId="13" xfId="1" applyNumberFormat="1" applyFont="1" applyFill="1" applyBorder="1" applyAlignment="1">
      <alignment vertical="center" wrapText="1"/>
    </xf>
    <xf numFmtId="49" fontId="25" fillId="0" borderId="8" xfId="1" applyNumberFormat="1" applyFont="1" applyFill="1" applyBorder="1" applyAlignment="1">
      <alignment vertical="center" wrapText="1"/>
    </xf>
    <xf numFmtId="49" fontId="25" fillId="0" borderId="13" xfId="1" applyNumberFormat="1" applyFont="1" applyFill="1" applyBorder="1" applyAlignment="1">
      <alignment vertical="center" wrapText="1"/>
    </xf>
    <xf numFmtId="49" fontId="25" fillId="0" borderId="8" xfId="1" applyNumberFormat="1" applyFont="1" applyFill="1" applyBorder="1" applyAlignment="1">
      <alignment vertical="center" wrapText="1"/>
    </xf>
    <xf numFmtId="49" fontId="25" fillId="0" borderId="35" xfId="1" applyNumberFormat="1" applyFont="1" applyFill="1" applyBorder="1" applyAlignment="1">
      <alignment vertical="center" wrapText="1"/>
    </xf>
    <xf numFmtId="0" fontId="24" fillId="0" borderId="0" xfId="1" applyFont="1" applyFill="1" applyBorder="1" applyAlignment="1">
      <alignment horizontal="left" vertical="center"/>
    </xf>
    <xf numFmtId="176" fontId="25" fillId="0" borderId="30" xfId="1" applyNumberFormat="1" applyFont="1" applyFill="1" applyBorder="1" applyAlignment="1">
      <alignment horizontal="right" vertical="center" shrinkToFit="1"/>
    </xf>
    <xf numFmtId="49" fontId="25" fillId="0" borderId="40" xfId="1" applyNumberFormat="1" applyFont="1" applyFill="1" applyBorder="1" applyAlignment="1">
      <alignment vertical="center" wrapText="1"/>
    </xf>
    <xf numFmtId="176" fontId="41" fillId="0" borderId="19" xfId="1" applyNumberFormat="1" applyFont="1" applyFill="1" applyBorder="1" applyAlignment="1">
      <alignment horizontal="right" vertical="center" shrinkToFit="1"/>
    </xf>
    <xf numFmtId="176" fontId="41" fillId="0" borderId="1" xfId="1" applyNumberFormat="1" applyFont="1" applyFill="1" applyBorder="1" applyAlignment="1">
      <alignment horizontal="right" vertical="center" shrinkToFit="1"/>
    </xf>
    <xf numFmtId="176" fontId="41" fillId="0" borderId="9" xfId="1" applyNumberFormat="1" applyFont="1" applyFill="1" applyBorder="1" applyAlignment="1">
      <alignment horizontal="right" vertical="center" shrinkToFit="1"/>
    </xf>
    <xf numFmtId="0" fontId="24" fillId="0" borderId="0" xfId="1" applyFont="1" applyFill="1" applyBorder="1" applyAlignment="1">
      <alignment horizontal="left" vertical="center"/>
    </xf>
    <xf numFmtId="0" fontId="24" fillId="0" borderId="0" xfId="1" applyFont="1" applyFill="1" applyBorder="1" applyAlignment="1">
      <alignment horizontal="left" vertical="center"/>
    </xf>
    <xf numFmtId="0" fontId="25" fillId="2" borderId="1"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17" fillId="3" borderId="0" xfId="1" applyNumberFormat="1" applyFont="1" applyFill="1" applyAlignment="1">
      <alignment vertical="center"/>
    </xf>
    <xf numFmtId="49" fontId="24" fillId="3" borderId="0" xfId="1" applyNumberFormat="1" applyFont="1" applyFill="1" applyAlignment="1">
      <alignment vertical="center" wrapText="1"/>
    </xf>
    <xf numFmtId="0" fontId="23" fillId="3" borderId="0" xfId="1" applyNumberFormat="1" applyFont="1" applyFill="1" applyAlignment="1">
      <alignment vertical="center" wrapText="1"/>
    </xf>
    <xf numFmtId="0" fontId="24" fillId="3" borderId="0" xfId="1" applyNumberFormat="1" applyFont="1" applyFill="1" applyAlignment="1">
      <alignment vertical="center"/>
    </xf>
    <xf numFmtId="0" fontId="24" fillId="3" borderId="0" xfId="1" applyNumberFormat="1" applyFont="1" applyFill="1" applyAlignment="1">
      <alignment vertical="center" wrapText="1"/>
    </xf>
    <xf numFmtId="0" fontId="28" fillId="3" borderId="0" xfId="1" applyNumberFormat="1" applyFont="1" applyFill="1" applyAlignment="1">
      <alignment horizontal="left" vertical="center"/>
    </xf>
    <xf numFmtId="0" fontId="28" fillId="3" borderId="0" xfId="1" applyNumberFormat="1" applyFont="1" applyFill="1" applyAlignment="1">
      <alignment horizontal="left" vertical="center" wrapText="1"/>
    </xf>
    <xf numFmtId="49" fontId="24" fillId="3" borderId="0" xfId="1" applyNumberFormat="1" applyFont="1" applyFill="1" applyAlignment="1">
      <alignment vertical="center"/>
    </xf>
    <xf numFmtId="0" fontId="25" fillId="3" borderId="14" xfId="1" applyNumberFormat="1" applyFont="1" applyFill="1" applyBorder="1" applyAlignment="1">
      <alignment horizontal="center" vertical="center"/>
    </xf>
    <xf numFmtId="0" fontId="25" fillId="3" borderId="15" xfId="1" applyNumberFormat="1" applyFont="1" applyFill="1" applyBorder="1" applyAlignment="1">
      <alignment horizontal="center" vertical="center"/>
    </xf>
    <xf numFmtId="0" fontId="25" fillId="3" borderId="17" xfId="1" applyNumberFormat="1" applyFont="1" applyFill="1" applyBorder="1" applyAlignment="1">
      <alignment horizontal="center" vertical="center" shrinkToFit="1"/>
    </xf>
    <xf numFmtId="49" fontId="25" fillId="3" borderId="6" xfId="1" applyNumberFormat="1" applyFont="1" applyFill="1" applyBorder="1" applyAlignment="1">
      <alignment horizontal="center" vertical="center" wrapText="1"/>
    </xf>
    <xf numFmtId="49" fontId="25" fillId="3" borderId="3" xfId="1" applyNumberFormat="1" applyFont="1" applyFill="1" applyBorder="1" applyAlignment="1">
      <alignment horizontal="center" vertical="center" wrapText="1"/>
    </xf>
    <xf numFmtId="49" fontId="25" fillId="3" borderId="3" xfId="1" applyNumberFormat="1" applyFont="1" applyFill="1" applyBorder="1" applyAlignment="1">
      <alignment vertical="center" wrapText="1"/>
    </xf>
    <xf numFmtId="49" fontId="25" fillId="3" borderId="9" xfId="1" applyNumberFormat="1" applyFont="1" applyFill="1" applyBorder="1" applyAlignment="1">
      <alignment horizontal="center" vertical="center" wrapText="1"/>
    </xf>
    <xf numFmtId="49" fontId="25" fillId="3" borderId="9" xfId="1" applyNumberFormat="1" applyFont="1" applyFill="1" applyBorder="1" applyAlignment="1">
      <alignment vertical="center" wrapText="1"/>
    </xf>
    <xf numFmtId="49" fontId="25" fillId="3" borderId="4" xfId="1" applyNumberFormat="1" applyFont="1" applyFill="1" applyBorder="1" applyAlignment="1">
      <alignment horizontal="center" vertical="center" wrapText="1"/>
    </xf>
    <xf numFmtId="49" fontId="25" fillId="3" borderId="4" xfId="1" applyNumberFormat="1" applyFont="1" applyFill="1" applyBorder="1" applyAlignment="1">
      <alignment vertical="center" wrapText="1"/>
    </xf>
    <xf numFmtId="49" fontId="25" fillId="3" borderId="1" xfId="1" applyNumberFormat="1" applyFont="1" applyFill="1" applyBorder="1" applyAlignment="1">
      <alignment vertical="center" wrapText="1"/>
    </xf>
    <xf numFmtId="49" fontId="25" fillId="3" borderId="1" xfId="1" applyNumberFormat="1" applyFont="1" applyFill="1" applyBorder="1" applyAlignment="1">
      <alignment horizontal="center" vertical="center" wrapText="1"/>
    </xf>
    <xf numFmtId="49" fontId="25" fillId="3" borderId="5" xfId="1" applyNumberFormat="1" applyFont="1" applyFill="1" applyBorder="1" applyAlignment="1">
      <alignment horizontal="center" vertical="center" wrapText="1"/>
    </xf>
    <xf numFmtId="49" fontId="25" fillId="3" borderId="13" xfId="1" applyNumberFormat="1" applyFont="1" applyFill="1" applyBorder="1" applyAlignment="1">
      <alignment vertical="center" wrapText="1"/>
    </xf>
    <xf numFmtId="49" fontId="25" fillId="3" borderId="8" xfId="1" applyNumberFormat="1" applyFont="1" applyFill="1" applyBorder="1" applyAlignment="1">
      <alignment vertical="center" wrapText="1"/>
    </xf>
    <xf numFmtId="0" fontId="25" fillId="3" borderId="15" xfId="1" applyNumberFormat="1" applyFont="1" applyFill="1" applyBorder="1" applyAlignment="1">
      <alignment horizontal="center" vertical="center" shrinkToFit="1"/>
    </xf>
    <xf numFmtId="0" fontId="25" fillId="3" borderId="0" xfId="1" applyNumberFormat="1" applyFont="1" applyFill="1" applyBorder="1" applyAlignment="1">
      <alignment horizontal="center" vertical="center"/>
    </xf>
    <xf numFmtId="49" fontId="24" fillId="3" borderId="0" xfId="1" applyNumberFormat="1" applyFont="1" applyFill="1" applyBorder="1" applyAlignment="1">
      <alignment vertical="center"/>
    </xf>
    <xf numFmtId="0" fontId="0" fillId="3" borderId="0" xfId="0" applyFont="1" applyFill="1" applyAlignment="1">
      <alignment vertical="top"/>
    </xf>
    <xf numFmtId="0" fontId="0" fillId="3" borderId="0" xfId="0" applyFill="1"/>
    <xf numFmtId="49" fontId="24" fillId="3" borderId="0" xfId="1" applyNumberFormat="1" applyFont="1" applyFill="1" applyBorder="1" applyAlignment="1">
      <alignment vertical="center" wrapText="1"/>
    </xf>
    <xf numFmtId="0" fontId="25" fillId="3" borderId="41" xfId="1" applyNumberFormat="1" applyFont="1" applyFill="1" applyBorder="1" applyAlignment="1">
      <alignment horizontal="center" vertical="center" shrinkToFit="1"/>
    </xf>
    <xf numFmtId="38" fontId="25" fillId="0" borderId="4" xfId="2" applyFont="1" applyFill="1" applyBorder="1" applyAlignment="1">
      <alignment horizontal="left" vertical="center" wrapText="1"/>
    </xf>
    <xf numFmtId="176" fontId="25" fillId="0" borderId="4" xfId="1" applyNumberFormat="1" applyFont="1" applyFill="1" applyBorder="1" applyAlignment="1">
      <alignment horizontal="center" vertical="center" wrapText="1"/>
    </xf>
    <xf numFmtId="176" fontId="24" fillId="0" borderId="4" xfId="1" applyNumberFormat="1" applyFont="1" applyFill="1" applyBorder="1" applyAlignment="1">
      <alignment horizontal="right" vertical="center" shrinkToFit="1"/>
    </xf>
    <xf numFmtId="0" fontId="25" fillId="0" borderId="4" xfId="1" applyNumberFormat="1" applyFont="1" applyFill="1" applyBorder="1" applyAlignment="1">
      <alignment horizontal="left" vertical="center" wrapText="1"/>
    </xf>
    <xf numFmtId="0" fontId="25" fillId="0" borderId="4" xfId="1" applyFont="1" applyFill="1" applyBorder="1" applyAlignment="1">
      <alignment horizontal="center" vertical="center" wrapText="1"/>
    </xf>
    <xf numFmtId="38" fontId="25" fillId="4" borderId="9" xfId="2" applyFont="1" applyFill="1" applyBorder="1" applyAlignment="1">
      <alignment horizontal="left" vertical="center" wrapText="1"/>
    </xf>
    <xf numFmtId="176" fontId="25" fillId="4" borderId="9" xfId="1" applyNumberFormat="1" applyFont="1" applyFill="1" applyBorder="1" applyAlignment="1">
      <alignment horizontal="center" vertical="center" wrapText="1"/>
    </xf>
    <xf numFmtId="176" fontId="24" fillId="4" borderId="9" xfId="1" applyNumberFormat="1" applyFont="1" applyFill="1" applyBorder="1" applyAlignment="1">
      <alignment horizontal="right" vertical="center" shrinkToFit="1"/>
    </xf>
    <xf numFmtId="38" fontId="25" fillId="4" borderId="1" xfId="2" applyFont="1" applyFill="1" applyBorder="1" applyAlignment="1">
      <alignment horizontal="left" vertical="center" wrapText="1"/>
    </xf>
    <xf numFmtId="176" fontId="25" fillId="4" borderId="1" xfId="1" applyNumberFormat="1" applyFont="1" applyFill="1" applyBorder="1" applyAlignment="1">
      <alignment horizontal="center" vertical="center" wrapText="1"/>
    </xf>
    <xf numFmtId="176" fontId="24" fillId="4" borderId="1" xfId="1" applyNumberFormat="1" applyFont="1" applyFill="1" applyBorder="1" applyAlignment="1">
      <alignment horizontal="right" vertical="center" shrinkToFit="1"/>
    </xf>
    <xf numFmtId="0" fontId="25" fillId="3" borderId="0" xfId="1" applyFont="1" applyFill="1" applyAlignment="1">
      <alignment horizontal="left" vertical="center"/>
    </xf>
    <xf numFmtId="0" fontId="25" fillId="3" borderId="0" xfId="1" applyFont="1" applyFill="1" applyAlignment="1">
      <alignment vertical="center"/>
    </xf>
    <xf numFmtId="0" fontId="29" fillId="3" borderId="0" xfId="1" applyNumberFormat="1" applyFont="1" applyFill="1" applyBorder="1" applyAlignment="1">
      <alignment horizontal="right" vertical="center"/>
    </xf>
    <xf numFmtId="0" fontId="25" fillId="3" borderId="0" xfId="1" applyNumberFormat="1" applyFont="1" applyFill="1" applyAlignment="1">
      <alignment horizontal="right" vertical="center"/>
    </xf>
    <xf numFmtId="0" fontId="32" fillId="3" borderId="0" xfId="1" applyFont="1" applyFill="1" applyAlignment="1">
      <alignment horizontal="left" vertical="center"/>
    </xf>
    <xf numFmtId="0" fontId="30" fillId="3" borderId="0" xfId="1" applyNumberFormat="1" applyFont="1" applyFill="1" applyAlignment="1">
      <alignment horizontal="right" vertical="center"/>
    </xf>
    <xf numFmtId="0" fontId="23" fillId="3" borderId="11" xfId="1" applyFont="1" applyFill="1" applyBorder="1" applyAlignment="1">
      <alignment horizontal="left" vertical="center"/>
    </xf>
    <xf numFmtId="176" fontId="25" fillId="3" borderId="31" xfId="1" applyNumberFormat="1" applyFont="1" applyFill="1" applyBorder="1" applyAlignment="1">
      <alignment horizontal="right" vertical="center" shrinkToFit="1"/>
    </xf>
    <xf numFmtId="0" fontId="25" fillId="3" borderId="31" xfId="3" applyFont="1" applyFill="1" applyBorder="1" applyAlignment="1">
      <alignment vertical="center"/>
    </xf>
    <xf numFmtId="0" fontId="23" fillId="3" borderId="23" xfId="1" applyFont="1" applyFill="1" applyBorder="1" applyAlignment="1">
      <alignment horizontal="left" vertical="center"/>
    </xf>
    <xf numFmtId="0" fontId="25" fillId="3" borderId="42" xfId="3" applyFont="1" applyFill="1" applyBorder="1" applyAlignment="1">
      <alignment vertical="center"/>
    </xf>
    <xf numFmtId="0" fontId="23" fillId="3" borderId="2" xfId="1" applyFont="1" applyFill="1" applyBorder="1" applyAlignment="1">
      <alignment horizontal="left" vertical="center"/>
    </xf>
    <xf numFmtId="0" fontId="25" fillId="3" borderId="30" xfId="3" applyFont="1" applyFill="1" applyBorder="1" applyAlignment="1">
      <alignment vertical="center"/>
    </xf>
    <xf numFmtId="176" fontId="25" fillId="3" borderId="30" xfId="1" applyNumberFormat="1" applyFont="1" applyFill="1" applyBorder="1" applyAlignment="1">
      <alignment horizontal="right" vertical="center" shrinkToFit="1"/>
    </xf>
    <xf numFmtId="0" fontId="23" fillId="3" borderId="20" xfId="1" applyFont="1" applyFill="1" applyBorder="1" applyAlignment="1">
      <alignment horizontal="left" vertical="center"/>
    </xf>
    <xf numFmtId="0" fontId="25" fillId="3" borderId="32" xfId="3" applyFont="1" applyFill="1" applyBorder="1" applyAlignment="1">
      <alignment vertical="center"/>
    </xf>
    <xf numFmtId="0" fontId="23" fillId="3" borderId="0" xfId="1" applyFont="1" applyFill="1" applyBorder="1" applyAlignment="1">
      <alignment horizontal="left" vertical="center"/>
    </xf>
    <xf numFmtId="0" fontId="25" fillId="3" borderId="0" xfId="3" applyFont="1" applyFill="1" applyBorder="1" applyAlignment="1">
      <alignment vertical="center"/>
    </xf>
    <xf numFmtId="0" fontId="25" fillId="3" borderId="0" xfId="1" applyFont="1" applyFill="1" applyBorder="1" applyAlignment="1">
      <alignment horizontal="left" vertical="center"/>
    </xf>
    <xf numFmtId="0" fontId="25" fillId="3" borderId="0" xfId="1" applyFont="1" applyFill="1" applyBorder="1" applyAlignment="1">
      <alignment vertical="center"/>
    </xf>
    <xf numFmtId="0" fontId="25" fillId="3" borderId="0" xfId="1" applyNumberFormat="1" applyFont="1" applyFill="1" applyAlignment="1">
      <alignment horizontal="left" vertical="center"/>
    </xf>
    <xf numFmtId="0" fontId="25" fillId="3" borderId="0" xfId="1" applyNumberFormat="1" applyFont="1" applyFill="1" applyBorder="1" applyAlignment="1">
      <alignment horizontal="left" vertical="center"/>
    </xf>
    <xf numFmtId="49" fontId="30" fillId="3" borderId="4" xfId="1" applyNumberFormat="1" applyFont="1" applyFill="1" applyBorder="1" applyAlignment="1">
      <alignment vertical="center" wrapText="1"/>
    </xf>
    <xf numFmtId="0" fontId="25" fillId="0" borderId="1" xfId="1" applyNumberFormat="1" applyFont="1" applyFill="1" applyBorder="1" applyAlignment="1">
      <alignment horizontal="distributed" vertical="center" justifyLastLine="1"/>
    </xf>
    <xf numFmtId="0" fontId="26" fillId="0" borderId="0" xfId="0" applyFont="1" applyFill="1"/>
    <xf numFmtId="0" fontId="23" fillId="3" borderId="11" xfId="1" applyFont="1" applyFill="1" applyBorder="1" applyAlignment="1">
      <alignment horizontal="center" vertical="center"/>
    </xf>
    <xf numFmtId="0" fontId="25" fillId="3" borderId="31" xfId="3" applyFont="1" applyFill="1" applyBorder="1" applyAlignment="1">
      <alignment horizontal="center" vertical="center"/>
    </xf>
    <xf numFmtId="0" fontId="23" fillId="0" borderId="23" xfId="1" applyFont="1" applyFill="1" applyBorder="1" applyAlignment="1">
      <alignment horizontal="left" vertical="center"/>
    </xf>
    <xf numFmtId="0" fontId="25" fillId="0" borderId="42" xfId="3" applyFont="1" applyFill="1" applyBorder="1" applyAlignment="1">
      <alignment vertical="center"/>
    </xf>
    <xf numFmtId="49" fontId="25" fillId="0" borderId="3" xfId="1" applyNumberFormat="1" applyFont="1" applyFill="1" applyBorder="1" applyAlignment="1">
      <alignment vertical="center" wrapText="1"/>
    </xf>
    <xf numFmtId="0" fontId="23" fillId="0" borderId="11" xfId="1" applyFont="1" applyFill="1" applyBorder="1" applyAlignment="1">
      <alignment horizontal="center" vertical="center"/>
    </xf>
    <xf numFmtId="0" fontId="25" fillId="0" borderId="31" xfId="3" applyFont="1" applyFill="1" applyBorder="1" applyAlignment="1">
      <alignment horizontal="center" vertical="center"/>
    </xf>
    <xf numFmtId="49" fontId="30" fillId="0" borderId="4" xfId="1" applyNumberFormat="1" applyFont="1" applyFill="1" applyBorder="1" applyAlignment="1">
      <alignment vertical="center" wrapText="1"/>
    </xf>
    <xf numFmtId="0" fontId="42" fillId="0" borderId="0" xfId="0" applyFont="1" applyAlignment="1">
      <alignment horizontal="justify" vertical="center"/>
    </xf>
    <xf numFmtId="0" fontId="41" fillId="0" borderId="0" xfId="1" applyFont="1" applyFill="1" applyAlignment="1">
      <alignment vertical="center"/>
    </xf>
    <xf numFmtId="0" fontId="34" fillId="0" borderId="17" xfId="1" applyNumberFormat="1" applyFont="1" applyFill="1" applyBorder="1" applyAlignment="1">
      <alignment horizontal="center" vertical="center" shrinkToFit="1"/>
    </xf>
    <xf numFmtId="49" fontId="34" fillId="0" borderId="1" xfId="1" applyNumberFormat="1" applyFont="1" applyFill="1" applyBorder="1" applyAlignment="1">
      <alignment horizontal="center" vertical="center" wrapText="1"/>
    </xf>
    <xf numFmtId="49" fontId="34" fillId="0" borderId="8" xfId="1" applyNumberFormat="1" applyFont="1" applyFill="1" applyBorder="1" applyAlignment="1">
      <alignment vertical="center" wrapText="1"/>
    </xf>
    <xf numFmtId="0" fontId="34" fillId="0" borderId="9" xfId="1" applyNumberFormat="1" applyFont="1" applyFill="1" applyBorder="1" applyAlignment="1">
      <alignment horizontal="left" vertical="center" wrapText="1"/>
    </xf>
    <xf numFmtId="38" fontId="34" fillId="0" borderId="9" xfId="2" applyFont="1" applyFill="1" applyBorder="1" applyAlignment="1">
      <alignment horizontal="left" vertical="center" wrapText="1"/>
    </xf>
    <xf numFmtId="176" fontId="34" fillId="0" borderId="9" xfId="1" applyNumberFormat="1" applyFont="1" applyFill="1" applyBorder="1" applyAlignment="1">
      <alignment horizontal="center" vertical="center" wrapText="1"/>
    </xf>
    <xf numFmtId="49" fontId="34" fillId="0" borderId="6" xfId="1" applyNumberFormat="1" applyFont="1" applyFill="1" applyBorder="1" applyAlignment="1">
      <alignment horizontal="center" vertical="center" wrapText="1"/>
    </xf>
    <xf numFmtId="49" fontId="34" fillId="0" borderId="9" xfId="1" applyNumberFormat="1" applyFont="1" applyFill="1" applyBorder="1" applyAlignment="1">
      <alignment horizontal="center" vertical="center" wrapText="1"/>
    </xf>
    <xf numFmtId="49" fontId="34" fillId="0" borderId="1" xfId="1" applyNumberFormat="1" applyFont="1" applyFill="1" applyBorder="1" applyAlignment="1">
      <alignment vertical="center" wrapText="1"/>
    </xf>
    <xf numFmtId="0" fontId="34" fillId="0" borderId="1" xfId="1" applyNumberFormat="1" applyFont="1" applyFill="1" applyBorder="1" applyAlignment="1">
      <alignment horizontal="left" vertical="center" wrapText="1"/>
    </xf>
    <xf numFmtId="0" fontId="34" fillId="0" borderId="1" xfId="1" applyFont="1" applyFill="1" applyBorder="1" applyAlignment="1">
      <alignment horizontal="center" vertical="center" wrapText="1"/>
    </xf>
    <xf numFmtId="176" fontId="38" fillId="0" borderId="1" xfId="1" applyNumberFormat="1" applyFont="1" applyFill="1" applyBorder="1" applyAlignment="1">
      <alignment horizontal="right" vertical="center" shrinkToFit="1"/>
    </xf>
    <xf numFmtId="0" fontId="43" fillId="0" borderId="0" xfId="1" applyFont="1" applyFill="1" applyAlignment="1">
      <alignment vertical="center"/>
    </xf>
    <xf numFmtId="0" fontId="44" fillId="0" borderId="0" xfId="1" applyFont="1" applyFill="1" applyAlignment="1">
      <alignment horizontal="center" vertical="center" wrapText="1"/>
    </xf>
    <xf numFmtId="177" fontId="43" fillId="0" borderId="0" xfId="1" applyNumberFormat="1" applyFont="1" applyFill="1" applyAlignment="1">
      <alignment vertical="center"/>
    </xf>
    <xf numFmtId="49" fontId="43" fillId="0" borderId="0" xfId="1" applyNumberFormat="1" applyFont="1" applyFill="1" applyAlignment="1">
      <alignment vertical="center"/>
    </xf>
    <xf numFmtId="49" fontId="43" fillId="0" borderId="0" xfId="1" applyNumberFormat="1" applyFont="1" applyFill="1" applyAlignment="1">
      <alignment vertical="center" wrapText="1"/>
    </xf>
    <xf numFmtId="0" fontId="43" fillId="0" borderId="0" xfId="1" applyNumberFormat="1" applyFont="1" applyFill="1" applyAlignment="1">
      <alignment horizontal="center" vertical="center" wrapText="1"/>
    </xf>
    <xf numFmtId="0" fontId="18" fillId="0" borderId="0" xfId="1" applyNumberFormat="1" applyFont="1" applyFill="1" applyAlignment="1">
      <alignment horizontal="right" vertical="center"/>
    </xf>
    <xf numFmtId="176" fontId="43" fillId="0" borderId="0" xfId="1" applyNumberFormat="1" applyFont="1" applyFill="1" applyAlignment="1">
      <alignment horizontal="center" vertical="center"/>
    </xf>
    <xf numFmtId="176" fontId="43" fillId="0" borderId="0" xfId="1" applyNumberFormat="1" applyFont="1" applyFill="1" applyAlignment="1">
      <alignment vertical="center"/>
    </xf>
    <xf numFmtId="0" fontId="18" fillId="0" borderId="0" xfId="1" applyFont="1" applyFill="1" applyAlignment="1">
      <alignment horizontal="left" vertical="center"/>
    </xf>
    <xf numFmtId="0" fontId="18" fillId="0" borderId="0" xfId="1" applyFont="1" applyFill="1" applyAlignment="1">
      <alignment vertical="center"/>
    </xf>
    <xf numFmtId="0" fontId="43" fillId="0" borderId="0" xfId="1" applyFont="1" applyFill="1" applyAlignment="1">
      <alignment horizontal="center" vertical="center"/>
    </xf>
    <xf numFmtId="0" fontId="43" fillId="0" borderId="0" xfId="1" applyFont="1" applyFill="1" applyAlignment="1">
      <alignment horizontal="left" vertical="center"/>
    </xf>
    <xf numFmtId="0" fontId="18" fillId="0" borderId="0" xfId="1" applyNumberFormat="1" applyFont="1" applyFill="1" applyAlignment="1">
      <alignment vertical="center"/>
    </xf>
    <xf numFmtId="176" fontId="43" fillId="0" borderId="0" xfId="1" applyNumberFormat="1" applyFont="1" applyFill="1" applyAlignment="1">
      <alignment horizontal="left" vertical="center"/>
    </xf>
    <xf numFmtId="176" fontId="44" fillId="0" borderId="0" xfId="1" applyNumberFormat="1" applyFont="1" applyFill="1" applyAlignment="1">
      <alignment horizontal="center" vertical="center" wrapText="1"/>
    </xf>
    <xf numFmtId="0" fontId="25" fillId="0" borderId="1" xfId="1" applyNumberFormat="1" applyFont="1" applyFill="1" applyBorder="1" applyAlignment="1">
      <alignment horizontal="distributed" vertical="center" justifyLastLine="1"/>
    </xf>
    <xf numFmtId="49" fontId="25" fillId="0" borderId="13" xfId="1" applyNumberFormat="1" applyFont="1" applyFill="1" applyBorder="1" applyAlignment="1">
      <alignment vertical="center" wrapText="1"/>
    </xf>
    <xf numFmtId="0" fontId="25" fillId="0" borderId="0" xfId="1" applyFont="1" applyFill="1" applyAlignment="1">
      <alignment horizontal="right" vertical="center"/>
    </xf>
    <xf numFmtId="0" fontId="24" fillId="0" borderId="0" xfId="1" applyFont="1" applyFill="1" applyBorder="1" applyAlignment="1">
      <alignment horizontal="left" vertical="center"/>
    </xf>
    <xf numFmtId="49" fontId="25" fillId="0" borderId="8" xfId="1" applyNumberFormat="1" applyFont="1" applyFill="1" applyBorder="1" applyAlignment="1">
      <alignment vertical="center" wrapText="1"/>
    </xf>
    <xf numFmtId="49" fontId="25" fillId="0" borderId="9" xfId="1" applyNumberFormat="1" applyFont="1" applyFill="1" applyBorder="1" applyAlignment="1">
      <alignment vertical="center" wrapText="1"/>
    </xf>
    <xf numFmtId="176" fontId="25" fillId="0" borderId="27" xfId="1" applyNumberFormat="1" applyFont="1" applyFill="1" applyBorder="1" applyAlignment="1">
      <alignment horizontal="right" vertical="center" shrinkToFit="1"/>
    </xf>
    <xf numFmtId="0" fontId="25" fillId="0" borderId="27" xfId="3" applyFont="1" applyFill="1" applyBorder="1" applyAlignment="1">
      <alignment vertical="center"/>
    </xf>
    <xf numFmtId="0" fontId="25" fillId="0" borderId="28" xfId="3" applyFont="1" applyFill="1" applyBorder="1" applyAlignment="1">
      <alignment vertical="center"/>
    </xf>
    <xf numFmtId="0" fontId="25" fillId="0" borderId="1" xfId="1" applyNumberFormat="1" applyFont="1" applyFill="1" applyBorder="1" applyAlignment="1">
      <alignment horizontal="distributed" vertical="center" justifyLastLine="1"/>
    </xf>
    <xf numFmtId="176" fontId="24" fillId="3" borderId="9" xfId="1" applyNumberFormat="1" applyFont="1" applyFill="1" applyBorder="1" applyAlignment="1">
      <alignment horizontal="right" vertical="center" shrinkToFit="1"/>
    </xf>
    <xf numFmtId="176" fontId="46" fillId="5" borderId="9" xfId="1" applyNumberFormat="1" applyFont="1" applyFill="1" applyBorder="1" applyAlignment="1">
      <alignment horizontal="right" vertical="center" shrinkToFit="1"/>
    </xf>
    <xf numFmtId="176" fontId="0" fillId="0" borderId="0" xfId="0" applyNumberFormat="1"/>
    <xf numFmtId="0" fontId="23" fillId="0" borderId="2" xfId="1" applyFont="1" applyFill="1" applyBorder="1" applyAlignment="1">
      <alignment horizontal="center" vertical="center"/>
    </xf>
    <xf numFmtId="0" fontId="25" fillId="0" borderId="30" xfId="3" applyFont="1" applyFill="1" applyBorder="1" applyAlignment="1">
      <alignment horizontal="center" vertical="center"/>
    </xf>
    <xf numFmtId="49" fontId="25" fillId="0" borderId="5" xfId="1" applyNumberFormat="1" applyFont="1" applyFill="1" applyBorder="1" applyAlignment="1">
      <alignment horizontal="left" vertical="center" wrapText="1"/>
    </xf>
    <xf numFmtId="49" fontId="25" fillId="0" borderId="3" xfId="1" applyNumberFormat="1" applyFont="1" applyFill="1" applyBorder="1" applyAlignment="1">
      <alignment horizontal="left" vertical="center" wrapText="1"/>
    </xf>
    <xf numFmtId="0" fontId="17" fillId="0" borderId="0" xfId="1" applyNumberFormat="1" applyFont="1" applyFill="1" applyAlignment="1">
      <alignment vertical="center" wrapText="1"/>
    </xf>
    <xf numFmtId="0" fontId="17" fillId="0" borderId="0" xfId="1" applyNumberFormat="1" applyFont="1" applyFill="1" applyBorder="1" applyAlignment="1">
      <alignment horizontal="center" vertical="center" wrapText="1"/>
    </xf>
    <xf numFmtId="176" fontId="43" fillId="0" borderId="0" xfId="1" applyNumberFormat="1" applyFont="1" applyFill="1" applyAlignment="1">
      <alignment horizontal="right" vertical="center"/>
    </xf>
    <xf numFmtId="0" fontId="24" fillId="0" borderId="3" xfId="1" applyFont="1" applyFill="1" applyBorder="1" applyAlignment="1">
      <alignment vertical="center"/>
    </xf>
    <xf numFmtId="49" fontId="25" fillId="0" borderId="5" xfId="1" applyNumberFormat="1" applyFont="1" applyFill="1" applyBorder="1" applyAlignment="1">
      <alignment vertical="center" wrapText="1"/>
    </xf>
    <xf numFmtId="0" fontId="47" fillId="0" borderId="0" xfId="1" applyNumberFormat="1" applyFont="1" applyFill="1" applyAlignment="1">
      <alignment horizontal="right" vertical="center"/>
    </xf>
    <xf numFmtId="49" fontId="25" fillId="0" borderId="13" xfId="1" applyNumberFormat="1" applyFont="1" applyFill="1" applyBorder="1" applyAlignment="1">
      <alignment vertical="center" wrapText="1"/>
    </xf>
    <xf numFmtId="49" fontId="25" fillId="0" borderId="9" xfId="1" applyNumberFormat="1" applyFont="1" applyFill="1" applyBorder="1" applyAlignment="1">
      <alignment vertical="center" wrapText="1"/>
    </xf>
    <xf numFmtId="0" fontId="25" fillId="0" borderId="1" xfId="1" applyNumberFormat="1" applyFont="1" applyFill="1" applyBorder="1" applyAlignment="1">
      <alignment horizontal="distributed" vertical="center" justifyLastLine="1"/>
    </xf>
    <xf numFmtId="49" fontId="25" fillId="0" borderId="4" xfId="1" applyNumberFormat="1" applyFont="1" applyFill="1" applyBorder="1" applyAlignment="1">
      <alignment horizontal="center" vertical="center" wrapText="1"/>
    </xf>
    <xf numFmtId="49" fontId="25" fillId="0" borderId="1" xfId="1" applyNumberFormat="1" applyFont="1" applyFill="1" applyBorder="1" applyAlignment="1">
      <alignment horizontal="center" vertical="center" wrapText="1"/>
    </xf>
    <xf numFmtId="49" fontId="25" fillId="0" borderId="3" xfId="1" applyNumberFormat="1" applyFont="1" applyFill="1" applyBorder="1" applyAlignment="1">
      <alignment horizontal="center" vertical="center" wrapText="1"/>
    </xf>
    <xf numFmtId="0" fontId="24" fillId="0" borderId="0" xfId="1" applyFont="1" applyFill="1" applyBorder="1" applyAlignment="1">
      <alignment horizontal="left" vertical="center"/>
    </xf>
    <xf numFmtId="49" fontId="25" fillId="0" borderId="13" xfId="1" applyNumberFormat="1" applyFont="1" applyFill="1" applyBorder="1" applyAlignment="1">
      <alignment horizontal="left" vertical="center" wrapText="1"/>
    </xf>
    <xf numFmtId="0" fontId="24" fillId="0" borderId="0" xfId="1" applyFont="1" applyFill="1" applyBorder="1" applyAlignment="1">
      <alignment horizontal="left" vertical="center"/>
    </xf>
    <xf numFmtId="49" fontId="25" fillId="0" borderId="4" xfId="1" applyNumberFormat="1" applyFont="1" applyFill="1" applyBorder="1" applyAlignment="1">
      <alignment horizontal="left" vertical="center" wrapText="1"/>
    </xf>
    <xf numFmtId="0" fontId="25" fillId="0" borderId="1" xfId="1" applyNumberFormat="1" applyFont="1" applyFill="1" applyBorder="1" applyAlignment="1">
      <alignment horizontal="distributed" vertical="center" justifyLastLine="1"/>
    </xf>
    <xf numFmtId="0" fontId="24" fillId="0" borderId="0" xfId="1" applyFont="1" applyFill="1" applyBorder="1" applyAlignment="1">
      <alignment horizontal="left" vertical="center"/>
    </xf>
    <xf numFmtId="49" fontId="25" fillId="0" borderId="12" xfId="1" applyNumberFormat="1" applyFont="1" applyFill="1" applyBorder="1" applyAlignment="1">
      <alignment vertical="center"/>
    </xf>
    <xf numFmtId="49" fontId="25" fillId="0" borderId="13" xfId="1" applyNumberFormat="1" applyFont="1" applyFill="1" applyBorder="1" applyAlignment="1">
      <alignment vertical="center"/>
    </xf>
    <xf numFmtId="49" fontId="25" fillId="0" borderId="4" xfId="1" applyNumberFormat="1" applyFont="1" applyFill="1" applyBorder="1" applyAlignment="1">
      <alignment vertical="center"/>
    </xf>
    <xf numFmtId="49" fontId="25" fillId="0" borderId="3" xfId="1" applyNumberFormat="1" applyFont="1" applyFill="1" applyBorder="1" applyAlignment="1">
      <alignment vertical="center"/>
    </xf>
    <xf numFmtId="49" fontId="25" fillId="0" borderId="9" xfId="1" applyNumberFormat="1" applyFont="1" applyFill="1" applyBorder="1" applyAlignment="1">
      <alignment vertical="center"/>
    </xf>
    <xf numFmtId="49" fontId="25" fillId="0" borderId="5" xfId="1" applyNumberFormat="1" applyFont="1" applyFill="1" applyBorder="1" applyAlignment="1">
      <alignment vertical="center"/>
    </xf>
    <xf numFmtId="49" fontId="25" fillId="0" borderId="1" xfId="1" applyNumberFormat="1" applyFont="1" applyFill="1" applyBorder="1" applyAlignment="1">
      <alignment vertical="center"/>
    </xf>
    <xf numFmtId="49" fontId="25" fillId="0" borderId="24" xfId="1" applyNumberFormat="1" applyFont="1" applyFill="1" applyBorder="1" applyAlignment="1">
      <alignment vertical="center"/>
    </xf>
    <xf numFmtId="178" fontId="23" fillId="0" borderId="0" xfId="5" applyNumberFormat="1" applyFont="1" applyFill="1" applyBorder="1" applyAlignment="1">
      <alignment horizontal="left" vertical="center" wrapText="1"/>
    </xf>
    <xf numFmtId="49" fontId="25" fillId="0" borderId="11" xfId="1" applyNumberFormat="1" applyFont="1" applyFill="1" applyBorder="1" applyAlignment="1">
      <alignment vertical="center" wrapText="1"/>
    </xf>
    <xf numFmtId="49" fontId="25" fillId="0" borderId="12" xfId="1" applyNumberFormat="1" applyFont="1" applyFill="1" applyBorder="1" applyAlignment="1">
      <alignment vertical="center" wrapText="1"/>
    </xf>
    <xf numFmtId="49" fontId="25" fillId="0" borderId="13" xfId="1" applyNumberFormat="1" applyFont="1" applyFill="1" applyBorder="1" applyAlignment="1">
      <alignment vertical="center" wrapText="1"/>
    </xf>
    <xf numFmtId="0" fontId="25" fillId="0" borderId="0" xfId="1" applyFont="1" applyFill="1" applyAlignment="1">
      <alignment horizontal="right" vertical="center"/>
    </xf>
    <xf numFmtId="0" fontId="24" fillId="0" borderId="23" xfId="1" applyFont="1" applyFill="1" applyBorder="1" applyAlignment="1">
      <alignment horizontal="left" vertical="center" wrapText="1"/>
    </xf>
    <xf numFmtId="0" fontId="24" fillId="0" borderId="24"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5" xfId="1" applyFont="1" applyFill="1" applyBorder="1" applyAlignment="1">
      <alignment horizontal="left" vertical="center" wrapText="1"/>
    </xf>
    <xf numFmtId="0" fontId="24" fillId="0" borderId="0" xfId="1" applyFont="1" applyFill="1" applyBorder="1" applyAlignment="1">
      <alignment horizontal="left" vertical="center" wrapText="1"/>
    </xf>
    <xf numFmtId="0" fontId="24" fillId="0" borderId="10" xfId="1" applyFont="1" applyFill="1" applyBorder="1" applyAlignment="1">
      <alignment horizontal="left" vertical="center" wrapText="1"/>
    </xf>
    <xf numFmtId="0" fontId="30" fillId="0" borderId="0" xfId="1" applyNumberFormat="1" applyFont="1" applyFill="1" applyBorder="1" applyAlignment="1">
      <alignment horizontal="right" vertical="center" wrapText="1"/>
    </xf>
    <xf numFmtId="178" fontId="23" fillId="0" borderId="23" xfId="5" applyNumberFormat="1" applyFont="1" applyFill="1" applyBorder="1" applyAlignment="1">
      <alignment horizontal="left" vertical="center" wrapText="1"/>
    </xf>
    <xf numFmtId="178" fontId="23" fillId="0" borderId="24" xfId="5" applyNumberFormat="1" applyFont="1" applyFill="1" applyBorder="1" applyAlignment="1">
      <alignment horizontal="left" vertical="center" wrapText="1"/>
    </xf>
    <xf numFmtId="178" fontId="23" fillId="0" borderId="6" xfId="5" applyNumberFormat="1" applyFont="1" applyFill="1" applyBorder="1" applyAlignment="1">
      <alignment horizontal="left" vertical="center" wrapText="1"/>
    </xf>
    <xf numFmtId="178" fontId="23" fillId="0" borderId="5" xfId="5" applyNumberFormat="1" applyFont="1" applyFill="1" applyBorder="1" applyAlignment="1">
      <alignment horizontal="left" vertical="center" wrapText="1"/>
    </xf>
    <xf numFmtId="178" fontId="23" fillId="0" borderId="0" xfId="5" applyNumberFormat="1" applyFont="1" applyFill="1" applyBorder="1" applyAlignment="1">
      <alignment horizontal="left" vertical="center" wrapText="1"/>
    </xf>
    <xf numFmtId="178" fontId="23" fillId="0" borderId="10" xfId="5" applyNumberFormat="1" applyFont="1" applyFill="1" applyBorder="1" applyAlignment="1">
      <alignment horizontal="left" vertical="center" wrapText="1"/>
    </xf>
    <xf numFmtId="178" fontId="23" fillId="0" borderId="2" xfId="5" applyNumberFormat="1" applyFont="1" applyFill="1" applyBorder="1" applyAlignment="1">
      <alignment horizontal="left" vertical="center" wrapText="1"/>
    </xf>
    <xf numFmtId="178" fontId="23" fillId="0" borderId="7" xfId="5" applyNumberFormat="1" applyFont="1" applyFill="1" applyBorder="1" applyAlignment="1">
      <alignment horizontal="left" vertical="center" wrapText="1"/>
    </xf>
    <xf numFmtId="178" fontId="23" fillId="0" borderId="8" xfId="5" applyNumberFormat="1" applyFont="1" applyFill="1" applyBorder="1" applyAlignment="1">
      <alignment horizontal="left" vertical="center" wrapText="1"/>
    </xf>
    <xf numFmtId="49" fontId="25" fillId="0" borderId="22" xfId="1" applyNumberFormat="1" applyFont="1" applyFill="1" applyBorder="1" applyAlignment="1">
      <alignment horizontal="distributed" vertical="center" wrapText="1" justifyLastLine="1"/>
    </xf>
    <xf numFmtId="49" fontId="25" fillId="0" borderId="25" xfId="1" applyNumberFormat="1" applyFont="1" applyFill="1" applyBorder="1" applyAlignment="1">
      <alignment horizontal="distributed" vertical="center" wrapText="1" justifyLastLine="1"/>
    </xf>
    <xf numFmtId="49" fontId="25" fillId="0" borderId="21" xfId="1" applyNumberFormat="1" applyFont="1" applyFill="1" applyBorder="1" applyAlignment="1">
      <alignment horizontal="distributed" vertical="center" wrapText="1" justifyLastLine="1"/>
    </xf>
    <xf numFmtId="49" fontId="25" fillId="0" borderId="2" xfId="1" applyNumberFormat="1" applyFont="1" applyFill="1" applyBorder="1" applyAlignment="1">
      <alignment horizontal="distributed" vertical="center" wrapText="1" justifyLastLine="1"/>
    </xf>
    <xf numFmtId="49" fontId="25" fillId="0" borderId="7" xfId="1" applyNumberFormat="1" applyFont="1" applyFill="1" applyBorder="1" applyAlignment="1">
      <alignment horizontal="distributed" vertical="center" wrapText="1" justifyLastLine="1"/>
    </xf>
    <xf numFmtId="49" fontId="25" fillId="0" borderId="8" xfId="1" applyNumberFormat="1" applyFont="1" applyFill="1" applyBorder="1" applyAlignment="1">
      <alignment horizontal="distributed" vertical="center" wrapText="1" justifyLastLine="1"/>
    </xf>
    <xf numFmtId="0" fontId="25" fillId="0" borderId="16" xfId="1" applyNumberFormat="1" applyFont="1" applyFill="1" applyBorder="1" applyAlignment="1">
      <alignment horizontal="distributed" vertical="center" wrapText="1" justifyLastLine="1"/>
    </xf>
    <xf numFmtId="0" fontId="25" fillId="0" borderId="1" xfId="1" applyNumberFormat="1" applyFont="1" applyFill="1" applyBorder="1" applyAlignment="1">
      <alignment horizontal="distributed" vertical="center" wrapText="1" justifyLastLine="1"/>
    </xf>
    <xf numFmtId="0" fontId="25" fillId="0" borderId="1" xfId="1" applyNumberFormat="1" applyFont="1" applyFill="1" applyBorder="1" applyAlignment="1">
      <alignment horizontal="distributed" vertical="center" justifyLastLine="1"/>
    </xf>
    <xf numFmtId="0" fontId="25" fillId="0" borderId="22" xfId="1" applyNumberFormat="1" applyFont="1" applyFill="1" applyBorder="1" applyAlignment="1">
      <alignment horizontal="distributed" vertical="center" justifyLastLine="1"/>
    </xf>
    <xf numFmtId="0" fontId="25" fillId="0" borderId="29" xfId="1" applyNumberFormat="1" applyFont="1" applyFill="1" applyBorder="1" applyAlignment="1">
      <alignment horizontal="distributed" vertical="center" justifyLastLine="1"/>
    </xf>
    <xf numFmtId="0" fontId="25" fillId="0" borderId="2" xfId="1" applyNumberFormat="1" applyFont="1" applyFill="1" applyBorder="1" applyAlignment="1">
      <alignment horizontal="distributed" vertical="center" justifyLastLine="1"/>
    </xf>
    <xf numFmtId="0" fontId="25" fillId="0" borderId="30" xfId="1" applyNumberFormat="1" applyFont="1" applyFill="1" applyBorder="1" applyAlignment="1">
      <alignment horizontal="distributed" vertical="center" justifyLastLine="1"/>
    </xf>
    <xf numFmtId="0" fontId="25" fillId="0" borderId="26" xfId="1" applyNumberFormat="1" applyFont="1" applyFill="1" applyBorder="1" applyAlignment="1">
      <alignment horizontal="center" vertical="center" wrapText="1" justifyLastLine="1"/>
    </xf>
    <xf numFmtId="0" fontId="25" fillId="0" borderId="27" xfId="1" applyNumberFormat="1" applyFont="1" applyFill="1" applyBorder="1" applyAlignment="1">
      <alignment horizontal="center" vertical="center" justifyLastLine="1"/>
    </xf>
    <xf numFmtId="49" fontId="25" fillId="0" borderId="2" xfId="1" applyNumberFormat="1" applyFont="1" applyFill="1" applyBorder="1" applyAlignment="1">
      <alignment vertical="center" wrapText="1"/>
    </xf>
    <xf numFmtId="49" fontId="25" fillId="0" borderId="7" xfId="1" applyNumberFormat="1" applyFont="1" applyFill="1" applyBorder="1" applyAlignment="1">
      <alignment vertical="center" wrapText="1"/>
    </xf>
    <xf numFmtId="49" fontId="25" fillId="0" borderId="8" xfId="1" applyNumberFormat="1" applyFont="1" applyFill="1" applyBorder="1" applyAlignment="1">
      <alignment vertical="center" wrapText="1"/>
    </xf>
    <xf numFmtId="49" fontId="25" fillId="0" borderId="23" xfId="1" applyNumberFormat="1" applyFont="1" applyFill="1" applyBorder="1" applyAlignment="1">
      <alignment vertical="center" wrapText="1"/>
    </xf>
    <xf numFmtId="49" fontId="25" fillId="0" borderId="6" xfId="1" applyNumberFormat="1" applyFont="1" applyFill="1" applyBorder="1" applyAlignment="1">
      <alignment vertical="center" wrapText="1"/>
    </xf>
    <xf numFmtId="49" fontId="25" fillId="0" borderId="9" xfId="1" applyNumberFormat="1" applyFont="1" applyFill="1" applyBorder="1" applyAlignment="1">
      <alignment vertical="center" wrapText="1"/>
    </xf>
    <xf numFmtId="49" fontId="25" fillId="0" borderId="24" xfId="1" applyNumberFormat="1" applyFont="1" applyFill="1" applyBorder="1" applyAlignment="1">
      <alignment vertical="center" wrapText="1"/>
    </xf>
    <xf numFmtId="0" fontId="25" fillId="0" borderId="18" xfId="1" applyNumberFormat="1" applyFont="1" applyFill="1" applyBorder="1" applyAlignment="1">
      <alignment horizontal="center" vertical="center"/>
    </xf>
    <xf numFmtId="0" fontId="25" fillId="0" borderId="19" xfId="1" applyNumberFormat="1" applyFont="1" applyFill="1" applyBorder="1" applyAlignment="1">
      <alignment horizontal="center" vertical="center"/>
    </xf>
    <xf numFmtId="49" fontId="34" fillId="0" borderId="11" xfId="1" applyNumberFormat="1" applyFont="1" applyFill="1" applyBorder="1" applyAlignment="1">
      <alignment vertical="center" wrapText="1"/>
    </xf>
    <xf numFmtId="49" fontId="34" fillId="0" borderId="12" xfId="1" applyNumberFormat="1" applyFont="1" applyFill="1" applyBorder="1" applyAlignment="1">
      <alignment vertical="center" wrapText="1"/>
    </xf>
    <xf numFmtId="49" fontId="34" fillId="0" borderId="13" xfId="1" applyNumberFormat="1" applyFont="1" applyFill="1" applyBorder="1" applyAlignment="1">
      <alignment vertical="center" wrapText="1"/>
    </xf>
    <xf numFmtId="49" fontId="25" fillId="0" borderId="4" xfId="1" applyNumberFormat="1" applyFont="1" applyFill="1" applyBorder="1" applyAlignment="1">
      <alignment horizontal="center" vertical="center" wrapText="1"/>
    </xf>
    <xf numFmtId="49" fontId="25" fillId="0" borderId="3" xfId="1" applyNumberFormat="1" applyFont="1" applyFill="1" applyBorder="1" applyAlignment="1">
      <alignment horizontal="center" vertical="center" wrapText="1"/>
    </xf>
    <xf numFmtId="49" fontId="25" fillId="0" borderId="1" xfId="1" applyNumberFormat="1" applyFont="1" applyFill="1" applyBorder="1" applyAlignment="1">
      <alignment horizontal="center" vertical="center" wrapText="1"/>
    </xf>
    <xf numFmtId="49" fontId="25" fillId="0" borderId="11" xfId="1" applyNumberFormat="1" applyFont="1" applyFill="1" applyBorder="1" applyAlignment="1">
      <alignment horizontal="left" vertical="center" wrapText="1"/>
    </xf>
    <xf numFmtId="49" fontId="25" fillId="0" borderId="12" xfId="1" applyNumberFormat="1" applyFont="1" applyFill="1" applyBorder="1" applyAlignment="1">
      <alignment horizontal="left" vertical="center" wrapText="1"/>
    </xf>
    <xf numFmtId="49" fontId="25" fillId="0" borderId="13" xfId="1" applyNumberFormat="1" applyFont="1" applyFill="1" applyBorder="1" applyAlignment="1">
      <alignment horizontal="left" vertical="center" wrapText="1"/>
    </xf>
    <xf numFmtId="0" fontId="44" fillId="0" borderId="0" xfId="1" applyFont="1" applyFill="1" applyAlignment="1">
      <alignment horizontal="right" vertical="center"/>
    </xf>
    <xf numFmtId="49" fontId="34" fillId="0" borderId="11" xfId="1" applyNumberFormat="1" applyFont="1" applyFill="1" applyBorder="1" applyAlignment="1">
      <alignment horizontal="left" vertical="center" wrapText="1"/>
    </xf>
    <xf numFmtId="49" fontId="34" fillId="0" borderId="12" xfId="1" applyNumberFormat="1" applyFont="1" applyFill="1" applyBorder="1" applyAlignment="1">
      <alignment horizontal="left" vertical="center" wrapText="1"/>
    </xf>
    <xf numFmtId="49" fontId="34" fillId="0" borderId="13" xfId="1" applyNumberFormat="1" applyFont="1" applyFill="1" applyBorder="1" applyAlignment="1">
      <alignment horizontal="left" vertical="center" wrapText="1"/>
    </xf>
    <xf numFmtId="0" fontId="25" fillId="0" borderId="43" xfId="1" applyNumberFormat="1" applyFont="1" applyFill="1" applyBorder="1" applyAlignment="1">
      <alignment horizontal="center" vertical="center"/>
    </xf>
    <xf numFmtId="0" fontId="25" fillId="0" borderId="34" xfId="1" applyNumberFormat="1" applyFont="1" applyFill="1" applyBorder="1" applyAlignment="1">
      <alignment horizontal="center" vertical="center"/>
    </xf>
    <xf numFmtId="0" fontId="25" fillId="0" borderId="35" xfId="1" applyNumberFormat="1" applyFont="1" applyFill="1" applyBorder="1" applyAlignment="1">
      <alignment horizontal="center" vertical="center"/>
    </xf>
    <xf numFmtId="0" fontId="23" fillId="0" borderId="11" xfId="1" applyFont="1" applyFill="1" applyBorder="1" applyAlignment="1">
      <alignment horizontal="center" vertical="center"/>
    </xf>
    <xf numFmtId="0" fontId="23" fillId="0" borderId="31" xfId="1" applyFont="1" applyFill="1" applyBorder="1" applyAlignment="1">
      <alignment horizontal="center" vertical="center"/>
    </xf>
    <xf numFmtId="49" fontId="25" fillId="0" borderId="9" xfId="1" applyNumberFormat="1" applyFont="1" applyFill="1" applyBorder="1" applyAlignment="1">
      <alignment horizontal="left" vertical="center" wrapText="1"/>
    </xf>
    <xf numFmtId="0" fontId="25" fillId="3" borderId="0" xfId="1" applyFont="1" applyFill="1" applyAlignment="1">
      <alignment horizontal="right" vertical="center"/>
    </xf>
    <xf numFmtId="0" fontId="24" fillId="0" borderId="24" xfId="1" applyFont="1" applyFill="1" applyBorder="1" applyAlignment="1">
      <alignment horizontal="left" vertical="center"/>
    </xf>
    <xf numFmtId="0" fontId="24" fillId="0" borderId="6" xfId="1" applyFont="1" applyFill="1" applyBorder="1" applyAlignment="1">
      <alignment horizontal="left" vertical="center"/>
    </xf>
    <xf numFmtId="0" fontId="24" fillId="0" borderId="5" xfId="1" applyFont="1" applyFill="1" applyBorder="1" applyAlignment="1">
      <alignment horizontal="left" vertical="center"/>
    </xf>
    <xf numFmtId="0" fontId="24" fillId="0" borderId="0" xfId="1" applyFont="1" applyFill="1" applyBorder="1" applyAlignment="1">
      <alignment horizontal="left" vertical="center"/>
    </xf>
    <xf numFmtId="0" fontId="24" fillId="0" borderId="10" xfId="1" applyFont="1" applyFill="1" applyBorder="1" applyAlignment="1">
      <alignment horizontal="left" vertical="center"/>
    </xf>
    <xf numFmtId="0" fontId="24" fillId="0" borderId="2" xfId="1" applyFont="1" applyFill="1" applyBorder="1" applyAlignment="1">
      <alignment horizontal="left" vertical="center"/>
    </xf>
    <xf numFmtId="0" fontId="24" fillId="0" borderId="7" xfId="1" applyFont="1" applyFill="1" applyBorder="1" applyAlignment="1">
      <alignment horizontal="left" vertical="center"/>
    </xf>
    <xf numFmtId="0" fontId="24" fillId="0" borderId="8" xfId="1" applyFont="1" applyFill="1" applyBorder="1" applyAlignment="1">
      <alignment horizontal="left" vertical="center"/>
    </xf>
    <xf numFmtId="49" fontId="25" fillId="3" borderId="23" xfId="1" applyNumberFormat="1" applyFont="1" applyFill="1" applyBorder="1" applyAlignment="1">
      <alignment vertical="center" wrapText="1"/>
    </xf>
    <xf numFmtId="49" fontId="25" fillId="3" borderId="6" xfId="1" applyNumberFormat="1" applyFont="1" applyFill="1" applyBorder="1" applyAlignment="1">
      <alignment vertical="center" wrapText="1"/>
    </xf>
    <xf numFmtId="49" fontId="25" fillId="3" borderId="11" xfId="1" applyNumberFormat="1" applyFont="1" applyFill="1" applyBorder="1" applyAlignment="1">
      <alignment vertical="center" wrapText="1"/>
    </xf>
    <xf numFmtId="49" fontId="25" fillId="3" borderId="12" xfId="1" applyNumberFormat="1" applyFont="1" applyFill="1" applyBorder="1" applyAlignment="1">
      <alignment vertical="center" wrapText="1"/>
    </xf>
    <xf numFmtId="49" fontId="25" fillId="3" borderId="13" xfId="1" applyNumberFormat="1" applyFont="1" applyFill="1" applyBorder="1" applyAlignment="1">
      <alignment vertical="center" wrapText="1"/>
    </xf>
    <xf numFmtId="49" fontId="25" fillId="4" borderId="11" xfId="1" applyNumberFormat="1" applyFont="1" applyFill="1" applyBorder="1" applyAlignment="1">
      <alignment vertical="center" wrapText="1"/>
    </xf>
    <xf numFmtId="49" fontId="25" fillId="4" borderId="12" xfId="1" applyNumberFormat="1" applyFont="1" applyFill="1" applyBorder="1" applyAlignment="1">
      <alignment vertical="center" wrapText="1"/>
    </xf>
    <xf numFmtId="49" fontId="25" fillId="4" borderId="13" xfId="1" applyNumberFormat="1" applyFont="1" applyFill="1" applyBorder="1" applyAlignment="1">
      <alignment vertical="center" wrapText="1"/>
    </xf>
    <xf numFmtId="49" fontId="25" fillId="3" borderId="2" xfId="1" applyNumberFormat="1" applyFont="1" applyFill="1" applyBorder="1" applyAlignment="1">
      <alignment vertical="center" wrapText="1"/>
    </xf>
    <xf numFmtId="49" fontId="25" fillId="3" borderId="7" xfId="1" applyNumberFormat="1" applyFont="1" applyFill="1" applyBorder="1" applyAlignment="1">
      <alignment vertical="center" wrapText="1"/>
    </xf>
    <xf numFmtId="49" fontId="25" fillId="3" borderId="8" xfId="1" applyNumberFormat="1" applyFont="1" applyFill="1" applyBorder="1" applyAlignment="1">
      <alignment vertical="center" wrapText="1"/>
    </xf>
    <xf numFmtId="49" fontId="25" fillId="3" borderId="22" xfId="1" applyNumberFormat="1" applyFont="1" applyFill="1" applyBorder="1" applyAlignment="1">
      <alignment horizontal="distributed" vertical="center" wrapText="1" justifyLastLine="1"/>
    </xf>
    <xf numFmtId="49" fontId="25" fillId="3" borderId="25" xfId="1" applyNumberFormat="1" applyFont="1" applyFill="1" applyBorder="1" applyAlignment="1">
      <alignment horizontal="distributed" vertical="center" wrapText="1" justifyLastLine="1"/>
    </xf>
    <xf numFmtId="49" fontId="25" fillId="3" borderId="21" xfId="1" applyNumberFormat="1" applyFont="1" applyFill="1" applyBorder="1" applyAlignment="1">
      <alignment horizontal="distributed" vertical="center" wrapText="1" justifyLastLine="1"/>
    </xf>
    <xf numFmtId="49" fontId="25" fillId="3" borderId="2" xfId="1" applyNumberFormat="1" applyFont="1" applyFill="1" applyBorder="1" applyAlignment="1">
      <alignment horizontal="distributed" vertical="center" wrapText="1" justifyLastLine="1"/>
    </xf>
    <xf numFmtId="49" fontId="25" fillId="3" borderId="7" xfId="1" applyNumberFormat="1" applyFont="1" applyFill="1" applyBorder="1" applyAlignment="1">
      <alignment horizontal="distributed" vertical="center" wrapText="1" justifyLastLine="1"/>
    </xf>
    <xf numFmtId="49" fontId="25" fillId="3" borderId="8" xfId="1" applyNumberFormat="1" applyFont="1" applyFill="1" applyBorder="1" applyAlignment="1">
      <alignment horizontal="distributed" vertical="center" wrapText="1" justifyLastLine="1"/>
    </xf>
    <xf numFmtId="0" fontId="25" fillId="3" borderId="22" xfId="1" applyNumberFormat="1" applyFont="1" applyFill="1" applyBorder="1" applyAlignment="1">
      <alignment horizontal="distributed" vertical="center" justifyLastLine="1"/>
    </xf>
    <xf numFmtId="0" fontId="25" fillId="3" borderId="29" xfId="1" applyNumberFormat="1" applyFont="1" applyFill="1" applyBorder="1" applyAlignment="1">
      <alignment horizontal="distributed" vertical="center" justifyLastLine="1"/>
    </xf>
    <xf numFmtId="0" fontId="25" fillId="3" borderId="2" xfId="1" applyNumberFormat="1" applyFont="1" applyFill="1" applyBorder="1" applyAlignment="1">
      <alignment horizontal="distributed" vertical="center" justifyLastLine="1"/>
    </xf>
    <xf numFmtId="0" fontId="25" fillId="3" borderId="30" xfId="1" applyNumberFormat="1" applyFont="1" applyFill="1" applyBorder="1" applyAlignment="1">
      <alignment horizontal="distributed" vertical="center" justifyLastLine="1"/>
    </xf>
    <xf numFmtId="49" fontId="25" fillId="4" borderId="9" xfId="1" applyNumberFormat="1" applyFont="1" applyFill="1" applyBorder="1" applyAlignment="1">
      <alignment vertical="center" wrapText="1"/>
    </xf>
    <xf numFmtId="49" fontId="25" fillId="3" borderId="24" xfId="1" applyNumberFormat="1" applyFont="1" applyFill="1" applyBorder="1" applyAlignment="1">
      <alignment vertical="center" wrapText="1"/>
    </xf>
    <xf numFmtId="0" fontId="25" fillId="3" borderId="18" xfId="1" applyNumberFormat="1" applyFont="1" applyFill="1" applyBorder="1" applyAlignment="1">
      <alignment horizontal="center" vertical="center"/>
    </xf>
    <xf numFmtId="0" fontId="25" fillId="3" borderId="19" xfId="1" applyNumberFormat="1" applyFont="1" applyFill="1" applyBorder="1" applyAlignment="1">
      <alignment horizontal="center" vertical="center"/>
    </xf>
    <xf numFmtId="49" fontId="25" fillId="0" borderId="20" xfId="1" applyNumberFormat="1" applyFont="1" applyFill="1" applyBorder="1" applyAlignment="1">
      <alignment vertical="center" wrapText="1"/>
    </xf>
    <xf numFmtId="49" fontId="25" fillId="0" borderId="34" xfId="1" applyNumberFormat="1" applyFont="1" applyFill="1" applyBorder="1" applyAlignment="1">
      <alignment vertical="center" wrapText="1"/>
    </xf>
    <xf numFmtId="49" fontId="25" fillId="0" borderId="35" xfId="1" applyNumberFormat="1" applyFont="1" applyFill="1" applyBorder="1" applyAlignment="1">
      <alignment vertical="center" wrapText="1"/>
    </xf>
    <xf numFmtId="0" fontId="25" fillId="0" borderId="11" xfId="1" applyNumberFormat="1" applyFont="1" applyFill="1" applyBorder="1" applyAlignment="1">
      <alignment vertical="center" wrapText="1"/>
    </xf>
    <xf numFmtId="0" fontId="25" fillId="0" borderId="13" xfId="1" applyNumberFormat="1" applyFont="1" applyFill="1" applyBorder="1" applyAlignment="1">
      <alignment vertical="center" wrapText="1"/>
    </xf>
  </cellXfs>
  <cellStyles count="7">
    <cellStyle name="ハイパーリンク" xfId="6" builtinId="8"/>
    <cellStyle name="桁区切り 2" xfId="2" xr:uid="{00000000-0005-0000-0000-000001000000}"/>
    <cellStyle name="桁区切り 2 2" xfId="5" xr:uid="{00000000-0005-0000-0000-000002000000}"/>
    <cellStyle name="標準" xfId="0" builtinId="0"/>
    <cellStyle name="標準 2" xfId="3" xr:uid="{00000000-0005-0000-0000-000004000000}"/>
    <cellStyle name="標準 3" xfId="4" xr:uid="{00000000-0005-0000-0000-000005000000}"/>
    <cellStyle name="標準_③予算事業別調書(目次様式)" xfId="1" xr:uid="{00000000-0005-0000-0000-000006000000}"/>
  </cellStyles>
  <dxfs count="124">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s>
  <tableStyles count="0" defaultTableStyle="TableStyleMedium2" defaultPivotStyle="PivotStyleMedium9"/>
  <colors>
    <mruColors>
      <color rgb="FFFF99FF"/>
      <color rgb="FFFFFF99"/>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81</xdr:row>
          <xdr:rowOff>38100</xdr:rowOff>
        </xdr:from>
        <xdr:to>
          <xdr:col>4</xdr:col>
          <xdr:colOff>1695450</xdr:colOff>
          <xdr:row>86</xdr:row>
          <xdr:rowOff>85725</xdr:rowOff>
        </xdr:to>
        <xdr:pic>
          <xdr:nvPicPr>
            <xdr:cNvPr id="2" name="図 5">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X$55:$Y$58" spid="_x0000_s15360"/>
                </a:ext>
              </a:extLst>
            </xdr:cNvPicPr>
          </xdr:nvPicPr>
          <xdr:blipFill>
            <a:blip xmlns:r="http://schemas.openxmlformats.org/officeDocument/2006/relationships" r:embed="rId1"/>
            <a:srcRect/>
            <a:stretch>
              <a:fillRect/>
            </a:stretch>
          </xdr:blipFill>
          <xdr:spPr bwMode="auto">
            <a:xfrm>
              <a:off x="952500" y="22840950"/>
              <a:ext cx="1314450" cy="138112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88</xdr:row>
          <xdr:rowOff>28575</xdr:rowOff>
        </xdr:from>
        <xdr:to>
          <xdr:col>4</xdr:col>
          <xdr:colOff>1703294</xdr:colOff>
          <xdr:row>92</xdr:row>
          <xdr:rowOff>39781</xdr:rowOff>
        </xdr:to>
        <xdr:pic>
          <xdr:nvPicPr>
            <xdr:cNvPr id="3" name="図 6">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X$60:$Y$64" spid="_x0000_s15361"/>
                </a:ext>
              </a:extLst>
            </xdr:cNvPicPr>
          </xdr:nvPicPr>
          <xdr:blipFill>
            <a:blip xmlns:r="http://schemas.openxmlformats.org/officeDocument/2006/relationships" r:embed="rId2"/>
            <a:srcRect/>
            <a:stretch>
              <a:fillRect/>
            </a:stretch>
          </xdr:blipFill>
          <xdr:spPr bwMode="auto">
            <a:xfrm>
              <a:off x="952500" y="24736425"/>
              <a:ext cx="1322294" cy="1154206"/>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bin"/><Relationship Id="rId13" Type="http://schemas.openxmlformats.org/officeDocument/2006/relationships/printerSettings" Target="../printerSettings/printerSettings16.bin"/><Relationship Id="rId18" Type="http://schemas.openxmlformats.org/officeDocument/2006/relationships/printerSettings" Target="../printerSettings/printerSettings21.bin"/><Relationship Id="rId26" Type="http://schemas.openxmlformats.org/officeDocument/2006/relationships/vmlDrawing" Target="../drawings/vmlDrawing3.vml"/><Relationship Id="rId3" Type="http://schemas.openxmlformats.org/officeDocument/2006/relationships/printerSettings" Target="../printerSettings/printerSettings6.bin"/><Relationship Id="rId21" Type="http://schemas.openxmlformats.org/officeDocument/2006/relationships/printerSettings" Target="../printerSettings/printerSettings24.bin"/><Relationship Id="rId7" Type="http://schemas.openxmlformats.org/officeDocument/2006/relationships/printerSettings" Target="../printerSettings/printerSettings10.bin"/><Relationship Id="rId12" Type="http://schemas.openxmlformats.org/officeDocument/2006/relationships/printerSettings" Target="../printerSettings/printerSettings15.bin"/><Relationship Id="rId17" Type="http://schemas.openxmlformats.org/officeDocument/2006/relationships/printerSettings" Target="../printerSettings/printerSettings20.bin"/><Relationship Id="rId25" Type="http://schemas.openxmlformats.org/officeDocument/2006/relationships/printerSettings" Target="../printerSettings/printerSettings28.bin"/><Relationship Id="rId2" Type="http://schemas.openxmlformats.org/officeDocument/2006/relationships/printerSettings" Target="../printerSettings/printerSettings5.bin"/><Relationship Id="rId16" Type="http://schemas.openxmlformats.org/officeDocument/2006/relationships/printerSettings" Target="../printerSettings/printerSettings19.bin"/><Relationship Id="rId20" Type="http://schemas.openxmlformats.org/officeDocument/2006/relationships/printerSettings" Target="../printerSettings/printerSettings23.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11" Type="http://schemas.openxmlformats.org/officeDocument/2006/relationships/printerSettings" Target="../printerSettings/printerSettings14.bin"/><Relationship Id="rId24" Type="http://schemas.openxmlformats.org/officeDocument/2006/relationships/printerSettings" Target="../printerSettings/printerSettings27.bin"/><Relationship Id="rId5" Type="http://schemas.openxmlformats.org/officeDocument/2006/relationships/printerSettings" Target="../printerSettings/printerSettings8.bin"/><Relationship Id="rId15" Type="http://schemas.openxmlformats.org/officeDocument/2006/relationships/printerSettings" Target="../printerSettings/printerSettings18.bin"/><Relationship Id="rId23" Type="http://schemas.openxmlformats.org/officeDocument/2006/relationships/printerSettings" Target="../printerSettings/printerSettings26.bin"/><Relationship Id="rId10" Type="http://schemas.openxmlformats.org/officeDocument/2006/relationships/printerSettings" Target="../printerSettings/printerSettings13.bin"/><Relationship Id="rId19" Type="http://schemas.openxmlformats.org/officeDocument/2006/relationships/printerSettings" Target="../printerSettings/printerSettings22.bin"/><Relationship Id="rId4" Type="http://schemas.openxmlformats.org/officeDocument/2006/relationships/printerSettings" Target="../printerSettings/printerSettings7.bin"/><Relationship Id="rId9" Type="http://schemas.openxmlformats.org/officeDocument/2006/relationships/printerSettings" Target="../printerSettings/printerSettings12.bin"/><Relationship Id="rId14" Type="http://schemas.openxmlformats.org/officeDocument/2006/relationships/printerSettings" Target="../printerSettings/printerSettings17.bin"/><Relationship Id="rId22" Type="http://schemas.openxmlformats.org/officeDocument/2006/relationships/printerSettings" Target="../printerSettings/printerSettings25.bin"/><Relationship Id="rId27"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98"/>
  <sheetViews>
    <sheetView view="pageBreakPreview" topLeftCell="D1" zoomScale="85" zoomScaleNormal="100" zoomScaleSheetLayoutView="85" workbookViewId="0">
      <pane ySplit="7" topLeftCell="A8" activePane="bottomLeft" state="frozen"/>
      <selection pane="bottomLeft" activeCell="F10" sqref="F10"/>
    </sheetView>
  </sheetViews>
  <sheetFormatPr defaultColWidth="8.6640625" defaultRowHeight="18" customHeight="1" outlineLevelCol="1"/>
  <cols>
    <col min="1" max="1" width="3.77734375" style="24" customWidth="1"/>
    <col min="2" max="4" width="1.21875" style="1" customWidth="1"/>
    <col min="5" max="5" width="25" style="1" customWidth="1"/>
    <col min="6" max="6" width="31.21875" style="15" customWidth="1"/>
    <col min="7" max="7" width="12.44140625" style="4" customWidth="1"/>
    <col min="8" max="9" width="11.21875" style="6" customWidth="1"/>
    <col min="10" max="10" width="11.21875" style="5" customWidth="1"/>
    <col min="11" max="11" width="5" style="17" customWidth="1"/>
    <col min="12" max="13" width="5" style="18" customWidth="1"/>
    <col min="14" max="14" width="3.88671875" style="8" customWidth="1" outlineLevel="1"/>
    <col min="15" max="15" width="4" style="8" customWidth="1" outlineLevel="1"/>
    <col min="16" max="16" width="3.88671875" style="8" customWidth="1" outlineLevel="1"/>
    <col min="17" max="17" width="3.21875" style="8" customWidth="1" outlineLevel="1"/>
    <col min="18" max="18" width="5" style="8" customWidth="1" outlineLevel="1"/>
    <col min="19" max="20" width="8.6640625" style="9" hidden="1" customWidth="1"/>
    <col min="21" max="21" width="23.88671875" style="9" bestFit="1" customWidth="1"/>
    <col min="22" max="22" width="16.109375" style="10" bestFit="1" customWidth="1"/>
    <col min="23" max="27" width="8.6640625" style="9" customWidth="1"/>
    <col min="28" max="28" width="8.6640625" style="11" customWidth="1"/>
    <col min="29" max="33" width="8.6640625" style="9" customWidth="1"/>
    <col min="34" max="38" width="8.6640625" style="12" customWidth="1"/>
    <col min="39" max="39" width="22.88671875" style="12" customWidth="1"/>
    <col min="40" max="193" width="8.6640625" style="9" customWidth="1"/>
    <col min="194" max="16384" width="8.6640625" style="9"/>
  </cols>
  <sheetData>
    <row r="1" spans="1:41" ht="18" customHeight="1">
      <c r="A1" s="96" t="s">
        <v>766</v>
      </c>
      <c r="C1" s="2"/>
      <c r="D1" s="2"/>
      <c r="E1" s="2"/>
      <c r="F1" s="3"/>
      <c r="J1" s="7"/>
      <c r="K1" s="334"/>
      <c r="L1" s="334"/>
      <c r="M1" s="289"/>
    </row>
    <row r="2" spans="1:41" ht="14.25" customHeight="1">
      <c r="A2" s="13"/>
      <c r="C2" s="14"/>
      <c r="D2" s="14"/>
      <c r="E2" s="14"/>
      <c r="G2" s="16"/>
      <c r="X2" s="335" t="s">
        <v>764</v>
      </c>
      <c r="Y2" s="336"/>
      <c r="Z2" s="336"/>
      <c r="AA2" s="336"/>
      <c r="AB2" s="336"/>
      <c r="AC2" s="336"/>
      <c r="AD2" s="336"/>
      <c r="AE2" s="336"/>
      <c r="AF2" s="337"/>
    </row>
    <row r="3" spans="1:41" ht="16.2">
      <c r="A3" s="19"/>
      <c r="C3" s="20"/>
      <c r="D3" s="20"/>
      <c r="E3" s="20"/>
      <c r="F3" s="21"/>
      <c r="G3" s="16"/>
      <c r="H3" s="22"/>
      <c r="J3" s="22"/>
      <c r="L3" s="23"/>
      <c r="M3" s="23"/>
      <c r="X3" s="338"/>
      <c r="Y3" s="339"/>
      <c r="Z3" s="339"/>
      <c r="AA3" s="339"/>
      <c r="AB3" s="339"/>
      <c r="AC3" s="339"/>
      <c r="AD3" s="339"/>
      <c r="AE3" s="339"/>
      <c r="AF3" s="340"/>
    </row>
    <row r="4" spans="1:41" ht="10.5" customHeight="1">
      <c r="F4" s="25"/>
      <c r="G4" s="341"/>
      <c r="H4" s="341"/>
      <c r="I4" s="341"/>
      <c r="J4" s="26"/>
      <c r="L4" s="27"/>
      <c r="M4" s="27"/>
      <c r="N4" s="28"/>
      <c r="O4" s="28"/>
      <c r="P4" s="28"/>
      <c r="Q4" s="29"/>
      <c r="X4" s="338"/>
      <c r="Y4" s="339"/>
      <c r="Z4" s="339"/>
      <c r="AA4" s="339"/>
      <c r="AB4" s="339"/>
      <c r="AC4" s="339"/>
      <c r="AD4" s="339"/>
      <c r="AE4" s="339"/>
      <c r="AF4" s="340"/>
    </row>
    <row r="5" spans="1:41" ht="27.75" customHeight="1" thickBot="1">
      <c r="F5" s="30"/>
      <c r="G5" s="31"/>
      <c r="H5" s="32"/>
      <c r="I5" s="32"/>
      <c r="J5" s="33"/>
      <c r="K5" s="34"/>
      <c r="L5" s="26" t="s">
        <v>880</v>
      </c>
      <c r="M5" s="26"/>
      <c r="N5" s="28"/>
      <c r="O5" s="28"/>
      <c r="P5" s="28"/>
      <c r="Q5" s="29"/>
      <c r="X5" s="338"/>
      <c r="Y5" s="339"/>
      <c r="Z5" s="339"/>
      <c r="AA5" s="339"/>
      <c r="AB5" s="339"/>
      <c r="AC5" s="339"/>
      <c r="AD5" s="339"/>
      <c r="AE5" s="339"/>
      <c r="AF5" s="340"/>
      <c r="AH5" s="342" t="s">
        <v>1440</v>
      </c>
      <c r="AI5" s="343"/>
      <c r="AJ5" s="343"/>
      <c r="AK5" s="343"/>
      <c r="AL5" s="343"/>
      <c r="AM5" s="343"/>
      <c r="AN5" s="343"/>
      <c r="AO5" s="344"/>
    </row>
    <row r="6" spans="1:41" ht="15" customHeight="1">
      <c r="A6" s="35" t="s">
        <v>723</v>
      </c>
      <c r="B6" s="351" t="s">
        <v>0</v>
      </c>
      <c r="C6" s="352"/>
      <c r="D6" s="352"/>
      <c r="E6" s="353"/>
      <c r="F6" s="357" t="s">
        <v>582</v>
      </c>
      <c r="G6" s="357" t="s">
        <v>583</v>
      </c>
      <c r="H6" s="105" t="s">
        <v>1413</v>
      </c>
      <c r="I6" s="105" t="s">
        <v>1414</v>
      </c>
      <c r="J6" s="106" t="s">
        <v>1415</v>
      </c>
      <c r="K6" s="360" t="s">
        <v>725</v>
      </c>
      <c r="L6" s="361"/>
      <c r="M6" s="364" t="s">
        <v>1439</v>
      </c>
      <c r="N6" s="36"/>
      <c r="O6" s="36"/>
      <c r="P6" s="36"/>
      <c r="Q6" s="29"/>
      <c r="R6" s="29"/>
      <c r="X6" s="9" t="s">
        <v>445</v>
      </c>
      <c r="Y6" s="9" t="s">
        <v>446</v>
      </c>
      <c r="Z6" s="9" t="s">
        <v>447</v>
      </c>
      <c r="AH6" s="345"/>
      <c r="AI6" s="346"/>
      <c r="AJ6" s="346"/>
      <c r="AK6" s="346"/>
      <c r="AL6" s="346"/>
      <c r="AM6" s="346"/>
      <c r="AN6" s="346"/>
      <c r="AO6" s="347"/>
    </row>
    <row r="7" spans="1:41" ht="15" customHeight="1">
      <c r="A7" s="37" t="s">
        <v>724</v>
      </c>
      <c r="B7" s="354"/>
      <c r="C7" s="355"/>
      <c r="D7" s="355"/>
      <c r="E7" s="356"/>
      <c r="F7" s="358"/>
      <c r="G7" s="359"/>
      <c r="H7" s="287" t="s">
        <v>1416</v>
      </c>
      <c r="I7" s="287" t="s">
        <v>1417</v>
      </c>
      <c r="J7" s="38" t="s">
        <v>1418</v>
      </c>
      <c r="K7" s="362"/>
      <c r="L7" s="363"/>
      <c r="M7" s="365"/>
      <c r="N7" s="36"/>
      <c r="O7" s="36"/>
      <c r="P7" s="36"/>
      <c r="Q7" s="29"/>
      <c r="R7" s="29"/>
      <c r="AH7" s="348"/>
      <c r="AI7" s="349"/>
      <c r="AJ7" s="349"/>
      <c r="AK7" s="349"/>
      <c r="AL7" s="349"/>
      <c r="AM7" s="349"/>
      <c r="AN7" s="349"/>
      <c r="AO7" s="350"/>
    </row>
    <row r="8" spans="1:41" ht="26.4">
      <c r="A8" s="90">
        <v>1</v>
      </c>
      <c r="B8" s="331" t="s">
        <v>1401</v>
      </c>
      <c r="C8" s="332"/>
      <c r="D8" s="332"/>
      <c r="E8" s="333"/>
      <c r="F8" s="39"/>
      <c r="G8" s="40"/>
      <c r="H8" s="41">
        <f>SUM(H9,H13)</f>
        <v>77674</v>
      </c>
      <c r="I8" s="41">
        <f>SUM(I9,I13)</f>
        <v>0</v>
      </c>
      <c r="J8" s="41">
        <f t="shared" ref="J8" si="0">+I8-H8</f>
        <v>-77674</v>
      </c>
      <c r="K8" s="42"/>
      <c r="L8" s="120"/>
      <c r="M8" s="293"/>
      <c r="N8" s="29" t="str">
        <f t="shared" ref="N8:N57" si="1">IF(B8&lt;&gt;"","款","-")</f>
        <v>款</v>
      </c>
      <c r="O8" s="29" t="str">
        <f t="shared" ref="O8:O57" si="2">IF(C8&lt;&gt;"","項","-")</f>
        <v>-</v>
      </c>
      <c r="P8" s="29" t="str">
        <f t="shared" ref="P8:P57" si="3">IF(D8&lt;&gt;"","目","-")</f>
        <v>-</v>
      </c>
      <c r="Q8" s="29" t="str">
        <f t="shared" ref="Q8:Q57" si="4">IF(E8&lt;&gt;"","節","-")</f>
        <v>-</v>
      </c>
      <c r="R8" s="29" t="str">
        <f t="shared" ref="R8:R57" si="5">IF(F8&lt;&gt;"","事項","-")</f>
        <v>-</v>
      </c>
      <c r="U8" s="9" t="s">
        <v>1419</v>
      </c>
      <c r="V8" s="290" t="str">
        <f t="shared" ref="V8:V57" si="6">IF(G8&lt;&gt;"",G8,"")</f>
        <v/>
      </c>
      <c r="X8" s="9">
        <f t="shared" ref="X8:X57" si="7">IF(LENB(D8)/2&gt;13.5,2,1)</f>
        <v>1</v>
      </c>
      <c r="Y8" s="271">
        <f t="shared" ref="Y8:Y57" si="8">IF(LENB(E8)/2&gt;26,3,IF(LENB(E8)/2&gt;13,2,1))</f>
        <v>1</v>
      </c>
      <c r="Z8" s="271">
        <f t="shared" ref="Z8:Z57" si="9">IF(LENB(F8)/2&gt;48,4,IF(LENB(F8)/2&gt;32,3,IF(LENB(F8)/2&gt;16,2,1)))</f>
        <v>1</v>
      </c>
      <c r="AA8" s="271">
        <f t="shared" ref="AA8:AA57" si="10">MAX(X8:Z8)</f>
        <v>1</v>
      </c>
      <c r="AB8" s="272" t="str">
        <f t="shared" ref="AB8:AB57" si="11">IF(AA8=4,"⑤"&amp;CHAR(10)&amp;CHAR(10)&amp;CHAR(10)&amp;CHAR(10),IF(AA8=3,"④"&amp;CHAR(10)&amp;CHAR(10)&amp;CHAR(10),IF(AA8=2,"③"&amp;CHAR(10)&amp;CHAR(10),"②"&amp;CHAR(10))))</f>
        <v xml:space="preserve">②
</v>
      </c>
      <c r="AD8" s="273">
        <f>LENB(D8)/2</f>
        <v>0</v>
      </c>
      <c r="AE8" s="273">
        <f>LENB(E8)/2</f>
        <v>0</v>
      </c>
      <c r="AF8" s="273">
        <f>LENB(F8)/2</f>
        <v>0</v>
      </c>
      <c r="AH8" s="12" t="str">
        <f>IF(N8="款",B8,AH7)</f>
        <v>16款　使用料及手数料</v>
      </c>
      <c r="AI8" s="12">
        <f>IF(AH7=AH8,IF(O8="項",C8,AI7),0)</f>
        <v>0</v>
      </c>
      <c r="AJ8" s="12">
        <f>IF(AI7=AI8,IF(P8="目",D8,AJ7),0)</f>
        <v>0</v>
      </c>
      <c r="AK8" s="12" t="str">
        <f>IF(AJ7=AJ8,IF(Q8="節",E8,"事項"),0)</f>
        <v>事項</v>
      </c>
      <c r="AM8" s="12" t="str">
        <f>IF(AI8=0,AH8,IF(AJ8=0,CONCATENATE(AH8,AI8),IF(AK8=0,CONCATENATE(AH8,AI8,AJ8),IF(AK8="事項",0,CONCATENATE(AH8,AI8,AJ8,AK8)))))</f>
        <v>16款　使用料及手数料</v>
      </c>
    </row>
    <row r="9" spans="1:41" ht="27" customHeight="1">
      <c r="A9" s="90">
        <v>2</v>
      </c>
      <c r="B9" s="45"/>
      <c r="C9" s="366" t="s">
        <v>2</v>
      </c>
      <c r="D9" s="367"/>
      <c r="E9" s="368"/>
      <c r="F9" s="39"/>
      <c r="G9" s="40"/>
      <c r="H9" s="41">
        <f>SUM(H10)</f>
        <v>44794</v>
      </c>
      <c r="I9" s="41">
        <f>SUM(I10)</f>
        <v>0</v>
      </c>
      <c r="J9" s="41">
        <f>+I9-H9</f>
        <v>-44794</v>
      </c>
      <c r="K9" s="42"/>
      <c r="L9" s="121"/>
      <c r="M9" s="294"/>
      <c r="N9" s="29" t="str">
        <f t="shared" si="1"/>
        <v>-</v>
      </c>
      <c r="O9" s="29" t="str">
        <f t="shared" si="2"/>
        <v>項</v>
      </c>
      <c r="P9" s="29" t="str">
        <f t="shared" si="3"/>
        <v>-</v>
      </c>
      <c r="Q9" s="29" t="str">
        <f t="shared" si="4"/>
        <v>-</v>
      </c>
      <c r="R9" s="29" t="str">
        <f t="shared" si="5"/>
        <v>-</v>
      </c>
      <c r="U9" s="9" t="s">
        <v>1419</v>
      </c>
      <c r="V9" s="290" t="str">
        <f t="shared" si="6"/>
        <v/>
      </c>
      <c r="X9" s="9">
        <f t="shared" si="7"/>
        <v>1</v>
      </c>
      <c r="Y9" s="271">
        <f t="shared" si="8"/>
        <v>1</v>
      </c>
      <c r="Z9" s="271">
        <f t="shared" si="9"/>
        <v>1</v>
      </c>
      <c r="AA9" s="271">
        <f t="shared" si="10"/>
        <v>1</v>
      </c>
      <c r="AB9" s="272" t="str">
        <f t="shared" si="11"/>
        <v xml:space="preserve">②
</v>
      </c>
      <c r="AD9" s="273">
        <f t="shared" ref="AD9:AF57" si="12">LENB(D9)/2</f>
        <v>0</v>
      </c>
      <c r="AE9" s="273">
        <f t="shared" si="12"/>
        <v>0</v>
      </c>
      <c r="AF9" s="273">
        <f t="shared" si="12"/>
        <v>0</v>
      </c>
      <c r="AH9" s="12" t="str">
        <f t="shared" ref="AH9:AH57" si="13">IF(N9="款",B9,AH8)</f>
        <v>16款　使用料及手数料</v>
      </c>
      <c r="AI9" s="12" t="str">
        <f t="shared" ref="AI9:AI57" si="14">IF(AH8=AH9,IF(O9="項",C9,AI8),0)</f>
        <v>1項　使用料</v>
      </c>
      <c r="AJ9" s="12">
        <f t="shared" ref="AJ9:AJ57" si="15">IF(AI8=AI9,IF(P9="目",D9,AJ8),0)</f>
        <v>0</v>
      </c>
      <c r="AK9" s="12" t="str">
        <f t="shared" ref="AK9:AK57" si="16">IF(AJ8=AJ9,IF(Q9="節",E9,"事項"),0)</f>
        <v>事項</v>
      </c>
      <c r="AM9" s="12" t="str">
        <f t="shared" ref="AM9:AM57" si="17">IF(AI9=0,AH9,IF(AJ9=0,CONCATENATE(AH9,AI9),IF(AK9=0,CONCATENATE(AH9,AI9,AJ9),IF(AK9="事項",0,CONCATENATE(AH9,AI9,AJ9,AK9)))))</f>
        <v>16款　使用料及手数料1項　使用料</v>
      </c>
    </row>
    <row r="10" spans="1:41" ht="26.4">
      <c r="A10" s="90">
        <v>3</v>
      </c>
      <c r="B10" s="45"/>
      <c r="C10" s="44"/>
      <c r="D10" s="369" t="s">
        <v>112</v>
      </c>
      <c r="E10" s="370"/>
      <c r="F10" s="216"/>
      <c r="G10" s="217"/>
      <c r="H10" s="215">
        <f>SUM(H11:H12)</f>
        <v>44794</v>
      </c>
      <c r="I10" s="215">
        <f>SUM(I11:I12)</f>
        <v>0</v>
      </c>
      <c r="J10" s="215">
        <f t="shared" ref="J10:J20" si="18">+I10-H10</f>
        <v>-44794</v>
      </c>
      <c r="K10" s="251"/>
      <c r="L10" s="252"/>
      <c r="M10" s="294"/>
      <c r="N10" s="29" t="str">
        <f t="shared" si="1"/>
        <v>-</v>
      </c>
      <c r="O10" s="29" t="str">
        <f t="shared" si="2"/>
        <v>-</v>
      </c>
      <c r="P10" s="29" t="str">
        <f t="shared" si="3"/>
        <v>目</v>
      </c>
      <c r="Q10" s="29" t="str">
        <f t="shared" si="4"/>
        <v>-</v>
      </c>
      <c r="R10" s="29" t="str">
        <f t="shared" si="5"/>
        <v>-</v>
      </c>
      <c r="U10" s="9" t="s">
        <v>1419</v>
      </c>
      <c r="V10" s="290" t="str">
        <f t="shared" si="6"/>
        <v/>
      </c>
      <c r="X10" s="9">
        <f t="shared" si="7"/>
        <v>1</v>
      </c>
      <c r="Y10" s="271">
        <f t="shared" si="8"/>
        <v>1</v>
      </c>
      <c r="Z10" s="271">
        <f t="shared" si="9"/>
        <v>1</v>
      </c>
      <c r="AA10" s="271">
        <f t="shared" si="10"/>
        <v>1</v>
      </c>
      <c r="AB10" s="272" t="str">
        <f t="shared" si="11"/>
        <v xml:space="preserve">②
</v>
      </c>
      <c r="AD10" s="273">
        <f t="shared" si="12"/>
        <v>8</v>
      </c>
      <c r="AE10" s="273">
        <f t="shared" si="12"/>
        <v>0</v>
      </c>
      <c r="AF10" s="273">
        <f t="shared" si="12"/>
        <v>0</v>
      </c>
      <c r="AH10" s="12" t="str">
        <f t="shared" si="13"/>
        <v>16款　使用料及手数料</v>
      </c>
      <c r="AI10" s="12" t="str">
        <f t="shared" si="14"/>
        <v>1項　使用料</v>
      </c>
      <c r="AJ10" s="12" t="str">
        <f t="shared" si="15"/>
        <v>10目　消防使用料</v>
      </c>
      <c r="AK10" s="12">
        <f t="shared" si="16"/>
        <v>0</v>
      </c>
      <c r="AM10" s="12" t="str">
        <f t="shared" si="17"/>
        <v>16款　使用料及手数料1項　使用料10目　消防使用料</v>
      </c>
    </row>
    <row r="11" spans="1:41" ht="26.4">
      <c r="A11" s="90">
        <v>4</v>
      </c>
      <c r="B11" s="45"/>
      <c r="C11" s="45"/>
      <c r="D11" s="44"/>
      <c r="E11" s="292" t="s">
        <v>113</v>
      </c>
      <c r="F11" s="46" t="s">
        <v>787</v>
      </c>
      <c r="G11" s="47" t="s">
        <v>115</v>
      </c>
      <c r="H11" s="41">
        <v>4213</v>
      </c>
      <c r="I11" s="41"/>
      <c r="J11" s="41">
        <f t="shared" si="18"/>
        <v>-4213</v>
      </c>
      <c r="K11" s="42"/>
      <c r="L11" s="121"/>
      <c r="M11" s="294"/>
      <c r="N11" s="29" t="str">
        <f t="shared" si="1"/>
        <v>-</v>
      </c>
      <c r="O11" s="29" t="str">
        <f t="shared" si="2"/>
        <v>-</v>
      </c>
      <c r="P11" s="29" t="str">
        <f t="shared" si="3"/>
        <v>-</v>
      </c>
      <c r="Q11" s="29" t="str">
        <f t="shared" si="4"/>
        <v>節</v>
      </c>
      <c r="R11" s="29" t="str">
        <f t="shared" si="5"/>
        <v>事項</v>
      </c>
      <c r="U11" s="9" t="s">
        <v>1419</v>
      </c>
      <c r="V11" s="290" t="str">
        <f t="shared" si="6"/>
        <v>消防局</v>
      </c>
      <c r="X11" s="9">
        <f t="shared" si="7"/>
        <v>1</v>
      </c>
      <c r="Y11" s="271">
        <f t="shared" si="8"/>
        <v>1</v>
      </c>
      <c r="Z11" s="271">
        <f t="shared" si="9"/>
        <v>1</v>
      </c>
      <c r="AA11" s="271">
        <f t="shared" si="10"/>
        <v>1</v>
      </c>
      <c r="AB11" s="272" t="str">
        <f t="shared" si="11"/>
        <v xml:space="preserve">②
</v>
      </c>
      <c r="AD11" s="273">
        <f t="shared" si="12"/>
        <v>0</v>
      </c>
      <c r="AE11" s="273">
        <f t="shared" si="12"/>
        <v>11.5</v>
      </c>
      <c r="AF11" s="273">
        <f t="shared" si="12"/>
        <v>4</v>
      </c>
      <c r="AH11" s="12" t="str">
        <f t="shared" si="13"/>
        <v>16款　使用料及手数料</v>
      </c>
      <c r="AI11" s="12" t="str">
        <f t="shared" si="14"/>
        <v>1項　使用料</v>
      </c>
      <c r="AJ11" s="12" t="str">
        <f t="shared" si="15"/>
        <v>10目　消防使用料</v>
      </c>
      <c r="AK11" s="12" t="str">
        <f t="shared" si="16"/>
        <v>1節　防災センター使用料</v>
      </c>
      <c r="AM11" s="12" t="str">
        <f t="shared" si="17"/>
        <v>16款　使用料及手数料1項　使用料10目　消防使用料1節　防災センター使用料</v>
      </c>
    </row>
    <row r="12" spans="1:41" ht="26.4">
      <c r="A12" s="90">
        <v>5</v>
      </c>
      <c r="B12" s="45"/>
      <c r="C12" s="45"/>
      <c r="D12" s="45"/>
      <c r="E12" s="253" t="s">
        <v>114</v>
      </c>
      <c r="F12" s="93" t="s">
        <v>843</v>
      </c>
      <c r="G12" s="94" t="s">
        <v>115</v>
      </c>
      <c r="H12" s="51">
        <v>40581</v>
      </c>
      <c r="I12" s="51"/>
      <c r="J12" s="51">
        <f t="shared" si="18"/>
        <v>-40581</v>
      </c>
      <c r="K12" s="92"/>
      <c r="L12" s="122"/>
      <c r="M12" s="294"/>
      <c r="N12" s="29" t="str">
        <f t="shared" si="1"/>
        <v>-</v>
      </c>
      <c r="O12" s="29" t="str">
        <f t="shared" si="2"/>
        <v>-</v>
      </c>
      <c r="P12" s="29" t="str">
        <f t="shared" si="3"/>
        <v>-</v>
      </c>
      <c r="Q12" s="29" t="str">
        <f t="shared" si="4"/>
        <v>節</v>
      </c>
      <c r="R12" s="29" t="str">
        <f t="shared" si="5"/>
        <v>事項</v>
      </c>
      <c r="U12" s="9" t="s">
        <v>1419</v>
      </c>
      <c r="V12" s="290" t="str">
        <f t="shared" si="6"/>
        <v>消防局</v>
      </c>
      <c r="X12" s="9">
        <f t="shared" si="7"/>
        <v>1</v>
      </c>
      <c r="Y12" s="271">
        <f t="shared" si="8"/>
        <v>1</v>
      </c>
      <c r="Z12" s="271">
        <f t="shared" si="9"/>
        <v>1</v>
      </c>
      <c r="AA12" s="271">
        <f t="shared" si="10"/>
        <v>1</v>
      </c>
      <c r="AB12" s="272" t="str">
        <f t="shared" si="11"/>
        <v xml:space="preserve">②
</v>
      </c>
      <c r="AD12" s="273">
        <f t="shared" si="12"/>
        <v>0</v>
      </c>
      <c r="AE12" s="273">
        <f t="shared" si="12"/>
        <v>7.5</v>
      </c>
      <c r="AF12" s="273">
        <f t="shared" si="12"/>
        <v>11</v>
      </c>
      <c r="AH12" s="12" t="str">
        <f t="shared" si="13"/>
        <v>16款　使用料及手数料</v>
      </c>
      <c r="AI12" s="12" t="str">
        <f t="shared" si="14"/>
        <v>1項　使用料</v>
      </c>
      <c r="AJ12" s="12" t="str">
        <f t="shared" si="15"/>
        <v>10目　消防使用料</v>
      </c>
      <c r="AK12" s="12" t="str">
        <f t="shared" si="16"/>
        <v>2節　其他使用料</v>
      </c>
      <c r="AM12" s="12" t="str">
        <f t="shared" si="17"/>
        <v>16款　使用料及手数料1項　使用料10目　消防使用料2節　其他使用料</v>
      </c>
    </row>
    <row r="13" spans="1:41" ht="27" customHeight="1">
      <c r="A13" s="90">
        <v>6</v>
      </c>
      <c r="B13" s="45"/>
      <c r="C13" s="331" t="s">
        <v>642</v>
      </c>
      <c r="D13" s="332"/>
      <c r="E13" s="333"/>
      <c r="F13" s="39"/>
      <c r="G13" s="40"/>
      <c r="H13" s="41">
        <f>SUM(H14)</f>
        <v>32880</v>
      </c>
      <c r="I13" s="41">
        <f>SUM(I14)</f>
        <v>0</v>
      </c>
      <c r="J13" s="41">
        <f t="shared" si="18"/>
        <v>-32880</v>
      </c>
      <c r="K13" s="42"/>
      <c r="L13" s="121"/>
      <c r="M13" s="294"/>
      <c r="N13" s="29" t="str">
        <f t="shared" si="1"/>
        <v>-</v>
      </c>
      <c r="O13" s="29" t="str">
        <f t="shared" si="2"/>
        <v>項</v>
      </c>
      <c r="P13" s="29" t="str">
        <f t="shared" si="3"/>
        <v>-</v>
      </c>
      <c r="Q13" s="29" t="str">
        <f t="shared" si="4"/>
        <v>-</v>
      </c>
      <c r="R13" s="29" t="str">
        <f t="shared" si="5"/>
        <v>-</v>
      </c>
      <c r="U13" s="9" t="s">
        <v>1419</v>
      </c>
      <c r="V13" s="290" t="str">
        <f t="shared" si="6"/>
        <v/>
      </c>
      <c r="X13" s="9">
        <f t="shared" si="7"/>
        <v>1</v>
      </c>
      <c r="Y13" s="271">
        <f t="shared" si="8"/>
        <v>1</v>
      </c>
      <c r="Z13" s="271">
        <f t="shared" si="9"/>
        <v>1</v>
      </c>
      <c r="AA13" s="271">
        <f t="shared" si="10"/>
        <v>1</v>
      </c>
      <c r="AB13" s="272" t="str">
        <f t="shared" si="11"/>
        <v xml:space="preserve">②
</v>
      </c>
      <c r="AD13" s="273">
        <f t="shared" si="12"/>
        <v>0</v>
      </c>
      <c r="AE13" s="273">
        <f t="shared" si="12"/>
        <v>0</v>
      </c>
      <c r="AF13" s="273">
        <f t="shared" si="12"/>
        <v>0</v>
      </c>
      <c r="AH13" s="12" t="str">
        <f t="shared" si="13"/>
        <v>16款　使用料及手数料</v>
      </c>
      <c r="AI13" s="12" t="str">
        <f t="shared" si="14"/>
        <v>2項　手数料</v>
      </c>
      <c r="AJ13" s="12">
        <f t="shared" si="15"/>
        <v>0</v>
      </c>
      <c r="AK13" s="12">
        <f t="shared" si="16"/>
        <v>0</v>
      </c>
      <c r="AM13" s="12" t="str">
        <f t="shared" si="17"/>
        <v>16款　使用料及手数料2項　手数料</v>
      </c>
    </row>
    <row r="14" spans="1:41" ht="26.4">
      <c r="A14" s="90">
        <v>7</v>
      </c>
      <c r="B14" s="45"/>
      <c r="C14" s="45"/>
      <c r="D14" s="331" t="s">
        <v>147</v>
      </c>
      <c r="E14" s="333"/>
      <c r="F14" s="46"/>
      <c r="G14" s="47"/>
      <c r="H14" s="41">
        <f>SUM(H15)</f>
        <v>32880</v>
      </c>
      <c r="I14" s="41">
        <f>SUM(I15)</f>
        <v>0</v>
      </c>
      <c r="J14" s="41">
        <f t="shared" si="18"/>
        <v>-32880</v>
      </c>
      <c r="K14" s="42"/>
      <c r="L14" s="121"/>
      <c r="M14" s="294"/>
      <c r="N14" s="29" t="str">
        <f t="shared" si="1"/>
        <v>-</v>
      </c>
      <c r="O14" s="29" t="str">
        <f t="shared" si="2"/>
        <v>-</v>
      </c>
      <c r="P14" s="29" t="str">
        <f t="shared" si="3"/>
        <v>目</v>
      </c>
      <c r="Q14" s="29" t="str">
        <f t="shared" si="4"/>
        <v>-</v>
      </c>
      <c r="R14" s="29" t="str">
        <f t="shared" si="5"/>
        <v>-</v>
      </c>
      <c r="U14" s="9" t="s">
        <v>1419</v>
      </c>
      <c r="V14" s="290" t="str">
        <f t="shared" si="6"/>
        <v/>
      </c>
      <c r="X14" s="9">
        <f t="shared" si="7"/>
        <v>1</v>
      </c>
      <c r="Y14" s="271">
        <f t="shared" si="8"/>
        <v>1</v>
      </c>
      <c r="Z14" s="271">
        <f t="shared" si="9"/>
        <v>1</v>
      </c>
      <c r="AA14" s="271">
        <f t="shared" si="10"/>
        <v>1</v>
      </c>
      <c r="AB14" s="272" t="str">
        <f t="shared" si="11"/>
        <v xml:space="preserve">②
</v>
      </c>
      <c r="AD14" s="273">
        <f t="shared" si="12"/>
        <v>7.5</v>
      </c>
      <c r="AE14" s="273">
        <f t="shared" si="12"/>
        <v>0</v>
      </c>
      <c r="AF14" s="273">
        <f t="shared" si="12"/>
        <v>0</v>
      </c>
      <c r="AH14" s="12" t="str">
        <f t="shared" si="13"/>
        <v>16款　使用料及手数料</v>
      </c>
      <c r="AI14" s="12" t="str">
        <f t="shared" si="14"/>
        <v>2項　手数料</v>
      </c>
      <c r="AJ14" s="12" t="str">
        <f t="shared" si="15"/>
        <v>9目　消防手数料</v>
      </c>
      <c r="AK14" s="12">
        <f t="shared" si="16"/>
        <v>0</v>
      </c>
      <c r="AM14" s="12" t="str">
        <f t="shared" si="17"/>
        <v>16款　使用料及手数料2項　手数料9目　消防手数料</v>
      </c>
    </row>
    <row r="15" spans="1:41" ht="26.4">
      <c r="A15" s="90">
        <v>8</v>
      </c>
      <c r="B15" s="45"/>
      <c r="C15" s="45"/>
      <c r="D15" s="103"/>
      <c r="E15" s="292" t="s">
        <v>148</v>
      </c>
      <c r="F15" s="46" t="s">
        <v>768</v>
      </c>
      <c r="G15" s="47" t="s">
        <v>115</v>
      </c>
      <c r="H15" s="41">
        <v>32880</v>
      </c>
      <c r="I15" s="41"/>
      <c r="J15" s="41">
        <f>+I15-H15</f>
        <v>-32880</v>
      </c>
      <c r="K15" s="254" t="s">
        <v>1400</v>
      </c>
      <c r="L15" s="255"/>
      <c r="M15" s="115"/>
      <c r="N15" s="29" t="str">
        <f t="shared" si="1"/>
        <v>-</v>
      </c>
      <c r="O15" s="29" t="str">
        <f t="shared" si="2"/>
        <v>-</v>
      </c>
      <c r="P15" s="29" t="str">
        <f t="shared" si="3"/>
        <v>-</v>
      </c>
      <c r="Q15" s="29" t="str">
        <f t="shared" si="4"/>
        <v>節</v>
      </c>
      <c r="R15" s="29" t="str">
        <f t="shared" si="5"/>
        <v>事項</v>
      </c>
      <c r="U15" s="9" t="s">
        <v>1419</v>
      </c>
      <c r="V15" s="290" t="str">
        <f t="shared" si="6"/>
        <v>消防局</v>
      </c>
      <c r="X15" s="9">
        <f t="shared" si="7"/>
        <v>1</v>
      </c>
      <c r="Y15" s="271">
        <f t="shared" si="8"/>
        <v>1</v>
      </c>
      <c r="Z15" s="271">
        <f t="shared" si="9"/>
        <v>1</v>
      </c>
      <c r="AA15" s="271">
        <f t="shared" si="10"/>
        <v>1</v>
      </c>
      <c r="AB15" s="272" t="str">
        <f t="shared" si="11"/>
        <v xml:space="preserve">②
</v>
      </c>
      <c r="AD15" s="273">
        <f t="shared" si="12"/>
        <v>0</v>
      </c>
      <c r="AE15" s="273">
        <f t="shared" si="12"/>
        <v>7.5</v>
      </c>
      <c r="AF15" s="273">
        <f t="shared" si="12"/>
        <v>14</v>
      </c>
      <c r="AH15" s="12" t="str">
        <f t="shared" si="13"/>
        <v>16款　使用料及手数料</v>
      </c>
      <c r="AI15" s="12" t="str">
        <f t="shared" si="14"/>
        <v>2項　手数料</v>
      </c>
      <c r="AJ15" s="12" t="str">
        <f t="shared" si="15"/>
        <v>9目　消防手数料</v>
      </c>
      <c r="AK15" s="12" t="str">
        <f t="shared" si="16"/>
        <v>1節　消防手数料</v>
      </c>
      <c r="AM15" s="12" t="str">
        <f t="shared" si="17"/>
        <v>16款　使用料及手数料2項　手数料9目　消防手数料1節　消防手数料</v>
      </c>
    </row>
    <row r="16" spans="1:41" ht="27" hidden="1" customHeight="1">
      <c r="A16" s="90">
        <v>9</v>
      </c>
      <c r="B16" s="331" t="s">
        <v>1402</v>
      </c>
      <c r="C16" s="332"/>
      <c r="D16" s="332"/>
      <c r="E16" s="333"/>
      <c r="F16" s="39"/>
      <c r="G16" s="40"/>
      <c r="H16" s="41">
        <f>H17</f>
        <v>0</v>
      </c>
      <c r="I16" s="41">
        <f t="shared" ref="I16:I18" si="19">I17</f>
        <v>0</v>
      </c>
      <c r="J16" s="41">
        <f>+I16-H16</f>
        <v>0</v>
      </c>
      <c r="K16" s="42"/>
      <c r="L16" s="120"/>
      <c r="M16" s="293"/>
      <c r="N16" s="29" t="str">
        <f t="shared" si="1"/>
        <v>款</v>
      </c>
      <c r="O16" s="29" t="str">
        <f t="shared" si="2"/>
        <v>-</v>
      </c>
      <c r="P16" s="29" t="str">
        <f t="shared" si="3"/>
        <v>-</v>
      </c>
      <c r="Q16" s="29" t="str">
        <f t="shared" si="4"/>
        <v>-</v>
      </c>
      <c r="R16" s="29" t="str">
        <f t="shared" si="5"/>
        <v>-</v>
      </c>
      <c r="U16" s="9" t="s">
        <v>1117</v>
      </c>
      <c r="V16" s="290" t="str">
        <f t="shared" si="6"/>
        <v/>
      </c>
      <c r="X16" s="9">
        <f t="shared" si="7"/>
        <v>1</v>
      </c>
      <c r="Y16" s="271">
        <f t="shared" si="8"/>
        <v>1</v>
      </c>
      <c r="Z16" s="271">
        <f t="shared" si="9"/>
        <v>1</v>
      </c>
      <c r="AA16" s="271">
        <f t="shared" si="10"/>
        <v>1</v>
      </c>
      <c r="AB16" s="272" t="str">
        <f t="shared" si="11"/>
        <v xml:space="preserve">②
</v>
      </c>
      <c r="AD16" s="273">
        <f t="shared" si="12"/>
        <v>0</v>
      </c>
      <c r="AE16" s="273">
        <f t="shared" si="12"/>
        <v>0</v>
      </c>
      <c r="AF16" s="273">
        <f t="shared" si="12"/>
        <v>0</v>
      </c>
      <c r="AH16" s="12" t="str">
        <f t="shared" si="13"/>
        <v>17款　国庫支出金</v>
      </c>
      <c r="AI16" s="12">
        <f t="shared" si="14"/>
        <v>0</v>
      </c>
      <c r="AJ16" s="12">
        <f t="shared" si="15"/>
        <v>0</v>
      </c>
      <c r="AK16" s="12">
        <f t="shared" si="16"/>
        <v>0</v>
      </c>
      <c r="AM16" s="12" t="str">
        <f t="shared" si="17"/>
        <v>17款　国庫支出金</v>
      </c>
    </row>
    <row r="17" spans="1:39" ht="27" hidden="1" customHeight="1">
      <c r="A17" s="90">
        <v>10</v>
      </c>
      <c r="B17" s="52"/>
      <c r="C17" s="331" t="s">
        <v>9</v>
      </c>
      <c r="D17" s="332"/>
      <c r="E17" s="333"/>
      <c r="F17" s="39"/>
      <c r="G17" s="40"/>
      <c r="H17" s="41">
        <f>H18</f>
        <v>0</v>
      </c>
      <c r="I17" s="41">
        <f t="shared" si="19"/>
        <v>0</v>
      </c>
      <c r="J17" s="41">
        <f>+I17-H17</f>
        <v>0</v>
      </c>
      <c r="K17" s="42"/>
      <c r="L17" s="121"/>
      <c r="M17" s="294"/>
      <c r="N17" s="29" t="str">
        <f t="shared" si="1"/>
        <v>-</v>
      </c>
      <c r="O17" s="29" t="str">
        <f t="shared" si="2"/>
        <v>項</v>
      </c>
      <c r="P17" s="29" t="str">
        <f t="shared" si="3"/>
        <v>-</v>
      </c>
      <c r="Q17" s="29" t="str">
        <f t="shared" si="4"/>
        <v>-</v>
      </c>
      <c r="R17" s="29" t="str">
        <f t="shared" si="5"/>
        <v>-</v>
      </c>
      <c r="U17" s="9" t="s">
        <v>1117</v>
      </c>
      <c r="V17" s="290" t="str">
        <f t="shared" si="6"/>
        <v/>
      </c>
      <c r="X17" s="9">
        <f t="shared" si="7"/>
        <v>1</v>
      </c>
      <c r="Y17" s="271">
        <f t="shared" si="8"/>
        <v>1</v>
      </c>
      <c r="Z17" s="271">
        <f t="shared" si="9"/>
        <v>1</v>
      </c>
      <c r="AA17" s="271">
        <f t="shared" si="10"/>
        <v>1</v>
      </c>
      <c r="AB17" s="272" t="str">
        <f t="shared" si="11"/>
        <v xml:space="preserve">②
</v>
      </c>
      <c r="AD17" s="273">
        <f t="shared" si="12"/>
        <v>0</v>
      </c>
      <c r="AE17" s="273">
        <f t="shared" si="12"/>
        <v>0</v>
      </c>
      <c r="AF17" s="273">
        <f t="shared" si="12"/>
        <v>0</v>
      </c>
      <c r="AH17" s="12" t="str">
        <f t="shared" si="13"/>
        <v>17款　国庫支出金</v>
      </c>
      <c r="AI17" s="12" t="str">
        <f t="shared" si="14"/>
        <v>1項　国庫負担金</v>
      </c>
      <c r="AJ17" s="12">
        <f t="shared" si="15"/>
        <v>0</v>
      </c>
      <c r="AK17" s="12" t="str">
        <f t="shared" si="16"/>
        <v>事項</v>
      </c>
      <c r="AM17" s="12" t="str">
        <f t="shared" si="17"/>
        <v>17款　国庫支出金1項　国庫負担金</v>
      </c>
    </row>
    <row r="18" spans="1:39" ht="27" hidden="1" customHeight="1">
      <c r="A18" s="90">
        <v>11</v>
      </c>
      <c r="B18" s="45"/>
      <c r="C18" s="44"/>
      <c r="D18" s="331" t="s">
        <v>1392</v>
      </c>
      <c r="E18" s="333"/>
      <c r="F18" s="46"/>
      <c r="G18" s="47"/>
      <c r="H18" s="41">
        <f>H19</f>
        <v>0</v>
      </c>
      <c r="I18" s="41">
        <f t="shared" si="19"/>
        <v>0</v>
      </c>
      <c r="J18" s="41">
        <f>+I18-H18</f>
        <v>0</v>
      </c>
      <c r="K18" s="42"/>
      <c r="L18" s="121"/>
      <c r="M18" s="294"/>
      <c r="N18" s="29" t="str">
        <f t="shared" si="1"/>
        <v>-</v>
      </c>
      <c r="O18" s="29" t="str">
        <f t="shared" si="2"/>
        <v>-</v>
      </c>
      <c r="P18" s="29" t="str">
        <f t="shared" si="3"/>
        <v>目</v>
      </c>
      <c r="Q18" s="29" t="str">
        <f t="shared" si="4"/>
        <v>-</v>
      </c>
      <c r="R18" s="29" t="str">
        <f t="shared" si="5"/>
        <v>-</v>
      </c>
      <c r="U18" s="9" t="s">
        <v>1117</v>
      </c>
      <c r="V18" s="290" t="str">
        <f t="shared" si="6"/>
        <v/>
      </c>
      <c r="X18" s="9">
        <f t="shared" si="7"/>
        <v>1</v>
      </c>
      <c r="Y18" s="271">
        <f t="shared" si="8"/>
        <v>1</v>
      </c>
      <c r="Z18" s="271">
        <f t="shared" si="9"/>
        <v>1</v>
      </c>
      <c r="AA18" s="271">
        <f t="shared" si="10"/>
        <v>1</v>
      </c>
      <c r="AB18" s="272" t="str">
        <f t="shared" si="11"/>
        <v xml:space="preserve">②
</v>
      </c>
      <c r="AD18" s="273">
        <f t="shared" si="12"/>
        <v>10</v>
      </c>
      <c r="AE18" s="273">
        <f t="shared" si="12"/>
        <v>0</v>
      </c>
      <c r="AF18" s="273">
        <f t="shared" si="12"/>
        <v>0</v>
      </c>
      <c r="AH18" s="12" t="str">
        <f t="shared" si="13"/>
        <v>17款　国庫支出金</v>
      </c>
      <c r="AI18" s="12" t="str">
        <f t="shared" si="14"/>
        <v>1項　国庫負担金</v>
      </c>
      <c r="AJ18" s="12" t="str">
        <f t="shared" si="15"/>
        <v>8目 消防費国庫負担金</v>
      </c>
      <c r="AK18" s="12">
        <f t="shared" si="16"/>
        <v>0</v>
      </c>
      <c r="AM18" s="12" t="str">
        <f t="shared" si="17"/>
        <v>17款　国庫支出金1項　国庫負担金8目 消防費国庫負担金</v>
      </c>
    </row>
    <row r="19" spans="1:39" ht="54" hidden="1" customHeight="1">
      <c r="A19" s="90">
        <v>12</v>
      </c>
      <c r="B19" s="45"/>
      <c r="C19" s="45"/>
      <c r="D19" s="44"/>
      <c r="E19" s="256" t="s">
        <v>1406</v>
      </c>
      <c r="F19" s="46"/>
      <c r="G19" s="47" t="s">
        <v>115</v>
      </c>
      <c r="H19" s="41">
        <v>0</v>
      </c>
      <c r="I19" s="41">
        <v>0</v>
      </c>
      <c r="J19" s="41">
        <f>+I19-H19</f>
        <v>0</v>
      </c>
      <c r="K19" s="42"/>
      <c r="L19" s="121"/>
      <c r="M19" s="294"/>
      <c r="N19" s="29" t="str">
        <f t="shared" si="1"/>
        <v>-</v>
      </c>
      <c r="O19" s="29" t="str">
        <f t="shared" si="2"/>
        <v>-</v>
      </c>
      <c r="P19" s="29" t="str">
        <f t="shared" si="3"/>
        <v>-</v>
      </c>
      <c r="Q19" s="29" t="str">
        <f t="shared" si="4"/>
        <v>節</v>
      </c>
      <c r="R19" s="29" t="str">
        <f t="shared" si="5"/>
        <v>-</v>
      </c>
      <c r="U19" s="9" t="s">
        <v>1117</v>
      </c>
      <c r="V19" s="290" t="str">
        <f t="shared" si="6"/>
        <v>消防局</v>
      </c>
      <c r="X19" s="9">
        <f t="shared" si="7"/>
        <v>1</v>
      </c>
      <c r="Y19" s="271">
        <f t="shared" si="8"/>
        <v>3</v>
      </c>
      <c r="Z19" s="271">
        <f t="shared" si="9"/>
        <v>1</v>
      </c>
      <c r="AA19" s="271">
        <f t="shared" si="10"/>
        <v>3</v>
      </c>
      <c r="AB19" s="272" t="str">
        <f t="shared" si="11"/>
        <v xml:space="preserve">④
</v>
      </c>
      <c r="AD19" s="273">
        <f t="shared" si="12"/>
        <v>0</v>
      </c>
      <c r="AE19" s="273">
        <f t="shared" si="12"/>
        <v>30.5</v>
      </c>
      <c r="AF19" s="273">
        <f t="shared" si="12"/>
        <v>0</v>
      </c>
      <c r="AH19" s="12" t="str">
        <f t="shared" si="13"/>
        <v>17款　国庫支出金</v>
      </c>
      <c r="AI19" s="12" t="str">
        <f t="shared" si="14"/>
        <v>1項　国庫負担金</v>
      </c>
      <c r="AJ19" s="12" t="str">
        <f t="shared" si="15"/>
        <v>8目 消防費国庫負担金</v>
      </c>
      <c r="AK19" s="12" t="str">
        <f t="shared" si="16"/>
        <v>（広島豪雨災害に対する負担金
（緊急消防援助隊活動費負担金））</v>
      </c>
      <c r="AM19" s="12" t="str">
        <f t="shared" si="17"/>
        <v>17款　国庫支出金1項　国庫負担金8目 消防費国庫負担金（広島豪雨災害に対する負担金
（緊急消防援助隊活動費負担金））</v>
      </c>
    </row>
    <row r="20" spans="1:39" ht="27" hidden="1" customHeight="1">
      <c r="A20" s="90">
        <v>13</v>
      </c>
      <c r="B20" s="45"/>
      <c r="C20" s="331" t="s">
        <v>165</v>
      </c>
      <c r="D20" s="332"/>
      <c r="E20" s="333"/>
      <c r="F20" s="39"/>
      <c r="G20" s="40"/>
      <c r="H20" s="41">
        <f>SUM(H21)</f>
        <v>0</v>
      </c>
      <c r="I20" s="41">
        <f>SUM(I21)</f>
        <v>0</v>
      </c>
      <c r="J20" s="41">
        <f t="shared" si="18"/>
        <v>0</v>
      </c>
      <c r="K20" s="42"/>
      <c r="L20" s="121"/>
      <c r="M20" s="294"/>
      <c r="N20" s="29" t="str">
        <f t="shared" si="1"/>
        <v>-</v>
      </c>
      <c r="O20" s="29" t="str">
        <f t="shared" si="2"/>
        <v>項</v>
      </c>
      <c r="P20" s="29" t="str">
        <f t="shared" si="3"/>
        <v>-</v>
      </c>
      <c r="Q20" s="29" t="str">
        <f t="shared" si="4"/>
        <v>-</v>
      </c>
      <c r="R20" s="29" t="str">
        <f t="shared" si="5"/>
        <v>-</v>
      </c>
      <c r="U20" s="9" t="s">
        <v>1117</v>
      </c>
      <c r="V20" s="290" t="str">
        <f t="shared" si="6"/>
        <v/>
      </c>
      <c r="X20" s="9">
        <f t="shared" si="7"/>
        <v>1</v>
      </c>
      <c r="Y20" s="271">
        <f t="shared" si="8"/>
        <v>1</v>
      </c>
      <c r="Z20" s="271">
        <f t="shared" si="9"/>
        <v>1</v>
      </c>
      <c r="AA20" s="271">
        <f t="shared" si="10"/>
        <v>1</v>
      </c>
      <c r="AB20" s="272" t="str">
        <f t="shared" si="11"/>
        <v xml:space="preserve">②
</v>
      </c>
      <c r="AD20" s="273">
        <f t="shared" si="12"/>
        <v>0</v>
      </c>
      <c r="AE20" s="273">
        <f t="shared" si="12"/>
        <v>0</v>
      </c>
      <c r="AF20" s="273">
        <f t="shared" si="12"/>
        <v>0</v>
      </c>
      <c r="AH20" s="12" t="str">
        <f t="shared" si="13"/>
        <v>17款　国庫支出金</v>
      </c>
      <c r="AI20" s="12" t="str">
        <f t="shared" si="14"/>
        <v>2項　国庫補助金</v>
      </c>
      <c r="AJ20" s="12">
        <f t="shared" si="15"/>
        <v>0</v>
      </c>
      <c r="AK20" s="12">
        <f t="shared" si="16"/>
        <v>0</v>
      </c>
      <c r="AM20" s="12" t="str">
        <f t="shared" si="17"/>
        <v>17款　国庫支出金2項　国庫補助金</v>
      </c>
    </row>
    <row r="21" spans="1:39" ht="27" hidden="1" customHeight="1">
      <c r="A21" s="90">
        <v>14</v>
      </c>
      <c r="B21" s="45"/>
      <c r="C21" s="45"/>
      <c r="D21" s="369" t="s">
        <v>1393</v>
      </c>
      <c r="E21" s="370"/>
      <c r="F21" s="216"/>
      <c r="G21" s="217"/>
      <c r="H21" s="215">
        <f>SUM(H22)</f>
        <v>0</v>
      </c>
      <c r="I21" s="215">
        <f>SUM(I22)</f>
        <v>0</v>
      </c>
      <c r="J21" s="215">
        <f>+I21-H21</f>
        <v>0</v>
      </c>
      <c r="K21" s="251"/>
      <c r="L21" s="252"/>
      <c r="M21" s="294"/>
      <c r="N21" s="29" t="str">
        <f t="shared" si="1"/>
        <v>-</v>
      </c>
      <c r="O21" s="29" t="str">
        <f t="shared" si="2"/>
        <v>-</v>
      </c>
      <c r="P21" s="29" t="str">
        <f t="shared" si="3"/>
        <v>目</v>
      </c>
      <c r="Q21" s="29" t="str">
        <f t="shared" si="4"/>
        <v>-</v>
      </c>
      <c r="R21" s="29" t="str">
        <f t="shared" si="5"/>
        <v>-</v>
      </c>
      <c r="U21" s="9" t="s">
        <v>1117</v>
      </c>
      <c r="V21" s="290" t="str">
        <f t="shared" si="6"/>
        <v/>
      </c>
      <c r="X21" s="9">
        <f t="shared" si="7"/>
        <v>1</v>
      </c>
      <c r="Y21" s="271">
        <f t="shared" si="8"/>
        <v>1</v>
      </c>
      <c r="Z21" s="271">
        <f t="shared" si="9"/>
        <v>1</v>
      </c>
      <c r="AA21" s="271">
        <f t="shared" si="10"/>
        <v>1</v>
      </c>
      <c r="AB21" s="272" t="str">
        <f t="shared" si="11"/>
        <v xml:space="preserve">②
</v>
      </c>
      <c r="AD21" s="273">
        <f t="shared" si="12"/>
        <v>10.5</v>
      </c>
      <c r="AE21" s="273">
        <f t="shared" si="12"/>
        <v>0</v>
      </c>
      <c r="AF21" s="273">
        <f t="shared" si="12"/>
        <v>0</v>
      </c>
      <c r="AH21" s="12" t="str">
        <f t="shared" si="13"/>
        <v>17款　国庫支出金</v>
      </c>
      <c r="AI21" s="12" t="str">
        <f t="shared" si="14"/>
        <v>2項　国庫補助金</v>
      </c>
      <c r="AJ21" s="12" t="str">
        <f t="shared" si="15"/>
        <v>9目　消防費国庫補助金</v>
      </c>
      <c r="AK21" s="12">
        <f t="shared" si="16"/>
        <v>0</v>
      </c>
      <c r="AM21" s="12" t="str">
        <f t="shared" si="17"/>
        <v>17款　国庫支出金2項　国庫補助金9目　消防費国庫補助金</v>
      </c>
    </row>
    <row r="22" spans="1:39" ht="40.5" hidden="1" customHeight="1">
      <c r="A22" s="90">
        <v>15</v>
      </c>
      <c r="B22" s="45"/>
      <c r="C22" s="45"/>
      <c r="D22" s="44"/>
      <c r="E22" s="55" t="s">
        <v>1395</v>
      </c>
      <c r="F22" s="292" t="s">
        <v>1197</v>
      </c>
      <c r="G22" s="47" t="s">
        <v>115</v>
      </c>
      <c r="H22" s="41">
        <v>0</v>
      </c>
      <c r="I22" s="41">
        <v>0</v>
      </c>
      <c r="J22" s="41">
        <f>+I22-H22</f>
        <v>0</v>
      </c>
      <c r="K22" s="42"/>
      <c r="L22" s="121"/>
      <c r="M22" s="294"/>
      <c r="N22" s="29" t="str">
        <f t="shared" si="1"/>
        <v>-</v>
      </c>
      <c r="O22" s="29" t="str">
        <f t="shared" si="2"/>
        <v>-</v>
      </c>
      <c r="P22" s="29" t="str">
        <f t="shared" si="3"/>
        <v>-</v>
      </c>
      <c r="Q22" s="29" t="str">
        <f t="shared" si="4"/>
        <v>節</v>
      </c>
      <c r="R22" s="29" t="str">
        <f t="shared" si="5"/>
        <v>事項</v>
      </c>
      <c r="U22" s="9" t="s">
        <v>1117</v>
      </c>
      <c r="V22" s="290" t="str">
        <f t="shared" si="6"/>
        <v>消防局</v>
      </c>
      <c r="X22" s="9">
        <f t="shared" si="7"/>
        <v>1</v>
      </c>
      <c r="Y22" s="271">
        <f t="shared" si="8"/>
        <v>1</v>
      </c>
      <c r="Z22" s="271">
        <f t="shared" si="9"/>
        <v>2</v>
      </c>
      <c r="AA22" s="271">
        <f t="shared" si="10"/>
        <v>2</v>
      </c>
      <c r="AB22" s="272" t="str">
        <f t="shared" si="11"/>
        <v xml:space="preserve">③
</v>
      </c>
      <c r="AD22" s="273">
        <f t="shared" si="12"/>
        <v>0</v>
      </c>
      <c r="AE22" s="273">
        <f t="shared" si="12"/>
        <v>10.5</v>
      </c>
      <c r="AF22" s="273">
        <f t="shared" si="12"/>
        <v>18</v>
      </c>
      <c r="AH22" s="12" t="str">
        <f t="shared" si="13"/>
        <v>17款　国庫支出金</v>
      </c>
      <c r="AI22" s="12" t="str">
        <f t="shared" si="14"/>
        <v>2項　国庫補助金</v>
      </c>
      <c r="AJ22" s="12" t="str">
        <f t="shared" si="15"/>
        <v>9目　消防費国庫補助金</v>
      </c>
      <c r="AK22" s="12" t="str">
        <f t="shared" si="16"/>
        <v>1節　消防施設費補助金</v>
      </c>
      <c r="AM22" s="12" t="str">
        <f t="shared" si="17"/>
        <v>17款　国庫支出金2項　国庫補助金9目　消防費国庫補助金1節　消防施設費補助金</v>
      </c>
    </row>
    <row r="23" spans="1:39" ht="26.4">
      <c r="A23" s="90">
        <v>9</v>
      </c>
      <c r="B23" s="371" t="s">
        <v>1408</v>
      </c>
      <c r="C23" s="371"/>
      <c r="D23" s="371"/>
      <c r="E23" s="371"/>
      <c r="F23" s="49"/>
      <c r="G23" s="50"/>
      <c r="H23" s="51">
        <f>SUM(H24,H30)</f>
        <v>455637</v>
      </c>
      <c r="I23" s="51">
        <f>SUM(I24,I30)</f>
        <v>0</v>
      </c>
      <c r="J23" s="51">
        <f t="shared" ref="J23:J51" si="20">+I23-H23</f>
        <v>-455637</v>
      </c>
      <c r="K23" s="92"/>
      <c r="L23" s="174"/>
      <c r="M23" s="293"/>
      <c r="N23" s="29" t="str">
        <f t="shared" si="1"/>
        <v>款</v>
      </c>
      <c r="O23" s="29" t="str">
        <f t="shared" si="2"/>
        <v>-</v>
      </c>
      <c r="P23" s="29" t="str">
        <f t="shared" si="3"/>
        <v>-</v>
      </c>
      <c r="Q23" s="29" t="str">
        <f t="shared" si="4"/>
        <v>-</v>
      </c>
      <c r="R23" s="29" t="str">
        <f t="shared" si="5"/>
        <v>-</v>
      </c>
      <c r="U23" s="9" t="s">
        <v>1420</v>
      </c>
      <c r="V23" s="290" t="str">
        <f t="shared" si="6"/>
        <v/>
      </c>
      <c r="X23" s="9">
        <f t="shared" si="7"/>
        <v>1</v>
      </c>
      <c r="Y23" s="271">
        <f t="shared" si="8"/>
        <v>1</v>
      </c>
      <c r="Z23" s="271">
        <f t="shared" si="9"/>
        <v>1</v>
      </c>
      <c r="AA23" s="271">
        <f t="shared" si="10"/>
        <v>1</v>
      </c>
      <c r="AB23" s="272" t="str">
        <f t="shared" si="11"/>
        <v xml:space="preserve">②
</v>
      </c>
      <c r="AD23" s="273">
        <f t="shared" si="12"/>
        <v>0</v>
      </c>
      <c r="AE23" s="273">
        <f t="shared" si="12"/>
        <v>0</v>
      </c>
      <c r="AF23" s="273">
        <f t="shared" si="12"/>
        <v>0</v>
      </c>
      <c r="AH23" s="12" t="str">
        <f t="shared" si="13"/>
        <v>18款　府支出金</v>
      </c>
      <c r="AI23" s="12">
        <f t="shared" si="14"/>
        <v>0</v>
      </c>
      <c r="AJ23" s="12">
        <f t="shared" si="15"/>
        <v>0</v>
      </c>
      <c r="AK23" s="12">
        <f t="shared" si="16"/>
        <v>0</v>
      </c>
      <c r="AM23" s="12" t="str">
        <f t="shared" si="17"/>
        <v>18款　府支出金</v>
      </c>
    </row>
    <row r="24" spans="1:39" ht="26.4">
      <c r="A24" s="90">
        <v>10</v>
      </c>
      <c r="B24" s="45"/>
      <c r="C24" s="369" t="s">
        <v>214</v>
      </c>
      <c r="D24" s="372"/>
      <c r="E24" s="370"/>
      <c r="F24" s="213"/>
      <c r="G24" s="214"/>
      <c r="H24" s="215">
        <f>SUM(H25)</f>
        <v>447569</v>
      </c>
      <c r="I24" s="215">
        <f>SUM(I25)</f>
        <v>0</v>
      </c>
      <c r="J24" s="215">
        <f t="shared" si="20"/>
        <v>-447569</v>
      </c>
      <c r="K24" s="251"/>
      <c r="L24" s="252"/>
      <c r="M24" s="294"/>
      <c r="N24" s="29" t="str">
        <f t="shared" si="1"/>
        <v>-</v>
      </c>
      <c r="O24" s="29" t="str">
        <f t="shared" si="2"/>
        <v>項</v>
      </c>
      <c r="P24" s="29" t="str">
        <f t="shared" si="3"/>
        <v>-</v>
      </c>
      <c r="Q24" s="29" t="str">
        <f t="shared" si="4"/>
        <v>-</v>
      </c>
      <c r="R24" s="29" t="str">
        <f t="shared" si="5"/>
        <v>-</v>
      </c>
      <c r="U24" s="9" t="s">
        <v>1420</v>
      </c>
      <c r="V24" s="290" t="str">
        <f t="shared" si="6"/>
        <v/>
      </c>
      <c r="X24" s="9">
        <f t="shared" si="7"/>
        <v>1</v>
      </c>
      <c r="Y24" s="271">
        <f t="shared" si="8"/>
        <v>1</v>
      </c>
      <c r="Z24" s="271">
        <f t="shared" si="9"/>
        <v>1</v>
      </c>
      <c r="AA24" s="271">
        <f t="shared" si="10"/>
        <v>1</v>
      </c>
      <c r="AB24" s="272" t="str">
        <f t="shared" si="11"/>
        <v xml:space="preserve">②
</v>
      </c>
      <c r="AD24" s="273">
        <f t="shared" si="12"/>
        <v>0</v>
      </c>
      <c r="AE24" s="273">
        <f t="shared" si="12"/>
        <v>0</v>
      </c>
      <c r="AF24" s="273">
        <f t="shared" si="12"/>
        <v>0</v>
      </c>
      <c r="AH24" s="12" t="str">
        <f t="shared" si="13"/>
        <v>18款　府支出金</v>
      </c>
      <c r="AI24" s="12" t="str">
        <f t="shared" si="14"/>
        <v>2項　府補助金</v>
      </c>
      <c r="AJ24" s="12">
        <f t="shared" si="15"/>
        <v>0</v>
      </c>
      <c r="AK24" s="12" t="str">
        <f t="shared" si="16"/>
        <v>事項</v>
      </c>
      <c r="AM24" s="12" t="str">
        <f t="shared" si="17"/>
        <v>18款　府支出金2項　府補助金</v>
      </c>
    </row>
    <row r="25" spans="1:39" ht="27" customHeight="1">
      <c r="A25" s="90">
        <v>11</v>
      </c>
      <c r="B25" s="45"/>
      <c r="C25" s="44"/>
      <c r="D25" s="331" t="s">
        <v>1142</v>
      </c>
      <c r="E25" s="333"/>
      <c r="F25" s="46"/>
      <c r="G25" s="47"/>
      <c r="H25" s="41">
        <f>SUM(H26:H27)</f>
        <v>447569</v>
      </c>
      <c r="I25" s="41">
        <f>SUM(I26:I27)</f>
        <v>0</v>
      </c>
      <c r="J25" s="41">
        <f t="shared" si="20"/>
        <v>-447569</v>
      </c>
      <c r="K25" s="42"/>
      <c r="L25" s="121"/>
      <c r="M25" s="294"/>
      <c r="N25" s="29" t="str">
        <f t="shared" si="1"/>
        <v>-</v>
      </c>
      <c r="O25" s="29" t="str">
        <f t="shared" si="2"/>
        <v>-</v>
      </c>
      <c r="P25" s="29" t="str">
        <f t="shared" si="3"/>
        <v>目</v>
      </c>
      <c r="Q25" s="29" t="str">
        <f t="shared" si="4"/>
        <v>-</v>
      </c>
      <c r="R25" s="29" t="str">
        <f t="shared" si="5"/>
        <v>-</v>
      </c>
      <c r="U25" s="9" t="s">
        <v>1420</v>
      </c>
      <c r="V25" s="290" t="str">
        <f t="shared" si="6"/>
        <v/>
      </c>
      <c r="X25" s="9">
        <f t="shared" si="7"/>
        <v>1</v>
      </c>
      <c r="Y25" s="271">
        <f t="shared" si="8"/>
        <v>1</v>
      </c>
      <c r="Z25" s="271">
        <f t="shared" si="9"/>
        <v>1</v>
      </c>
      <c r="AA25" s="271">
        <f t="shared" si="10"/>
        <v>1</v>
      </c>
      <c r="AB25" s="272" t="str">
        <f t="shared" si="11"/>
        <v xml:space="preserve">②
</v>
      </c>
      <c r="AD25" s="273">
        <f t="shared" si="12"/>
        <v>9.5</v>
      </c>
      <c r="AE25" s="273">
        <f t="shared" si="12"/>
        <v>0</v>
      </c>
      <c r="AF25" s="273">
        <f t="shared" si="12"/>
        <v>0</v>
      </c>
      <c r="AH25" s="12" t="str">
        <f t="shared" si="13"/>
        <v>18款　府支出金</v>
      </c>
      <c r="AI25" s="12" t="str">
        <f t="shared" si="14"/>
        <v>2項　府補助金</v>
      </c>
      <c r="AJ25" s="12" t="str">
        <f t="shared" si="15"/>
        <v>9目　消防費府補助金</v>
      </c>
      <c r="AK25" s="12">
        <f t="shared" si="16"/>
        <v>0</v>
      </c>
      <c r="AM25" s="12" t="str">
        <f t="shared" si="17"/>
        <v>18款　府支出金2項　府補助金9目　消防費府補助金</v>
      </c>
    </row>
    <row r="26" spans="1:39" ht="40.5" customHeight="1">
      <c r="A26" s="90">
        <v>12</v>
      </c>
      <c r="B26" s="45"/>
      <c r="C26" s="45"/>
      <c r="D26" s="45"/>
      <c r="E26" s="108" t="s">
        <v>230</v>
      </c>
      <c r="F26" s="93" t="s">
        <v>854</v>
      </c>
      <c r="G26" s="94" t="s">
        <v>115</v>
      </c>
      <c r="H26" s="51">
        <v>76789</v>
      </c>
      <c r="I26" s="51"/>
      <c r="J26" s="51">
        <f t="shared" si="20"/>
        <v>-76789</v>
      </c>
      <c r="K26" s="92"/>
      <c r="L26" s="122"/>
      <c r="M26" s="294"/>
      <c r="N26" s="29" t="str">
        <f t="shared" si="1"/>
        <v>-</v>
      </c>
      <c r="O26" s="29" t="str">
        <f t="shared" si="2"/>
        <v>-</v>
      </c>
      <c r="P26" s="29" t="str">
        <f t="shared" si="3"/>
        <v>-</v>
      </c>
      <c r="Q26" s="29" t="str">
        <f t="shared" si="4"/>
        <v>節</v>
      </c>
      <c r="R26" s="29" t="str">
        <f t="shared" si="5"/>
        <v>事項</v>
      </c>
      <c r="U26" s="9" t="s">
        <v>1420</v>
      </c>
      <c r="V26" s="290" t="str">
        <f t="shared" si="6"/>
        <v>消防局</v>
      </c>
      <c r="X26" s="9">
        <f t="shared" si="7"/>
        <v>1</v>
      </c>
      <c r="Y26" s="271">
        <f t="shared" si="8"/>
        <v>1</v>
      </c>
      <c r="Z26" s="271">
        <f t="shared" si="9"/>
        <v>2</v>
      </c>
      <c r="AA26" s="271">
        <f t="shared" si="10"/>
        <v>2</v>
      </c>
      <c r="AB26" s="272" t="str">
        <f t="shared" si="11"/>
        <v xml:space="preserve">③
</v>
      </c>
      <c r="AD26" s="273">
        <f t="shared" si="12"/>
        <v>0</v>
      </c>
      <c r="AE26" s="273">
        <f t="shared" si="12"/>
        <v>12.5</v>
      </c>
      <c r="AF26" s="273">
        <f t="shared" si="12"/>
        <v>18</v>
      </c>
      <c r="AH26" s="12" t="str">
        <f t="shared" si="13"/>
        <v>18款　府支出金</v>
      </c>
      <c r="AI26" s="12" t="str">
        <f t="shared" si="14"/>
        <v>2項　府補助金</v>
      </c>
      <c r="AJ26" s="12" t="str">
        <f t="shared" si="15"/>
        <v>9目　消防費府補助金</v>
      </c>
      <c r="AK26" s="12" t="str">
        <f t="shared" si="16"/>
        <v>1節　航空消防運営費補助金</v>
      </c>
      <c r="AM26" s="12" t="str">
        <f t="shared" si="17"/>
        <v>18款　府支出金2項　府補助金9目　消防費府補助金1節　航空消防運営費補助金</v>
      </c>
    </row>
    <row r="27" spans="1:39" ht="26.4">
      <c r="A27" s="90">
        <v>13</v>
      </c>
      <c r="B27" s="45"/>
      <c r="C27" s="45"/>
      <c r="D27" s="45"/>
      <c r="E27" s="292" t="s">
        <v>693</v>
      </c>
      <c r="F27" s="292"/>
      <c r="G27" s="47"/>
      <c r="H27" s="41">
        <f>H28+H29</f>
        <v>370780</v>
      </c>
      <c r="I27" s="41">
        <f>I28+I29</f>
        <v>0</v>
      </c>
      <c r="J27" s="41">
        <f t="shared" si="20"/>
        <v>-370780</v>
      </c>
      <c r="K27" s="42"/>
      <c r="L27" s="121"/>
      <c r="M27" s="294"/>
      <c r="N27" s="29" t="str">
        <f t="shared" si="1"/>
        <v>-</v>
      </c>
      <c r="O27" s="29" t="str">
        <f t="shared" si="2"/>
        <v>-</v>
      </c>
      <c r="P27" s="29" t="str">
        <f t="shared" si="3"/>
        <v>-</v>
      </c>
      <c r="Q27" s="29" t="str">
        <f t="shared" si="4"/>
        <v>節</v>
      </c>
      <c r="R27" s="29" t="str">
        <f t="shared" si="5"/>
        <v>-</v>
      </c>
      <c r="U27" s="9" t="s">
        <v>1420</v>
      </c>
      <c r="V27" s="290" t="str">
        <f t="shared" si="6"/>
        <v/>
      </c>
      <c r="X27" s="9">
        <f t="shared" si="7"/>
        <v>1</v>
      </c>
      <c r="Y27" s="271">
        <f t="shared" si="8"/>
        <v>1</v>
      </c>
      <c r="Z27" s="271">
        <f t="shared" si="9"/>
        <v>1</v>
      </c>
      <c r="AA27" s="271">
        <f t="shared" si="10"/>
        <v>1</v>
      </c>
      <c r="AB27" s="272" t="str">
        <f t="shared" si="11"/>
        <v xml:space="preserve">②
</v>
      </c>
      <c r="AD27" s="273">
        <f t="shared" si="12"/>
        <v>0</v>
      </c>
      <c r="AE27" s="273">
        <f t="shared" si="12"/>
        <v>10.5</v>
      </c>
      <c r="AF27" s="273">
        <f t="shared" si="12"/>
        <v>0</v>
      </c>
      <c r="AH27" s="12" t="str">
        <f t="shared" si="13"/>
        <v>18款　府支出金</v>
      </c>
      <c r="AI27" s="12" t="str">
        <f t="shared" si="14"/>
        <v>2項　府補助金</v>
      </c>
      <c r="AJ27" s="12" t="str">
        <f t="shared" si="15"/>
        <v>9目　消防費府補助金</v>
      </c>
      <c r="AK27" s="12" t="str">
        <f t="shared" si="16"/>
        <v>2節　消防施設費補助金</v>
      </c>
      <c r="AM27" s="12" t="str">
        <f t="shared" si="17"/>
        <v>18款　府支出金2項　府補助金9目　消防費府補助金2節　消防施設費補助金</v>
      </c>
    </row>
    <row r="28" spans="1:39" ht="39.6">
      <c r="A28" s="90">
        <v>14</v>
      </c>
      <c r="B28" s="45"/>
      <c r="C28" s="45"/>
      <c r="D28" s="45"/>
      <c r="E28" s="292"/>
      <c r="F28" s="292" t="s">
        <v>1344</v>
      </c>
      <c r="G28" s="47" t="s">
        <v>115</v>
      </c>
      <c r="H28" s="41">
        <f>370780-367612</f>
        <v>3168</v>
      </c>
      <c r="I28" s="41"/>
      <c r="J28" s="41">
        <f t="shared" si="20"/>
        <v>-3168</v>
      </c>
      <c r="K28" s="42"/>
      <c r="L28" s="121"/>
      <c r="M28" s="294"/>
      <c r="N28" s="29" t="str">
        <f t="shared" si="1"/>
        <v>-</v>
      </c>
      <c r="O28" s="29" t="str">
        <f t="shared" si="2"/>
        <v>-</v>
      </c>
      <c r="P28" s="29" t="str">
        <f t="shared" si="3"/>
        <v>-</v>
      </c>
      <c r="Q28" s="29" t="str">
        <f t="shared" si="4"/>
        <v>-</v>
      </c>
      <c r="R28" s="29" t="str">
        <f t="shared" si="5"/>
        <v>事項</v>
      </c>
      <c r="U28" s="9" t="s">
        <v>1420</v>
      </c>
      <c r="V28" s="290" t="str">
        <f t="shared" si="6"/>
        <v>消防局</v>
      </c>
      <c r="X28" s="9">
        <f t="shared" si="7"/>
        <v>1</v>
      </c>
      <c r="Y28" s="271">
        <f t="shared" si="8"/>
        <v>1</v>
      </c>
      <c r="Z28" s="271">
        <f t="shared" si="9"/>
        <v>2</v>
      </c>
      <c r="AA28" s="271">
        <f t="shared" si="10"/>
        <v>2</v>
      </c>
      <c r="AB28" s="272" t="str">
        <f t="shared" si="11"/>
        <v xml:space="preserve">③
</v>
      </c>
      <c r="AD28" s="273">
        <f t="shared" si="12"/>
        <v>0</v>
      </c>
      <c r="AE28" s="273">
        <f t="shared" si="12"/>
        <v>0</v>
      </c>
      <c r="AF28" s="273">
        <f t="shared" si="12"/>
        <v>18</v>
      </c>
      <c r="AH28" s="12" t="str">
        <f t="shared" si="13"/>
        <v>18款　府支出金</v>
      </c>
      <c r="AI28" s="12" t="str">
        <f t="shared" si="14"/>
        <v>2項　府補助金</v>
      </c>
      <c r="AJ28" s="12" t="str">
        <f t="shared" si="15"/>
        <v>9目　消防費府補助金</v>
      </c>
      <c r="AK28" s="12" t="str">
        <f t="shared" si="16"/>
        <v>事項</v>
      </c>
      <c r="AM28" s="12">
        <f t="shared" si="17"/>
        <v>0</v>
      </c>
    </row>
    <row r="29" spans="1:39" ht="54" customHeight="1">
      <c r="A29" s="90">
        <v>15</v>
      </c>
      <c r="B29" s="45"/>
      <c r="C29" s="45"/>
      <c r="D29" s="45"/>
      <c r="E29" s="108"/>
      <c r="F29" s="108" t="s">
        <v>1407</v>
      </c>
      <c r="G29" s="94" t="s">
        <v>115</v>
      </c>
      <c r="H29" s="51">
        <v>367612</v>
      </c>
      <c r="I29" s="51"/>
      <c r="J29" s="51">
        <f t="shared" si="20"/>
        <v>-367612</v>
      </c>
      <c r="K29" s="92"/>
      <c r="L29" s="122"/>
      <c r="M29" s="294"/>
      <c r="N29" s="29" t="str">
        <f t="shared" si="1"/>
        <v>-</v>
      </c>
      <c r="O29" s="29" t="str">
        <f t="shared" si="2"/>
        <v>-</v>
      </c>
      <c r="P29" s="29" t="str">
        <f t="shared" si="3"/>
        <v>-</v>
      </c>
      <c r="Q29" s="29" t="str">
        <f t="shared" si="4"/>
        <v>-</v>
      </c>
      <c r="R29" s="29" t="str">
        <f t="shared" si="5"/>
        <v>事項</v>
      </c>
      <c r="U29" s="9" t="s">
        <v>1420</v>
      </c>
      <c r="V29" s="290" t="str">
        <f t="shared" si="6"/>
        <v>消防局</v>
      </c>
      <c r="X29" s="9">
        <f t="shared" si="7"/>
        <v>1</v>
      </c>
      <c r="Y29" s="271">
        <f t="shared" si="8"/>
        <v>1</v>
      </c>
      <c r="Z29" s="271">
        <f t="shared" si="9"/>
        <v>3</v>
      </c>
      <c r="AA29" s="271">
        <f t="shared" si="10"/>
        <v>3</v>
      </c>
      <c r="AB29" s="272" t="str">
        <f t="shared" si="11"/>
        <v xml:space="preserve">④
</v>
      </c>
      <c r="AD29" s="273">
        <f t="shared" si="12"/>
        <v>0</v>
      </c>
      <c r="AE29" s="273">
        <f t="shared" si="12"/>
        <v>0</v>
      </c>
      <c r="AF29" s="273">
        <f t="shared" si="12"/>
        <v>32.5</v>
      </c>
      <c r="AH29" s="12" t="str">
        <f t="shared" si="13"/>
        <v>18款　府支出金</v>
      </c>
      <c r="AI29" s="12" t="str">
        <f t="shared" si="14"/>
        <v>2項　府補助金</v>
      </c>
      <c r="AJ29" s="12" t="str">
        <f t="shared" si="15"/>
        <v>9目　消防費府補助金</v>
      </c>
      <c r="AK29" s="12" t="str">
        <f t="shared" si="16"/>
        <v>事項</v>
      </c>
      <c r="AM29" s="12">
        <f t="shared" si="17"/>
        <v>0</v>
      </c>
    </row>
    <row r="30" spans="1:39" ht="26.4">
      <c r="A30" s="90">
        <v>16</v>
      </c>
      <c r="B30" s="45"/>
      <c r="C30" s="331" t="s">
        <v>244</v>
      </c>
      <c r="D30" s="332"/>
      <c r="E30" s="333"/>
      <c r="F30" s="49"/>
      <c r="G30" s="40"/>
      <c r="H30" s="41">
        <f>SUM(,H31)</f>
        <v>8068</v>
      </c>
      <c r="I30" s="41">
        <f>SUM(,I31)</f>
        <v>0</v>
      </c>
      <c r="J30" s="41">
        <f t="shared" si="20"/>
        <v>-8068</v>
      </c>
      <c r="K30" s="42"/>
      <c r="L30" s="121"/>
      <c r="M30" s="294"/>
      <c r="N30" s="29" t="str">
        <f t="shared" si="1"/>
        <v>-</v>
      </c>
      <c r="O30" s="29" t="str">
        <f t="shared" si="2"/>
        <v>項</v>
      </c>
      <c r="P30" s="29" t="str">
        <f t="shared" si="3"/>
        <v>-</v>
      </c>
      <c r="Q30" s="29" t="str">
        <f t="shared" si="4"/>
        <v>-</v>
      </c>
      <c r="R30" s="29" t="str">
        <f t="shared" si="5"/>
        <v>-</v>
      </c>
      <c r="U30" s="9" t="s">
        <v>1420</v>
      </c>
      <c r="V30" s="290" t="str">
        <f t="shared" si="6"/>
        <v/>
      </c>
      <c r="X30" s="9">
        <f t="shared" si="7"/>
        <v>1</v>
      </c>
      <c r="Y30" s="271">
        <f t="shared" si="8"/>
        <v>1</v>
      </c>
      <c r="Z30" s="271">
        <f t="shared" si="9"/>
        <v>1</v>
      </c>
      <c r="AA30" s="271">
        <f t="shared" si="10"/>
        <v>1</v>
      </c>
      <c r="AB30" s="272" t="str">
        <f t="shared" si="11"/>
        <v xml:space="preserve">②
</v>
      </c>
      <c r="AD30" s="273">
        <f t="shared" si="12"/>
        <v>0</v>
      </c>
      <c r="AE30" s="273">
        <f t="shared" si="12"/>
        <v>0</v>
      </c>
      <c r="AF30" s="273">
        <f t="shared" si="12"/>
        <v>0</v>
      </c>
      <c r="AH30" s="12" t="str">
        <f t="shared" si="13"/>
        <v>18款　府支出金</v>
      </c>
      <c r="AI30" s="12" t="str">
        <f t="shared" si="14"/>
        <v>4項　府交付金</v>
      </c>
      <c r="AJ30" s="12">
        <f t="shared" si="15"/>
        <v>0</v>
      </c>
      <c r="AK30" s="12">
        <f t="shared" si="16"/>
        <v>0</v>
      </c>
      <c r="AM30" s="12" t="str">
        <f t="shared" si="17"/>
        <v>18款　府支出金4項　府交付金</v>
      </c>
    </row>
    <row r="31" spans="1:39" ht="26.4">
      <c r="A31" s="90">
        <v>17</v>
      </c>
      <c r="B31" s="45"/>
      <c r="C31" s="45"/>
      <c r="D31" s="331" t="s">
        <v>697</v>
      </c>
      <c r="E31" s="333"/>
      <c r="F31" s="46"/>
      <c r="G31" s="47"/>
      <c r="H31" s="41">
        <f>SUM(H32)</f>
        <v>8068</v>
      </c>
      <c r="I31" s="41">
        <f>SUM(I32)</f>
        <v>0</v>
      </c>
      <c r="J31" s="41">
        <f t="shared" si="20"/>
        <v>-8068</v>
      </c>
      <c r="K31" s="42"/>
      <c r="L31" s="121"/>
      <c r="M31" s="294"/>
      <c r="N31" s="29" t="str">
        <f t="shared" si="1"/>
        <v>-</v>
      </c>
      <c r="O31" s="29" t="str">
        <f t="shared" si="2"/>
        <v>-</v>
      </c>
      <c r="P31" s="29" t="str">
        <f t="shared" si="3"/>
        <v>目</v>
      </c>
      <c r="Q31" s="29" t="str">
        <f t="shared" si="4"/>
        <v>-</v>
      </c>
      <c r="R31" s="29" t="str">
        <f t="shared" si="5"/>
        <v>-</v>
      </c>
      <c r="U31" s="9" t="s">
        <v>1420</v>
      </c>
      <c r="V31" s="290" t="str">
        <f t="shared" si="6"/>
        <v/>
      </c>
      <c r="X31" s="9">
        <f t="shared" si="7"/>
        <v>1</v>
      </c>
      <c r="Y31" s="271">
        <f t="shared" si="8"/>
        <v>1</v>
      </c>
      <c r="Z31" s="271">
        <f t="shared" si="9"/>
        <v>1</v>
      </c>
      <c r="AA31" s="271">
        <f t="shared" si="10"/>
        <v>1</v>
      </c>
      <c r="AB31" s="272" t="str">
        <f t="shared" si="11"/>
        <v xml:space="preserve">②
</v>
      </c>
      <c r="AD31" s="273">
        <f t="shared" si="12"/>
        <v>9.5</v>
      </c>
      <c r="AE31" s="273">
        <f t="shared" si="12"/>
        <v>0</v>
      </c>
      <c r="AF31" s="273">
        <f t="shared" si="12"/>
        <v>0</v>
      </c>
      <c r="AH31" s="12" t="str">
        <f t="shared" si="13"/>
        <v>18款　府支出金</v>
      </c>
      <c r="AI31" s="12" t="str">
        <f t="shared" si="14"/>
        <v>4項　府交付金</v>
      </c>
      <c r="AJ31" s="12" t="str">
        <f t="shared" si="15"/>
        <v>9目　消防費府交付金</v>
      </c>
      <c r="AK31" s="12">
        <f t="shared" si="16"/>
        <v>0</v>
      </c>
      <c r="AM31" s="12" t="str">
        <f t="shared" si="17"/>
        <v>18款　府支出金4項　府交付金9目　消防費府交付金</v>
      </c>
    </row>
    <row r="32" spans="1:39" ht="39.6">
      <c r="A32" s="90">
        <v>18</v>
      </c>
      <c r="B32" s="48"/>
      <c r="C32" s="48"/>
      <c r="D32" s="103"/>
      <c r="E32" s="292" t="s">
        <v>263</v>
      </c>
      <c r="F32" s="46" t="s">
        <v>533</v>
      </c>
      <c r="G32" s="47" t="s">
        <v>115</v>
      </c>
      <c r="H32" s="41">
        <v>8068</v>
      </c>
      <c r="I32" s="41"/>
      <c r="J32" s="41">
        <f t="shared" si="20"/>
        <v>-8068</v>
      </c>
      <c r="K32" s="42"/>
      <c r="L32" s="121"/>
      <c r="M32" s="294"/>
      <c r="N32" s="29" t="str">
        <f t="shared" si="1"/>
        <v>-</v>
      </c>
      <c r="O32" s="29" t="str">
        <f t="shared" si="2"/>
        <v>-</v>
      </c>
      <c r="P32" s="29" t="str">
        <f t="shared" si="3"/>
        <v>-</v>
      </c>
      <c r="Q32" s="29" t="str">
        <f t="shared" si="4"/>
        <v>節</v>
      </c>
      <c r="R32" s="29" t="str">
        <f t="shared" si="5"/>
        <v>事項</v>
      </c>
      <c r="U32" s="9" t="s">
        <v>1420</v>
      </c>
      <c r="V32" s="290" t="str">
        <f t="shared" si="6"/>
        <v>消防局</v>
      </c>
      <c r="X32" s="9">
        <f t="shared" si="7"/>
        <v>1</v>
      </c>
      <c r="Y32" s="271">
        <f t="shared" si="8"/>
        <v>2</v>
      </c>
      <c r="Z32" s="271">
        <f t="shared" si="9"/>
        <v>1</v>
      </c>
      <c r="AA32" s="271">
        <f t="shared" si="10"/>
        <v>2</v>
      </c>
      <c r="AB32" s="272" t="str">
        <f t="shared" si="11"/>
        <v xml:space="preserve">③
</v>
      </c>
      <c r="AD32" s="273">
        <f t="shared" si="12"/>
        <v>0</v>
      </c>
      <c r="AE32" s="273">
        <f t="shared" si="12"/>
        <v>14.5</v>
      </c>
      <c r="AF32" s="273">
        <f t="shared" si="12"/>
        <v>15</v>
      </c>
      <c r="AH32" s="12" t="str">
        <f t="shared" si="13"/>
        <v>18款　府支出金</v>
      </c>
      <c r="AI32" s="12" t="str">
        <f t="shared" si="14"/>
        <v>4項　府交付金</v>
      </c>
      <c r="AJ32" s="12" t="str">
        <f t="shared" si="15"/>
        <v>9目　消防費府交付金</v>
      </c>
      <c r="AK32" s="12" t="str">
        <f t="shared" si="16"/>
        <v>1節　産業保安行政事務費交付金</v>
      </c>
      <c r="AM32" s="12" t="str">
        <f t="shared" si="17"/>
        <v>18款　府支出金4項　府交付金9目　消防費府交付金1節　産業保安行政事務費交付金</v>
      </c>
    </row>
    <row r="33" spans="1:39" ht="27" customHeight="1">
      <c r="A33" s="90">
        <v>19</v>
      </c>
      <c r="B33" s="331" t="s">
        <v>1409</v>
      </c>
      <c r="C33" s="332"/>
      <c r="D33" s="332"/>
      <c r="E33" s="333"/>
      <c r="F33" s="39"/>
      <c r="G33" s="40"/>
      <c r="H33" s="41">
        <f t="shared" ref="H33:I35" si="21">SUM(H34)</f>
        <v>8114</v>
      </c>
      <c r="I33" s="41">
        <f t="shared" si="21"/>
        <v>0</v>
      </c>
      <c r="J33" s="41">
        <f t="shared" si="20"/>
        <v>-8114</v>
      </c>
      <c r="K33" s="42"/>
      <c r="L33" s="120"/>
      <c r="M33" s="293"/>
      <c r="N33" s="29" t="str">
        <f t="shared" si="1"/>
        <v>款</v>
      </c>
      <c r="O33" s="29" t="str">
        <f t="shared" si="2"/>
        <v>-</v>
      </c>
      <c r="P33" s="29" t="str">
        <f t="shared" si="3"/>
        <v>-</v>
      </c>
      <c r="Q33" s="29" t="str">
        <f t="shared" si="4"/>
        <v>-</v>
      </c>
      <c r="R33" s="29" t="str">
        <f t="shared" si="5"/>
        <v>-</v>
      </c>
      <c r="U33" s="9" t="s">
        <v>1421</v>
      </c>
      <c r="V33" s="290" t="str">
        <f t="shared" si="6"/>
        <v/>
      </c>
      <c r="X33" s="9">
        <f t="shared" si="7"/>
        <v>1</v>
      </c>
      <c r="Y33" s="271">
        <f t="shared" si="8"/>
        <v>1</v>
      </c>
      <c r="Z33" s="271">
        <f t="shared" si="9"/>
        <v>1</v>
      </c>
      <c r="AA33" s="271">
        <f t="shared" si="10"/>
        <v>1</v>
      </c>
      <c r="AB33" s="272" t="str">
        <f t="shared" si="11"/>
        <v xml:space="preserve">②
</v>
      </c>
      <c r="AD33" s="273">
        <f t="shared" si="12"/>
        <v>0</v>
      </c>
      <c r="AE33" s="273">
        <f t="shared" si="12"/>
        <v>0</v>
      </c>
      <c r="AF33" s="273">
        <f t="shared" si="12"/>
        <v>0</v>
      </c>
      <c r="AH33" s="12" t="str">
        <f t="shared" si="13"/>
        <v>20款　財産売却代</v>
      </c>
      <c r="AI33" s="12">
        <f t="shared" si="14"/>
        <v>0</v>
      </c>
      <c r="AJ33" s="12">
        <f t="shared" si="15"/>
        <v>0</v>
      </c>
      <c r="AK33" s="12">
        <f t="shared" si="16"/>
        <v>0</v>
      </c>
      <c r="AM33" s="12" t="str">
        <f t="shared" si="17"/>
        <v>20款　財産売却代</v>
      </c>
    </row>
    <row r="34" spans="1:39" ht="26.4">
      <c r="A34" s="90">
        <v>20</v>
      </c>
      <c r="B34" s="45"/>
      <c r="C34" s="331" t="s">
        <v>277</v>
      </c>
      <c r="D34" s="332"/>
      <c r="E34" s="333"/>
      <c r="F34" s="39"/>
      <c r="G34" s="40"/>
      <c r="H34" s="41">
        <f t="shared" si="21"/>
        <v>8114</v>
      </c>
      <c r="I34" s="41">
        <f t="shared" si="21"/>
        <v>0</v>
      </c>
      <c r="J34" s="41">
        <f t="shared" si="20"/>
        <v>-8114</v>
      </c>
      <c r="K34" s="42"/>
      <c r="L34" s="121"/>
      <c r="M34" s="294"/>
      <c r="N34" s="29" t="str">
        <f t="shared" si="1"/>
        <v>-</v>
      </c>
      <c r="O34" s="29" t="str">
        <f t="shared" si="2"/>
        <v>項</v>
      </c>
      <c r="P34" s="29" t="str">
        <f t="shared" si="3"/>
        <v>-</v>
      </c>
      <c r="Q34" s="29" t="str">
        <f t="shared" si="4"/>
        <v>-</v>
      </c>
      <c r="R34" s="29" t="str">
        <f t="shared" si="5"/>
        <v>-</v>
      </c>
      <c r="U34" s="9" t="s">
        <v>1421</v>
      </c>
      <c r="V34" s="290" t="str">
        <f t="shared" si="6"/>
        <v/>
      </c>
      <c r="X34" s="9">
        <f t="shared" si="7"/>
        <v>1</v>
      </c>
      <c r="Y34" s="271">
        <f t="shared" si="8"/>
        <v>1</v>
      </c>
      <c r="Z34" s="271">
        <f t="shared" si="9"/>
        <v>1</v>
      </c>
      <c r="AA34" s="271">
        <f t="shared" si="10"/>
        <v>1</v>
      </c>
      <c r="AB34" s="272" t="str">
        <f t="shared" si="11"/>
        <v xml:space="preserve">②
</v>
      </c>
      <c r="AD34" s="273">
        <f t="shared" si="12"/>
        <v>0</v>
      </c>
      <c r="AE34" s="273">
        <f t="shared" si="12"/>
        <v>0</v>
      </c>
      <c r="AF34" s="273">
        <f t="shared" si="12"/>
        <v>0</v>
      </c>
      <c r="AH34" s="12" t="str">
        <f t="shared" si="13"/>
        <v>20款　財産売却代</v>
      </c>
      <c r="AI34" s="12" t="str">
        <f t="shared" si="14"/>
        <v>2項　物品売却代</v>
      </c>
      <c r="AJ34" s="12">
        <f t="shared" si="15"/>
        <v>0</v>
      </c>
      <c r="AK34" s="12" t="str">
        <f t="shared" si="16"/>
        <v>事項</v>
      </c>
      <c r="AM34" s="12" t="str">
        <f t="shared" si="17"/>
        <v>20款　財産売却代2項　物品売却代</v>
      </c>
    </row>
    <row r="35" spans="1:39" ht="26.4">
      <c r="A35" s="90">
        <v>21</v>
      </c>
      <c r="B35" s="45"/>
      <c r="C35" s="44"/>
      <c r="D35" s="331" t="s">
        <v>278</v>
      </c>
      <c r="E35" s="333"/>
      <c r="F35" s="46"/>
      <c r="G35" s="47"/>
      <c r="H35" s="41">
        <f t="shared" si="21"/>
        <v>8114</v>
      </c>
      <c r="I35" s="41">
        <f t="shared" si="21"/>
        <v>0</v>
      </c>
      <c r="J35" s="41">
        <f t="shared" si="20"/>
        <v>-8114</v>
      </c>
      <c r="K35" s="42"/>
      <c r="L35" s="121"/>
      <c r="M35" s="294"/>
      <c r="N35" s="29" t="str">
        <f t="shared" si="1"/>
        <v>-</v>
      </c>
      <c r="O35" s="29" t="str">
        <f t="shared" si="2"/>
        <v>-</v>
      </c>
      <c r="P35" s="29" t="str">
        <f t="shared" si="3"/>
        <v>目</v>
      </c>
      <c r="Q35" s="29" t="str">
        <f t="shared" si="4"/>
        <v>-</v>
      </c>
      <c r="R35" s="29" t="str">
        <f t="shared" si="5"/>
        <v>-</v>
      </c>
      <c r="U35" s="9" t="s">
        <v>1421</v>
      </c>
      <c r="V35" s="290" t="str">
        <f t="shared" si="6"/>
        <v/>
      </c>
      <c r="X35" s="9">
        <f t="shared" si="7"/>
        <v>1</v>
      </c>
      <c r="Y35" s="271">
        <f t="shared" si="8"/>
        <v>1</v>
      </c>
      <c r="Z35" s="271">
        <f t="shared" si="9"/>
        <v>1</v>
      </c>
      <c r="AA35" s="271">
        <f t="shared" si="10"/>
        <v>1</v>
      </c>
      <c r="AB35" s="272" t="str">
        <f t="shared" si="11"/>
        <v xml:space="preserve">②
</v>
      </c>
      <c r="AD35" s="273">
        <f t="shared" si="12"/>
        <v>7.5</v>
      </c>
      <c r="AE35" s="273">
        <f t="shared" si="12"/>
        <v>0</v>
      </c>
      <c r="AF35" s="273">
        <f t="shared" si="12"/>
        <v>0</v>
      </c>
      <c r="AH35" s="12" t="str">
        <f t="shared" si="13"/>
        <v>20款　財産売却代</v>
      </c>
      <c r="AI35" s="12" t="str">
        <f t="shared" si="14"/>
        <v>2項　物品売却代</v>
      </c>
      <c r="AJ35" s="12" t="str">
        <f t="shared" si="15"/>
        <v>1目　雑品売却代</v>
      </c>
      <c r="AK35" s="12">
        <f t="shared" si="16"/>
        <v>0</v>
      </c>
      <c r="AM35" s="12" t="str">
        <f t="shared" si="17"/>
        <v>20款　財産売却代2項　物品売却代1目　雑品売却代</v>
      </c>
    </row>
    <row r="36" spans="1:39" ht="26.4">
      <c r="A36" s="90">
        <v>22</v>
      </c>
      <c r="B36" s="45"/>
      <c r="C36" s="56"/>
      <c r="D36" s="44"/>
      <c r="E36" s="288" t="s">
        <v>279</v>
      </c>
      <c r="F36" s="46" t="s">
        <v>503</v>
      </c>
      <c r="G36" s="47"/>
      <c r="H36" s="41">
        <f>SUM(H37:H37)</f>
        <v>8114</v>
      </c>
      <c r="I36" s="41">
        <f>SUM(I37:I37)</f>
        <v>0</v>
      </c>
      <c r="J36" s="41">
        <f t="shared" si="20"/>
        <v>-8114</v>
      </c>
      <c r="K36" s="42"/>
      <c r="L36" s="121"/>
      <c r="M36" s="294"/>
      <c r="N36" s="29" t="str">
        <f t="shared" si="1"/>
        <v>-</v>
      </c>
      <c r="O36" s="29" t="str">
        <f t="shared" si="2"/>
        <v>-</v>
      </c>
      <c r="P36" s="29" t="str">
        <f t="shared" si="3"/>
        <v>-</v>
      </c>
      <c r="Q36" s="29" t="str">
        <f t="shared" si="4"/>
        <v>節</v>
      </c>
      <c r="R36" s="29" t="str">
        <f t="shared" si="5"/>
        <v>事項</v>
      </c>
      <c r="U36" s="9" t="s">
        <v>1421</v>
      </c>
      <c r="V36" s="290" t="str">
        <f t="shared" si="6"/>
        <v/>
      </c>
      <c r="X36" s="9">
        <f t="shared" si="7"/>
        <v>1</v>
      </c>
      <c r="Y36" s="271">
        <f t="shared" si="8"/>
        <v>1</v>
      </c>
      <c r="Z36" s="271">
        <f t="shared" si="9"/>
        <v>1</v>
      </c>
      <c r="AA36" s="271">
        <f t="shared" si="10"/>
        <v>1</v>
      </c>
      <c r="AB36" s="272" t="str">
        <f t="shared" si="11"/>
        <v xml:space="preserve">②
</v>
      </c>
      <c r="AD36" s="273">
        <f t="shared" si="12"/>
        <v>0</v>
      </c>
      <c r="AE36" s="273">
        <f t="shared" si="12"/>
        <v>7.5</v>
      </c>
      <c r="AF36" s="273">
        <f t="shared" si="12"/>
        <v>8</v>
      </c>
      <c r="AH36" s="12" t="str">
        <f t="shared" si="13"/>
        <v>20款　財産売却代</v>
      </c>
      <c r="AI36" s="12" t="str">
        <f t="shared" si="14"/>
        <v>2項　物品売却代</v>
      </c>
      <c r="AJ36" s="12" t="str">
        <f t="shared" si="15"/>
        <v>1目　雑品売却代</v>
      </c>
      <c r="AK36" s="12" t="str">
        <f t="shared" si="16"/>
        <v>1節　各種不用品</v>
      </c>
      <c r="AM36" s="12" t="str">
        <f t="shared" si="17"/>
        <v>20款　財産売却代2項　物品売却代1目　雑品売却代1節　各種不用品</v>
      </c>
    </row>
    <row r="37" spans="1:39" ht="27" customHeight="1">
      <c r="A37" s="90">
        <v>23</v>
      </c>
      <c r="B37" s="45"/>
      <c r="C37" s="56"/>
      <c r="D37" s="45"/>
      <c r="E37" s="291"/>
      <c r="F37" s="46"/>
      <c r="G37" s="47" t="s">
        <v>115</v>
      </c>
      <c r="H37" s="41">
        <v>8114</v>
      </c>
      <c r="I37" s="41"/>
      <c r="J37" s="41">
        <f t="shared" si="20"/>
        <v>-8114</v>
      </c>
      <c r="K37" s="42"/>
      <c r="L37" s="121"/>
      <c r="M37" s="294"/>
      <c r="N37" s="29" t="str">
        <f t="shared" si="1"/>
        <v>-</v>
      </c>
      <c r="O37" s="29" t="str">
        <f t="shared" si="2"/>
        <v>-</v>
      </c>
      <c r="P37" s="29" t="str">
        <f t="shared" si="3"/>
        <v>-</v>
      </c>
      <c r="Q37" s="29" t="str">
        <f t="shared" si="4"/>
        <v>-</v>
      </c>
      <c r="R37" s="29" t="str">
        <f t="shared" si="5"/>
        <v>-</v>
      </c>
      <c r="U37" s="9" t="s">
        <v>1421</v>
      </c>
      <c r="V37" s="290" t="str">
        <f t="shared" si="6"/>
        <v>消防局</v>
      </c>
      <c r="X37" s="9">
        <f t="shared" si="7"/>
        <v>1</v>
      </c>
      <c r="Y37" s="271">
        <f t="shared" si="8"/>
        <v>1</v>
      </c>
      <c r="Z37" s="271">
        <f t="shared" si="9"/>
        <v>1</v>
      </c>
      <c r="AA37" s="271">
        <f t="shared" si="10"/>
        <v>1</v>
      </c>
      <c r="AB37" s="272" t="str">
        <f t="shared" si="11"/>
        <v xml:space="preserve">②
</v>
      </c>
      <c r="AD37" s="273">
        <f t="shared" si="12"/>
        <v>0</v>
      </c>
      <c r="AE37" s="273">
        <f t="shared" si="12"/>
        <v>0</v>
      </c>
      <c r="AF37" s="273">
        <f t="shared" si="12"/>
        <v>0</v>
      </c>
      <c r="AH37" s="12" t="str">
        <f t="shared" si="13"/>
        <v>20款　財産売却代</v>
      </c>
      <c r="AI37" s="12" t="str">
        <f t="shared" si="14"/>
        <v>2項　物品売却代</v>
      </c>
      <c r="AJ37" s="12" t="str">
        <f t="shared" si="15"/>
        <v>1目　雑品売却代</v>
      </c>
      <c r="AK37" s="12" t="str">
        <f t="shared" si="16"/>
        <v>事項</v>
      </c>
      <c r="AM37" s="12">
        <f t="shared" si="17"/>
        <v>0</v>
      </c>
    </row>
    <row r="38" spans="1:39" ht="26.4">
      <c r="A38" s="90">
        <v>24</v>
      </c>
      <c r="B38" s="331" t="s">
        <v>1403</v>
      </c>
      <c r="C38" s="332"/>
      <c r="D38" s="332"/>
      <c r="E38" s="333"/>
      <c r="F38" s="39"/>
      <c r="G38" s="40"/>
      <c r="H38" s="41">
        <f t="shared" ref="H38:I40" si="22">SUM(H39)</f>
        <v>5000</v>
      </c>
      <c r="I38" s="41">
        <f t="shared" si="22"/>
        <v>0</v>
      </c>
      <c r="J38" s="41">
        <f t="shared" si="20"/>
        <v>-5000</v>
      </c>
      <c r="K38" s="42"/>
      <c r="L38" s="120"/>
      <c r="M38" s="293"/>
      <c r="N38" s="29" t="str">
        <f t="shared" si="1"/>
        <v>款</v>
      </c>
      <c r="O38" s="29" t="str">
        <f t="shared" si="2"/>
        <v>-</v>
      </c>
      <c r="P38" s="29" t="str">
        <f t="shared" si="3"/>
        <v>-</v>
      </c>
      <c r="Q38" s="29" t="str">
        <f t="shared" si="4"/>
        <v>-</v>
      </c>
      <c r="R38" s="29" t="str">
        <f t="shared" si="5"/>
        <v>-</v>
      </c>
      <c r="U38" s="9" t="s">
        <v>1422</v>
      </c>
      <c r="V38" s="290" t="str">
        <f t="shared" si="6"/>
        <v/>
      </c>
      <c r="X38" s="9">
        <f t="shared" si="7"/>
        <v>1</v>
      </c>
      <c r="Y38" s="271">
        <f t="shared" si="8"/>
        <v>1</v>
      </c>
      <c r="Z38" s="271">
        <f t="shared" si="9"/>
        <v>1</v>
      </c>
      <c r="AA38" s="271">
        <f t="shared" si="10"/>
        <v>1</v>
      </c>
      <c r="AB38" s="272" t="str">
        <f t="shared" si="11"/>
        <v xml:space="preserve">②
</v>
      </c>
      <c r="AD38" s="273">
        <f t="shared" si="12"/>
        <v>0</v>
      </c>
      <c r="AE38" s="273">
        <f t="shared" si="12"/>
        <v>0</v>
      </c>
      <c r="AF38" s="273">
        <f t="shared" si="12"/>
        <v>0</v>
      </c>
      <c r="AH38" s="12" t="str">
        <f t="shared" si="13"/>
        <v>21款　寄付金</v>
      </c>
      <c r="AI38" s="12">
        <f t="shared" si="14"/>
        <v>0</v>
      </c>
      <c r="AJ38" s="12">
        <f t="shared" si="15"/>
        <v>0</v>
      </c>
      <c r="AK38" s="12">
        <f t="shared" si="16"/>
        <v>0</v>
      </c>
      <c r="AM38" s="12" t="str">
        <f t="shared" si="17"/>
        <v>21款　寄付金</v>
      </c>
    </row>
    <row r="39" spans="1:39" ht="26.4">
      <c r="A39" s="90">
        <v>25</v>
      </c>
      <c r="B39" s="52"/>
      <c r="C39" s="331" t="s">
        <v>584</v>
      </c>
      <c r="D39" s="332"/>
      <c r="E39" s="333"/>
      <c r="F39" s="39"/>
      <c r="G39" s="40"/>
      <c r="H39" s="41">
        <f t="shared" si="22"/>
        <v>5000</v>
      </c>
      <c r="I39" s="41">
        <f t="shared" si="22"/>
        <v>0</v>
      </c>
      <c r="J39" s="41">
        <f t="shared" si="20"/>
        <v>-5000</v>
      </c>
      <c r="K39" s="42"/>
      <c r="L39" s="121"/>
      <c r="M39" s="294"/>
      <c r="N39" s="29" t="str">
        <f t="shared" si="1"/>
        <v>-</v>
      </c>
      <c r="O39" s="29" t="str">
        <f t="shared" si="2"/>
        <v>項</v>
      </c>
      <c r="P39" s="29" t="str">
        <f t="shared" si="3"/>
        <v>-</v>
      </c>
      <c r="Q39" s="29" t="str">
        <f t="shared" si="4"/>
        <v>-</v>
      </c>
      <c r="R39" s="29" t="str">
        <f t="shared" si="5"/>
        <v>-</v>
      </c>
      <c r="U39" s="9" t="s">
        <v>1422</v>
      </c>
      <c r="V39" s="290" t="str">
        <f t="shared" si="6"/>
        <v/>
      </c>
      <c r="X39" s="9">
        <f t="shared" si="7"/>
        <v>1</v>
      </c>
      <c r="Y39" s="271">
        <f t="shared" si="8"/>
        <v>1</v>
      </c>
      <c r="Z39" s="271">
        <f t="shared" si="9"/>
        <v>1</v>
      </c>
      <c r="AA39" s="271">
        <f t="shared" si="10"/>
        <v>1</v>
      </c>
      <c r="AB39" s="272" t="str">
        <f t="shared" si="11"/>
        <v xml:space="preserve">②
</v>
      </c>
      <c r="AD39" s="273">
        <f t="shared" si="12"/>
        <v>0</v>
      </c>
      <c r="AE39" s="273">
        <f t="shared" si="12"/>
        <v>0</v>
      </c>
      <c r="AF39" s="273">
        <f t="shared" si="12"/>
        <v>0</v>
      </c>
      <c r="AH39" s="12" t="str">
        <f t="shared" si="13"/>
        <v>21款　寄付金</v>
      </c>
      <c r="AI39" s="12" t="str">
        <f t="shared" si="14"/>
        <v>1項　寄付金</v>
      </c>
      <c r="AJ39" s="12">
        <f t="shared" si="15"/>
        <v>0</v>
      </c>
      <c r="AK39" s="12" t="str">
        <f t="shared" si="16"/>
        <v>事項</v>
      </c>
      <c r="AM39" s="12" t="str">
        <f t="shared" si="17"/>
        <v>21款　寄付金1項　寄付金</v>
      </c>
    </row>
    <row r="40" spans="1:39" ht="26.4">
      <c r="A40" s="90">
        <v>26</v>
      </c>
      <c r="B40" s="45"/>
      <c r="C40" s="45"/>
      <c r="D40" s="331" t="s">
        <v>303</v>
      </c>
      <c r="E40" s="333"/>
      <c r="F40" s="46"/>
      <c r="G40" s="47"/>
      <c r="H40" s="41">
        <f t="shared" si="22"/>
        <v>5000</v>
      </c>
      <c r="I40" s="41">
        <f t="shared" si="22"/>
        <v>0</v>
      </c>
      <c r="J40" s="41">
        <f t="shared" si="20"/>
        <v>-5000</v>
      </c>
      <c r="K40" s="42"/>
      <c r="L40" s="121"/>
      <c r="M40" s="294"/>
      <c r="N40" s="29" t="str">
        <f t="shared" si="1"/>
        <v>-</v>
      </c>
      <c r="O40" s="29" t="str">
        <f t="shared" si="2"/>
        <v>-</v>
      </c>
      <c r="P40" s="29" t="str">
        <f t="shared" si="3"/>
        <v>目</v>
      </c>
      <c r="Q40" s="29" t="str">
        <f t="shared" si="4"/>
        <v>-</v>
      </c>
      <c r="R40" s="29" t="str">
        <f t="shared" si="5"/>
        <v>-</v>
      </c>
      <c r="U40" s="9" t="s">
        <v>1422</v>
      </c>
      <c r="V40" s="290" t="str">
        <f t="shared" si="6"/>
        <v/>
      </c>
      <c r="X40" s="9">
        <f t="shared" si="7"/>
        <v>1</v>
      </c>
      <c r="Y40" s="271">
        <f t="shared" si="8"/>
        <v>1</v>
      </c>
      <c r="Z40" s="271">
        <f t="shared" si="9"/>
        <v>1</v>
      </c>
      <c r="AA40" s="271">
        <f t="shared" si="10"/>
        <v>1</v>
      </c>
      <c r="AB40" s="272" t="str">
        <f t="shared" si="11"/>
        <v xml:space="preserve">②
</v>
      </c>
      <c r="AD40" s="273">
        <f t="shared" si="12"/>
        <v>9</v>
      </c>
      <c r="AE40" s="273">
        <f t="shared" si="12"/>
        <v>0</v>
      </c>
      <c r="AF40" s="273">
        <f t="shared" si="12"/>
        <v>0</v>
      </c>
      <c r="AH40" s="12" t="str">
        <f t="shared" si="13"/>
        <v>21款　寄付金</v>
      </c>
      <c r="AI40" s="12" t="str">
        <f t="shared" si="14"/>
        <v>1項　寄付金</v>
      </c>
      <c r="AJ40" s="12" t="str">
        <f t="shared" si="15"/>
        <v>13目　消防費寄付金</v>
      </c>
      <c r="AK40" s="12">
        <f t="shared" si="16"/>
        <v>0</v>
      </c>
      <c r="AM40" s="12" t="str">
        <f t="shared" si="17"/>
        <v>21款　寄付金1項　寄付金13目　消防費寄付金</v>
      </c>
    </row>
    <row r="41" spans="1:39" ht="40.5" customHeight="1">
      <c r="A41" s="90">
        <v>27</v>
      </c>
      <c r="B41" s="45"/>
      <c r="C41" s="45"/>
      <c r="D41" s="44"/>
      <c r="E41" s="55" t="s">
        <v>304</v>
      </c>
      <c r="F41" s="46" t="s">
        <v>866</v>
      </c>
      <c r="G41" s="47" t="s">
        <v>115</v>
      </c>
      <c r="H41" s="41">
        <v>5000</v>
      </c>
      <c r="I41" s="41"/>
      <c r="J41" s="41">
        <f t="shared" si="20"/>
        <v>-5000</v>
      </c>
      <c r="K41" s="42"/>
      <c r="L41" s="121"/>
      <c r="M41" s="294"/>
      <c r="N41" s="29" t="str">
        <f t="shared" si="1"/>
        <v>-</v>
      </c>
      <c r="O41" s="29" t="str">
        <f t="shared" si="2"/>
        <v>-</v>
      </c>
      <c r="P41" s="29" t="str">
        <f t="shared" si="3"/>
        <v>-</v>
      </c>
      <c r="Q41" s="29" t="str">
        <f t="shared" si="4"/>
        <v>節</v>
      </c>
      <c r="R41" s="29" t="str">
        <f t="shared" si="5"/>
        <v>事項</v>
      </c>
      <c r="U41" s="9" t="s">
        <v>1422</v>
      </c>
      <c r="V41" s="290" t="str">
        <f t="shared" si="6"/>
        <v>消防局</v>
      </c>
      <c r="X41" s="9">
        <f t="shared" si="7"/>
        <v>1</v>
      </c>
      <c r="Y41" s="271">
        <f t="shared" si="8"/>
        <v>1</v>
      </c>
      <c r="Z41" s="271">
        <f t="shared" si="9"/>
        <v>2</v>
      </c>
      <c r="AA41" s="271">
        <f t="shared" si="10"/>
        <v>2</v>
      </c>
      <c r="AB41" s="272" t="str">
        <f t="shared" si="11"/>
        <v xml:space="preserve">③
</v>
      </c>
      <c r="AD41" s="273">
        <f t="shared" si="12"/>
        <v>0</v>
      </c>
      <c r="AE41" s="273">
        <f t="shared" si="12"/>
        <v>8.5</v>
      </c>
      <c r="AF41" s="273">
        <f t="shared" si="12"/>
        <v>17</v>
      </c>
      <c r="AH41" s="12" t="str">
        <f t="shared" si="13"/>
        <v>21款　寄付金</v>
      </c>
      <c r="AI41" s="12" t="str">
        <f t="shared" si="14"/>
        <v>1項　寄付金</v>
      </c>
      <c r="AJ41" s="12" t="str">
        <f t="shared" si="15"/>
        <v>13目　消防費寄付金</v>
      </c>
      <c r="AK41" s="12" t="str">
        <f t="shared" si="16"/>
        <v>1節　消防費寄付金</v>
      </c>
      <c r="AM41" s="12" t="str">
        <f t="shared" si="17"/>
        <v>21款　寄付金1項　寄付金13目　消防費寄付金1節　消防費寄付金</v>
      </c>
    </row>
    <row r="42" spans="1:39" ht="26.4">
      <c r="A42" s="90">
        <v>28</v>
      </c>
      <c r="B42" s="371" t="s">
        <v>1404</v>
      </c>
      <c r="C42" s="371"/>
      <c r="D42" s="371"/>
      <c r="E42" s="371"/>
      <c r="F42" s="49"/>
      <c r="G42" s="50"/>
      <c r="H42" s="41">
        <f>SUM(H43)</f>
        <v>493462</v>
      </c>
      <c r="I42" s="41">
        <f>SUM(I43)</f>
        <v>0</v>
      </c>
      <c r="J42" s="51">
        <f t="shared" si="20"/>
        <v>-493462</v>
      </c>
      <c r="K42" s="92"/>
      <c r="L42" s="174"/>
      <c r="M42" s="293"/>
      <c r="N42" s="29" t="str">
        <f t="shared" si="1"/>
        <v>款</v>
      </c>
      <c r="O42" s="29" t="str">
        <f t="shared" si="2"/>
        <v>-</v>
      </c>
      <c r="P42" s="29" t="str">
        <f t="shared" si="3"/>
        <v>-</v>
      </c>
      <c r="Q42" s="29" t="str">
        <f t="shared" si="4"/>
        <v>-</v>
      </c>
      <c r="R42" s="29" t="str">
        <f t="shared" si="5"/>
        <v>-</v>
      </c>
      <c r="U42" s="9" t="s">
        <v>1423</v>
      </c>
      <c r="V42" s="290" t="str">
        <f t="shared" si="6"/>
        <v/>
      </c>
      <c r="X42" s="9">
        <f t="shared" si="7"/>
        <v>1</v>
      </c>
      <c r="Y42" s="271">
        <f t="shared" si="8"/>
        <v>1</v>
      </c>
      <c r="Z42" s="271">
        <f t="shared" si="9"/>
        <v>1</v>
      </c>
      <c r="AA42" s="271">
        <f t="shared" si="10"/>
        <v>1</v>
      </c>
      <c r="AB42" s="272" t="str">
        <f t="shared" si="11"/>
        <v xml:space="preserve">②
</v>
      </c>
      <c r="AD42" s="273">
        <f t="shared" si="12"/>
        <v>0</v>
      </c>
      <c r="AE42" s="273">
        <f t="shared" si="12"/>
        <v>0</v>
      </c>
      <c r="AF42" s="273">
        <f t="shared" si="12"/>
        <v>0</v>
      </c>
      <c r="AH42" s="12" t="str">
        <f t="shared" si="13"/>
        <v>23款　諸収入</v>
      </c>
      <c r="AI42" s="12">
        <f t="shared" si="14"/>
        <v>0</v>
      </c>
      <c r="AJ42" s="12">
        <f t="shared" si="15"/>
        <v>0</v>
      </c>
      <c r="AK42" s="12">
        <f t="shared" si="16"/>
        <v>0</v>
      </c>
      <c r="AM42" s="12" t="str">
        <f t="shared" si="17"/>
        <v>23款　諸収入</v>
      </c>
    </row>
    <row r="43" spans="1:39" ht="26.4">
      <c r="A43" s="90">
        <v>29</v>
      </c>
      <c r="B43" s="52"/>
      <c r="C43" s="331" t="s">
        <v>1397</v>
      </c>
      <c r="D43" s="332"/>
      <c r="E43" s="333"/>
      <c r="F43" s="39"/>
      <c r="G43" s="40"/>
      <c r="H43" s="41">
        <f>SUM(H44,H47,H50)</f>
        <v>493462</v>
      </c>
      <c r="I43" s="41">
        <f>SUM(I44,I47,I50)</f>
        <v>0</v>
      </c>
      <c r="J43" s="41">
        <f t="shared" si="20"/>
        <v>-493462</v>
      </c>
      <c r="K43" s="42"/>
      <c r="L43" s="121"/>
      <c r="M43" s="294"/>
      <c r="N43" s="29" t="str">
        <f t="shared" si="1"/>
        <v>-</v>
      </c>
      <c r="O43" s="29" t="str">
        <f t="shared" si="2"/>
        <v>項</v>
      </c>
      <c r="P43" s="29" t="str">
        <f t="shared" si="3"/>
        <v>-</v>
      </c>
      <c r="Q43" s="29" t="str">
        <f t="shared" si="4"/>
        <v>-</v>
      </c>
      <c r="R43" s="29" t="str">
        <f t="shared" si="5"/>
        <v>-</v>
      </c>
      <c r="U43" s="9" t="s">
        <v>1423</v>
      </c>
      <c r="V43" s="290" t="str">
        <f t="shared" si="6"/>
        <v/>
      </c>
      <c r="X43" s="9">
        <f t="shared" si="7"/>
        <v>1</v>
      </c>
      <c r="Y43" s="271">
        <f t="shared" si="8"/>
        <v>1</v>
      </c>
      <c r="Z43" s="271">
        <f t="shared" si="9"/>
        <v>1</v>
      </c>
      <c r="AA43" s="271">
        <f t="shared" si="10"/>
        <v>1</v>
      </c>
      <c r="AB43" s="272" t="str">
        <f t="shared" si="11"/>
        <v xml:space="preserve">②
</v>
      </c>
      <c r="AD43" s="273">
        <f t="shared" si="12"/>
        <v>0</v>
      </c>
      <c r="AE43" s="273">
        <f t="shared" si="12"/>
        <v>0</v>
      </c>
      <c r="AF43" s="273">
        <f t="shared" si="12"/>
        <v>0</v>
      </c>
      <c r="AH43" s="12" t="str">
        <f t="shared" si="13"/>
        <v>23款　諸収入</v>
      </c>
      <c r="AI43" s="12" t="str">
        <f t="shared" si="14"/>
        <v>6項　雑入</v>
      </c>
      <c r="AJ43" s="12">
        <f t="shared" si="15"/>
        <v>0</v>
      </c>
      <c r="AK43" s="12" t="str">
        <f t="shared" si="16"/>
        <v>事項</v>
      </c>
      <c r="AM43" s="12" t="str">
        <f t="shared" si="17"/>
        <v>23款　諸収入6項　雑入</v>
      </c>
    </row>
    <row r="44" spans="1:39" ht="26.4">
      <c r="A44" s="90">
        <v>30</v>
      </c>
      <c r="B44" s="45"/>
      <c r="C44" s="45"/>
      <c r="D44" s="331" t="s">
        <v>938</v>
      </c>
      <c r="E44" s="333"/>
      <c r="F44" s="46"/>
      <c r="G44" s="47"/>
      <c r="H44" s="41">
        <f>SUM(H45,H46)</f>
        <v>275060</v>
      </c>
      <c r="I44" s="41">
        <f>SUM(I45,I46)</f>
        <v>0</v>
      </c>
      <c r="J44" s="41">
        <f t="shared" si="20"/>
        <v>-275060</v>
      </c>
      <c r="K44" s="42"/>
      <c r="L44" s="121"/>
      <c r="M44" s="294"/>
      <c r="N44" s="29" t="str">
        <f t="shared" si="1"/>
        <v>-</v>
      </c>
      <c r="O44" s="29" t="str">
        <f t="shared" si="2"/>
        <v>-</v>
      </c>
      <c r="P44" s="29" t="str">
        <f t="shared" si="3"/>
        <v>目</v>
      </c>
      <c r="Q44" s="29" t="str">
        <f t="shared" si="4"/>
        <v>-</v>
      </c>
      <c r="R44" s="29" t="str">
        <f t="shared" si="5"/>
        <v>-</v>
      </c>
      <c r="U44" s="9" t="s">
        <v>1423</v>
      </c>
      <c r="V44" s="290" t="str">
        <f t="shared" si="6"/>
        <v/>
      </c>
      <c r="X44" s="9">
        <f t="shared" si="7"/>
        <v>1</v>
      </c>
      <c r="Y44" s="271">
        <f t="shared" si="8"/>
        <v>1</v>
      </c>
      <c r="Z44" s="271">
        <f t="shared" si="9"/>
        <v>1</v>
      </c>
      <c r="AA44" s="271">
        <f t="shared" si="10"/>
        <v>1</v>
      </c>
      <c r="AB44" s="272" t="str">
        <f t="shared" si="11"/>
        <v xml:space="preserve">②
</v>
      </c>
      <c r="AD44" s="273">
        <f t="shared" si="12"/>
        <v>9</v>
      </c>
      <c r="AE44" s="273">
        <f t="shared" si="12"/>
        <v>0</v>
      </c>
      <c r="AF44" s="273">
        <f t="shared" si="12"/>
        <v>0</v>
      </c>
      <c r="AH44" s="12" t="str">
        <f t="shared" si="13"/>
        <v>23款　諸収入</v>
      </c>
      <c r="AI44" s="12" t="str">
        <f t="shared" si="14"/>
        <v>6項　雑入</v>
      </c>
      <c r="AJ44" s="12" t="str">
        <f t="shared" si="15"/>
        <v>16目　消防事業収入</v>
      </c>
      <c r="AK44" s="12">
        <f t="shared" si="16"/>
        <v>0</v>
      </c>
      <c r="AM44" s="12" t="str">
        <f t="shared" si="17"/>
        <v>23款　諸収入6項　雑入16目　消防事業収入</v>
      </c>
    </row>
    <row r="45" spans="1:39" ht="40.5" customHeight="1">
      <c r="A45" s="90">
        <v>31</v>
      </c>
      <c r="B45" s="45"/>
      <c r="C45" s="45"/>
      <c r="D45" s="45"/>
      <c r="E45" s="108" t="s">
        <v>405</v>
      </c>
      <c r="F45" s="46" t="s">
        <v>634</v>
      </c>
      <c r="G45" s="47" t="s">
        <v>115</v>
      </c>
      <c r="H45" s="41">
        <v>153578</v>
      </c>
      <c r="I45" s="41"/>
      <c r="J45" s="41">
        <f t="shared" si="20"/>
        <v>-153578</v>
      </c>
      <c r="K45" s="42"/>
      <c r="L45" s="121"/>
      <c r="M45" s="294"/>
      <c r="N45" s="29" t="str">
        <f t="shared" si="1"/>
        <v>-</v>
      </c>
      <c r="O45" s="29" t="str">
        <f t="shared" si="2"/>
        <v>-</v>
      </c>
      <c r="P45" s="29" t="str">
        <f t="shared" si="3"/>
        <v>-</v>
      </c>
      <c r="Q45" s="29" t="str">
        <f t="shared" si="4"/>
        <v>節</v>
      </c>
      <c r="R45" s="29" t="str">
        <f t="shared" si="5"/>
        <v>事項</v>
      </c>
      <c r="U45" s="9" t="s">
        <v>1423</v>
      </c>
      <c r="V45" s="290" t="str">
        <f t="shared" si="6"/>
        <v>消防局</v>
      </c>
      <c r="X45" s="9">
        <f t="shared" si="7"/>
        <v>1</v>
      </c>
      <c r="Y45" s="271">
        <f t="shared" si="8"/>
        <v>1</v>
      </c>
      <c r="Z45" s="271">
        <f t="shared" si="9"/>
        <v>2</v>
      </c>
      <c r="AA45" s="271">
        <f t="shared" si="10"/>
        <v>2</v>
      </c>
      <c r="AB45" s="272" t="str">
        <f t="shared" si="11"/>
        <v xml:space="preserve">③
</v>
      </c>
      <c r="AD45" s="273">
        <f t="shared" si="12"/>
        <v>0</v>
      </c>
      <c r="AE45" s="273">
        <f t="shared" si="12"/>
        <v>10.5</v>
      </c>
      <c r="AF45" s="273">
        <f t="shared" si="12"/>
        <v>19</v>
      </c>
      <c r="AH45" s="12" t="str">
        <f t="shared" si="13"/>
        <v>23款　諸収入</v>
      </c>
      <c r="AI45" s="12" t="str">
        <f t="shared" si="14"/>
        <v>6項　雑入</v>
      </c>
      <c r="AJ45" s="12" t="str">
        <f t="shared" si="15"/>
        <v>16目　消防事業収入</v>
      </c>
      <c r="AK45" s="12" t="str">
        <f t="shared" si="16"/>
        <v>1節　航空消防事業収入</v>
      </c>
      <c r="AM45" s="12" t="str">
        <f t="shared" si="17"/>
        <v>23款　諸収入6項　雑入16目　消防事業収入1節　航空消防事業収入</v>
      </c>
    </row>
    <row r="46" spans="1:39" ht="40.5" customHeight="1">
      <c r="A46" s="90">
        <v>32</v>
      </c>
      <c r="B46" s="45"/>
      <c r="C46" s="45"/>
      <c r="D46" s="48"/>
      <c r="E46" s="108" t="s">
        <v>406</v>
      </c>
      <c r="F46" s="93" t="s">
        <v>646</v>
      </c>
      <c r="G46" s="94" t="s">
        <v>115</v>
      </c>
      <c r="H46" s="51">
        <v>121482</v>
      </c>
      <c r="I46" s="51"/>
      <c r="J46" s="51">
        <f t="shared" si="20"/>
        <v>-121482</v>
      </c>
      <c r="K46" s="92"/>
      <c r="L46" s="122"/>
      <c r="M46" s="294"/>
      <c r="N46" s="29" t="str">
        <f t="shared" si="1"/>
        <v>-</v>
      </c>
      <c r="O46" s="29" t="str">
        <f t="shared" si="2"/>
        <v>-</v>
      </c>
      <c r="P46" s="29" t="str">
        <f t="shared" si="3"/>
        <v>-</v>
      </c>
      <c r="Q46" s="29" t="str">
        <f t="shared" si="4"/>
        <v>節</v>
      </c>
      <c r="R46" s="29" t="str">
        <f t="shared" si="5"/>
        <v>事項</v>
      </c>
      <c r="U46" s="9" t="s">
        <v>1423</v>
      </c>
      <c r="V46" s="290" t="str">
        <f t="shared" si="6"/>
        <v>消防局</v>
      </c>
      <c r="X46" s="9">
        <f t="shared" si="7"/>
        <v>1</v>
      </c>
      <c r="Y46" s="271">
        <f t="shared" si="8"/>
        <v>2</v>
      </c>
      <c r="Z46" s="271">
        <f t="shared" si="9"/>
        <v>2</v>
      </c>
      <c r="AA46" s="271">
        <f t="shared" si="10"/>
        <v>2</v>
      </c>
      <c r="AB46" s="272" t="str">
        <f t="shared" si="11"/>
        <v xml:space="preserve">③
</v>
      </c>
      <c r="AD46" s="273">
        <f t="shared" si="12"/>
        <v>0</v>
      </c>
      <c r="AE46" s="273">
        <f t="shared" si="12"/>
        <v>14.5</v>
      </c>
      <c r="AF46" s="273">
        <f t="shared" si="12"/>
        <v>18</v>
      </c>
      <c r="AH46" s="12" t="str">
        <f t="shared" si="13"/>
        <v>23款　諸収入</v>
      </c>
      <c r="AI46" s="12" t="str">
        <f t="shared" si="14"/>
        <v>6項　雑入</v>
      </c>
      <c r="AJ46" s="12" t="str">
        <f t="shared" si="15"/>
        <v>16目　消防事業収入</v>
      </c>
      <c r="AK46" s="12" t="str">
        <f t="shared" si="16"/>
        <v>2節　救急安心センター事業収入</v>
      </c>
      <c r="AM46" s="12" t="str">
        <f t="shared" si="17"/>
        <v>23款　諸収入6項　雑入16目　消防事業収入2節　救急安心センター事業収入</v>
      </c>
    </row>
    <row r="47" spans="1:39" ht="27" hidden="1" customHeight="1">
      <c r="A47" s="90">
        <v>33</v>
      </c>
      <c r="B47" s="45"/>
      <c r="C47" s="45"/>
      <c r="D47" s="331" t="s">
        <v>1221</v>
      </c>
      <c r="E47" s="333"/>
      <c r="F47" s="46"/>
      <c r="G47" s="47"/>
      <c r="H47" s="41">
        <f>SUM(H48)</f>
        <v>0</v>
      </c>
      <c r="I47" s="41">
        <f>SUM(I48)</f>
        <v>0</v>
      </c>
      <c r="J47" s="41">
        <f t="shared" si="20"/>
        <v>0</v>
      </c>
      <c r="K47" s="42"/>
      <c r="L47" s="121"/>
      <c r="M47" s="294"/>
      <c r="N47" s="29" t="str">
        <f t="shared" si="1"/>
        <v>-</v>
      </c>
      <c r="O47" s="29" t="str">
        <f t="shared" si="2"/>
        <v>-</v>
      </c>
      <c r="P47" s="29" t="str">
        <f t="shared" si="3"/>
        <v>目</v>
      </c>
      <c r="Q47" s="29" t="str">
        <f t="shared" si="4"/>
        <v>-</v>
      </c>
      <c r="R47" s="29" t="str">
        <f t="shared" si="5"/>
        <v>-</v>
      </c>
      <c r="U47" s="9" t="s">
        <v>1423</v>
      </c>
      <c r="V47" s="290" t="str">
        <f t="shared" si="6"/>
        <v/>
      </c>
      <c r="X47" s="9">
        <f t="shared" si="7"/>
        <v>1</v>
      </c>
      <c r="Y47" s="271">
        <f t="shared" si="8"/>
        <v>1</v>
      </c>
      <c r="Z47" s="271">
        <f t="shared" si="9"/>
        <v>1</v>
      </c>
      <c r="AA47" s="271">
        <f t="shared" si="10"/>
        <v>1</v>
      </c>
      <c r="AB47" s="272" t="str">
        <f t="shared" si="11"/>
        <v xml:space="preserve">②
</v>
      </c>
      <c r="AD47" s="273">
        <f t="shared" si="12"/>
        <v>8</v>
      </c>
      <c r="AE47" s="273">
        <f t="shared" si="12"/>
        <v>0</v>
      </c>
      <c r="AF47" s="273">
        <f t="shared" si="12"/>
        <v>0</v>
      </c>
      <c r="AH47" s="12" t="str">
        <f t="shared" si="13"/>
        <v>23款　諸収入</v>
      </c>
      <c r="AI47" s="12" t="str">
        <f t="shared" si="14"/>
        <v>6項　雑入</v>
      </c>
      <c r="AJ47" s="12" t="str">
        <f t="shared" si="15"/>
        <v>21目　過年度収入</v>
      </c>
      <c r="AK47" s="12">
        <f t="shared" si="16"/>
        <v>0</v>
      </c>
      <c r="AM47" s="12" t="str">
        <f t="shared" si="17"/>
        <v>23款　諸収入6項　雑入21目　過年度収入</v>
      </c>
    </row>
    <row r="48" spans="1:39" ht="27" hidden="1" customHeight="1">
      <c r="A48" s="90">
        <v>34</v>
      </c>
      <c r="B48" s="45"/>
      <c r="C48" s="45"/>
      <c r="D48" s="44"/>
      <c r="E48" s="288" t="s">
        <v>412</v>
      </c>
      <c r="F48" s="46"/>
      <c r="G48" s="47"/>
      <c r="H48" s="41">
        <f>SUM(H49:H49)</f>
        <v>0</v>
      </c>
      <c r="I48" s="41">
        <f>SUM(I49:I49)</f>
        <v>0</v>
      </c>
      <c r="J48" s="41">
        <f t="shared" si="20"/>
        <v>0</v>
      </c>
      <c r="K48" s="42"/>
      <c r="L48" s="121"/>
      <c r="M48" s="294"/>
      <c r="N48" s="29" t="str">
        <f t="shared" si="1"/>
        <v>-</v>
      </c>
      <c r="O48" s="29" t="str">
        <f t="shared" si="2"/>
        <v>-</v>
      </c>
      <c r="P48" s="29" t="str">
        <f t="shared" si="3"/>
        <v>-</v>
      </c>
      <c r="Q48" s="29" t="str">
        <f t="shared" si="4"/>
        <v>節</v>
      </c>
      <c r="R48" s="29" t="str">
        <f t="shared" si="5"/>
        <v>-</v>
      </c>
      <c r="U48" s="9" t="s">
        <v>1423</v>
      </c>
      <c r="V48" s="290" t="str">
        <f t="shared" si="6"/>
        <v/>
      </c>
      <c r="X48" s="9">
        <f t="shared" si="7"/>
        <v>1</v>
      </c>
      <c r="Y48" s="271">
        <f t="shared" si="8"/>
        <v>1</v>
      </c>
      <c r="Z48" s="271">
        <f t="shared" si="9"/>
        <v>1</v>
      </c>
      <c r="AA48" s="271">
        <f t="shared" si="10"/>
        <v>1</v>
      </c>
      <c r="AB48" s="272" t="str">
        <f t="shared" si="11"/>
        <v xml:space="preserve">②
</v>
      </c>
      <c r="AD48" s="273">
        <f t="shared" si="12"/>
        <v>0</v>
      </c>
      <c r="AE48" s="273">
        <f t="shared" si="12"/>
        <v>7.5</v>
      </c>
      <c r="AF48" s="273">
        <f t="shared" si="12"/>
        <v>0</v>
      </c>
      <c r="AH48" s="12" t="str">
        <f t="shared" si="13"/>
        <v>23款　諸収入</v>
      </c>
      <c r="AI48" s="12" t="str">
        <f t="shared" si="14"/>
        <v>6項　雑入</v>
      </c>
      <c r="AJ48" s="12" t="str">
        <f t="shared" si="15"/>
        <v>21目　過年度収入</v>
      </c>
      <c r="AK48" s="12" t="str">
        <f t="shared" si="16"/>
        <v>1節　市税外収入</v>
      </c>
      <c r="AM48" s="12" t="str">
        <f t="shared" si="17"/>
        <v>23款　諸収入6項　雑入21目　過年度収入1節　市税外収入</v>
      </c>
    </row>
    <row r="49" spans="1:41" ht="27" hidden="1" customHeight="1">
      <c r="A49" s="90">
        <v>35</v>
      </c>
      <c r="B49" s="45"/>
      <c r="C49" s="45"/>
      <c r="D49" s="45"/>
      <c r="E49" s="288"/>
      <c r="F49" s="46"/>
      <c r="G49" s="94" t="s">
        <v>115</v>
      </c>
      <c r="H49" s="41">
        <v>0</v>
      </c>
      <c r="I49" s="41">
        <v>0</v>
      </c>
      <c r="J49" s="41">
        <f t="shared" si="20"/>
        <v>0</v>
      </c>
      <c r="K49" s="42"/>
      <c r="L49" s="121"/>
      <c r="M49" s="294"/>
      <c r="N49" s="29" t="str">
        <f t="shared" si="1"/>
        <v>-</v>
      </c>
      <c r="O49" s="29" t="str">
        <f t="shared" si="2"/>
        <v>-</v>
      </c>
      <c r="P49" s="29" t="str">
        <f t="shared" si="3"/>
        <v>-</v>
      </c>
      <c r="Q49" s="29" t="str">
        <f t="shared" si="4"/>
        <v>-</v>
      </c>
      <c r="R49" s="29" t="str">
        <f t="shared" si="5"/>
        <v>-</v>
      </c>
      <c r="U49" s="9" t="s">
        <v>1423</v>
      </c>
      <c r="V49" s="290" t="str">
        <f t="shared" si="6"/>
        <v>消防局</v>
      </c>
      <c r="X49" s="9">
        <f t="shared" si="7"/>
        <v>1</v>
      </c>
      <c r="Y49" s="271">
        <f t="shared" si="8"/>
        <v>1</v>
      </c>
      <c r="Z49" s="271">
        <f t="shared" si="9"/>
        <v>1</v>
      </c>
      <c r="AA49" s="271">
        <f t="shared" si="10"/>
        <v>1</v>
      </c>
      <c r="AB49" s="272" t="str">
        <f t="shared" si="11"/>
        <v xml:space="preserve">②
</v>
      </c>
      <c r="AD49" s="273">
        <f t="shared" si="12"/>
        <v>0</v>
      </c>
      <c r="AE49" s="273">
        <f t="shared" si="12"/>
        <v>0</v>
      </c>
      <c r="AF49" s="273">
        <f t="shared" si="12"/>
        <v>0</v>
      </c>
      <c r="AH49" s="12" t="str">
        <f t="shared" si="13"/>
        <v>23款　諸収入</v>
      </c>
      <c r="AI49" s="12" t="str">
        <f t="shared" si="14"/>
        <v>6項　雑入</v>
      </c>
      <c r="AJ49" s="12" t="str">
        <f t="shared" si="15"/>
        <v>21目　過年度収入</v>
      </c>
      <c r="AK49" s="12" t="str">
        <f t="shared" si="16"/>
        <v>事項</v>
      </c>
      <c r="AM49" s="12">
        <f t="shared" si="17"/>
        <v>0</v>
      </c>
    </row>
    <row r="50" spans="1:41" ht="26.4">
      <c r="A50" s="90">
        <v>36</v>
      </c>
      <c r="B50" s="45"/>
      <c r="C50" s="45"/>
      <c r="D50" s="331" t="s">
        <v>1222</v>
      </c>
      <c r="E50" s="333"/>
      <c r="F50" s="46"/>
      <c r="G50" s="47"/>
      <c r="H50" s="41">
        <f>SUM(H51)</f>
        <v>218402</v>
      </c>
      <c r="I50" s="41">
        <f>SUM(I51)</f>
        <v>0</v>
      </c>
      <c r="J50" s="41">
        <f t="shared" si="20"/>
        <v>-218402</v>
      </c>
      <c r="K50" s="42"/>
      <c r="L50" s="121"/>
      <c r="M50" s="294"/>
      <c r="N50" s="29" t="str">
        <f t="shared" si="1"/>
        <v>-</v>
      </c>
      <c r="O50" s="29" t="str">
        <f t="shared" si="2"/>
        <v>-</v>
      </c>
      <c r="P50" s="29" t="str">
        <f t="shared" si="3"/>
        <v>目</v>
      </c>
      <c r="Q50" s="29" t="str">
        <f t="shared" si="4"/>
        <v>-</v>
      </c>
      <c r="R50" s="29" t="str">
        <f t="shared" si="5"/>
        <v>-</v>
      </c>
      <c r="U50" s="9" t="s">
        <v>1423</v>
      </c>
      <c r="V50" s="290" t="str">
        <f t="shared" si="6"/>
        <v/>
      </c>
      <c r="X50" s="9">
        <f t="shared" si="7"/>
        <v>1</v>
      </c>
      <c r="Y50" s="271">
        <f t="shared" si="8"/>
        <v>1</v>
      </c>
      <c r="Z50" s="271">
        <f t="shared" si="9"/>
        <v>1</v>
      </c>
      <c r="AA50" s="271">
        <f t="shared" si="10"/>
        <v>1</v>
      </c>
      <c r="AB50" s="272" t="str">
        <f t="shared" si="11"/>
        <v xml:space="preserve">②
</v>
      </c>
      <c r="AD50" s="273">
        <f t="shared" si="12"/>
        <v>5</v>
      </c>
      <c r="AE50" s="273">
        <f t="shared" si="12"/>
        <v>0</v>
      </c>
      <c r="AF50" s="273">
        <f t="shared" si="12"/>
        <v>0</v>
      </c>
      <c r="AH50" s="12" t="str">
        <f t="shared" si="13"/>
        <v>23款　諸収入</v>
      </c>
      <c r="AI50" s="12" t="str">
        <f t="shared" si="14"/>
        <v>6項　雑入</v>
      </c>
      <c r="AJ50" s="12" t="str">
        <f t="shared" si="15"/>
        <v>22目　雑収</v>
      </c>
      <c r="AK50" s="12">
        <f t="shared" si="16"/>
        <v>0</v>
      </c>
      <c r="AM50" s="12" t="str">
        <f t="shared" si="17"/>
        <v>23款　諸収入6項　雑入22目　雑収</v>
      </c>
    </row>
    <row r="51" spans="1:41" ht="26.4">
      <c r="A51" s="90">
        <v>37</v>
      </c>
      <c r="B51" s="45"/>
      <c r="C51" s="45"/>
      <c r="D51" s="44"/>
      <c r="E51" s="288" t="s">
        <v>413</v>
      </c>
      <c r="F51" s="46"/>
      <c r="G51" s="47"/>
      <c r="H51" s="41">
        <f>SUM(H52,H53)</f>
        <v>218402</v>
      </c>
      <c r="I51" s="41">
        <f>SUM(I52,I53)</f>
        <v>0</v>
      </c>
      <c r="J51" s="41">
        <f t="shared" si="20"/>
        <v>-218402</v>
      </c>
      <c r="K51" s="42"/>
      <c r="L51" s="121"/>
      <c r="M51" s="294"/>
      <c r="N51" s="29" t="str">
        <f t="shared" si="1"/>
        <v>-</v>
      </c>
      <c r="O51" s="29" t="str">
        <f t="shared" si="2"/>
        <v>-</v>
      </c>
      <c r="P51" s="29" t="str">
        <f t="shared" si="3"/>
        <v>-</v>
      </c>
      <c r="Q51" s="29" t="str">
        <f t="shared" si="4"/>
        <v>節</v>
      </c>
      <c r="R51" s="29" t="str">
        <f t="shared" si="5"/>
        <v>-</v>
      </c>
      <c r="U51" s="9" t="s">
        <v>1423</v>
      </c>
      <c r="V51" s="290" t="str">
        <f t="shared" si="6"/>
        <v/>
      </c>
      <c r="X51" s="9">
        <f t="shared" si="7"/>
        <v>1</v>
      </c>
      <c r="Y51" s="271">
        <f t="shared" si="8"/>
        <v>1</v>
      </c>
      <c r="Z51" s="271">
        <f t="shared" si="9"/>
        <v>1</v>
      </c>
      <c r="AA51" s="271">
        <f t="shared" si="10"/>
        <v>1</v>
      </c>
      <c r="AB51" s="272" t="str">
        <f t="shared" si="11"/>
        <v xml:space="preserve">②
</v>
      </c>
      <c r="AD51" s="273">
        <f t="shared" si="12"/>
        <v>0</v>
      </c>
      <c r="AE51" s="273">
        <f t="shared" si="12"/>
        <v>4.5</v>
      </c>
      <c r="AF51" s="273">
        <f t="shared" si="12"/>
        <v>0</v>
      </c>
      <c r="AH51" s="12" t="str">
        <f t="shared" si="13"/>
        <v>23款　諸収入</v>
      </c>
      <c r="AI51" s="12" t="str">
        <f t="shared" si="14"/>
        <v>6項　雑入</v>
      </c>
      <c r="AJ51" s="12" t="str">
        <f t="shared" si="15"/>
        <v>22目　雑収</v>
      </c>
      <c r="AK51" s="12" t="str">
        <f t="shared" si="16"/>
        <v>1節　雑収</v>
      </c>
      <c r="AM51" s="12" t="str">
        <f t="shared" si="17"/>
        <v>23款　諸収入6項　雑入22目　雑収1節　雑収</v>
      </c>
    </row>
    <row r="52" spans="1:41" ht="39.6">
      <c r="A52" s="259">
        <v>38</v>
      </c>
      <c r="B52" s="129"/>
      <c r="C52" s="129"/>
      <c r="D52" s="129"/>
      <c r="E52" s="261"/>
      <c r="F52" s="262" t="s">
        <v>1411</v>
      </c>
      <c r="G52" s="128" t="s">
        <v>830</v>
      </c>
      <c r="H52" s="118">
        <v>218402</v>
      </c>
      <c r="I52" s="118"/>
      <c r="J52" s="41">
        <f>+I52-H52</f>
        <v>-218402</v>
      </c>
      <c r="K52" s="42"/>
      <c r="L52" s="121"/>
      <c r="M52" s="294"/>
      <c r="N52" s="29" t="str">
        <f t="shared" si="1"/>
        <v>-</v>
      </c>
      <c r="O52" s="29" t="str">
        <f t="shared" si="2"/>
        <v>-</v>
      </c>
      <c r="P52" s="29" t="str">
        <f t="shared" si="3"/>
        <v>-</v>
      </c>
      <c r="Q52" s="29" t="str">
        <f t="shared" si="4"/>
        <v>-</v>
      </c>
      <c r="R52" s="29" t="str">
        <f t="shared" si="5"/>
        <v>事項</v>
      </c>
      <c r="U52" s="9" t="s">
        <v>1423</v>
      </c>
      <c r="V52" s="290" t="str">
        <f t="shared" si="6"/>
        <v>消防局</v>
      </c>
      <c r="X52" s="9">
        <f t="shared" si="7"/>
        <v>1</v>
      </c>
      <c r="Y52" s="271">
        <f t="shared" si="8"/>
        <v>1</v>
      </c>
      <c r="Z52" s="271">
        <f t="shared" si="9"/>
        <v>2</v>
      </c>
      <c r="AA52" s="271">
        <f t="shared" si="10"/>
        <v>2</v>
      </c>
      <c r="AB52" s="272" t="str">
        <f t="shared" si="11"/>
        <v xml:space="preserve">③
</v>
      </c>
      <c r="AD52" s="273">
        <f t="shared" si="12"/>
        <v>0</v>
      </c>
      <c r="AE52" s="273">
        <f t="shared" si="12"/>
        <v>0</v>
      </c>
      <c r="AF52" s="273">
        <f t="shared" si="12"/>
        <v>17</v>
      </c>
      <c r="AH52" s="12" t="str">
        <f t="shared" si="13"/>
        <v>23款　諸収入</v>
      </c>
      <c r="AI52" s="12" t="str">
        <f t="shared" si="14"/>
        <v>6項　雑入</v>
      </c>
      <c r="AJ52" s="12" t="str">
        <f t="shared" si="15"/>
        <v>22目　雑収</v>
      </c>
      <c r="AK52" s="12" t="str">
        <f t="shared" si="16"/>
        <v>事項</v>
      </c>
      <c r="AM52" s="12">
        <f t="shared" si="17"/>
        <v>0</v>
      </c>
    </row>
    <row r="53" spans="1:41" ht="27" customHeight="1">
      <c r="A53" s="259">
        <v>39</v>
      </c>
      <c r="B53" s="260"/>
      <c r="C53" s="260"/>
      <c r="D53" s="260"/>
      <c r="E53" s="261"/>
      <c r="F53" s="262" t="s">
        <v>1412</v>
      </c>
      <c r="G53" s="128" t="s">
        <v>830</v>
      </c>
      <c r="H53" s="118">
        <v>0</v>
      </c>
      <c r="I53" s="118"/>
      <c r="J53" s="41">
        <f>+I53-H53</f>
        <v>0</v>
      </c>
      <c r="K53" s="42"/>
      <c r="L53" s="121"/>
      <c r="M53" s="294"/>
      <c r="N53" s="29" t="str">
        <f t="shared" si="1"/>
        <v>-</v>
      </c>
      <c r="O53" s="29" t="str">
        <f t="shared" si="2"/>
        <v>-</v>
      </c>
      <c r="P53" s="29" t="str">
        <f t="shared" si="3"/>
        <v>-</v>
      </c>
      <c r="Q53" s="29" t="str">
        <f t="shared" si="4"/>
        <v>-</v>
      </c>
      <c r="R53" s="29" t="str">
        <f t="shared" si="5"/>
        <v>事項</v>
      </c>
      <c r="U53" s="9" t="s">
        <v>1423</v>
      </c>
      <c r="V53" s="290" t="str">
        <f t="shared" si="6"/>
        <v>消防局</v>
      </c>
      <c r="X53" s="9">
        <f t="shared" si="7"/>
        <v>1</v>
      </c>
      <c r="Y53" s="271">
        <f t="shared" si="8"/>
        <v>1</v>
      </c>
      <c r="Z53" s="271">
        <f t="shared" si="9"/>
        <v>2</v>
      </c>
      <c r="AA53" s="271">
        <f t="shared" si="10"/>
        <v>2</v>
      </c>
      <c r="AB53" s="272" t="str">
        <f t="shared" si="11"/>
        <v xml:space="preserve">③
</v>
      </c>
      <c r="AD53" s="273">
        <f t="shared" si="12"/>
        <v>0</v>
      </c>
      <c r="AE53" s="273">
        <f t="shared" si="12"/>
        <v>0</v>
      </c>
      <c r="AF53" s="273">
        <f t="shared" si="12"/>
        <v>18</v>
      </c>
      <c r="AH53" s="12" t="str">
        <f t="shared" si="13"/>
        <v>23款　諸収入</v>
      </c>
      <c r="AI53" s="12" t="str">
        <f t="shared" si="14"/>
        <v>6項　雑入</v>
      </c>
      <c r="AJ53" s="12" t="str">
        <f t="shared" si="15"/>
        <v>22目　雑収</v>
      </c>
      <c r="AK53" s="12" t="str">
        <f t="shared" si="16"/>
        <v>事項</v>
      </c>
      <c r="AM53" s="12">
        <f t="shared" si="17"/>
        <v>0</v>
      </c>
    </row>
    <row r="54" spans="1:41" ht="26.4">
      <c r="A54" s="259">
        <v>40</v>
      </c>
      <c r="B54" s="375" t="s">
        <v>1405</v>
      </c>
      <c r="C54" s="376"/>
      <c r="D54" s="376"/>
      <c r="E54" s="377"/>
      <c r="F54" s="263"/>
      <c r="G54" s="264"/>
      <c r="H54" s="118">
        <f t="shared" ref="H54:I56" si="23">SUM(H55)</f>
        <v>2313000</v>
      </c>
      <c r="I54" s="118">
        <f t="shared" si="23"/>
        <v>0</v>
      </c>
      <c r="J54" s="41">
        <f t="shared" ref="J54:J57" si="24">+I54-H54</f>
        <v>-2313000</v>
      </c>
      <c r="K54" s="42"/>
      <c r="L54" s="120"/>
      <c r="M54" s="293"/>
      <c r="N54" s="29" t="str">
        <f t="shared" si="1"/>
        <v>款</v>
      </c>
      <c r="O54" s="29" t="str">
        <f t="shared" si="2"/>
        <v>-</v>
      </c>
      <c r="P54" s="29" t="str">
        <f t="shared" si="3"/>
        <v>-</v>
      </c>
      <c r="Q54" s="29" t="str">
        <f t="shared" si="4"/>
        <v>-</v>
      </c>
      <c r="R54" s="29" t="str">
        <f t="shared" si="5"/>
        <v>-</v>
      </c>
      <c r="U54" s="9" t="s">
        <v>1424</v>
      </c>
      <c r="V54" s="290" t="str">
        <f t="shared" si="6"/>
        <v/>
      </c>
      <c r="X54" s="9">
        <f t="shared" si="7"/>
        <v>1</v>
      </c>
      <c r="Y54" s="271">
        <f t="shared" si="8"/>
        <v>1</v>
      </c>
      <c r="Z54" s="271">
        <f t="shared" si="9"/>
        <v>1</v>
      </c>
      <c r="AA54" s="271">
        <f t="shared" si="10"/>
        <v>1</v>
      </c>
      <c r="AB54" s="272" t="str">
        <f t="shared" si="11"/>
        <v xml:space="preserve">②
</v>
      </c>
      <c r="AD54" s="273">
        <f t="shared" si="12"/>
        <v>0</v>
      </c>
      <c r="AE54" s="273">
        <f t="shared" si="12"/>
        <v>0</v>
      </c>
      <c r="AF54" s="273">
        <f t="shared" si="12"/>
        <v>0</v>
      </c>
      <c r="AH54" s="12" t="str">
        <f t="shared" si="13"/>
        <v>24款　市債</v>
      </c>
      <c r="AI54" s="12">
        <f t="shared" si="14"/>
        <v>0</v>
      </c>
      <c r="AJ54" s="12">
        <f t="shared" si="15"/>
        <v>0</v>
      </c>
      <c r="AK54" s="12">
        <f t="shared" si="16"/>
        <v>0</v>
      </c>
      <c r="AM54" s="12" t="str">
        <f t="shared" si="17"/>
        <v>24款　市債</v>
      </c>
    </row>
    <row r="55" spans="1:41" ht="26.4">
      <c r="A55" s="259">
        <v>41</v>
      </c>
      <c r="B55" s="265"/>
      <c r="C55" s="375" t="s">
        <v>414</v>
      </c>
      <c r="D55" s="376"/>
      <c r="E55" s="377"/>
      <c r="F55" s="263"/>
      <c r="G55" s="264"/>
      <c r="H55" s="118">
        <f t="shared" si="23"/>
        <v>2313000</v>
      </c>
      <c r="I55" s="118">
        <f t="shared" si="23"/>
        <v>0</v>
      </c>
      <c r="J55" s="41">
        <f t="shared" si="24"/>
        <v>-2313000</v>
      </c>
      <c r="K55" s="42"/>
      <c r="L55" s="121"/>
      <c r="M55" s="294"/>
      <c r="N55" s="29" t="str">
        <f t="shared" si="1"/>
        <v>-</v>
      </c>
      <c r="O55" s="29" t="str">
        <f t="shared" si="2"/>
        <v>項</v>
      </c>
      <c r="P55" s="29" t="str">
        <f t="shared" si="3"/>
        <v>-</v>
      </c>
      <c r="Q55" s="29" t="str">
        <f t="shared" si="4"/>
        <v>-</v>
      </c>
      <c r="R55" s="29" t="str">
        <f t="shared" si="5"/>
        <v>-</v>
      </c>
      <c r="U55" s="9" t="s">
        <v>1424</v>
      </c>
      <c r="V55" s="290" t="str">
        <f t="shared" si="6"/>
        <v/>
      </c>
      <c r="X55" s="9">
        <f t="shared" si="7"/>
        <v>1</v>
      </c>
      <c r="Y55" s="271">
        <f t="shared" si="8"/>
        <v>1</v>
      </c>
      <c r="Z55" s="271">
        <f t="shared" si="9"/>
        <v>1</v>
      </c>
      <c r="AA55" s="271">
        <f t="shared" si="10"/>
        <v>1</v>
      </c>
      <c r="AB55" s="272" t="str">
        <f t="shared" si="11"/>
        <v xml:space="preserve">②
</v>
      </c>
      <c r="AD55" s="273">
        <f t="shared" si="12"/>
        <v>0</v>
      </c>
      <c r="AE55" s="273">
        <f t="shared" si="12"/>
        <v>0</v>
      </c>
      <c r="AF55" s="273">
        <f t="shared" si="12"/>
        <v>0</v>
      </c>
      <c r="AH55" s="12" t="str">
        <f t="shared" si="13"/>
        <v>24款　市債</v>
      </c>
      <c r="AI55" s="12" t="str">
        <f t="shared" si="14"/>
        <v>1項　市債</v>
      </c>
      <c r="AJ55" s="12">
        <f t="shared" si="15"/>
        <v>0</v>
      </c>
      <c r="AK55" s="12" t="str">
        <f t="shared" si="16"/>
        <v>事項</v>
      </c>
      <c r="AM55" s="12" t="str">
        <f t="shared" si="17"/>
        <v>24款　市債1項　市債</v>
      </c>
    </row>
    <row r="56" spans="1:41" ht="26.4">
      <c r="A56" s="259">
        <v>42</v>
      </c>
      <c r="B56" s="129"/>
      <c r="C56" s="129"/>
      <c r="D56" s="375" t="s">
        <v>437</v>
      </c>
      <c r="E56" s="377"/>
      <c r="F56" s="262"/>
      <c r="G56" s="128"/>
      <c r="H56" s="118">
        <f t="shared" si="23"/>
        <v>2313000</v>
      </c>
      <c r="I56" s="118">
        <f t="shared" si="23"/>
        <v>0</v>
      </c>
      <c r="J56" s="41">
        <f t="shared" si="24"/>
        <v>-2313000</v>
      </c>
      <c r="K56" s="42"/>
      <c r="L56" s="121"/>
      <c r="M56" s="294"/>
      <c r="N56" s="29" t="str">
        <f t="shared" si="1"/>
        <v>-</v>
      </c>
      <c r="O56" s="29" t="str">
        <f t="shared" si="2"/>
        <v>-</v>
      </c>
      <c r="P56" s="29" t="str">
        <f t="shared" si="3"/>
        <v>目</v>
      </c>
      <c r="Q56" s="29" t="str">
        <f t="shared" si="4"/>
        <v>-</v>
      </c>
      <c r="R56" s="29" t="str">
        <f t="shared" si="5"/>
        <v>-</v>
      </c>
      <c r="U56" s="9" t="s">
        <v>1424</v>
      </c>
      <c r="V56" s="290" t="str">
        <f t="shared" si="6"/>
        <v/>
      </c>
      <c r="X56" s="9">
        <f t="shared" si="7"/>
        <v>1</v>
      </c>
      <c r="Y56" s="271">
        <f t="shared" si="8"/>
        <v>1</v>
      </c>
      <c r="Z56" s="271">
        <f t="shared" si="9"/>
        <v>1</v>
      </c>
      <c r="AA56" s="271">
        <f t="shared" si="10"/>
        <v>1</v>
      </c>
      <c r="AB56" s="272" t="str">
        <f t="shared" si="11"/>
        <v xml:space="preserve">②
</v>
      </c>
      <c r="AD56" s="273">
        <f t="shared" si="12"/>
        <v>6</v>
      </c>
      <c r="AE56" s="273">
        <f t="shared" si="12"/>
        <v>0</v>
      </c>
      <c r="AF56" s="273">
        <f t="shared" si="12"/>
        <v>0</v>
      </c>
      <c r="AH56" s="12" t="str">
        <f t="shared" si="13"/>
        <v>24款　市債</v>
      </c>
      <c r="AI56" s="12" t="str">
        <f t="shared" si="14"/>
        <v>1項　市債</v>
      </c>
      <c r="AJ56" s="12" t="str">
        <f t="shared" si="15"/>
        <v>10目　消防債</v>
      </c>
      <c r="AK56" s="12">
        <f t="shared" si="16"/>
        <v>0</v>
      </c>
      <c r="AM56" s="12" t="str">
        <f t="shared" si="17"/>
        <v>24款　市債1項　市債10目　消防債</v>
      </c>
    </row>
    <row r="57" spans="1:41" ht="27" customHeight="1">
      <c r="A57" s="259">
        <v>43</v>
      </c>
      <c r="B57" s="129"/>
      <c r="C57" s="129"/>
      <c r="D57" s="266"/>
      <c r="E57" s="267" t="s">
        <v>438</v>
      </c>
      <c r="F57" s="268" t="s">
        <v>743</v>
      </c>
      <c r="G57" s="269" t="s">
        <v>115</v>
      </c>
      <c r="H57" s="270">
        <v>2313000</v>
      </c>
      <c r="I57" s="270"/>
      <c r="J57" s="51">
        <f t="shared" si="24"/>
        <v>-2313000</v>
      </c>
      <c r="K57" s="92"/>
      <c r="L57" s="122"/>
      <c r="M57" s="294"/>
      <c r="N57" s="29" t="str">
        <f t="shared" si="1"/>
        <v>-</v>
      </c>
      <c r="O57" s="29" t="str">
        <f t="shared" si="2"/>
        <v>-</v>
      </c>
      <c r="P57" s="29" t="str">
        <f t="shared" si="3"/>
        <v>-</v>
      </c>
      <c r="Q57" s="29" t="str">
        <f t="shared" si="4"/>
        <v>節</v>
      </c>
      <c r="R57" s="29" t="str">
        <f t="shared" si="5"/>
        <v>事項</v>
      </c>
      <c r="U57" s="9" t="s">
        <v>1424</v>
      </c>
      <c r="V57" s="290" t="str">
        <f t="shared" si="6"/>
        <v>消防局</v>
      </c>
      <c r="X57" s="9">
        <f t="shared" si="7"/>
        <v>1</v>
      </c>
      <c r="Y57" s="271">
        <f t="shared" si="8"/>
        <v>1</v>
      </c>
      <c r="Z57" s="271">
        <f t="shared" si="9"/>
        <v>1</v>
      </c>
      <c r="AA57" s="271">
        <f t="shared" si="10"/>
        <v>1</v>
      </c>
      <c r="AB57" s="272" t="str">
        <f t="shared" si="11"/>
        <v xml:space="preserve">②
</v>
      </c>
      <c r="AD57" s="273">
        <f t="shared" si="12"/>
        <v>0</v>
      </c>
      <c r="AE57" s="273">
        <f t="shared" si="12"/>
        <v>8.5</v>
      </c>
      <c r="AF57" s="273">
        <f t="shared" si="12"/>
        <v>9</v>
      </c>
      <c r="AH57" s="12" t="str">
        <f t="shared" si="13"/>
        <v>24款　市債</v>
      </c>
      <c r="AI57" s="12" t="str">
        <f t="shared" si="14"/>
        <v>1項　市債</v>
      </c>
      <c r="AJ57" s="12" t="str">
        <f t="shared" si="15"/>
        <v>10目　消防債</v>
      </c>
      <c r="AK57" s="12" t="str">
        <f t="shared" si="16"/>
        <v>1節　消防事業資金</v>
      </c>
      <c r="AM57" s="12" t="str">
        <f t="shared" si="17"/>
        <v>24款　市債1項　市債10目　消防債1節　消防事業資金</v>
      </c>
    </row>
    <row r="58" spans="1:41" ht="27.75" customHeight="1" thickBot="1">
      <c r="A58" s="373" t="s">
        <v>443</v>
      </c>
      <c r="B58" s="374"/>
      <c r="C58" s="374"/>
      <c r="D58" s="374"/>
      <c r="E58" s="374"/>
      <c r="F58" s="63"/>
      <c r="G58" s="64"/>
      <c r="H58" s="65">
        <f>SUMIF($N:$N,"款",$H:$H)</f>
        <v>3352887</v>
      </c>
      <c r="I58" s="65">
        <f>SUMIF($N:$N,"款",$I:$I)</f>
        <v>0</v>
      </c>
      <c r="J58" s="66">
        <f>+I58-H58</f>
        <v>-3352887</v>
      </c>
      <c r="K58" s="67"/>
      <c r="L58" s="124"/>
      <c r="M58" s="295"/>
      <c r="N58" s="29"/>
      <c r="O58" s="29"/>
      <c r="P58" s="29"/>
      <c r="Q58" s="29"/>
      <c r="R58" s="29"/>
      <c r="V58" s="290"/>
      <c r="AD58" s="43"/>
      <c r="AE58" s="43"/>
      <c r="AF58" s="43"/>
    </row>
    <row r="59" spans="1:41" ht="8.25" customHeight="1">
      <c r="A59" s="89"/>
      <c r="B59" s="89"/>
      <c r="C59" s="89"/>
      <c r="D59" s="89"/>
      <c r="E59" s="89"/>
      <c r="F59" s="97"/>
      <c r="G59" s="98"/>
      <c r="H59" s="99"/>
      <c r="I59" s="99"/>
      <c r="J59" s="99"/>
      <c r="K59" s="100"/>
      <c r="L59" s="101"/>
      <c r="M59" s="101"/>
      <c r="N59" s="29"/>
      <c r="O59" s="29"/>
      <c r="P59" s="29"/>
      <c r="Q59" s="29"/>
      <c r="R59" s="29"/>
      <c r="V59" s="290"/>
      <c r="AD59" s="43"/>
      <c r="AE59" s="43"/>
      <c r="AF59" s="43"/>
    </row>
    <row r="60" spans="1:41" s="59" customFormat="1" ht="21.75" customHeight="1">
      <c r="A60" s="68"/>
      <c r="B60" s="139"/>
      <c r="C60" s="140"/>
      <c r="D60" s="140"/>
      <c r="E60" s="140"/>
      <c r="F60" s="140"/>
      <c r="G60" s="140"/>
      <c r="H60" s="248"/>
      <c r="I60" s="248"/>
      <c r="J60" s="248"/>
      <c r="K60" s="73"/>
      <c r="L60" s="74"/>
      <c r="M60" s="74"/>
      <c r="N60" s="29"/>
      <c r="O60" s="29"/>
      <c r="P60" s="29"/>
      <c r="Q60" s="29"/>
      <c r="R60" s="29"/>
      <c r="V60" s="290"/>
      <c r="AB60" s="75"/>
      <c r="AH60" s="12"/>
      <c r="AI60" s="12"/>
      <c r="AJ60" s="12"/>
      <c r="AK60" s="12"/>
      <c r="AL60" s="12"/>
      <c r="AM60" s="12"/>
      <c r="AN60" s="9"/>
      <c r="AO60" s="9"/>
    </row>
    <row r="61" spans="1:41" ht="18" customHeight="1">
      <c r="A61" s="257"/>
      <c r="G61" s="77" t="s">
        <v>444</v>
      </c>
      <c r="H61" s="41">
        <f>SUMIF(O:O,"項",H:H)</f>
        <v>3352887</v>
      </c>
      <c r="I61" s="41">
        <f>SUMIF(O:O,"項",I:I)</f>
        <v>0</v>
      </c>
      <c r="J61" s="41">
        <f>SUMIF(O:O,"項",J:J)</f>
        <v>-3352887</v>
      </c>
      <c r="K61" s="78"/>
      <c r="P61" s="258" t="s">
        <v>1410</v>
      </c>
    </row>
    <row r="62" spans="1:41" ht="18" customHeight="1">
      <c r="A62" s="257"/>
      <c r="G62" s="79" t="s">
        <v>448</v>
      </c>
      <c r="H62" s="41">
        <f>H61-H58</f>
        <v>0</v>
      </c>
      <c r="I62" s="41">
        <f>I61-I58</f>
        <v>0</v>
      </c>
      <c r="J62" s="41">
        <f>J61-J58</f>
        <v>0</v>
      </c>
      <c r="K62" s="78"/>
    </row>
    <row r="63" spans="1:41" s="59" customFormat="1" ht="18" customHeight="1">
      <c r="A63" s="68"/>
      <c r="B63" s="69"/>
      <c r="C63" s="69"/>
      <c r="D63" s="69"/>
      <c r="E63" s="69"/>
      <c r="F63" s="80"/>
      <c r="G63" s="81"/>
      <c r="H63" s="82"/>
      <c r="I63" s="82"/>
      <c r="J63" s="82"/>
      <c r="K63" s="83"/>
      <c r="L63" s="74"/>
      <c r="M63" s="74"/>
      <c r="N63" s="29"/>
      <c r="O63" s="29"/>
      <c r="P63" s="29"/>
      <c r="Q63" s="29"/>
      <c r="R63" s="29"/>
      <c r="V63" s="290"/>
      <c r="AB63" s="75"/>
      <c r="AH63" s="76"/>
      <c r="AI63" s="76"/>
      <c r="AJ63" s="76"/>
      <c r="AK63" s="76"/>
      <c r="AL63" s="76"/>
      <c r="AM63" s="76"/>
    </row>
    <row r="64" spans="1:41" ht="18" customHeight="1">
      <c r="G64" s="77" t="s">
        <v>445</v>
      </c>
      <c r="H64" s="41">
        <f>SUMIF(P:P,"目",H:H)</f>
        <v>3352887</v>
      </c>
      <c r="I64" s="41">
        <f>SUMIF(P:P,"目",I:I)</f>
        <v>0</v>
      </c>
      <c r="J64" s="41">
        <f>SUMIF(P:P,"目",J:J)</f>
        <v>-3352887</v>
      </c>
      <c r="K64" s="83"/>
      <c r="L64" s="74"/>
      <c r="M64" s="74"/>
    </row>
    <row r="65" spans="1:39" ht="18" customHeight="1">
      <c r="G65" s="79" t="s">
        <v>448</v>
      </c>
      <c r="H65" s="41">
        <f>H64-H58</f>
        <v>0</v>
      </c>
      <c r="I65" s="41">
        <f>I64-I58</f>
        <v>0</v>
      </c>
      <c r="J65" s="41">
        <f>J64-J58</f>
        <v>0</v>
      </c>
      <c r="K65" s="83"/>
      <c r="L65" s="74"/>
      <c r="M65" s="74"/>
    </row>
    <row r="66" spans="1:39" s="59" customFormat="1" ht="18" customHeight="1">
      <c r="A66" s="68"/>
      <c r="B66" s="69"/>
      <c r="C66" s="69"/>
      <c r="D66" s="69"/>
      <c r="E66" s="69"/>
      <c r="F66" s="80"/>
      <c r="G66" s="81"/>
      <c r="H66" s="82"/>
      <c r="I66" s="82"/>
      <c r="J66" s="82"/>
      <c r="K66" s="83"/>
      <c r="L66" s="74"/>
      <c r="M66" s="74"/>
      <c r="N66" s="29"/>
      <c r="O66" s="29"/>
      <c r="P66" s="29"/>
      <c r="Q66" s="29"/>
      <c r="R66" s="29"/>
      <c r="V66" s="290"/>
      <c r="AB66" s="75"/>
      <c r="AH66" s="76"/>
      <c r="AI66" s="76"/>
      <c r="AJ66" s="76"/>
      <c r="AK66" s="76"/>
      <c r="AL66" s="76"/>
      <c r="AM66" s="76"/>
    </row>
    <row r="67" spans="1:39" ht="18" customHeight="1">
      <c r="G67" s="77" t="s">
        <v>446</v>
      </c>
      <c r="H67" s="41">
        <f>SUMIF(Q:Q,"節",H:H)</f>
        <v>3352887</v>
      </c>
      <c r="I67" s="41">
        <f>SUMIF(Q:Q,"節",I:I)</f>
        <v>0</v>
      </c>
      <c r="J67" s="41">
        <f>SUMIF(Q:Q,"節",J:J)</f>
        <v>-3352887</v>
      </c>
      <c r="K67" s="83"/>
      <c r="L67" s="74"/>
      <c r="M67" s="74"/>
    </row>
    <row r="68" spans="1:39" ht="18" customHeight="1">
      <c r="G68" s="79" t="s">
        <v>448</v>
      </c>
      <c r="H68" s="41">
        <f>H67-H58</f>
        <v>0</v>
      </c>
      <c r="I68" s="41">
        <f>I67-I58</f>
        <v>0</v>
      </c>
      <c r="J68" s="41">
        <f>J67-J58</f>
        <v>0</v>
      </c>
      <c r="K68" s="78"/>
    </row>
    <row r="69" spans="1:39" s="59" customFormat="1" ht="18" customHeight="1">
      <c r="A69" s="68"/>
      <c r="B69" s="69"/>
      <c r="C69" s="69"/>
      <c r="D69" s="69"/>
      <c r="E69" s="69"/>
      <c r="F69" s="80"/>
      <c r="G69" s="81"/>
      <c r="H69" s="82"/>
      <c r="I69" s="82"/>
      <c r="J69" s="82"/>
      <c r="K69" s="83"/>
      <c r="L69" s="74"/>
      <c r="M69" s="74"/>
      <c r="N69" s="29"/>
      <c r="O69" s="29"/>
      <c r="P69" s="29"/>
      <c r="Q69" s="29"/>
      <c r="R69" s="29"/>
      <c r="V69" s="290"/>
      <c r="AB69" s="75"/>
      <c r="AH69" s="76"/>
      <c r="AI69" s="76"/>
      <c r="AJ69" s="76"/>
      <c r="AK69" s="76"/>
      <c r="AL69" s="76"/>
      <c r="AM69" s="76"/>
    </row>
    <row r="70" spans="1:39" ht="18" customHeight="1">
      <c r="G70" s="77" t="s">
        <v>447</v>
      </c>
      <c r="H70" s="41">
        <f>SUMIF(R:R,"事項",H:H)</f>
        <v>3352887</v>
      </c>
      <c r="I70" s="41">
        <f>SUMIF(R:R,"事項",I:I)</f>
        <v>0</v>
      </c>
      <c r="J70" s="41">
        <f>SUMIF(R:R,"事項",J:J)</f>
        <v>-3352887</v>
      </c>
    </row>
    <row r="71" spans="1:39" ht="18" customHeight="1">
      <c r="G71" s="79" t="s">
        <v>448</v>
      </c>
      <c r="H71" s="84">
        <f>H70-H58</f>
        <v>0</v>
      </c>
      <c r="I71" s="84">
        <f>I70-I58</f>
        <v>0</v>
      </c>
      <c r="J71" s="84">
        <f>J70-J58</f>
        <v>0</v>
      </c>
    </row>
    <row r="73" spans="1:39" s="271" customFormat="1" ht="22.5" customHeight="1">
      <c r="A73" s="274" t="s">
        <v>1425</v>
      </c>
      <c r="B73" s="275"/>
      <c r="C73" s="274" t="s">
        <v>1426</v>
      </c>
      <c r="D73" s="275"/>
      <c r="E73" s="275"/>
      <c r="F73" s="276"/>
      <c r="G73" s="277"/>
      <c r="H73" s="278"/>
      <c r="I73" s="278"/>
      <c r="J73" s="279"/>
      <c r="K73" s="280"/>
      <c r="L73" s="281"/>
      <c r="M73" s="281"/>
      <c r="N73" s="282"/>
      <c r="O73" s="282"/>
      <c r="P73" s="282"/>
      <c r="Q73" s="282"/>
      <c r="R73" s="282"/>
      <c r="V73" s="283"/>
      <c r="AB73" s="272"/>
    </row>
    <row r="74" spans="1:39" s="271" customFormat="1" ht="22.5" customHeight="1">
      <c r="A74" s="274"/>
      <c r="B74" s="275"/>
      <c r="C74" s="274" t="s">
        <v>1427</v>
      </c>
      <c r="D74" s="275"/>
      <c r="E74" s="275"/>
      <c r="F74" s="276"/>
      <c r="G74" s="277"/>
      <c r="H74" s="278"/>
      <c r="I74" s="278"/>
      <c r="J74" s="279"/>
      <c r="K74" s="280"/>
      <c r="L74" s="281"/>
      <c r="M74" s="281"/>
      <c r="N74" s="282"/>
      <c r="O74" s="282"/>
      <c r="P74" s="282"/>
      <c r="Q74" s="282"/>
      <c r="R74" s="282"/>
      <c r="V74" s="283"/>
      <c r="AB74" s="272"/>
    </row>
    <row r="75" spans="1:39" s="271" customFormat="1" ht="22.5" customHeight="1">
      <c r="A75" s="274"/>
      <c r="B75" s="275"/>
      <c r="C75" s="274" t="s">
        <v>1428</v>
      </c>
      <c r="D75" s="275"/>
      <c r="E75" s="275"/>
      <c r="F75" s="276"/>
      <c r="G75" s="277"/>
      <c r="H75" s="278"/>
      <c r="I75" s="278"/>
      <c r="J75" s="279"/>
      <c r="K75" s="280"/>
      <c r="L75" s="281"/>
      <c r="M75" s="281"/>
      <c r="N75" s="282"/>
      <c r="O75" s="282"/>
      <c r="P75" s="282"/>
      <c r="Q75" s="282"/>
      <c r="R75" s="282"/>
      <c r="V75" s="283"/>
      <c r="AB75" s="272"/>
    </row>
    <row r="76" spans="1:39" s="271" customFormat="1" ht="22.5" customHeight="1">
      <c r="A76" s="274"/>
      <c r="B76" s="275"/>
      <c r="C76" s="274" t="s">
        <v>1429</v>
      </c>
      <c r="D76" s="275"/>
      <c r="E76" s="275"/>
      <c r="F76" s="276"/>
      <c r="G76" s="277"/>
      <c r="H76" s="278"/>
      <c r="I76" s="278"/>
      <c r="J76" s="279"/>
      <c r="K76" s="280"/>
      <c r="L76" s="281"/>
      <c r="M76" s="281"/>
      <c r="N76" s="282"/>
      <c r="O76" s="282"/>
      <c r="P76" s="282"/>
      <c r="Q76" s="282"/>
      <c r="R76" s="282"/>
      <c r="V76" s="283"/>
      <c r="AB76" s="272"/>
    </row>
    <row r="77" spans="1:39" s="271" customFormat="1" ht="22.5" customHeight="1">
      <c r="A77" s="274"/>
      <c r="B77" s="275"/>
      <c r="C77" s="274" t="s">
        <v>1430</v>
      </c>
      <c r="D77" s="275"/>
      <c r="E77" s="275"/>
      <c r="F77" s="276"/>
      <c r="G77" s="277"/>
      <c r="H77" s="278"/>
      <c r="I77" s="278"/>
      <c r="J77" s="279"/>
      <c r="K77" s="280"/>
      <c r="L77" s="281"/>
      <c r="M77" s="281"/>
      <c r="N77" s="282"/>
      <c r="O77" s="282"/>
      <c r="P77" s="282"/>
      <c r="Q77" s="282"/>
      <c r="R77" s="282"/>
      <c r="V77" s="283"/>
      <c r="AB77" s="272"/>
    </row>
    <row r="78" spans="1:39" s="271" customFormat="1" ht="22.5" customHeight="1">
      <c r="A78" s="274"/>
      <c r="B78" s="275"/>
      <c r="C78" s="275"/>
      <c r="D78" s="275"/>
      <c r="E78" s="275" t="s">
        <v>1431</v>
      </c>
      <c r="F78" s="276"/>
      <c r="G78" s="277"/>
      <c r="H78" s="278"/>
      <c r="I78" s="278"/>
      <c r="J78" s="279"/>
      <c r="K78" s="280"/>
      <c r="L78" s="281"/>
      <c r="M78" s="281"/>
      <c r="N78" s="282"/>
      <c r="O78" s="282"/>
      <c r="P78" s="282"/>
      <c r="Q78" s="282"/>
      <c r="R78" s="282"/>
      <c r="V78" s="283"/>
      <c r="AB78" s="272"/>
    </row>
    <row r="79" spans="1:39" s="271" customFormat="1" ht="22.5" customHeight="1">
      <c r="A79" s="274"/>
      <c r="B79" s="275"/>
      <c r="C79" s="275"/>
      <c r="D79" s="275"/>
      <c r="E79" s="274" t="s">
        <v>1432</v>
      </c>
      <c r="F79" s="276"/>
      <c r="G79" s="284"/>
      <c r="H79" s="278"/>
      <c r="I79" s="278"/>
      <c r="J79" s="279"/>
      <c r="K79" s="280"/>
      <c r="L79" s="281"/>
      <c r="M79" s="281"/>
      <c r="N79" s="282"/>
      <c r="O79" s="282"/>
      <c r="P79" s="282"/>
      <c r="Q79" s="282"/>
      <c r="R79" s="282"/>
      <c r="V79" s="283"/>
      <c r="AB79" s="272"/>
    </row>
    <row r="80" spans="1:39" s="271" customFormat="1" ht="22.5" customHeight="1">
      <c r="A80" s="274"/>
      <c r="B80" s="275"/>
      <c r="C80" s="275"/>
      <c r="D80" s="275"/>
      <c r="E80" s="274" t="s">
        <v>1433</v>
      </c>
      <c r="F80" s="276"/>
      <c r="G80" s="284"/>
      <c r="H80" s="278"/>
      <c r="I80" s="278"/>
      <c r="J80" s="279"/>
      <c r="K80" s="280"/>
      <c r="L80" s="281"/>
      <c r="M80" s="281"/>
      <c r="N80" s="282"/>
      <c r="O80" s="282"/>
      <c r="P80" s="282"/>
      <c r="Q80" s="282"/>
      <c r="R80" s="282"/>
      <c r="V80" s="283"/>
      <c r="AB80" s="272"/>
    </row>
    <row r="81" spans="1:39" s="278" customFormat="1" ht="22.5" customHeight="1">
      <c r="A81" s="274"/>
      <c r="B81" s="275"/>
      <c r="C81" s="275"/>
      <c r="D81" s="275"/>
      <c r="E81" s="274" t="s">
        <v>1434</v>
      </c>
      <c r="F81" s="276"/>
      <c r="G81" s="277"/>
      <c r="J81" s="279"/>
      <c r="K81" s="280"/>
      <c r="L81" s="281"/>
      <c r="M81" s="281"/>
      <c r="N81" s="282"/>
      <c r="O81" s="282"/>
      <c r="P81" s="282"/>
      <c r="Q81" s="282"/>
      <c r="R81" s="282"/>
      <c r="V81" s="285"/>
      <c r="AB81" s="286"/>
    </row>
    <row r="82" spans="1:39" s="278" customFormat="1" ht="22.5" customHeight="1">
      <c r="A82" s="274"/>
      <c r="B82" s="275"/>
      <c r="C82" s="275"/>
      <c r="D82" s="275"/>
      <c r="E82" s="274"/>
      <c r="F82" s="276"/>
      <c r="G82" s="277"/>
      <c r="J82" s="279"/>
      <c r="K82" s="280"/>
      <c r="L82" s="281"/>
      <c r="M82" s="281"/>
      <c r="N82" s="282"/>
      <c r="O82" s="282"/>
      <c r="P82" s="282"/>
      <c r="Q82" s="282"/>
      <c r="R82" s="282"/>
      <c r="V82" s="285"/>
      <c r="AB82" s="286"/>
    </row>
    <row r="83" spans="1:39" s="278" customFormat="1" ht="22.5" customHeight="1">
      <c r="A83" s="274"/>
      <c r="B83" s="275"/>
      <c r="C83" s="275"/>
      <c r="D83" s="275"/>
      <c r="E83" s="274"/>
      <c r="F83" s="276"/>
      <c r="G83" s="277"/>
      <c r="J83" s="279"/>
      <c r="K83" s="280"/>
      <c r="L83" s="281"/>
      <c r="M83" s="281"/>
      <c r="N83" s="282"/>
      <c r="O83" s="282"/>
      <c r="P83" s="282"/>
      <c r="Q83" s="282"/>
      <c r="R83" s="282"/>
      <c r="V83" s="285"/>
      <c r="AB83" s="286"/>
    </row>
    <row r="84" spans="1:39" s="278" customFormat="1" ht="22.5" customHeight="1">
      <c r="A84" s="274"/>
      <c r="B84" s="275"/>
      <c r="C84" s="275"/>
      <c r="D84" s="275"/>
      <c r="E84" s="274"/>
      <c r="F84" s="276"/>
      <c r="G84" s="277"/>
      <c r="J84" s="279"/>
      <c r="K84" s="280"/>
      <c r="L84" s="281"/>
      <c r="M84" s="281"/>
      <c r="N84" s="282"/>
      <c r="O84" s="282"/>
      <c r="P84" s="282"/>
      <c r="Q84" s="282"/>
      <c r="R84" s="282"/>
      <c r="V84" s="285"/>
      <c r="AB84" s="286"/>
    </row>
    <row r="85" spans="1:39" s="278" customFormat="1" ht="22.5" customHeight="1">
      <c r="A85" s="274"/>
      <c r="B85" s="275"/>
      <c r="C85" s="275"/>
      <c r="D85" s="275"/>
      <c r="E85" s="274"/>
      <c r="F85" s="276"/>
      <c r="G85" s="277"/>
      <c r="J85" s="279"/>
      <c r="K85" s="280"/>
      <c r="L85" s="281"/>
      <c r="M85" s="281"/>
      <c r="N85" s="282"/>
      <c r="O85" s="282"/>
      <c r="P85" s="282"/>
      <c r="Q85" s="282"/>
      <c r="R85" s="282"/>
      <c r="V85" s="285"/>
      <c r="AB85" s="286"/>
    </row>
    <row r="86" spans="1:39" s="278" customFormat="1" ht="15" customHeight="1">
      <c r="A86" s="274"/>
      <c r="B86" s="275"/>
      <c r="C86" s="275"/>
      <c r="D86" s="275"/>
      <c r="E86" s="274"/>
      <c r="F86" s="276"/>
      <c r="G86" s="277"/>
      <c r="J86" s="279"/>
      <c r="K86" s="280"/>
      <c r="L86" s="281"/>
      <c r="M86" s="281"/>
      <c r="N86" s="282"/>
      <c r="O86" s="282"/>
      <c r="P86" s="282"/>
      <c r="Q86" s="282"/>
      <c r="R86" s="282"/>
      <c r="V86" s="285"/>
      <c r="AB86" s="286"/>
    </row>
    <row r="87" spans="1:39" s="278" customFormat="1" ht="22.5" customHeight="1">
      <c r="A87" s="274"/>
      <c r="B87" s="275"/>
      <c r="C87" s="275"/>
      <c r="D87" s="275"/>
      <c r="E87" s="274" t="s">
        <v>1435</v>
      </c>
      <c r="F87" s="276"/>
      <c r="G87" s="277"/>
      <c r="J87" s="279"/>
      <c r="K87" s="280"/>
      <c r="L87" s="281"/>
      <c r="M87" s="281"/>
      <c r="N87" s="282"/>
      <c r="O87" s="282"/>
      <c r="P87" s="282"/>
      <c r="Q87" s="282"/>
      <c r="R87" s="282"/>
      <c r="V87" s="285"/>
      <c r="AB87" s="286"/>
    </row>
    <row r="88" spans="1:39" s="278" customFormat="1" ht="22.5" customHeight="1">
      <c r="A88" s="274"/>
      <c r="B88" s="275"/>
      <c r="C88" s="275"/>
      <c r="D88" s="275"/>
      <c r="E88" s="274" t="s">
        <v>1436</v>
      </c>
      <c r="F88" s="276"/>
      <c r="G88" s="277"/>
      <c r="J88" s="279"/>
      <c r="K88" s="280"/>
      <c r="L88" s="281"/>
      <c r="M88" s="281"/>
      <c r="N88" s="282"/>
      <c r="O88" s="282"/>
      <c r="P88" s="282"/>
      <c r="Q88" s="282"/>
      <c r="R88" s="282"/>
      <c r="V88" s="285"/>
      <c r="AB88" s="286"/>
    </row>
    <row r="89" spans="1:39" s="278" customFormat="1" ht="22.5" customHeight="1">
      <c r="A89" s="274"/>
      <c r="B89" s="275"/>
      <c r="C89" s="275"/>
      <c r="D89" s="275"/>
      <c r="E89" s="275"/>
      <c r="F89" s="276"/>
      <c r="G89" s="277"/>
      <c r="J89" s="279"/>
      <c r="K89" s="280"/>
      <c r="L89" s="281"/>
      <c r="M89" s="281"/>
      <c r="N89" s="282"/>
      <c r="O89" s="282"/>
      <c r="P89" s="282"/>
      <c r="Q89" s="282"/>
      <c r="R89" s="282"/>
      <c r="V89" s="285"/>
      <c r="AB89" s="286"/>
    </row>
    <row r="90" spans="1:39" s="278" customFormat="1" ht="22.5" customHeight="1">
      <c r="A90" s="274"/>
      <c r="B90" s="275"/>
      <c r="C90" s="275"/>
      <c r="D90" s="275"/>
      <c r="E90" s="275"/>
      <c r="F90" s="276"/>
      <c r="G90" s="277"/>
      <c r="J90" s="279"/>
      <c r="K90" s="280"/>
      <c r="L90" s="281"/>
      <c r="M90" s="281"/>
      <c r="N90" s="282"/>
      <c r="O90" s="282"/>
      <c r="P90" s="282"/>
      <c r="Q90" s="282"/>
      <c r="R90" s="282"/>
      <c r="V90" s="285"/>
      <c r="AB90" s="286"/>
    </row>
    <row r="91" spans="1:39" s="278" customFormat="1" ht="22.5" customHeight="1">
      <c r="A91" s="274"/>
      <c r="B91" s="275"/>
      <c r="C91" s="275"/>
      <c r="D91" s="275"/>
      <c r="E91" s="275"/>
      <c r="F91" s="276"/>
      <c r="G91" s="277"/>
      <c r="J91" s="279"/>
      <c r="K91" s="280"/>
      <c r="L91" s="281"/>
      <c r="M91" s="281"/>
      <c r="N91" s="282"/>
      <c r="O91" s="282"/>
      <c r="P91" s="282"/>
      <c r="Q91" s="282"/>
      <c r="R91" s="282"/>
      <c r="V91" s="285"/>
      <c r="AB91" s="286"/>
    </row>
    <row r="92" spans="1:39" s="278" customFormat="1" ht="22.5" customHeight="1">
      <c r="A92" s="274"/>
      <c r="B92" s="275"/>
      <c r="C92" s="275"/>
      <c r="D92" s="275"/>
      <c r="E92" s="275"/>
      <c r="F92" s="276"/>
      <c r="G92" s="277"/>
      <c r="J92" s="279"/>
      <c r="K92" s="280"/>
      <c r="L92" s="281"/>
      <c r="M92" s="281"/>
      <c r="N92" s="282"/>
      <c r="O92" s="282"/>
      <c r="P92" s="282"/>
      <c r="Q92" s="282"/>
      <c r="R92" s="282"/>
      <c r="V92" s="285"/>
      <c r="AB92" s="286"/>
    </row>
    <row r="93" spans="1:39" s="278" customFormat="1" ht="11.25" customHeight="1">
      <c r="A93" s="274"/>
      <c r="B93" s="275"/>
      <c r="C93" s="275"/>
      <c r="D93" s="275"/>
      <c r="E93" s="275"/>
      <c r="F93" s="276"/>
      <c r="G93" s="277"/>
      <c r="J93" s="279"/>
      <c r="K93" s="280"/>
      <c r="L93" s="281"/>
      <c r="M93" s="281"/>
      <c r="N93" s="282"/>
      <c r="O93" s="282"/>
      <c r="P93" s="282"/>
      <c r="Q93" s="282"/>
      <c r="R93" s="282"/>
      <c r="V93" s="285"/>
      <c r="AB93" s="286"/>
    </row>
    <row r="94" spans="1:39" s="278" customFormat="1" ht="22.5" customHeight="1">
      <c r="A94" s="274"/>
      <c r="B94" s="275"/>
      <c r="C94" s="274" t="s">
        <v>1437</v>
      </c>
      <c r="D94" s="275"/>
      <c r="E94" s="275"/>
      <c r="F94" s="276"/>
      <c r="G94" s="277"/>
      <c r="J94" s="279"/>
      <c r="K94" s="280"/>
      <c r="L94" s="281"/>
      <c r="M94" s="281"/>
      <c r="N94" s="282"/>
      <c r="O94" s="282"/>
      <c r="P94" s="282"/>
      <c r="Q94" s="282"/>
      <c r="R94" s="282"/>
      <c r="V94" s="285"/>
      <c r="AB94" s="286"/>
    </row>
    <row r="95" spans="1:39" s="278" customFormat="1" ht="22.5" customHeight="1">
      <c r="A95" s="274"/>
      <c r="B95" s="275"/>
      <c r="C95" s="274" t="s">
        <v>1438</v>
      </c>
      <c r="D95" s="275"/>
      <c r="E95" s="275"/>
      <c r="F95" s="276"/>
      <c r="G95" s="277"/>
      <c r="J95" s="279"/>
      <c r="K95" s="280"/>
      <c r="L95" s="281"/>
      <c r="M95" s="281"/>
      <c r="N95" s="282"/>
      <c r="O95" s="282"/>
      <c r="P95" s="282"/>
      <c r="Q95" s="282"/>
      <c r="R95" s="282"/>
      <c r="V95" s="285"/>
      <c r="AB95" s="286"/>
    </row>
    <row r="96" spans="1:39" s="6" customFormat="1" ht="18.75" customHeight="1">
      <c r="A96" s="24"/>
      <c r="B96" s="1"/>
      <c r="C96" s="1"/>
      <c r="D96" s="1"/>
      <c r="E96" s="1"/>
      <c r="F96" s="80"/>
      <c r="G96" s="88"/>
      <c r="H96" s="72"/>
      <c r="I96" s="72"/>
      <c r="J96" s="71"/>
      <c r="K96" s="17"/>
      <c r="L96" s="18"/>
      <c r="M96" s="18"/>
      <c r="N96" s="8"/>
      <c r="O96" s="8"/>
      <c r="P96" s="8"/>
      <c r="Q96" s="8"/>
      <c r="R96" s="8"/>
      <c r="V96" s="85"/>
      <c r="AB96" s="86"/>
      <c r="AH96" s="87"/>
      <c r="AI96" s="87"/>
      <c r="AJ96" s="87"/>
      <c r="AK96" s="87"/>
      <c r="AL96" s="87"/>
      <c r="AM96" s="87"/>
    </row>
    <row r="97" spans="1:39" s="6" customFormat="1" ht="18.75" customHeight="1">
      <c r="A97" s="24"/>
      <c r="B97" s="1"/>
      <c r="C97" s="1"/>
      <c r="D97" s="1"/>
      <c r="E97" s="1"/>
      <c r="F97" s="80"/>
      <c r="G97" s="88"/>
      <c r="H97" s="72"/>
      <c r="I97" s="72"/>
      <c r="J97" s="71"/>
      <c r="K97" s="17"/>
      <c r="L97" s="18"/>
      <c r="M97" s="18"/>
      <c r="N97" s="8"/>
      <c r="O97" s="8"/>
      <c r="P97" s="8"/>
      <c r="Q97" s="8"/>
      <c r="R97" s="8"/>
      <c r="V97" s="85"/>
      <c r="AB97" s="86"/>
      <c r="AH97" s="87"/>
      <c r="AI97" s="87"/>
      <c r="AJ97" s="87"/>
      <c r="AK97" s="87"/>
      <c r="AL97" s="87"/>
      <c r="AM97" s="87"/>
    </row>
    <row r="98" spans="1:39" ht="18" customHeight="1">
      <c r="F98" s="80"/>
      <c r="G98" s="70"/>
      <c r="H98" s="72"/>
      <c r="I98" s="72"/>
      <c r="J98" s="71"/>
    </row>
  </sheetData>
  <autoFilter ref="A6:AP58" xr:uid="{00000000-0009-0000-0000-000000000000}">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autoFilter>
  <mergeCells count="39">
    <mergeCell ref="A58:E58"/>
    <mergeCell ref="B38:E38"/>
    <mergeCell ref="C39:E39"/>
    <mergeCell ref="D40:E40"/>
    <mergeCell ref="B42:E42"/>
    <mergeCell ref="C43:E43"/>
    <mergeCell ref="D44:E44"/>
    <mergeCell ref="D47:E47"/>
    <mergeCell ref="D50:E50"/>
    <mergeCell ref="B54:E54"/>
    <mergeCell ref="C55:E55"/>
    <mergeCell ref="D56:E56"/>
    <mergeCell ref="D35:E35"/>
    <mergeCell ref="C17:E17"/>
    <mergeCell ref="D18:E18"/>
    <mergeCell ref="C20:E20"/>
    <mergeCell ref="D21:E21"/>
    <mergeCell ref="B23:E23"/>
    <mergeCell ref="C24:E24"/>
    <mergeCell ref="D25:E25"/>
    <mergeCell ref="C30:E30"/>
    <mergeCell ref="D31:E31"/>
    <mergeCell ref="B33:E33"/>
    <mergeCell ref="C34:E34"/>
    <mergeCell ref="B16:E16"/>
    <mergeCell ref="K1:L1"/>
    <mergeCell ref="X2:AF5"/>
    <mergeCell ref="G4:I4"/>
    <mergeCell ref="AH5:AO7"/>
    <mergeCell ref="B6:E7"/>
    <mergeCell ref="F6:F7"/>
    <mergeCell ref="G6:G7"/>
    <mergeCell ref="K6:L7"/>
    <mergeCell ref="M6:M7"/>
    <mergeCell ref="B8:E8"/>
    <mergeCell ref="C9:E9"/>
    <mergeCell ref="D10:E10"/>
    <mergeCell ref="C13:E13"/>
    <mergeCell ref="D14:E14"/>
  </mergeCells>
  <phoneticPr fontId="7"/>
  <conditionalFormatting sqref="E8:E57">
    <cfRule type="expression" dxfId="123" priority="14">
      <formula>#REF!="○"</formula>
    </cfRule>
  </conditionalFormatting>
  <conditionalFormatting sqref="H8:I58">
    <cfRule type="expression" dxfId="122" priority="1">
      <formula>H8=""</formula>
    </cfRule>
  </conditionalFormatting>
  <printOptions horizontalCentered="1"/>
  <pageMargins left="0.70866141732283472" right="0.70866141732283472" top="0.78740157480314965" bottom="0.59055118110236227" header="0.31496062992125984" footer="0.31496062992125984"/>
  <pageSetup paperSize="9" scale="74" fitToHeight="0" orientation="portrait" blackAndWhite="1" cellComments="asDisplayed" copies="2" r:id="rId1"/>
  <headerFooter>
    <oddFooter>&amp;C&amp;P</oddFooter>
  </headerFooter>
  <rowBreaks count="1" manualBreakCount="1">
    <brk id="32"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M80"/>
  <sheetViews>
    <sheetView showGridLines="0" tabSelected="1" view="pageBreakPreview" zoomScale="115" zoomScaleNormal="100" zoomScaleSheetLayoutView="115" workbookViewId="0">
      <pane ySplit="7" topLeftCell="A8" activePane="bottomLeft" state="frozen"/>
      <selection pane="bottomLeft" activeCell="S6" sqref="S6"/>
    </sheetView>
  </sheetViews>
  <sheetFormatPr defaultColWidth="8.6640625" defaultRowHeight="18" customHeight="1" outlineLevelCol="1"/>
  <cols>
    <col min="1" max="1" width="3.77734375" style="24" customWidth="1"/>
    <col min="2" max="4" width="1.21875" style="1" customWidth="1"/>
    <col min="5" max="5" width="25" style="1" customWidth="1"/>
    <col min="6" max="6" width="31.21875" style="15" customWidth="1"/>
    <col min="7" max="8" width="11.21875" style="6" customWidth="1"/>
    <col min="9" max="9" width="11.21875" style="5" customWidth="1"/>
    <col min="10" max="10" width="5" style="17" customWidth="1"/>
    <col min="11" max="11" width="5" style="18" customWidth="1"/>
    <col min="12" max="12" width="3.88671875" style="8" hidden="1" customWidth="1" outlineLevel="1"/>
    <col min="13" max="13" width="4" style="8" hidden="1" customWidth="1" outlineLevel="1"/>
    <col min="14" max="14" width="3.88671875" style="8" hidden="1" customWidth="1" outlineLevel="1"/>
    <col min="15" max="15" width="3.21875" style="8" hidden="1" customWidth="1" outlineLevel="1"/>
    <col min="16" max="16" width="5" style="8" hidden="1" customWidth="1" outlineLevel="1"/>
    <col min="17" max="17" width="8.6640625" style="9" hidden="1" customWidth="1" collapsed="1"/>
    <col min="18" max="18" width="8.6640625" style="9" hidden="1" customWidth="1"/>
    <col min="19" max="19" width="18.109375" style="9" customWidth="1"/>
    <col min="20" max="20" width="16.109375" style="10" bestFit="1" customWidth="1"/>
    <col min="21" max="25" width="8.6640625" style="9" customWidth="1"/>
    <col min="26" max="26" width="8.6640625" style="11" customWidth="1"/>
    <col min="27" max="31" width="8.6640625" style="9" customWidth="1"/>
    <col min="32" max="36" width="8.6640625" style="12" customWidth="1"/>
    <col min="37" max="37" width="22.88671875" style="12" customWidth="1"/>
    <col min="38" max="191" width="8.6640625" style="9" customWidth="1"/>
    <col min="192" max="16384" width="8.6640625" style="9"/>
  </cols>
  <sheetData>
    <row r="1" spans="1:39" ht="18" customHeight="1">
      <c r="A1" s="96" t="s">
        <v>1446</v>
      </c>
      <c r="B1" s="275"/>
      <c r="C1" s="304"/>
      <c r="D1" s="304"/>
      <c r="E1" s="304"/>
      <c r="F1" s="305"/>
      <c r="G1" s="278"/>
      <c r="H1" s="278"/>
      <c r="I1" s="306"/>
      <c r="J1" s="384"/>
      <c r="K1" s="384"/>
    </row>
    <row r="2" spans="1:39" ht="14.25" customHeight="1">
      <c r="A2" s="13"/>
      <c r="C2" s="14"/>
      <c r="D2" s="14"/>
      <c r="E2" s="14"/>
      <c r="V2" s="339"/>
      <c r="W2" s="339"/>
      <c r="X2" s="339"/>
      <c r="Y2" s="339"/>
      <c r="Z2" s="339"/>
      <c r="AA2" s="339"/>
      <c r="AB2" s="339"/>
      <c r="AC2" s="339"/>
      <c r="AD2" s="339"/>
      <c r="AE2" s="59"/>
      <c r="AF2" s="76"/>
      <c r="AG2" s="76"/>
      <c r="AH2" s="76"/>
      <c r="AI2" s="76"/>
      <c r="AJ2" s="76"/>
      <c r="AK2" s="76"/>
      <c r="AL2" s="59"/>
      <c r="AM2" s="59"/>
    </row>
    <row r="3" spans="1:39" ht="13.2">
      <c r="A3" s="19"/>
      <c r="C3" s="20"/>
      <c r="D3" s="20"/>
      <c r="E3" s="20"/>
      <c r="F3" s="21"/>
      <c r="G3" s="22"/>
      <c r="I3" s="22"/>
      <c r="K3" s="23"/>
      <c r="V3" s="339"/>
      <c r="W3" s="339"/>
      <c r="X3" s="339"/>
      <c r="Y3" s="339"/>
      <c r="Z3" s="339"/>
      <c r="AA3" s="339"/>
      <c r="AB3" s="339"/>
      <c r="AC3" s="339"/>
      <c r="AD3" s="339"/>
      <c r="AE3" s="59"/>
      <c r="AF3" s="76"/>
      <c r="AG3" s="76"/>
      <c r="AH3" s="76"/>
      <c r="AI3" s="76"/>
      <c r="AJ3" s="76"/>
      <c r="AK3" s="76"/>
      <c r="AL3" s="59"/>
      <c r="AM3" s="59"/>
    </row>
    <row r="4" spans="1:39" ht="12.75" customHeight="1">
      <c r="F4" s="25"/>
      <c r="G4" s="341"/>
      <c r="H4" s="341"/>
      <c r="I4" s="26"/>
      <c r="K4" s="309" t="s">
        <v>1451</v>
      </c>
      <c r="L4" s="28"/>
      <c r="M4" s="28"/>
      <c r="N4" s="28"/>
      <c r="O4" s="29"/>
      <c r="V4" s="339"/>
      <c r="W4" s="339"/>
      <c r="X4" s="339"/>
      <c r="Y4" s="339"/>
      <c r="Z4" s="339"/>
      <c r="AA4" s="339"/>
      <c r="AB4" s="339"/>
      <c r="AC4" s="339"/>
      <c r="AD4" s="339"/>
      <c r="AE4" s="59"/>
      <c r="AF4" s="76"/>
      <c r="AG4" s="76"/>
      <c r="AH4" s="76"/>
      <c r="AI4" s="76"/>
      <c r="AJ4" s="76"/>
      <c r="AK4" s="76"/>
      <c r="AL4" s="59"/>
      <c r="AM4" s="59"/>
    </row>
    <row r="5" spans="1:39" ht="27.75" customHeight="1" thickBot="1">
      <c r="F5" s="30"/>
      <c r="G5" s="32"/>
      <c r="H5" s="32"/>
      <c r="I5" s="33"/>
      <c r="J5" s="34"/>
      <c r="K5" s="26" t="s">
        <v>880</v>
      </c>
      <c r="L5" s="28"/>
      <c r="M5" s="28"/>
      <c r="N5" s="28"/>
      <c r="O5" s="29"/>
      <c r="V5" s="339"/>
      <c r="W5" s="339"/>
      <c r="X5" s="339"/>
      <c r="Y5" s="339"/>
      <c r="Z5" s="339"/>
      <c r="AA5" s="339"/>
      <c r="AB5" s="339"/>
      <c r="AC5" s="339"/>
      <c r="AD5" s="339"/>
      <c r="AE5" s="59"/>
      <c r="AF5" s="330"/>
      <c r="AG5" s="330"/>
      <c r="AH5" s="330"/>
      <c r="AI5" s="330"/>
      <c r="AJ5" s="330"/>
      <c r="AK5" s="330"/>
      <c r="AL5" s="330"/>
      <c r="AM5" s="330"/>
    </row>
    <row r="6" spans="1:39" ht="15" customHeight="1">
      <c r="A6" s="35" t="s">
        <v>723</v>
      </c>
      <c r="B6" s="351" t="s">
        <v>0</v>
      </c>
      <c r="C6" s="352"/>
      <c r="D6" s="352"/>
      <c r="E6" s="353"/>
      <c r="F6" s="357" t="s">
        <v>582</v>
      </c>
      <c r="G6" s="105" t="s">
        <v>1455</v>
      </c>
      <c r="H6" s="105" t="s">
        <v>1457</v>
      </c>
      <c r="I6" s="106" t="s">
        <v>1415</v>
      </c>
      <c r="J6" s="360" t="s">
        <v>725</v>
      </c>
      <c r="K6" s="361"/>
      <c r="L6" s="36"/>
      <c r="M6" s="36"/>
      <c r="N6" s="36"/>
      <c r="O6" s="29"/>
      <c r="P6" s="29"/>
      <c r="T6" s="9"/>
      <c r="V6" s="59"/>
      <c r="W6" s="59"/>
      <c r="X6" s="59"/>
      <c r="Y6" s="59"/>
      <c r="Z6" s="59"/>
      <c r="AA6" s="59"/>
      <c r="AB6" s="59"/>
      <c r="AC6" s="59"/>
      <c r="AD6" s="59"/>
      <c r="AE6" s="59"/>
      <c r="AF6" s="59"/>
      <c r="AG6" s="59"/>
      <c r="AH6" s="59"/>
      <c r="AI6" s="59"/>
      <c r="AJ6" s="59"/>
      <c r="AK6" s="59"/>
      <c r="AL6" s="59"/>
      <c r="AM6" s="59"/>
    </row>
    <row r="7" spans="1:39" ht="15" customHeight="1">
      <c r="A7" s="37" t="s">
        <v>724</v>
      </c>
      <c r="B7" s="354"/>
      <c r="C7" s="355"/>
      <c r="D7" s="355"/>
      <c r="E7" s="356"/>
      <c r="F7" s="358"/>
      <c r="G7" s="312" t="s">
        <v>1454</v>
      </c>
      <c r="H7" s="320" t="s">
        <v>1452</v>
      </c>
      <c r="I7" s="38" t="s">
        <v>1418</v>
      </c>
      <c r="J7" s="362"/>
      <c r="K7" s="363"/>
      <c r="L7" s="36"/>
      <c r="M7" s="36"/>
      <c r="N7" s="36"/>
      <c r="O7" s="29"/>
      <c r="P7" s="29"/>
      <c r="V7" s="59"/>
      <c r="W7" s="59"/>
      <c r="X7" s="59"/>
      <c r="Y7" s="59"/>
      <c r="Z7" s="75"/>
      <c r="AA7" s="59"/>
      <c r="AB7" s="59"/>
      <c r="AC7" s="59"/>
      <c r="AD7" s="59"/>
      <c r="AE7" s="59"/>
      <c r="AF7" s="330"/>
      <c r="AG7" s="330"/>
      <c r="AH7" s="330"/>
      <c r="AI7" s="330"/>
      <c r="AJ7" s="330"/>
      <c r="AK7" s="330"/>
      <c r="AL7" s="330"/>
      <c r="AM7" s="330"/>
    </row>
    <row r="8" spans="1:39" ht="27.75" customHeight="1">
      <c r="A8" s="90">
        <f>SUBTOTAL(3,$G$8:G8)</f>
        <v>1</v>
      </c>
      <c r="B8" s="331" t="s">
        <v>906</v>
      </c>
      <c r="C8" s="332"/>
      <c r="D8" s="332"/>
      <c r="E8" s="333"/>
      <c r="F8" s="39"/>
      <c r="G8" s="41">
        <v>73363</v>
      </c>
      <c r="H8" s="41">
        <f>SUM(H9,H13)</f>
        <v>72367</v>
      </c>
      <c r="I8" s="41">
        <f t="shared" ref="I8:I19" si="0">+H8-G8</f>
        <v>-996</v>
      </c>
      <c r="J8" s="42"/>
      <c r="K8" s="120"/>
      <c r="L8" s="29" t="str">
        <f t="shared" ref="L8:L18" si="1">IF(B8&lt;&gt;"","款","-")</f>
        <v>款</v>
      </c>
      <c r="M8" s="29" t="str">
        <f t="shared" ref="M8:M18" si="2">IF(C8&lt;&gt;"","項","-")</f>
        <v>-</v>
      </c>
      <c r="N8" s="29" t="str">
        <f t="shared" ref="N8:N18" si="3">IF(D8&lt;&gt;"","目","-")</f>
        <v>-</v>
      </c>
      <c r="O8" s="29" t="str">
        <f t="shared" ref="O8:O18" si="4">IF(E8&lt;&gt;"","節","-")</f>
        <v>-</v>
      </c>
      <c r="P8" s="29" t="str">
        <f t="shared" ref="P8:P18" si="5">IF(F8&lt;&gt;"","事項","-")</f>
        <v>-</v>
      </c>
      <c r="T8" s="316"/>
      <c r="W8" s="271"/>
      <c r="X8" s="271"/>
      <c r="Y8" s="271"/>
      <c r="Z8" s="272"/>
      <c r="AB8" s="273"/>
      <c r="AC8" s="273"/>
      <c r="AD8" s="273"/>
    </row>
    <row r="9" spans="1:39" ht="27.75" customHeight="1">
      <c r="A9" s="90">
        <f>SUBTOTAL(3,$G$8:G9)</f>
        <v>2</v>
      </c>
      <c r="B9" s="315"/>
      <c r="C9" s="366" t="s">
        <v>2</v>
      </c>
      <c r="D9" s="367"/>
      <c r="E9" s="368"/>
      <c r="F9" s="39"/>
      <c r="G9" s="41">
        <v>44629</v>
      </c>
      <c r="H9" s="41">
        <f>SUM(H10)</f>
        <v>43340</v>
      </c>
      <c r="I9" s="41">
        <f t="shared" si="0"/>
        <v>-1289</v>
      </c>
      <c r="J9" s="42"/>
      <c r="K9" s="121"/>
      <c r="L9" s="29" t="str">
        <f t="shared" si="1"/>
        <v>-</v>
      </c>
      <c r="M9" s="29" t="str">
        <f t="shared" si="2"/>
        <v>項</v>
      </c>
      <c r="N9" s="29" t="str">
        <f t="shared" si="3"/>
        <v>-</v>
      </c>
      <c r="O9" s="29" t="str">
        <f t="shared" si="4"/>
        <v>-</v>
      </c>
      <c r="P9" s="29" t="str">
        <f t="shared" si="5"/>
        <v>-</v>
      </c>
      <c r="T9" s="316"/>
      <c r="W9" s="271"/>
      <c r="X9" s="271"/>
      <c r="Y9" s="271"/>
      <c r="Z9" s="272"/>
      <c r="AB9" s="273"/>
      <c r="AC9" s="273"/>
      <c r="AD9" s="273"/>
    </row>
    <row r="10" spans="1:39" ht="27.75" customHeight="1">
      <c r="A10" s="90">
        <f>SUBTOTAL(3,$G$8:G10)</f>
        <v>3</v>
      </c>
      <c r="B10" s="315"/>
      <c r="C10" s="313"/>
      <c r="D10" s="369" t="s">
        <v>112</v>
      </c>
      <c r="E10" s="370"/>
      <c r="F10" s="216"/>
      <c r="G10" s="215">
        <v>44629</v>
      </c>
      <c r="H10" s="215">
        <f>SUM(H11,H12)</f>
        <v>43340</v>
      </c>
      <c r="I10" s="215">
        <f t="shared" si="0"/>
        <v>-1289</v>
      </c>
      <c r="J10" s="251"/>
      <c r="K10" s="252"/>
      <c r="L10" s="29" t="str">
        <f t="shared" si="1"/>
        <v>-</v>
      </c>
      <c r="M10" s="29" t="str">
        <f t="shared" si="2"/>
        <v>-</v>
      </c>
      <c r="N10" s="29" t="str">
        <f t="shared" si="3"/>
        <v>目</v>
      </c>
      <c r="O10" s="29" t="str">
        <f t="shared" si="4"/>
        <v>-</v>
      </c>
      <c r="P10" s="29" t="str">
        <f t="shared" si="5"/>
        <v>-</v>
      </c>
      <c r="T10" s="316"/>
      <c r="W10" s="271"/>
      <c r="X10" s="271"/>
      <c r="Y10" s="271"/>
      <c r="Z10" s="272"/>
      <c r="AB10" s="273"/>
      <c r="AC10" s="273"/>
      <c r="AD10" s="273"/>
    </row>
    <row r="11" spans="1:39" ht="27.75" customHeight="1">
      <c r="A11" s="90">
        <f>SUBTOTAL(3,$G$8:G11)</f>
        <v>4</v>
      </c>
      <c r="B11" s="315"/>
      <c r="C11" s="315"/>
      <c r="D11" s="313"/>
      <c r="E11" s="311" t="s">
        <v>113</v>
      </c>
      <c r="F11" s="46" t="s">
        <v>787</v>
      </c>
      <c r="G11" s="41">
        <v>6078</v>
      </c>
      <c r="H11" s="41">
        <v>6296</v>
      </c>
      <c r="I11" s="41">
        <f t="shared" si="0"/>
        <v>218</v>
      </c>
      <c r="J11" s="42"/>
      <c r="K11" s="121"/>
      <c r="L11" s="29" t="str">
        <f t="shared" si="1"/>
        <v>-</v>
      </c>
      <c r="M11" s="29" t="str">
        <f t="shared" si="2"/>
        <v>-</v>
      </c>
      <c r="N11" s="29" t="str">
        <f t="shared" si="3"/>
        <v>-</v>
      </c>
      <c r="O11" s="29" t="str">
        <f t="shared" si="4"/>
        <v>節</v>
      </c>
      <c r="P11" s="29" t="str">
        <f t="shared" si="5"/>
        <v>事項</v>
      </c>
      <c r="T11" s="316"/>
      <c r="W11" s="271"/>
      <c r="X11" s="271"/>
      <c r="Y11" s="271"/>
      <c r="Z11" s="272"/>
      <c r="AB11" s="273"/>
      <c r="AC11" s="273"/>
      <c r="AD11" s="273"/>
    </row>
    <row r="12" spans="1:39" ht="27.75" customHeight="1">
      <c r="A12" s="90">
        <f>SUBTOTAL(3,$G$8:G12)</f>
        <v>5</v>
      </c>
      <c r="B12" s="315"/>
      <c r="C12" s="315"/>
      <c r="D12" s="315"/>
      <c r="E12" s="253" t="s">
        <v>114</v>
      </c>
      <c r="F12" s="93" t="s">
        <v>843</v>
      </c>
      <c r="G12" s="51">
        <v>38551</v>
      </c>
      <c r="H12" s="51">
        <v>37044</v>
      </c>
      <c r="I12" s="51">
        <f t="shared" si="0"/>
        <v>-1507</v>
      </c>
      <c r="J12" s="92"/>
      <c r="K12" s="122"/>
      <c r="L12" s="29" t="str">
        <f t="shared" si="1"/>
        <v>-</v>
      </c>
      <c r="M12" s="29" t="str">
        <f t="shared" si="2"/>
        <v>-</v>
      </c>
      <c r="N12" s="29" t="str">
        <f t="shared" si="3"/>
        <v>-</v>
      </c>
      <c r="O12" s="29" t="str">
        <f t="shared" si="4"/>
        <v>節</v>
      </c>
      <c r="P12" s="29" t="str">
        <f t="shared" si="5"/>
        <v>事項</v>
      </c>
      <c r="T12" s="316"/>
      <c r="W12" s="271"/>
      <c r="X12" s="271"/>
      <c r="Y12" s="271"/>
      <c r="Z12" s="272"/>
      <c r="AB12" s="273"/>
      <c r="AC12" s="273"/>
      <c r="AD12" s="273"/>
    </row>
    <row r="13" spans="1:39" ht="27.75" customHeight="1">
      <c r="A13" s="90">
        <f>SUBTOTAL(3,$G$8:G13)</f>
        <v>6</v>
      </c>
      <c r="B13" s="315"/>
      <c r="C13" s="331" t="s">
        <v>642</v>
      </c>
      <c r="D13" s="332"/>
      <c r="E13" s="333"/>
      <c r="F13" s="39"/>
      <c r="G13" s="41">
        <v>28734</v>
      </c>
      <c r="H13" s="41">
        <f>SUM(H14)</f>
        <v>29027</v>
      </c>
      <c r="I13" s="41">
        <f t="shared" si="0"/>
        <v>293</v>
      </c>
      <c r="J13" s="42"/>
      <c r="K13" s="121"/>
      <c r="L13" s="29" t="str">
        <f t="shared" si="1"/>
        <v>-</v>
      </c>
      <c r="M13" s="29" t="str">
        <f t="shared" si="2"/>
        <v>項</v>
      </c>
      <c r="N13" s="29" t="str">
        <f t="shared" si="3"/>
        <v>-</v>
      </c>
      <c r="O13" s="29" t="str">
        <f t="shared" si="4"/>
        <v>-</v>
      </c>
      <c r="P13" s="29" t="str">
        <f t="shared" si="5"/>
        <v>-</v>
      </c>
      <c r="T13" s="316"/>
      <c r="W13" s="271"/>
      <c r="X13" s="271"/>
      <c r="Y13" s="271"/>
      <c r="Z13" s="272"/>
      <c r="AB13" s="273"/>
      <c r="AC13" s="273"/>
      <c r="AD13" s="273"/>
    </row>
    <row r="14" spans="1:39" ht="27.75" customHeight="1">
      <c r="A14" s="90">
        <f>SUBTOTAL(3,$G$8:G14)</f>
        <v>7</v>
      </c>
      <c r="B14" s="315"/>
      <c r="C14" s="315"/>
      <c r="D14" s="331" t="s">
        <v>147</v>
      </c>
      <c r="E14" s="333"/>
      <c r="F14" s="46"/>
      <c r="G14" s="41">
        <v>28734</v>
      </c>
      <c r="H14" s="41">
        <f>SUM(H15)</f>
        <v>29027</v>
      </c>
      <c r="I14" s="41">
        <f t="shared" si="0"/>
        <v>293</v>
      </c>
      <c r="J14" s="42"/>
      <c r="K14" s="121"/>
      <c r="L14" s="29" t="str">
        <f t="shared" si="1"/>
        <v>-</v>
      </c>
      <c r="M14" s="29" t="str">
        <f t="shared" si="2"/>
        <v>-</v>
      </c>
      <c r="N14" s="29" t="str">
        <f t="shared" si="3"/>
        <v>目</v>
      </c>
      <c r="O14" s="29" t="str">
        <f t="shared" si="4"/>
        <v>-</v>
      </c>
      <c r="P14" s="29" t="str">
        <f t="shared" si="5"/>
        <v>-</v>
      </c>
      <c r="T14" s="316"/>
      <c r="W14" s="271"/>
      <c r="X14" s="271"/>
      <c r="Y14" s="271"/>
      <c r="Z14" s="272"/>
      <c r="AB14" s="273"/>
      <c r="AC14" s="273"/>
      <c r="AD14" s="273"/>
    </row>
    <row r="15" spans="1:39" ht="27.75" customHeight="1">
      <c r="A15" s="90">
        <f>SUBTOTAL(3,$G$8:G15)</f>
        <v>8</v>
      </c>
      <c r="B15" s="315"/>
      <c r="C15" s="315"/>
      <c r="D15" s="313"/>
      <c r="E15" s="55" t="s">
        <v>148</v>
      </c>
      <c r="F15" s="46" t="s">
        <v>1443</v>
      </c>
      <c r="G15" s="41">
        <v>28734</v>
      </c>
      <c r="H15" s="41">
        <v>29027</v>
      </c>
      <c r="I15" s="41">
        <f t="shared" si="0"/>
        <v>293</v>
      </c>
      <c r="J15" s="391"/>
      <c r="K15" s="392"/>
      <c r="L15" s="29" t="str">
        <f t="shared" si="1"/>
        <v>-</v>
      </c>
      <c r="M15" s="29" t="str">
        <f t="shared" si="2"/>
        <v>-</v>
      </c>
      <c r="N15" s="29" t="str">
        <f t="shared" si="3"/>
        <v>-</v>
      </c>
      <c r="O15" s="29" t="str">
        <f t="shared" si="4"/>
        <v>節</v>
      </c>
      <c r="P15" s="29" t="str">
        <f t="shared" si="5"/>
        <v>事項</v>
      </c>
      <c r="T15" s="316"/>
      <c r="W15" s="271"/>
      <c r="X15" s="271"/>
      <c r="Y15" s="271"/>
      <c r="Z15" s="272"/>
      <c r="AB15" s="273"/>
      <c r="AC15" s="273"/>
      <c r="AD15" s="273"/>
    </row>
    <row r="16" spans="1:39" ht="27.75" customHeight="1">
      <c r="A16" s="90">
        <f>SUBTOTAL(3,$G$8:G16)</f>
        <v>9</v>
      </c>
      <c r="B16" s="393" t="s">
        <v>1462</v>
      </c>
      <c r="C16" s="393"/>
      <c r="D16" s="393"/>
      <c r="E16" s="393"/>
      <c r="F16" s="93"/>
      <c r="G16" s="41">
        <v>0</v>
      </c>
      <c r="H16" s="41">
        <f>SUM(H17)</f>
        <v>16243</v>
      </c>
      <c r="I16" s="41">
        <f>+H16-G16</f>
        <v>16243</v>
      </c>
      <c r="J16" s="300"/>
      <c r="K16" s="301"/>
      <c r="L16" s="29" t="str">
        <f t="shared" si="1"/>
        <v>款</v>
      </c>
      <c r="M16" s="29" t="str">
        <f t="shared" si="2"/>
        <v>-</v>
      </c>
      <c r="N16" s="29" t="str">
        <f t="shared" si="3"/>
        <v>-</v>
      </c>
      <c r="O16" s="29" t="str">
        <f t="shared" si="4"/>
        <v>-</v>
      </c>
      <c r="P16" s="29" t="str">
        <f t="shared" si="5"/>
        <v>-</v>
      </c>
      <c r="T16" s="316"/>
      <c r="W16" s="271"/>
      <c r="X16" s="271"/>
      <c r="Y16" s="271"/>
      <c r="Z16" s="272"/>
      <c r="AB16" s="273"/>
      <c r="AC16" s="273"/>
      <c r="AD16" s="273"/>
    </row>
    <row r="17" spans="1:30" ht="27.75" customHeight="1">
      <c r="A17" s="90">
        <f>SUBTOTAL(3,$G$8:G17)</f>
        <v>10</v>
      </c>
      <c r="B17" s="302"/>
      <c r="C17" s="393" t="s">
        <v>1444</v>
      </c>
      <c r="D17" s="393"/>
      <c r="E17" s="393"/>
      <c r="F17" s="93"/>
      <c r="G17" s="41">
        <v>0</v>
      </c>
      <c r="H17" s="41">
        <f>SUM(H18)</f>
        <v>16243</v>
      </c>
      <c r="I17" s="41">
        <f t="shared" si="0"/>
        <v>16243</v>
      </c>
      <c r="J17" s="300"/>
      <c r="K17" s="301"/>
      <c r="L17" s="29" t="str">
        <f t="shared" si="1"/>
        <v>-</v>
      </c>
      <c r="M17" s="29" t="str">
        <f t="shared" si="2"/>
        <v>項</v>
      </c>
      <c r="N17" s="29" t="str">
        <f t="shared" si="3"/>
        <v>-</v>
      </c>
      <c r="O17" s="29" t="str">
        <f t="shared" si="4"/>
        <v>-</v>
      </c>
      <c r="P17" s="29" t="str">
        <f t="shared" si="5"/>
        <v>-</v>
      </c>
      <c r="T17" s="316"/>
      <c r="W17" s="271"/>
      <c r="X17" s="271"/>
      <c r="Y17" s="271"/>
      <c r="Z17" s="272"/>
      <c r="AB17" s="273"/>
      <c r="AC17" s="273"/>
      <c r="AD17" s="273"/>
    </row>
    <row r="18" spans="1:30" ht="27.75" customHeight="1">
      <c r="A18" s="90">
        <f>SUBTOTAL(3,$G$8:G18)</f>
        <v>11</v>
      </c>
      <c r="B18" s="302"/>
      <c r="C18" s="303"/>
      <c r="D18" s="381" t="s">
        <v>1459</v>
      </c>
      <c r="E18" s="383"/>
      <c r="F18" s="93"/>
      <c r="G18" s="41">
        <v>0</v>
      </c>
      <c r="H18" s="41">
        <f>SUM(H19)</f>
        <v>16243</v>
      </c>
      <c r="I18" s="41">
        <f t="shared" si="0"/>
        <v>16243</v>
      </c>
      <c r="J18" s="300"/>
      <c r="K18" s="301"/>
      <c r="L18" s="29" t="str">
        <f t="shared" si="1"/>
        <v>-</v>
      </c>
      <c r="M18" s="29" t="str">
        <f t="shared" si="2"/>
        <v>-</v>
      </c>
      <c r="N18" s="29" t="str">
        <f t="shared" si="3"/>
        <v>目</v>
      </c>
      <c r="O18" s="29" t="str">
        <f t="shared" si="4"/>
        <v>-</v>
      </c>
      <c r="P18" s="29" t="str">
        <f t="shared" si="5"/>
        <v>-</v>
      </c>
      <c r="T18" s="316"/>
      <c r="W18" s="271"/>
      <c r="X18" s="271"/>
      <c r="Y18" s="271"/>
      <c r="Z18" s="272"/>
      <c r="AB18" s="273"/>
      <c r="AC18" s="273"/>
      <c r="AD18" s="273"/>
    </row>
    <row r="19" spans="1:30" ht="40.799999999999997" customHeight="1">
      <c r="A19" s="90">
        <f>SUBTOTAL(3,$G$8:G19)</f>
        <v>12</v>
      </c>
      <c r="B19" s="302"/>
      <c r="C19" s="303"/>
      <c r="D19" s="319"/>
      <c r="E19" s="317" t="s">
        <v>1460</v>
      </c>
      <c r="F19" s="93" t="s">
        <v>1464</v>
      </c>
      <c r="G19" s="41">
        <v>0</v>
      </c>
      <c r="H19" s="41">
        <v>16243</v>
      </c>
      <c r="I19" s="41">
        <f t="shared" si="0"/>
        <v>16243</v>
      </c>
      <c r="J19" s="300"/>
      <c r="K19" s="301"/>
      <c r="L19" s="29"/>
      <c r="M19" s="29"/>
      <c r="N19" s="29"/>
      <c r="O19" s="29"/>
      <c r="P19" s="29"/>
      <c r="T19" s="318"/>
      <c r="W19" s="271"/>
      <c r="X19" s="271"/>
      <c r="Y19" s="271"/>
      <c r="Z19" s="272"/>
      <c r="AB19" s="273"/>
      <c r="AC19" s="273"/>
      <c r="AD19" s="273"/>
    </row>
    <row r="20" spans="1:30" ht="27.75" customHeight="1">
      <c r="A20" s="90">
        <f>SUBTOTAL(3,$G$8:G20)</f>
        <v>13</v>
      </c>
      <c r="B20" s="371" t="s">
        <v>908</v>
      </c>
      <c r="C20" s="371"/>
      <c r="D20" s="371"/>
      <c r="E20" s="371"/>
      <c r="F20" s="49"/>
      <c r="G20" s="51">
        <v>211590</v>
      </c>
      <c r="H20" s="51">
        <f>SUM(H21,H25)</f>
        <v>679469</v>
      </c>
      <c r="I20" s="51">
        <f t="shared" ref="I20:I24" si="6">+H20-G20</f>
        <v>467879</v>
      </c>
      <c r="J20" s="92"/>
      <c r="K20" s="174"/>
      <c r="L20" s="29" t="str">
        <f t="shared" ref="L20:L28" si="7">IF(B20&lt;&gt;"","款","-")</f>
        <v>款</v>
      </c>
      <c r="M20" s="29" t="str">
        <f t="shared" ref="M20:M28" si="8">IF(C20&lt;&gt;"","項","-")</f>
        <v>-</v>
      </c>
      <c r="N20" s="29" t="str">
        <f t="shared" ref="N20:N28" si="9">IF(D20&lt;&gt;"","目","-")</f>
        <v>-</v>
      </c>
      <c r="O20" s="29" t="str">
        <f t="shared" ref="O20:O28" si="10">IF(E20&lt;&gt;"","節","-")</f>
        <v>-</v>
      </c>
      <c r="P20" s="29" t="str">
        <f t="shared" ref="P20:P28" si="11">IF(F20&lt;&gt;"","事項","-")</f>
        <v>-</v>
      </c>
      <c r="T20" s="316"/>
      <c r="W20" s="271"/>
      <c r="X20" s="271"/>
      <c r="Y20" s="271"/>
      <c r="Z20" s="272"/>
      <c r="AB20" s="273"/>
      <c r="AC20" s="273"/>
      <c r="AD20" s="273"/>
    </row>
    <row r="21" spans="1:30" ht="27.75" customHeight="1">
      <c r="A21" s="90">
        <f>SUBTOTAL(3,$G$8:G21)</f>
        <v>14</v>
      </c>
      <c r="B21" s="315"/>
      <c r="C21" s="369" t="s">
        <v>214</v>
      </c>
      <c r="D21" s="372"/>
      <c r="E21" s="370"/>
      <c r="F21" s="213"/>
      <c r="G21" s="215">
        <v>210606</v>
      </c>
      <c r="H21" s="215">
        <f>SUM(H22)</f>
        <v>678134</v>
      </c>
      <c r="I21" s="215">
        <f t="shared" si="6"/>
        <v>467528</v>
      </c>
      <c r="J21" s="251"/>
      <c r="K21" s="252"/>
      <c r="L21" s="29" t="str">
        <f t="shared" si="7"/>
        <v>-</v>
      </c>
      <c r="M21" s="29" t="str">
        <f t="shared" si="8"/>
        <v>項</v>
      </c>
      <c r="N21" s="29" t="str">
        <f t="shared" si="9"/>
        <v>-</v>
      </c>
      <c r="O21" s="29" t="str">
        <f t="shared" si="10"/>
        <v>-</v>
      </c>
      <c r="P21" s="29" t="str">
        <f t="shared" si="11"/>
        <v>-</v>
      </c>
      <c r="T21" s="316"/>
      <c r="W21" s="271"/>
      <c r="X21" s="271"/>
      <c r="Y21" s="271"/>
      <c r="Z21" s="272"/>
      <c r="AB21" s="273"/>
      <c r="AC21" s="273"/>
      <c r="AD21" s="273"/>
    </row>
    <row r="22" spans="1:30" ht="27.6" customHeight="1">
      <c r="A22" s="90">
        <f>SUBTOTAL(3,$G$8:G22)</f>
        <v>15</v>
      </c>
      <c r="B22" s="315"/>
      <c r="C22" s="313"/>
      <c r="D22" s="331" t="s">
        <v>1472</v>
      </c>
      <c r="E22" s="333"/>
      <c r="F22" s="46"/>
      <c r="G22" s="41">
        <v>210606</v>
      </c>
      <c r="H22" s="41">
        <f>SUM(H23,H24)</f>
        <v>678134</v>
      </c>
      <c r="I22" s="41">
        <f t="shared" si="6"/>
        <v>467528</v>
      </c>
      <c r="J22" s="42"/>
      <c r="K22" s="121"/>
      <c r="L22" s="29" t="str">
        <f t="shared" si="7"/>
        <v>-</v>
      </c>
      <c r="M22" s="29" t="str">
        <f t="shared" si="8"/>
        <v>-</v>
      </c>
      <c r="N22" s="29" t="str">
        <f t="shared" si="9"/>
        <v>目</v>
      </c>
      <c r="O22" s="29" t="str">
        <f t="shared" si="10"/>
        <v>-</v>
      </c>
      <c r="P22" s="29" t="str">
        <f t="shared" si="11"/>
        <v>-</v>
      </c>
      <c r="T22" s="316"/>
      <c r="W22" s="271"/>
      <c r="X22" s="271"/>
      <c r="Y22" s="271"/>
      <c r="Z22" s="272"/>
      <c r="AB22" s="273"/>
      <c r="AC22" s="273"/>
      <c r="AD22" s="273"/>
    </row>
    <row r="23" spans="1:30" ht="27.6" customHeight="1">
      <c r="A23" s="90">
        <f>SUBTOTAL(3,$G$8:G23)</f>
        <v>16</v>
      </c>
      <c r="B23" s="315"/>
      <c r="C23" s="315"/>
      <c r="D23" s="315"/>
      <c r="E23" s="108" t="s">
        <v>230</v>
      </c>
      <c r="F23" s="93" t="s">
        <v>854</v>
      </c>
      <c r="G23" s="51">
        <v>96433</v>
      </c>
      <c r="H23" s="51">
        <v>108257</v>
      </c>
      <c r="I23" s="51">
        <f t="shared" si="6"/>
        <v>11824</v>
      </c>
      <c r="J23" s="92"/>
      <c r="K23" s="122"/>
      <c r="L23" s="29" t="str">
        <f t="shared" si="7"/>
        <v>-</v>
      </c>
      <c r="M23" s="29" t="str">
        <f t="shared" si="8"/>
        <v>-</v>
      </c>
      <c r="N23" s="29" t="str">
        <f t="shared" si="9"/>
        <v>-</v>
      </c>
      <c r="O23" s="29" t="str">
        <f t="shared" si="10"/>
        <v>節</v>
      </c>
      <c r="P23" s="29" t="str">
        <f t="shared" si="11"/>
        <v>事項</v>
      </c>
      <c r="T23" s="316"/>
      <c r="W23" s="271"/>
      <c r="X23" s="271"/>
      <c r="Y23" s="271"/>
      <c r="Z23" s="272"/>
      <c r="AB23" s="273"/>
      <c r="AC23" s="273"/>
      <c r="AD23" s="273"/>
    </row>
    <row r="24" spans="1:30" ht="40.799999999999997" customHeight="1">
      <c r="A24" s="90">
        <f>SUBTOTAL(3,$G$8:G24)</f>
        <v>17</v>
      </c>
      <c r="B24" s="315"/>
      <c r="C24" s="315"/>
      <c r="D24" s="315"/>
      <c r="E24" s="108" t="s">
        <v>693</v>
      </c>
      <c r="F24" s="93" t="s">
        <v>1456</v>
      </c>
      <c r="G24" s="51">
        <v>114173</v>
      </c>
      <c r="H24" s="51">
        <v>569877</v>
      </c>
      <c r="I24" s="51">
        <f t="shared" si="6"/>
        <v>455704</v>
      </c>
      <c r="J24" s="92"/>
      <c r="K24" s="122"/>
      <c r="L24" s="29" t="str">
        <f t="shared" si="7"/>
        <v>-</v>
      </c>
      <c r="M24" s="29" t="str">
        <f t="shared" si="8"/>
        <v>-</v>
      </c>
      <c r="N24" s="29" t="str">
        <f t="shared" si="9"/>
        <v>-</v>
      </c>
      <c r="O24" s="29" t="str">
        <f t="shared" si="10"/>
        <v>節</v>
      </c>
      <c r="P24" s="29" t="str">
        <f t="shared" si="11"/>
        <v>事項</v>
      </c>
      <c r="T24" s="316"/>
      <c r="W24" s="271"/>
      <c r="X24" s="271"/>
      <c r="Y24" s="271"/>
      <c r="Z24" s="272"/>
      <c r="AB24" s="273"/>
      <c r="AC24" s="273"/>
      <c r="AD24" s="273"/>
    </row>
    <row r="25" spans="1:30" ht="27.75" customHeight="1">
      <c r="A25" s="90">
        <f>SUBTOTAL(3,$G$8:G25)</f>
        <v>18</v>
      </c>
      <c r="B25" s="315"/>
      <c r="C25" s="331" t="s">
        <v>244</v>
      </c>
      <c r="D25" s="332"/>
      <c r="E25" s="333"/>
      <c r="F25" s="49"/>
      <c r="G25" s="41">
        <v>984</v>
      </c>
      <c r="H25" s="41">
        <f>SUM(H26)</f>
        <v>1335</v>
      </c>
      <c r="I25" s="41">
        <f t="shared" ref="I25:I27" si="12">+H25-G25</f>
        <v>351</v>
      </c>
      <c r="J25" s="42"/>
      <c r="K25" s="121"/>
      <c r="L25" s="29" t="str">
        <f t="shared" si="7"/>
        <v>-</v>
      </c>
      <c r="M25" s="29" t="str">
        <f t="shared" si="8"/>
        <v>項</v>
      </c>
      <c r="N25" s="29" t="str">
        <f t="shared" si="9"/>
        <v>-</v>
      </c>
      <c r="O25" s="29" t="str">
        <f t="shared" si="10"/>
        <v>-</v>
      </c>
      <c r="P25" s="29" t="str">
        <f t="shared" si="11"/>
        <v>-</v>
      </c>
      <c r="T25" s="316"/>
      <c r="W25" s="271"/>
      <c r="X25" s="271"/>
      <c r="Y25" s="271"/>
      <c r="Z25" s="272"/>
      <c r="AB25" s="273"/>
      <c r="AC25" s="273"/>
      <c r="AD25" s="273"/>
    </row>
    <row r="26" spans="1:30" ht="27.75" customHeight="1">
      <c r="A26" s="90">
        <f>SUBTOTAL(3,$G$8:G26)</f>
        <v>19</v>
      </c>
      <c r="B26" s="315"/>
      <c r="C26" s="315"/>
      <c r="D26" s="331" t="s">
        <v>697</v>
      </c>
      <c r="E26" s="333"/>
      <c r="F26" s="46"/>
      <c r="G26" s="41">
        <v>984</v>
      </c>
      <c r="H26" s="41">
        <f>SUM(H27)</f>
        <v>1335</v>
      </c>
      <c r="I26" s="41">
        <f t="shared" si="12"/>
        <v>351</v>
      </c>
      <c r="J26" s="42"/>
      <c r="K26" s="121"/>
      <c r="L26" s="29" t="str">
        <f t="shared" si="7"/>
        <v>-</v>
      </c>
      <c r="M26" s="29" t="str">
        <f t="shared" si="8"/>
        <v>-</v>
      </c>
      <c r="N26" s="29" t="str">
        <f t="shared" si="9"/>
        <v>目</v>
      </c>
      <c r="O26" s="29" t="str">
        <f t="shared" si="10"/>
        <v>-</v>
      </c>
      <c r="P26" s="29" t="str">
        <f t="shared" si="11"/>
        <v>-</v>
      </c>
      <c r="T26" s="316"/>
      <c r="W26" s="271"/>
      <c r="X26" s="271"/>
      <c r="Y26" s="271"/>
      <c r="Z26" s="272"/>
      <c r="AB26" s="273"/>
      <c r="AC26" s="273"/>
      <c r="AD26" s="273"/>
    </row>
    <row r="27" spans="1:30" ht="40.799999999999997" customHeight="1">
      <c r="A27" s="90">
        <f>SUBTOTAL(3,$G$8:G27)</f>
        <v>20</v>
      </c>
      <c r="B27" s="314"/>
      <c r="C27" s="314"/>
      <c r="D27" s="103"/>
      <c r="E27" s="311" t="s">
        <v>263</v>
      </c>
      <c r="F27" s="46" t="s">
        <v>533</v>
      </c>
      <c r="G27" s="41">
        <v>984</v>
      </c>
      <c r="H27" s="41">
        <v>1335</v>
      </c>
      <c r="I27" s="41">
        <f t="shared" si="12"/>
        <v>351</v>
      </c>
      <c r="J27" s="42"/>
      <c r="K27" s="121"/>
      <c r="L27" s="29" t="str">
        <f t="shared" si="7"/>
        <v>-</v>
      </c>
      <c r="M27" s="29" t="str">
        <f t="shared" si="8"/>
        <v>-</v>
      </c>
      <c r="N27" s="29" t="str">
        <f t="shared" si="9"/>
        <v>-</v>
      </c>
      <c r="O27" s="29" t="str">
        <f t="shared" si="10"/>
        <v>節</v>
      </c>
      <c r="P27" s="29" t="str">
        <f t="shared" si="11"/>
        <v>事項</v>
      </c>
      <c r="T27" s="316"/>
      <c r="W27" s="271"/>
      <c r="X27" s="271"/>
      <c r="Y27" s="271"/>
      <c r="Z27" s="272"/>
      <c r="AB27" s="273"/>
      <c r="AC27" s="273"/>
      <c r="AD27" s="273"/>
    </row>
    <row r="28" spans="1:30" ht="27.75" customHeight="1">
      <c r="A28" s="90">
        <f>SUBTOTAL(3,$G$8:G28)</f>
        <v>21</v>
      </c>
      <c r="B28" s="331" t="s">
        <v>910</v>
      </c>
      <c r="C28" s="332"/>
      <c r="D28" s="332"/>
      <c r="E28" s="333"/>
      <c r="F28" s="39"/>
      <c r="G28" s="41">
        <v>9885</v>
      </c>
      <c r="H28" s="41">
        <f>SUM(H29,H34)</f>
        <v>690623</v>
      </c>
      <c r="I28" s="41">
        <f t="shared" ref="I28:I51" si="13">+H28-G28</f>
        <v>680738</v>
      </c>
      <c r="J28" s="42"/>
      <c r="K28" s="120"/>
      <c r="L28" s="29" t="str">
        <f t="shared" si="7"/>
        <v>款</v>
      </c>
      <c r="M28" s="29" t="str">
        <f t="shared" si="8"/>
        <v>-</v>
      </c>
      <c r="N28" s="29" t="str">
        <f t="shared" si="9"/>
        <v>-</v>
      </c>
      <c r="O28" s="29" t="str">
        <f t="shared" si="10"/>
        <v>-</v>
      </c>
      <c r="P28" s="29" t="str">
        <f t="shared" si="11"/>
        <v>-</v>
      </c>
      <c r="T28" s="316"/>
      <c r="W28" s="271"/>
      <c r="X28" s="271"/>
      <c r="Y28" s="271"/>
      <c r="Z28" s="272"/>
      <c r="AB28" s="273"/>
      <c r="AC28" s="273"/>
      <c r="AD28" s="273"/>
    </row>
    <row r="29" spans="1:30" ht="27.75" customHeight="1">
      <c r="A29" s="90">
        <f>SUBTOTAL(3,$G$8:G29)</f>
        <v>22</v>
      </c>
      <c r="B29" s="324"/>
      <c r="C29" s="322" t="s">
        <v>1458</v>
      </c>
      <c r="D29" s="322"/>
      <c r="E29" s="323"/>
      <c r="F29" s="39"/>
      <c r="G29" s="41">
        <v>0</v>
      </c>
      <c r="H29" s="41">
        <f>SUM(H30,H32)</f>
        <v>675169</v>
      </c>
      <c r="I29" s="41">
        <f t="shared" si="13"/>
        <v>675169</v>
      </c>
      <c r="J29" s="42"/>
      <c r="K29" s="120"/>
      <c r="L29" s="29"/>
      <c r="M29" s="29"/>
      <c r="N29" s="29"/>
      <c r="O29" s="29"/>
      <c r="P29" s="29"/>
      <c r="T29" s="321"/>
      <c r="W29" s="271"/>
      <c r="X29" s="271"/>
      <c r="Y29" s="271"/>
      <c r="Z29" s="272"/>
      <c r="AB29" s="273"/>
      <c r="AC29" s="273"/>
      <c r="AD29" s="273"/>
    </row>
    <row r="30" spans="1:30" ht="27.75" customHeight="1">
      <c r="A30" s="90">
        <f>SUBTOTAL(3,$G$8:G30)</f>
        <v>23</v>
      </c>
      <c r="B30" s="325"/>
      <c r="C30" s="324"/>
      <c r="D30" s="322" t="s">
        <v>1467</v>
      </c>
      <c r="E30" s="323"/>
      <c r="F30" s="39"/>
      <c r="G30" s="41">
        <v>0</v>
      </c>
      <c r="H30" s="41">
        <f>SUM(H31)</f>
        <v>548799</v>
      </c>
      <c r="I30" s="41">
        <f t="shared" si="13"/>
        <v>548799</v>
      </c>
      <c r="J30" s="42"/>
      <c r="K30" s="120"/>
      <c r="L30" s="29"/>
      <c r="M30" s="29"/>
      <c r="N30" s="29"/>
      <c r="O30" s="29"/>
      <c r="P30" s="29"/>
      <c r="T30" s="321"/>
      <c r="W30" s="271"/>
      <c r="X30" s="271"/>
      <c r="Y30" s="271"/>
      <c r="Z30" s="272"/>
      <c r="AB30" s="273"/>
      <c r="AC30" s="273"/>
      <c r="AD30" s="273"/>
    </row>
    <row r="31" spans="1:30" ht="27.75" customHeight="1">
      <c r="A31" s="90">
        <f>SUBTOTAL(3,$G$8:G31)</f>
        <v>24</v>
      </c>
      <c r="B31" s="325"/>
      <c r="C31" s="327"/>
      <c r="D31" s="326"/>
      <c r="E31" s="323" t="s">
        <v>1468</v>
      </c>
      <c r="F31" s="39" t="s">
        <v>1471</v>
      </c>
      <c r="G31" s="41">
        <v>0</v>
      </c>
      <c r="H31" s="41">
        <v>548799</v>
      </c>
      <c r="I31" s="41">
        <f t="shared" si="13"/>
        <v>548799</v>
      </c>
      <c r="J31" s="42"/>
      <c r="K31" s="120"/>
      <c r="L31" s="29"/>
      <c r="M31" s="29"/>
      <c r="N31" s="29"/>
      <c r="O31" s="29"/>
      <c r="P31" s="29"/>
      <c r="T31" s="321"/>
      <c r="W31" s="271"/>
      <c r="X31" s="271"/>
      <c r="Y31" s="271"/>
      <c r="Z31" s="272"/>
      <c r="AB31" s="273"/>
      <c r="AC31" s="273"/>
      <c r="AD31" s="273"/>
    </row>
    <row r="32" spans="1:30" ht="27.75" customHeight="1">
      <c r="A32" s="90">
        <f>SUBTOTAL(3,$G$8:G32)</f>
        <v>25</v>
      </c>
      <c r="B32" s="325"/>
      <c r="C32" s="325"/>
      <c r="D32" s="329" t="s">
        <v>1469</v>
      </c>
      <c r="E32" s="323"/>
      <c r="F32" s="39"/>
      <c r="G32" s="41">
        <v>0</v>
      </c>
      <c r="H32" s="41">
        <f>SUM(H33)</f>
        <v>126370</v>
      </c>
      <c r="I32" s="41">
        <f t="shared" si="13"/>
        <v>126370</v>
      </c>
      <c r="J32" s="42"/>
      <c r="K32" s="120"/>
      <c r="L32" s="29"/>
      <c r="M32" s="29"/>
      <c r="N32" s="29"/>
      <c r="O32" s="29"/>
      <c r="P32" s="29"/>
      <c r="T32" s="321"/>
      <c r="W32" s="271"/>
      <c r="X32" s="271"/>
      <c r="Y32" s="271"/>
      <c r="Z32" s="272"/>
      <c r="AB32" s="273"/>
      <c r="AC32" s="273"/>
      <c r="AD32" s="273"/>
    </row>
    <row r="33" spans="1:30" ht="27.75" customHeight="1">
      <c r="A33" s="90">
        <f>SUBTOTAL(3,$G$8:G33)</f>
        <v>26</v>
      </c>
      <c r="B33" s="325"/>
      <c r="C33" s="328"/>
      <c r="D33" s="326"/>
      <c r="E33" s="323" t="s">
        <v>1470</v>
      </c>
      <c r="F33" s="39" t="s">
        <v>504</v>
      </c>
      <c r="G33" s="41">
        <v>0</v>
      </c>
      <c r="H33" s="41">
        <v>126370</v>
      </c>
      <c r="I33" s="41">
        <f t="shared" si="13"/>
        <v>126370</v>
      </c>
      <c r="J33" s="42"/>
      <c r="K33" s="120"/>
      <c r="L33" s="29"/>
      <c r="M33" s="29"/>
      <c r="N33" s="29"/>
      <c r="O33" s="29"/>
      <c r="P33" s="29"/>
      <c r="T33" s="321"/>
      <c r="W33" s="271"/>
      <c r="X33" s="271"/>
      <c r="Y33" s="271"/>
      <c r="Z33" s="272"/>
      <c r="AB33" s="273"/>
      <c r="AC33" s="273"/>
      <c r="AD33" s="273"/>
    </row>
    <row r="34" spans="1:30" ht="27.75" customHeight="1">
      <c r="A34" s="90">
        <f>SUBTOTAL(3,$G$8:G34)</f>
        <v>27</v>
      </c>
      <c r="B34" s="253"/>
      <c r="C34" s="331" t="s">
        <v>277</v>
      </c>
      <c r="D34" s="332"/>
      <c r="E34" s="333"/>
      <c r="F34" s="39"/>
      <c r="G34" s="41">
        <v>9885</v>
      </c>
      <c r="H34" s="41">
        <f>SUM(H35)</f>
        <v>15454</v>
      </c>
      <c r="I34" s="41">
        <f t="shared" si="13"/>
        <v>5569</v>
      </c>
      <c r="J34" s="42"/>
      <c r="K34" s="120"/>
      <c r="L34" s="29"/>
      <c r="M34" s="29"/>
      <c r="N34" s="29"/>
      <c r="O34" s="29"/>
      <c r="P34" s="29"/>
      <c r="T34" s="316"/>
      <c r="W34" s="271"/>
      <c r="X34" s="271"/>
      <c r="Y34" s="271"/>
      <c r="Z34" s="272"/>
      <c r="AB34" s="273"/>
      <c r="AC34" s="273"/>
      <c r="AD34" s="273"/>
    </row>
    <row r="35" spans="1:30" ht="27.75" customHeight="1">
      <c r="A35" s="90">
        <f>SUBTOTAL(3,$G$8:G35)</f>
        <v>28</v>
      </c>
      <c r="B35" s="308"/>
      <c r="C35" s="313"/>
      <c r="D35" s="369" t="s">
        <v>278</v>
      </c>
      <c r="E35" s="370"/>
      <c r="F35" s="216"/>
      <c r="G35" s="215">
        <v>9885</v>
      </c>
      <c r="H35" s="215">
        <f>SUM(H36)</f>
        <v>15454</v>
      </c>
      <c r="I35" s="215">
        <f t="shared" si="13"/>
        <v>5569</v>
      </c>
      <c r="J35" s="42"/>
      <c r="K35" s="120"/>
      <c r="L35" s="29"/>
      <c r="M35" s="29"/>
      <c r="N35" s="29"/>
      <c r="O35" s="29"/>
      <c r="P35" s="29"/>
      <c r="T35" s="316"/>
      <c r="W35" s="271"/>
      <c r="X35" s="271"/>
      <c r="Y35" s="271"/>
      <c r="Z35" s="272"/>
      <c r="AB35" s="273"/>
      <c r="AC35" s="273"/>
      <c r="AD35" s="273"/>
    </row>
    <row r="36" spans="1:30" ht="27.75" customHeight="1">
      <c r="A36" s="90">
        <f>SUBTOTAL(3,$G$8:G36)</f>
        <v>29</v>
      </c>
      <c r="B36" s="108"/>
      <c r="C36" s="314"/>
      <c r="D36" s="103"/>
      <c r="E36" s="310" t="s">
        <v>279</v>
      </c>
      <c r="F36" s="46" t="s">
        <v>1442</v>
      </c>
      <c r="G36" s="41">
        <v>9885</v>
      </c>
      <c r="H36" s="41">
        <v>15454</v>
      </c>
      <c r="I36" s="41">
        <f t="shared" si="13"/>
        <v>5569</v>
      </c>
      <c r="J36" s="42"/>
      <c r="K36" s="120"/>
      <c r="L36" s="29"/>
      <c r="M36" s="29"/>
      <c r="N36" s="29"/>
      <c r="O36" s="29"/>
      <c r="P36" s="29"/>
      <c r="T36" s="316"/>
      <c r="W36" s="271"/>
      <c r="X36" s="271"/>
      <c r="Y36" s="271"/>
      <c r="Z36" s="272"/>
      <c r="AB36" s="273"/>
      <c r="AC36" s="273"/>
      <c r="AD36" s="273"/>
    </row>
    <row r="37" spans="1:30" ht="27.75" customHeight="1">
      <c r="A37" s="90">
        <f>SUBTOTAL(3,$G$8:G37)</f>
        <v>30</v>
      </c>
      <c r="B37" s="381" t="s">
        <v>1463</v>
      </c>
      <c r="C37" s="382"/>
      <c r="D37" s="382"/>
      <c r="E37" s="383"/>
      <c r="F37" s="39"/>
      <c r="G37" s="41">
        <v>10441</v>
      </c>
      <c r="H37" s="41">
        <f>SUM(H38)</f>
        <v>31000</v>
      </c>
      <c r="I37" s="41">
        <f t="shared" si="13"/>
        <v>20559</v>
      </c>
      <c r="J37" s="42"/>
      <c r="K37" s="120"/>
      <c r="L37" s="29" t="str">
        <f t="shared" ref="L37:L48" si="14">IF(B37&lt;&gt;"","款","-")</f>
        <v>款</v>
      </c>
      <c r="M37" s="29" t="str">
        <f t="shared" ref="M37:M47" si="15">IF(C37&lt;&gt;"","項","-")</f>
        <v>-</v>
      </c>
      <c r="N37" s="29" t="str">
        <f t="shared" ref="N37:N48" si="16">IF(D37&lt;&gt;"","目","-")</f>
        <v>-</v>
      </c>
      <c r="O37" s="29" t="str">
        <f t="shared" ref="O37:O48" si="17">IF(E37&lt;&gt;"","節","-")</f>
        <v>-</v>
      </c>
      <c r="P37" s="29" t="str">
        <f t="shared" ref="P37:P48" si="18">IF(F37&lt;&gt;"","事項","-")</f>
        <v>-</v>
      </c>
      <c r="T37" s="316"/>
      <c r="W37" s="271"/>
      <c r="X37" s="271"/>
      <c r="Y37" s="271"/>
      <c r="Z37" s="272"/>
      <c r="AB37" s="273"/>
      <c r="AC37" s="273"/>
      <c r="AD37" s="273"/>
    </row>
    <row r="38" spans="1:30" ht="27.75" customHeight="1">
      <c r="A38" s="90">
        <f>SUBTOTAL(3,$G$8:G38)</f>
        <v>31</v>
      </c>
      <c r="B38" s="52"/>
      <c r="C38" s="331" t="s">
        <v>1447</v>
      </c>
      <c r="D38" s="332"/>
      <c r="E38" s="333"/>
      <c r="F38" s="39"/>
      <c r="G38" s="41">
        <v>10441</v>
      </c>
      <c r="H38" s="41">
        <f>SUM(H39)</f>
        <v>31000</v>
      </c>
      <c r="I38" s="41">
        <f t="shared" si="13"/>
        <v>20559</v>
      </c>
      <c r="J38" s="42"/>
      <c r="K38" s="121"/>
      <c r="L38" s="29" t="str">
        <f t="shared" si="14"/>
        <v>-</v>
      </c>
      <c r="M38" s="29" t="str">
        <f t="shared" si="15"/>
        <v>項</v>
      </c>
      <c r="N38" s="29" t="str">
        <f t="shared" si="16"/>
        <v>-</v>
      </c>
      <c r="O38" s="29" t="str">
        <f t="shared" si="17"/>
        <v>-</v>
      </c>
      <c r="P38" s="29" t="str">
        <f t="shared" si="18"/>
        <v>-</v>
      </c>
      <c r="T38" s="316"/>
      <c r="W38" s="271"/>
      <c r="X38" s="271"/>
      <c r="Y38" s="271"/>
      <c r="Z38" s="272"/>
      <c r="AB38" s="273"/>
      <c r="AC38" s="273"/>
      <c r="AD38" s="273"/>
    </row>
    <row r="39" spans="1:30" ht="27.75" customHeight="1">
      <c r="A39" s="90">
        <f>SUBTOTAL(3,$G$8:G39)</f>
        <v>32</v>
      </c>
      <c r="B39" s="315"/>
      <c r="C39" s="315"/>
      <c r="D39" s="331" t="s">
        <v>1448</v>
      </c>
      <c r="E39" s="333"/>
      <c r="F39" s="46"/>
      <c r="G39" s="41">
        <v>10441</v>
      </c>
      <c r="H39" s="41">
        <f>SUM(H40)</f>
        <v>31000</v>
      </c>
      <c r="I39" s="41">
        <f t="shared" si="13"/>
        <v>20559</v>
      </c>
      <c r="J39" s="42"/>
      <c r="K39" s="121"/>
      <c r="L39" s="29" t="str">
        <f t="shared" si="14"/>
        <v>-</v>
      </c>
      <c r="M39" s="29" t="str">
        <f t="shared" si="15"/>
        <v>-</v>
      </c>
      <c r="N39" s="29" t="str">
        <f t="shared" si="16"/>
        <v>目</v>
      </c>
      <c r="O39" s="29" t="str">
        <f t="shared" si="17"/>
        <v>-</v>
      </c>
      <c r="P39" s="29" t="str">
        <f t="shared" si="18"/>
        <v>-</v>
      </c>
      <c r="T39" s="316"/>
      <c r="W39" s="271"/>
      <c r="X39" s="271"/>
      <c r="Y39" s="271"/>
      <c r="Z39" s="272"/>
      <c r="AB39" s="273"/>
      <c r="AC39" s="273"/>
      <c r="AD39" s="273"/>
    </row>
    <row r="40" spans="1:30" ht="27.75" customHeight="1">
      <c r="A40" s="90">
        <f>SUBTOTAL(3,$G$8:G40)</f>
        <v>33</v>
      </c>
      <c r="B40" s="314"/>
      <c r="C40" s="314"/>
      <c r="D40" s="103"/>
      <c r="E40" s="311" t="s">
        <v>1449</v>
      </c>
      <c r="F40" s="46" t="s">
        <v>1450</v>
      </c>
      <c r="G40" s="41">
        <v>10441</v>
      </c>
      <c r="H40" s="41">
        <v>31000</v>
      </c>
      <c r="I40" s="41">
        <f t="shared" si="13"/>
        <v>20559</v>
      </c>
      <c r="J40" s="42"/>
      <c r="K40" s="121"/>
      <c r="L40" s="29" t="str">
        <f t="shared" si="14"/>
        <v>-</v>
      </c>
      <c r="M40" s="29" t="str">
        <f t="shared" si="15"/>
        <v>-</v>
      </c>
      <c r="N40" s="29" t="str">
        <f t="shared" si="16"/>
        <v>-</v>
      </c>
      <c r="O40" s="29" t="str">
        <f t="shared" si="17"/>
        <v>節</v>
      </c>
      <c r="P40" s="29" t="str">
        <f t="shared" si="18"/>
        <v>事項</v>
      </c>
      <c r="T40" s="316"/>
      <c r="W40" s="271"/>
      <c r="X40" s="271"/>
      <c r="Y40" s="271"/>
      <c r="Z40" s="272"/>
      <c r="AB40" s="273"/>
      <c r="AC40" s="273"/>
      <c r="AD40" s="273"/>
    </row>
    <row r="41" spans="1:30" ht="27.75" customHeight="1">
      <c r="A41" s="90">
        <f>SUBTOTAL(3,$G$8:G41)</f>
        <v>34</v>
      </c>
      <c r="B41" s="381" t="s">
        <v>1404</v>
      </c>
      <c r="C41" s="382"/>
      <c r="D41" s="382"/>
      <c r="E41" s="383"/>
      <c r="F41" s="49"/>
      <c r="G41" s="41">
        <v>862051</v>
      </c>
      <c r="H41" s="41">
        <f>SUM(H42)</f>
        <v>557860</v>
      </c>
      <c r="I41" s="51">
        <f t="shared" si="13"/>
        <v>-304191</v>
      </c>
      <c r="J41" s="92"/>
      <c r="K41" s="174"/>
      <c r="L41" s="29" t="str">
        <f t="shared" si="14"/>
        <v>款</v>
      </c>
      <c r="M41" s="29" t="str">
        <f t="shared" si="15"/>
        <v>-</v>
      </c>
      <c r="N41" s="29" t="str">
        <f t="shared" si="16"/>
        <v>-</v>
      </c>
      <c r="O41" s="29" t="str">
        <f t="shared" si="17"/>
        <v>-</v>
      </c>
      <c r="P41" s="29" t="str">
        <f t="shared" si="18"/>
        <v>-</v>
      </c>
      <c r="T41" s="316"/>
      <c r="W41" s="271"/>
      <c r="X41" s="271"/>
      <c r="Y41" s="271"/>
      <c r="Z41" s="272"/>
      <c r="AB41" s="273"/>
      <c r="AC41" s="273"/>
      <c r="AD41" s="273"/>
    </row>
    <row r="42" spans="1:30" ht="27.75" customHeight="1">
      <c r="A42" s="90">
        <f>SUBTOTAL(3,$G$8:G42)</f>
        <v>35</v>
      </c>
      <c r="B42" s="52"/>
      <c r="C42" s="331" t="s">
        <v>1397</v>
      </c>
      <c r="D42" s="332"/>
      <c r="E42" s="333"/>
      <c r="F42" s="39"/>
      <c r="G42" s="41">
        <v>862051</v>
      </c>
      <c r="H42" s="41">
        <f>SUM(H43,H47)</f>
        <v>557860</v>
      </c>
      <c r="I42" s="41">
        <f t="shared" si="13"/>
        <v>-304191</v>
      </c>
      <c r="J42" s="42"/>
      <c r="K42" s="121"/>
      <c r="L42" s="29" t="str">
        <f t="shared" si="14"/>
        <v>-</v>
      </c>
      <c r="M42" s="29" t="str">
        <f t="shared" si="15"/>
        <v>項</v>
      </c>
      <c r="N42" s="29" t="str">
        <f t="shared" si="16"/>
        <v>-</v>
      </c>
      <c r="O42" s="29" t="str">
        <f t="shared" si="17"/>
        <v>-</v>
      </c>
      <c r="P42" s="29" t="str">
        <f t="shared" si="18"/>
        <v>-</v>
      </c>
      <c r="T42" s="316"/>
      <c r="W42" s="271"/>
      <c r="X42" s="271"/>
      <c r="Y42" s="271"/>
      <c r="Z42" s="272"/>
      <c r="AB42" s="273"/>
      <c r="AC42" s="273"/>
      <c r="AD42" s="273"/>
    </row>
    <row r="43" spans="1:30" ht="27.75" customHeight="1">
      <c r="A43" s="90">
        <f>SUBTOTAL(3,$G$8:G43)</f>
        <v>36</v>
      </c>
      <c r="B43" s="315"/>
      <c r="C43" s="315"/>
      <c r="D43" s="331" t="s">
        <v>1465</v>
      </c>
      <c r="E43" s="333"/>
      <c r="F43" s="46"/>
      <c r="G43" s="41">
        <v>367541</v>
      </c>
      <c r="H43" s="41">
        <f>SUM(H44,H45,H46)</f>
        <v>394072</v>
      </c>
      <c r="I43" s="41">
        <f t="shared" si="13"/>
        <v>26531</v>
      </c>
      <c r="J43" s="42"/>
      <c r="K43" s="121"/>
      <c r="L43" s="29" t="str">
        <f t="shared" si="14"/>
        <v>-</v>
      </c>
      <c r="M43" s="29" t="str">
        <f t="shared" si="15"/>
        <v>-</v>
      </c>
      <c r="N43" s="29" t="str">
        <f t="shared" si="16"/>
        <v>目</v>
      </c>
      <c r="O43" s="29" t="str">
        <f t="shared" si="17"/>
        <v>-</v>
      </c>
      <c r="P43" s="29" t="str">
        <f t="shared" si="18"/>
        <v>-</v>
      </c>
      <c r="T43" s="316"/>
      <c r="W43" s="271"/>
      <c r="X43" s="271"/>
      <c r="Y43" s="271"/>
      <c r="Z43" s="272"/>
      <c r="AB43" s="273"/>
      <c r="AC43" s="273"/>
      <c r="AD43" s="273"/>
    </row>
    <row r="44" spans="1:30" ht="41.25" customHeight="1">
      <c r="A44" s="90">
        <f>SUBTOTAL(3,$G$8:G44)</f>
        <v>37</v>
      </c>
      <c r="B44" s="315"/>
      <c r="C44" s="315"/>
      <c r="D44" s="378"/>
      <c r="E44" s="108" t="s">
        <v>405</v>
      </c>
      <c r="F44" s="46" t="s">
        <v>634</v>
      </c>
      <c r="G44" s="41">
        <v>192866</v>
      </c>
      <c r="H44" s="41">
        <v>216515</v>
      </c>
      <c r="I44" s="41">
        <f t="shared" si="13"/>
        <v>23649</v>
      </c>
      <c r="J44" s="42"/>
      <c r="K44" s="121"/>
      <c r="L44" s="29" t="str">
        <f t="shared" si="14"/>
        <v>-</v>
      </c>
      <c r="M44" s="29" t="str">
        <f t="shared" si="15"/>
        <v>-</v>
      </c>
      <c r="N44" s="29" t="str">
        <f t="shared" si="16"/>
        <v>-</v>
      </c>
      <c r="O44" s="29" t="str">
        <f t="shared" si="17"/>
        <v>節</v>
      </c>
      <c r="P44" s="29" t="str">
        <f t="shared" si="18"/>
        <v>事項</v>
      </c>
      <c r="T44" s="316"/>
      <c r="W44" s="271"/>
      <c r="X44" s="271"/>
      <c r="Y44" s="271"/>
      <c r="Z44" s="272"/>
      <c r="AB44" s="273"/>
      <c r="AC44" s="273"/>
      <c r="AD44" s="273"/>
    </row>
    <row r="45" spans="1:30" ht="41.25" customHeight="1">
      <c r="A45" s="90">
        <f>SUBTOTAL(3,$G$8:G45)</f>
        <v>38</v>
      </c>
      <c r="B45" s="315"/>
      <c r="C45" s="315"/>
      <c r="D45" s="379"/>
      <c r="E45" s="108" t="s">
        <v>406</v>
      </c>
      <c r="F45" s="93" t="s">
        <v>646</v>
      </c>
      <c r="G45" s="51">
        <v>136856</v>
      </c>
      <c r="H45" s="51">
        <v>137060</v>
      </c>
      <c r="I45" s="51">
        <f t="shared" si="13"/>
        <v>204</v>
      </c>
      <c r="J45" s="92"/>
      <c r="K45" s="122"/>
      <c r="L45" s="29" t="str">
        <f t="shared" si="14"/>
        <v>-</v>
      </c>
      <c r="M45" s="29" t="str">
        <f t="shared" si="15"/>
        <v>-</v>
      </c>
      <c r="N45" s="29" t="str">
        <f t="shared" si="16"/>
        <v>-</v>
      </c>
      <c r="O45" s="29" t="str">
        <f t="shared" si="17"/>
        <v>節</v>
      </c>
      <c r="P45" s="29" t="str">
        <f t="shared" si="18"/>
        <v>事項</v>
      </c>
      <c r="T45" s="316"/>
      <c r="W45" s="271"/>
      <c r="X45" s="271"/>
      <c r="Y45" s="271"/>
      <c r="Z45" s="272"/>
      <c r="AB45" s="273"/>
      <c r="AC45" s="273"/>
      <c r="AD45" s="273"/>
    </row>
    <row r="46" spans="1:30" ht="41.25" customHeight="1">
      <c r="A46" s="90">
        <f>SUBTOTAL(3,$G$8:G46)</f>
        <v>39</v>
      </c>
      <c r="B46" s="315"/>
      <c r="C46" s="315"/>
      <c r="D46" s="380"/>
      <c r="E46" s="311" t="s">
        <v>1453</v>
      </c>
      <c r="F46" s="93" t="s">
        <v>1445</v>
      </c>
      <c r="G46" s="51">
        <v>37819</v>
      </c>
      <c r="H46" s="51">
        <v>40497</v>
      </c>
      <c r="I46" s="51">
        <f t="shared" si="13"/>
        <v>2678</v>
      </c>
      <c r="J46" s="92"/>
      <c r="K46" s="122"/>
      <c r="L46" s="29" t="str">
        <f t="shared" si="14"/>
        <v>-</v>
      </c>
      <c r="M46" s="29" t="str">
        <f t="shared" si="15"/>
        <v>-</v>
      </c>
      <c r="N46" s="29" t="str">
        <f t="shared" si="16"/>
        <v>-</v>
      </c>
      <c r="O46" s="29" t="str">
        <f t="shared" si="17"/>
        <v>節</v>
      </c>
      <c r="P46" s="29" t="str">
        <f t="shared" si="18"/>
        <v>事項</v>
      </c>
      <c r="T46" s="316"/>
      <c r="W46" s="271"/>
      <c r="X46" s="271"/>
      <c r="Y46" s="271"/>
      <c r="Z46" s="272"/>
      <c r="AB46" s="273"/>
      <c r="AC46" s="273"/>
      <c r="AD46" s="273"/>
    </row>
    <row r="47" spans="1:30" ht="27.75" customHeight="1">
      <c r="A47" s="90">
        <f>SUBTOTAL(3,$G$8:G47)</f>
        <v>40</v>
      </c>
      <c r="B47" s="315"/>
      <c r="C47" s="315"/>
      <c r="D47" s="331" t="s">
        <v>1466</v>
      </c>
      <c r="E47" s="333"/>
      <c r="F47" s="46"/>
      <c r="G47" s="41">
        <v>494510</v>
      </c>
      <c r="H47" s="41">
        <f>SUM(H48)</f>
        <v>163788</v>
      </c>
      <c r="I47" s="41">
        <f t="shared" si="13"/>
        <v>-330722</v>
      </c>
      <c r="J47" s="42"/>
      <c r="K47" s="121"/>
      <c r="L47" s="29" t="str">
        <f t="shared" si="14"/>
        <v>-</v>
      </c>
      <c r="M47" s="29" t="str">
        <f t="shared" si="15"/>
        <v>-</v>
      </c>
      <c r="N47" s="29" t="str">
        <f t="shared" si="16"/>
        <v>目</v>
      </c>
      <c r="O47" s="29" t="str">
        <f t="shared" si="17"/>
        <v>-</v>
      </c>
      <c r="P47" s="29" t="str">
        <f t="shared" si="18"/>
        <v>-</v>
      </c>
      <c r="T47" s="316"/>
      <c r="W47" s="271"/>
      <c r="X47" s="271"/>
      <c r="Y47" s="271"/>
      <c r="Z47" s="272"/>
      <c r="AB47" s="273"/>
      <c r="AC47" s="273"/>
      <c r="AD47" s="273"/>
    </row>
    <row r="48" spans="1:30" ht="27.75" customHeight="1">
      <c r="A48" s="90">
        <f>SUBTOTAL(3,$G$8:G48)</f>
        <v>41</v>
      </c>
      <c r="B48" s="315"/>
      <c r="C48" s="9"/>
      <c r="D48" s="55"/>
      <c r="E48" s="310" t="s">
        <v>413</v>
      </c>
      <c r="F48" s="262"/>
      <c r="G48" s="41">
        <v>494510</v>
      </c>
      <c r="H48" s="41">
        <f>SUM(H49,H50)</f>
        <v>163788</v>
      </c>
      <c r="I48" s="41">
        <f t="shared" si="13"/>
        <v>-330722</v>
      </c>
      <c r="J48" s="42"/>
      <c r="K48" s="121"/>
      <c r="L48" s="29" t="str">
        <f t="shared" si="14"/>
        <v>-</v>
      </c>
      <c r="M48" s="29" t="str">
        <f>IF(C50&lt;&gt;"","項","-")</f>
        <v>-</v>
      </c>
      <c r="N48" s="29" t="str">
        <f t="shared" si="16"/>
        <v>-</v>
      </c>
      <c r="O48" s="29" t="str">
        <f t="shared" si="17"/>
        <v>節</v>
      </c>
      <c r="P48" s="29" t="str">
        <f t="shared" si="18"/>
        <v>-</v>
      </c>
      <c r="T48" s="316"/>
      <c r="W48" s="271"/>
      <c r="X48" s="271"/>
      <c r="Y48" s="271"/>
      <c r="Z48" s="272"/>
      <c r="AB48" s="273"/>
      <c r="AC48" s="273"/>
      <c r="AD48" s="273"/>
    </row>
    <row r="49" spans="1:30" ht="27.75" customHeight="1">
      <c r="A49" s="90">
        <f>SUBTOTAL(3,$G$8:G49)</f>
        <v>42</v>
      </c>
      <c r="B49" s="56"/>
      <c r="C49" s="307"/>
      <c r="D49" s="253"/>
      <c r="E49" s="310"/>
      <c r="F49" s="262" t="s">
        <v>1411</v>
      </c>
      <c r="G49" s="118">
        <v>189175</v>
      </c>
      <c r="H49" s="118">
        <v>163788</v>
      </c>
      <c r="I49" s="41">
        <f t="shared" si="13"/>
        <v>-25387</v>
      </c>
      <c r="J49" s="42"/>
      <c r="K49" s="121"/>
      <c r="L49" s="29"/>
      <c r="M49" s="29"/>
      <c r="N49" s="29"/>
      <c r="O49" s="29"/>
      <c r="P49" s="29"/>
      <c r="T49" s="316"/>
      <c r="W49" s="271"/>
      <c r="X49" s="271"/>
      <c r="Y49" s="271"/>
      <c r="Z49" s="272"/>
      <c r="AB49" s="273"/>
      <c r="AC49" s="273"/>
      <c r="AD49" s="273"/>
    </row>
    <row r="50" spans="1:30" ht="27.75" customHeight="1">
      <c r="A50" s="90">
        <f>SUBTOTAL(3,$G$8:G50)</f>
        <v>43</v>
      </c>
      <c r="B50" s="56"/>
      <c r="C50" s="315"/>
      <c r="D50" s="108"/>
      <c r="E50" s="310"/>
      <c r="F50" s="262" t="s">
        <v>1461</v>
      </c>
      <c r="G50" s="118">
        <v>305335</v>
      </c>
      <c r="H50" s="118">
        <v>0</v>
      </c>
      <c r="I50" s="41">
        <f t="shared" si="13"/>
        <v>-305335</v>
      </c>
      <c r="J50" s="42"/>
      <c r="K50" s="121"/>
      <c r="L50" s="29"/>
      <c r="M50" s="29"/>
      <c r="N50" s="29"/>
      <c r="O50" s="29"/>
      <c r="P50" s="29" t="str">
        <f>IF(F50&lt;&gt;"","事項","-")</f>
        <v>事項</v>
      </c>
      <c r="T50" s="316"/>
      <c r="W50" s="271"/>
      <c r="X50" s="271"/>
      <c r="Y50" s="271"/>
      <c r="Z50" s="272"/>
      <c r="AB50" s="273"/>
      <c r="AC50" s="273"/>
      <c r="AD50" s="273"/>
    </row>
    <row r="51" spans="1:30" ht="27.75" customHeight="1">
      <c r="A51" s="90">
        <f>SUBTOTAL(3,$G$8:G51)</f>
        <v>44</v>
      </c>
      <c r="B51" s="385" t="s">
        <v>1405</v>
      </c>
      <c r="C51" s="386"/>
      <c r="D51" s="386"/>
      <c r="E51" s="387"/>
      <c r="F51" s="263"/>
      <c r="G51" s="118">
        <v>3084000</v>
      </c>
      <c r="H51" s="118">
        <f>SUM(H52)</f>
        <v>3822000</v>
      </c>
      <c r="I51" s="41">
        <f t="shared" si="13"/>
        <v>738000</v>
      </c>
      <c r="J51" s="42"/>
      <c r="K51" s="120"/>
      <c r="L51" s="29" t="str">
        <f>IF(B51&lt;&gt;"","款","-")</f>
        <v>款</v>
      </c>
      <c r="M51" s="29" t="str">
        <f>IF(C51&lt;&gt;"","項","-")</f>
        <v>-</v>
      </c>
      <c r="N51" s="29" t="str">
        <f>IF(D51&lt;&gt;"","目","-")</f>
        <v>-</v>
      </c>
      <c r="O51" s="29" t="str">
        <f>IF(E51&lt;&gt;"","節","-")</f>
        <v>-</v>
      </c>
      <c r="P51" s="29" t="str">
        <f>IF(F51&lt;&gt;"","事項","-")</f>
        <v>-</v>
      </c>
      <c r="T51" s="316"/>
      <c r="W51" s="271"/>
      <c r="X51" s="271"/>
      <c r="Y51" s="271"/>
      <c r="Z51" s="272"/>
      <c r="AB51" s="273"/>
      <c r="AC51" s="273"/>
      <c r="AD51" s="273"/>
    </row>
    <row r="52" spans="1:30" ht="27.75" customHeight="1">
      <c r="A52" s="90">
        <f>SUBTOTAL(3,$G$8:G52)</f>
        <v>45</v>
      </c>
      <c r="B52" s="265"/>
      <c r="C52" s="375" t="s">
        <v>414</v>
      </c>
      <c r="D52" s="376"/>
      <c r="E52" s="377"/>
      <c r="F52" s="263"/>
      <c r="G52" s="118">
        <v>3084000</v>
      </c>
      <c r="H52" s="118">
        <f t="shared" ref="H52:H53" si="19">SUM(H53)</f>
        <v>3822000</v>
      </c>
      <c r="I52" s="41">
        <f t="shared" ref="I52:I55" si="20">+H52-G52</f>
        <v>738000</v>
      </c>
      <c r="J52" s="42"/>
      <c r="K52" s="121"/>
      <c r="L52" s="29" t="str">
        <f>IF(B52&lt;&gt;"","款","-")</f>
        <v>-</v>
      </c>
      <c r="M52" s="29" t="str">
        <f>IF(C52&lt;&gt;"","項","-")</f>
        <v>項</v>
      </c>
      <c r="N52" s="29" t="str">
        <f>IF(D52&lt;&gt;"","目","-")</f>
        <v>-</v>
      </c>
      <c r="O52" s="29" t="str">
        <f>IF(E52&lt;&gt;"","節","-")</f>
        <v>-</v>
      </c>
      <c r="P52" s="29" t="str">
        <f>IF(F52&lt;&gt;"","事項","-")</f>
        <v>-</v>
      </c>
      <c r="T52" s="316"/>
      <c r="W52" s="271"/>
      <c r="X52" s="271"/>
      <c r="Y52" s="271"/>
      <c r="Z52" s="272"/>
      <c r="AB52" s="273"/>
      <c r="AC52" s="273"/>
      <c r="AD52" s="273"/>
    </row>
    <row r="53" spans="1:30" ht="27.75" customHeight="1">
      <c r="A53" s="90">
        <f>SUBTOTAL(3,$G$8:G53)</f>
        <v>46</v>
      </c>
      <c r="B53" s="129"/>
      <c r="C53" s="129"/>
      <c r="D53" s="375" t="s">
        <v>437</v>
      </c>
      <c r="E53" s="377"/>
      <c r="F53" s="262"/>
      <c r="G53" s="118">
        <v>3084000</v>
      </c>
      <c r="H53" s="118">
        <f t="shared" si="19"/>
        <v>3822000</v>
      </c>
      <c r="I53" s="41">
        <f t="shared" si="20"/>
        <v>738000</v>
      </c>
      <c r="J53" s="42"/>
      <c r="K53" s="121"/>
      <c r="L53" s="29" t="str">
        <f>IF(B53&lt;&gt;"","款","-")</f>
        <v>-</v>
      </c>
      <c r="M53" s="29" t="str">
        <f>IF(C53&lt;&gt;"","項","-")</f>
        <v>-</v>
      </c>
      <c r="N53" s="29" t="str">
        <f>IF(D53&lt;&gt;"","目","-")</f>
        <v>目</v>
      </c>
      <c r="O53" s="29" t="str">
        <f>IF(E53&lt;&gt;"","節","-")</f>
        <v>-</v>
      </c>
      <c r="P53" s="29" t="str">
        <f>IF(F53&lt;&gt;"","事項","-")</f>
        <v>-</v>
      </c>
      <c r="T53" s="316"/>
      <c r="W53" s="271"/>
      <c r="X53" s="271"/>
      <c r="Y53" s="271"/>
      <c r="Z53" s="272"/>
      <c r="AB53" s="273"/>
      <c r="AC53" s="273"/>
      <c r="AD53" s="273"/>
    </row>
    <row r="54" spans="1:30" ht="27.75" customHeight="1">
      <c r="A54" s="90">
        <f>SUBTOTAL(3,$G$8:G54)</f>
        <v>47</v>
      </c>
      <c r="B54" s="129"/>
      <c r="C54" s="129"/>
      <c r="D54" s="266"/>
      <c r="E54" s="267" t="s">
        <v>438</v>
      </c>
      <c r="F54" s="268" t="s">
        <v>743</v>
      </c>
      <c r="G54" s="270">
        <v>3084000</v>
      </c>
      <c r="H54" s="270">
        <v>3822000</v>
      </c>
      <c r="I54" s="51">
        <f t="shared" si="20"/>
        <v>738000</v>
      </c>
      <c r="J54" s="92"/>
      <c r="K54" s="122"/>
      <c r="L54" s="29" t="str">
        <f>IF(B54&lt;&gt;"","款","-")</f>
        <v>-</v>
      </c>
      <c r="M54" s="29" t="str">
        <f>IF(C54&lt;&gt;"","項","-")</f>
        <v>-</v>
      </c>
      <c r="N54" s="29" t="str">
        <f>IF(D54&lt;&gt;"","目","-")</f>
        <v>-</v>
      </c>
      <c r="O54" s="29" t="str">
        <f>IF(E54&lt;&gt;"","節","-")</f>
        <v>節</v>
      </c>
      <c r="P54" s="29" t="str">
        <f>IF(F54&lt;&gt;"","事項","-")</f>
        <v>事項</v>
      </c>
      <c r="T54" s="316"/>
      <c r="W54" s="271"/>
      <c r="X54" s="271"/>
      <c r="Y54" s="271"/>
      <c r="Z54" s="272"/>
      <c r="AB54" s="273"/>
      <c r="AC54" s="273"/>
      <c r="AD54" s="273"/>
    </row>
    <row r="55" spans="1:30" ht="27.75" customHeight="1" thickBot="1">
      <c r="A55" s="388" t="s">
        <v>443</v>
      </c>
      <c r="B55" s="389"/>
      <c r="C55" s="389"/>
      <c r="D55" s="389"/>
      <c r="E55" s="390"/>
      <c r="F55" s="63"/>
      <c r="G55" s="65">
        <f>SUM(G51,G41,G37,G28,G20,G16,G8)</f>
        <v>4251330</v>
      </c>
      <c r="H55" s="65">
        <f>SUM(H51,H41,H37,H28,H20,H16,H8)</f>
        <v>5869562</v>
      </c>
      <c r="I55" s="66">
        <f t="shared" si="20"/>
        <v>1618232</v>
      </c>
      <c r="J55" s="67"/>
      <c r="K55" s="124"/>
      <c r="L55" s="29"/>
      <c r="M55" s="29"/>
      <c r="N55" s="29"/>
      <c r="O55" s="29"/>
      <c r="P55" s="29"/>
      <c r="S55" s="5"/>
      <c r="T55" s="316"/>
      <c r="AB55" s="43"/>
      <c r="AC55" s="43"/>
      <c r="AD55" s="43"/>
    </row>
    <row r="56" spans="1:30" ht="8.25" customHeight="1">
      <c r="A56" s="89"/>
      <c r="B56" s="89"/>
      <c r="C56" s="89"/>
      <c r="D56" s="89"/>
      <c r="E56" s="89"/>
      <c r="F56" s="97"/>
      <c r="G56" s="99"/>
      <c r="H56" s="99"/>
      <c r="I56" s="99"/>
      <c r="J56" s="100"/>
      <c r="K56" s="101"/>
      <c r="L56" s="29"/>
      <c r="M56" s="29"/>
      <c r="N56" s="29"/>
      <c r="O56" s="29"/>
      <c r="P56" s="29"/>
      <c r="T56" s="316"/>
      <c r="AB56" s="43"/>
      <c r="AC56" s="43"/>
      <c r="AD56" s="43"/>
    </row>
    <row r="58" spans="1:30" s="271" customFormat="1" ht="22.5" customHeight="1">
      <c r="A58" s="274"/>
      <c r="B58" s="275"/>
      <c r="C58" s="274"/>
      <c r="D58" s="275"/>
      <c r="E58" s="275"/>
      <c r="F58" s="276"/>
      <c r="G58" s="278"/>
      <c r="H58" s="278"/>
      <c r="I58" s="279"/>
      <c r="J58" s="280"/>
      <c r="K58" s="281"/>
      <c r="L58" s="282"/>
      <c r="M58" s="282"/>
      <c r="N58" s="282"/>
      <c r="O58" s="282"/>
      <c r="S58" s="283"/>
      <c r="Y58" s="272"/>
    </row>
    <row r="59" spans="1:30" s="271" customFormat="1" ht="22.5" customHeight="1">
      <c r="A59" s="274"/>
      <c r="B59" s="275"/>
      <c r="C59" s="274"/>
      <c r="D59" s="275"/>
      <c r="E59" s="275"/>
      <c r="F59" s="276"/>
      <c r="G59" s="278"/>
      <c r="H59" s="278"/>
      <c r="I59" s="279"/>
      <c r="J59" s="280"/>
      <c r="K59" s="281"/>
      <c r="L59" s="282"/>
      <c r="M59" s="282"/>
      <c r="N59" s="282"/>
      <c r="O59" s="282"/>
      <c r="S59" s="283"/>
      <c r="Y59" s="272"/>
    </row>
    <row r="60" spans="1:30" s="271" customFormat="1" ht="22.5" customHeight="1">
      <c r="A60" s="274"/>
      <c r="B60" s="275"/>
      <c r="C60" s="274"/>
      <c r="D60" s="275"/>
      <c r="E60" s="275"/>
      <c r="F60" s="276"/>
      <c r="G60" s="278"/>
      <c r="H60" s="278"/>
      <c r="I60" s="279"/>
      <c r="J60" s="280"/>
      <c r="K60" s="281"/>
      <c r="L60" s="282"/>
      <c r="M60" s="282"/>
      <c r="N60" s="282"/>
      <c r="O60" s="282"/>
      <c r="S60" s="283"/>
      <c r="Y60" s="272"/>
    </row>
    <row r="61" spans="1:30" s="271" customFormat="1" ht="22.5" customHeight="1">
      <c r="A61" s="274"/>
      <c r="B61" s="275"/>
      <c r="C61" s="274"/>
      <c r="D61" s="275"/>
      <c r="E61" s="275"/>
      <c r="F61" s="276"/>
      <c r="G61" s="278"/>
      <c r="H61" s="278"/>
      <c r="I61" s="279"/>
      <c r="J61" s="280"/>
      <c r="K61" s="281"/>
      <c r="L61" s="282"/>
      <c r="M61" s="282"/>
      <c r="N61" s="282"/>
      <c r="O61" s="282"/>
      <c r="S61" s="283"/>
      <c r="Y61" s="272"/>
    </row>
    <row r="62" spans="1:30" s="271" customFormat="1" ht="22.5" customHeight="1">
      <c r="A62" s="274"/>
      <c r="B62" s="275"/>
      <c r="C62" s="274"/>
      <c r="D62" s="275"/>
      <c r="E62" s="275"/>
      <c r="F62" s="276"/>
      <c r="G62" s="278"/>
      <c r="H62" s="278"/>
      <c r="I62" s="279"/>
      <c r="J62" s="280"/>
      <c r="K62" s="281"/>
      <c r="L62" s="282"/>
      <c r="M62" s="282"/>
      <c r="N62" s="282"/>
      <c r="O62" s="282"/>
      <c r="S62" s="283"/>
      <c r="Y62" s="272"/>
    </row>
    <row r="63" spans="1:30" s="271" customFormat="1" ht="22.5" customHeight="1">
      <c r="A63" s="274"/>
      <c r="B63" s="275"/>
      <c r="C63" s="275"/>
      <c r="D63" s="275"/>
      <c r="E63" s="275"/>
      <c r="F63" s="276"/>
      <c r="G63" s="278"/>
      <c r="H63" s="278"/>
      <c r="I63" s="279"/>
      <c r="J63" s="280"/>
      <c r="K63" s="281"/>
      <c r="L63" s="282"/>
      <c r="M63" s="282"/>
      <c r="N63" s="282"/>
      <c r="O63" s="282"/>
      <c r="S63" s="283"/>
      <c r="Y63" s="272"/>
    </row>
    <row r="64" spans="1:30" s="271" customFormat="1" ht="22.5" customHeight="1">
      <c r="A64" s="274"/>
      <c r="B64" s="275"/>
      <c r="C64" s="275"/>
      <c r="D64" s="275"/>
      <c r="E64" s="274"/>
      <c r="F64" s="276"/>
      <c r="G64" s="278"/>
      <c r="H64" s="278"/>
      <c r="I64" s="279"/>
      <c r="J64" s="280"/>
      <c r="K64" s="281"/>
      <c r="L64" s="282"/>
      <c r="M64" s="282"/>
      <c r="N64" s="282"/>
      <c r="O64" s="282"/>
      <c r="S64" s="283"/>
      <c r="Y64" s="272"/>
    </row>
    <row r="65" spans="1:25" s="271" customFormat="1" ht="22.5" customHeight="1">
      <c r="A65" s="274"/>
      <c r="B65" s="275"/>
      <c r="C65" s="275"/>
      <c r="D65" s="275"/>
      <c r="E65" s="274"/>
      <c r="F65" s="276"/>
      <c r="G65" s="278"/>
      <c r="H65" s="278"/>
      <c r="I65" s="279"/>
      <c r="J65" s="280"/>
      <c r="K65" s="281"/>
      <c r="L65" s="282"/>
      <c r="M65" s="282"/>
      <c r="N65" s="282"/>
      <c r="O65" s="282"/>
      <c r="S65" s="283"/>
      <c r="Y65" s="272"/>
    </row>
    <row r="66" spans="1:25" s="278" customFormat="1" ht="22.5" customHeight="1">
      <c r="A66" s="274"/>
      <c r="B66" s="275"/>
      <c r="C66" s="275"/>
      <c r="D66" s="275"/>
      <c r="E66" s="274"/>
      <c r="F66" s="276"/>
      <c r="I66" s="279"/>
      <c r="J66" s="280"/>
      <c r="K66" s="281"/>
      <c r="L66" s="282"/>
      <c r="M66" s="282"/>
      <c r="N66" s="282"/>
      <c r="O66" s="282"/>
      <c r="S66" s="285"/>
      <c r="Y66" s="286"/>
    </row>
    <row r="67" spans="1:25" s="278" customFormat="1" ht="22.5" customHeight="1">
      <c r="A67" s="274"/>
      <c r="B67" s="275"/>
      <c r="C67" s="275"/>
      <c r="D67" s="275"/>
      <c r="E67" s="274"/>
      <c r="F67" s="276"/>
      <c r="I67" s="279"/>
      <c r="J67" s="280"/>
      <c r="K67" s="281"/>
      <c r="L67" s="282"/>
      <c r="M67" s="282"/>
      <c r="N67" s="282"/>
      <c r="O67" s="282"/>
      <c r="S67" s="285"/>
      <c r="Y67" s="286"/>
    </row>
    <row r="68" spans="1:25" s="278" customFormat="1" ht="22.5" customHeight="1">
      <c r="A68" s="274"/>
      <c r="B68" s="275"/>
      <c r="C68" s="275"/>
      <c r="D68" s="275"/>
      <c r="E68" s="274"/>
      <c r="F68" s="276"/>
      <c r="I68" s="279"/>
      <c r="J68" s="280"/>
      <c r="K68" s="281"/>
      <c r="L68" s="282"/>
      <c r="M68" s="282"/>
      <c r="N68" s="282"/>
      <c r="O68" s="282"/>
      <c r="S68" s="285"/>
      <c r="Y68" s="286"/>
    </row>
    <row r="69" spans="1:25" s="278" customFormat="1" ht="22.5" customHeight="1">
      <c r="A69" s="274"/>
      <c r="B69" s="275"/>
      <c r="C69" s="275"/>
      <c r="D69" s="275"/>
      <c r="E69" s="274"/>
      <c r="F69" s="276"/>
      <c r="I69" s="279"/>
      <c r="J69" s="280"/>
      <c r="K69" s="281"/>
      <c r="L69" s="282"/>
      <c r="M69" s="282"/>
      <c r="N69" s="282"/>
      <c r="O69" s="282"/>
      <c r="S69" s="285"/>
      <c r="Y69" s="286"/>
    </row>
    <row r="70" spans="1:25" s="278" customFormat="1" ht="22.5" customHeight="1">
      <c r="A70" s="274"/>
      <c r="B70" s="275"/>
      <c r="C70" s="275"/>
      <c r="D70" s="275"/>
      <c r="E70" s="274"/>
      <c r="F70" s="276"/>
      <c r="I70" s="279"/>
      <c r="J70" s="280"/>
      <c r="K70" s="281"/>
      <c r="L70" s="282"/>
      <c r="M70" s="282"/>
      <c r="N70" s="282"/>
      <c r="O70" s="282"/>
      <c r="S70" s="285"/>
      <c r="Y70" s="286"/>
    </row>
    <row r="71" spans="1:25" s="278" customFormat="1" ht="15" customHeight="1">
      <c r="A71" s="274"/>
      <c r="B71" s="275"/>
      <c r="C71" s="275"/>
      <c r="D71" s="275"/>
      <c r="E71" s="274"/>
      <c r="F71" s="276"/>
      <c r="I71" s="279"/>
      <c r="J71" s="280"/>
      <c r="K71" s="281"/>
      <c r="L71" s="282"/>
      <c r="M71" s="282"/>
      <c r="N71" s="282"/>
      <c r="O71" s="282"/>
      <c r="S71" s="285"/>
      <c r="Y71" s="286"/>
    </row>
    <row r="72" spans="1:25" s="278" customFormat="1" ht="22.5" customHeight="1">
      <c r="A72" s="274"/>
      <c r="B72" s="275"/>
      <c r="C72" s="275"/>
      <c r="D72" s="275"/>
      <c r="E72" s="274"/>
      <c r="F72" s="276"/>
      <c r="I72" s="279"/>
      <c r="J72" s="280"/>
      <c r="K72" s="281"/>
      <c r="L72" s="282"/>
      <c r="M72" s="282"/>
      <c r="N72" s="282"/>
      <c r="O72" s="282"/>
      <c r="S72" s="285"/>
      <c r="Y72" s="286"/>
    </row>
    <row r="73" spans="1:25" s="278" customFormat="1" ht="22.5" customHeight="1">
      <c r="A73" s="274"/>
      <c r="B73" s="275"/>
      <c r="C73" s="275"/>
      <c r="D73" s="275"/>
      <c r="E73" s="274"/>
      <c r="F73" s="276"/>
      <c r="I73" s="279"/>
      <c r="J73" s="280"/>
      <c r="K73" s="281"/>
      <c r="L73" s="282"/>
      <c r="M73" s="282"/>
      <c r="N73" s="282"/>
      <c r="O73" s="282"/>
      <c r="S73" s="285"/>
      <c r="Y73" s="286"/>
    </row>
    <row r="74" spans="1:25" s="278" customFormat="1" ht="22.5" customHeight="1">
      <c r="A74" s="274"/>
      <c r="B74" s="275"/>
      <c r="C74" s="275"/>
      <c r="D74" s="275"/>
      <c r="E74" s="275"/>
      <c r="F74" s="276"/>
      <c r="I74" s="279"/>
      <c r="J74" s="280"/>
      <c r="K74" s="281"/>
      <c r="L74" s="282"/>
      <c r="M74" s="282"/>
      <c r="N74" s="282"/>
      <c r="O74" s="282"/>
      <c r="S74" s="285"/>
      <c r="Y74" s="286"/>
    </row>
    <row r="75" spans="1:25" s="278" customFormat="1" ht="22.5" customHeight="1">
      <c r="A75" s="274"/>
      <c r="B75" s="275"/>
      <c r="C75" s="275"/>
      <c r="D75" s="275"/>
      <c r="E75" s="275"/>
      <c r="F75" s="276"/>
      <c r="I75" s="279"/>
      <c r="J75" s="280"/>
      <c r="K75" s="281"/>
      <c r="L75" s="282"/>
      <c r="M75" s="282"/>
      <c r="N75" s="282"/>
      <c r="O75" s="282"/>
      <c r="S75" s="285"/>
      <c r="Y75" s="286"/>
    </row>
    <row r="76" spans="1:25" s="278" customFormat="1" ht="22.5" customHeight="1">
      <c r="A76" s="274"/>
      <c r="B76" s="275"/>
      <c r="C76" s="275"/>
      <c r="D76" s="275"/>
      <c r="E76" s="275"/>
      <c r="F76" s="276"/>
      <c r="I76" s="279"/>
      <c r="J76" s="280"/>
      <c r="K76" s="281"/>
      <c r="L76" s="282"/>
      <c r="M76" s="282"/>
      <c r="N76" s="282"/>
      <c r="O76" s="282"/>
      <c r="S76" s="285"/>
      <c r="Y76" s="286"/>
    </row>
    <row r="77" spans="1:25" s="278" customFormat="1" ht="22.5" customHeight="1">
      <c r="A77" s="274"/>
      <c r="B77" s="275"/>
      <c r="C77" s="275"/>
      <c r="D77" s="275"/>
      <c r="E77" s="275"/>
      <c r="F77" s="276"/>
      <c r="I77" s="279"/>
      <c r="J77" s="280"/>
      <c r="K77" s="281"/>
      <c r="L77" s="282"/>
      <c r="M77" s="282"/>
      <c r="N77" s="282"/>
      <c r="O77" s="282"/>
      <c r="S77" s="285"/>
      <c r="Y77" s="286"/>
    </row>
    <row r="78" spans="1:25" s="278" customFormat="1" ht="11.25" customHeight="1">
      <c r="A78" s="274"/>
      <c r="B78" s="275"/>
      <c r="C78" s="275"/>
      <c r="D78" s="275"/>
      <c r="E78" s="275"/>
      <c r="F78" s="276"/>
      <c r="I78" s="279"/>
      <c r="J78" s="280"/>
      <c r="K78" s="281"/>
      <c r="L78" s="282"/>
      <c r="M78" s="282"/>
      <c r="N78" s="282"/>
      <c r="O78" s="282"/>
      <c r="S78" s="285"/>
      <c r="Y78" s="286"/>
    </row>
    <row r="79" spans="1:25" s="278" customFormat="1" ht="22.5" customHeight="1">
      <c r="A79" s="274"/>
      <c r="B79" s="275"/>
      <c r="C79" s="274"/>
      <c r="D79" s="275"/>
      <c r="E79" s="275"/>
      <c r="F79" s="276"/>
      <c r="I79" s="279"/>
      <c r="J79" s="280"/>
      <c r="K79" s="281"/>
      <c r="L79" s="282"/>
      <c r="M79" s="282"/>
      <c r="N79" s="282"/>
      <c r="O79" s="282"/>
      <c r="S79" s="285"/>
      <c r="Y79" s="286"/>
    </row>
    <row r="80" spans="1:25" ht="18" customHeight="1">
      <c r="F80" s="80"/>
      <c r="G80" s="72"/>
      <c r="H80" s="72"/>
      <c r="I80" s="71"/>
    </row>
  </sheetData>
  <mergeCells count="35">
    <mergeCell ref="V2:AD5"/>
    <mergeCell ref="B6:E7"/>
    <mergeCell ref="F6:F7"/>
    <mergeCell ref="J6:K7"/>
    <mergeCell ref="A55:E55"/>
    <mergeCell ref="J15:K15"/>
    <mergeCell ref="B16:E16"/>
    <mergeCell ref="C17:E17"/>
    <mergeCell ref="D18:E18"/>
    <mergeCell ref="D35:E35"/>
    <mergeCell ref="B20:E20"/>
    <mergeCell ref="C21:E21"/>
    <mergeCell ref="D22:E22"/>
    <mergeCell ref="C25:E25"/>
    <mergeCell ref="D26:E26"/>
    <mergeCell ref="B28:E28"/>
    <mergeCell ref="J1:K1"/>
    <mergeCell ref="G4:H4"/>
    <mergeCell ref="B8:E8"/>
    <mergeCell ref="C9:E9"/>
    <mergeCell ref="C52:E52"/>
    <mergeCell ref="D10:E10"/>
    <mergeCell ref="C13:E13"/>
    <mergeCell ref="D14:E14"/>
    <mergeCell ref="C34:E34"/>
    <mergeCell ref="D43:E43"/>
    <mergeCell ref="D47:E47"/>
    <mergeCell ref="B51:E51"/>
    <mergeCell ref="D53:E53"/>
    <mergeCell ref="D44:D46"/>
    <mergeCell ref="B37:E37"/>
    <mergeCell ref="C38:E38"/>
    <mergeCell ref="D39:E39"/>
    <mergeCell ref="B41:E41"/>
    <mergeCell ref="C42:E42"/>
  </mergeCells>
  <phoneticPr fontId="7"/>
  <conditionalFormatting sqref="E8:E15">
    <cfRule type="expression" dxfId="121" priority="21553">
      <formula>#REF!="○"</formula>
    </cfRule>
  </conditionalFormatting>
  <conditionalFormatting sqref="E20:E36">
    <cfRule type="expression" dxfId="120" priority="21555">
      <formula>#REF!="○"</formula>
    </cfRule>
  </conditionalFormatting>
  <conditionalFormatting sqref="E38:E40">
    <cfRule type="expression" dxfId="119" priority="21559">
      <formula>#REF!="○"</formula>
    </cfRule>
  </conditionalFormatting>
  <conditionalFormatting sqref="E42:E50">
    <cfRule type="expression" dxfId="118" priority="21556">
      <formula>#REF!="○"</formula>
    </cfRule>
  </conditionalFormatting>
  <conditionalFormatting sqref="E52:E54">
    <cfRule type="expression" dxfId="117" priority="21561">
      <formula>#REF!="○"</formula>
    </cfRule>
  </conditionalFormatting>
  <conditionalFormatting sqref="G8:H55">
    <cfRule type="expression" dxfId="116" priority="10">
      <formula>G8=""</formula>
    </cfRule>
  </conditionalFormatting>
  <printOptions horizontalCentered="1"/>
  <pageMargins left="0.70866141732283472" right="0.70866141732283472" top="0.78740157480314965" bottom="0.59055118110236227" header="0.31496062992125984" footer="0.31496062992125984"/>
  <pageSetup paperSize="9" scale="83" fitToHeight="0" orientation="portrait" blackAndWhite="1" cellComments="asDisplayed" copies="2" r:id="rId1"/>
  <headerFooter>
    <oddFooter>&amp;C&amp;P</oddFooter>
  </headerFooter>
  <rowBreaks count="1" manualBreakCount="1">
    <brk id="36"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97"/>
  <sheetViews>
    <sheetView view="pageBreakPreview" zoomScale="85" zoomScaleNormal="100" zoomScaleSheetLayoutView="85" workbookViewId="0">
      <pane ySplit="7" topLeftCell="A8" activePane="bottomLeft" state="frozen"/>
      <selection pane="bottomLeft" activeCell="F11" sqref="F11"/>
    </sheetView>
  </sheetViews>
  <sheetFormatPr defaultColWidth="8.6640625" defaultRowHeight="18" customHeight="1" outlineLevelCol="1"/>
  <cols>
    <col min="1" max="1" width="3.77734375" style="190" customWidth="1"/>
    <col min="2" max="4" width="1.21875" style="184" customWidth="1"/>
    <col min="5" max="5" width="25" style="184" customWidth="1"/>
    <col min="6" max="6" width="31.21875" style="15" customWidth="1"/>
    <col min="7" max="7" width="12.44140625" style="4" customWidth="1"/>
    <col min="8" max="9" width="11.21875" style="6" customWidth="1"/>
    <col min="10" max="10" width="11.21875" style="5" customWidth="1"/>
    <col min="11" max="11" width="5" style="224" customWidth="1"/>
    <col min="12" max="12" width="5" style="225" customWidth="1"/>
    <col min="13" max="13" width="6.44140625" style="109" customWidth="1"/>
    <col min="14" max="14" width="3.88671875" style="8" customWidth="1" outlineLevel="1"/>
    <col min="15" max="15" width="4" style="8" customWidth="1" outlineLevel="1"/>
    <col min="16" max="16" width="3.88671875" style="8" customWidth="1" outlineLevel="1"/>
    <col min="17" max="17" width="3.21875" style="8" customWidth="1" outlineLevel="1"/>
    <col min="18" max="18" width="5" style="8" customWidth="1" outlineLevel="1"/>
    <col min="19" max="20" width="8.6640625" style="9" hidden="1" customWidth="1"/>
    <col min="21" max="21" width="23.88671875" style="9" bestFit="1" customWidth="1"/>
    <col min="22" max="22" width="16.109375" style="10" bestFit="1" customWidth="1"/>
    <col min="23" max="27" width="8.6640625" style="9" customWidth="1"/>
    <col min="28" max="28" width="8.6640625" style="11" customWidth="1"/>
    <col min="29" max="33" width="8.6640625" style="9" customWidth="1"/>
    <col min="34" max="38" width="8.6640625" style="12" customWidth="1"/>
    <col min="39" max="39" width="22.88671875" style="12" customWidth="1"/>
    <col min="40" max="199" width="8.6640625" style="9" customWidth="1"/>
    <col min="200" max="16384" width="8.6640625" style="9"/>
  </cols>
  <sheetData>
    <row r="1" spans="1:47" ht="18" customHeight="1">
      <c r="A1" s="183" t="s">
        <v>766</v>
      </c>
      <c r="C1" s="185"/>
      <c r="D1" s="185"/>
      <c r="E1" s="185"/>
      <c r="F1" s="3"/>
      <c r="J1" s="7"/>
      <c r="K1" s="394"/>
      <c r="L1" s="394"/>
    </row>
    <row r="2" spans="1:47" ht="14.25" customHeight="1">
      <c r="A2" s="186"/>
      <c r="C2" s="187"/>
      <c r="D2" s="187"/>
      <c r="E2" s="187"/>
      <c r="G2" s="16"/>
      <c r="X2" s="335" t="s">
        <v>764</v>
      </c>
      <c r="Y2" s="395"/>
      <c r="Z2" s="395"/>
      <c r="AA2" s="395"/>
      <c r="AB2" s="396"/>
    </row>
    <row r="3" spans="1:47" ht="16.2">
      <c r="A3" s="188"/>
      <c r="C3" s="189"/>
      <c r="D3" s="189"/>
      <c r="E3" s="189"/>
      <c r="F3" s="21"/>
      <c r="G3" s="16"/>
      <c r="H3" s="22"/>
      <c r="J3" s="22"/>
      <c r="L3" s="226"/>
      <c r="M3" s="110"/>
      <c r="X3" s="397"/>
      <c r="Y3" s="398"/>
      <c r="Z3" s="398"/>
      <c r="AA3" s="398"/>
      <c r="AB3" s="399"/>
    </row>
    <row r="4" spans="1:47" ht="10.5" customHeight="1">
      <c r="F4" s="25"/>
      <c r="G4" s="341"/>
      <c r="H4" s="341"/>
      <c r="I4" s="341"/>
      <c r="J4" s="26"/>
      <c r="L4" s="227"/>
      <c r="M4" s="111"/>
      <c r="N4" s="28"/>
      <c r="O4" s="28"/>
      <c r="P4" s="28"/>
      <c r="Q4" s="29"/>
      <c r="X4" s="397"/>
      <c r="Y4" s="398"/>
      <c r="Z4" s="398"/>
      <c r="AA4" s="398"/>
      <c r="AB4" s="399"/>
    </row>
    <row r="5" spans="1:47" ht="27.75" customHeight="1" thickBot="1">
      <c r="F5" s="30"/>
      <c r="G5" s="31"/>
      <c r="H5" s="32"/>
      <c r="I5" s="32"/>
      <c r="J5" s="33"/>
      <c r="K5" s="228"/>
      <c r="L5" s="229" t="s">
        <v>880</v>
      </c>
      <c r="M5" s="26"/>
      <c r="N5" s="28"/>
      <c r="O5" s="28"/>
      <c r="P5" s="28"/>
      <c r="Q5" s="29"/>
      <c r="X5" s="400"/>
      <c r="Y5" s="401"/>
      <c r="Z5" s="401"/>
      <c r="AA5" s="401"/>
      <c r="AB5" s="402"/>
      <c r="AH5" s="342" t="s">
        <v>722</v>
      </c>
      <c r="AI5" s="343"/>
      <c r="AJ5" s="343"/>
      <c r="AK5" s="343"/>
      <c r="AL5" s="343"/>
      <c r="AM5" s="343"/>
      <c r="AN5" s="343"/>
      <c r="AO5" s="344"/>
      <c r="AP5" s="342" t="s">
        <v>760</v>
      </c>
      <c r="AQ5" s="343"/>
      <c r="AR5" s="343"/>
      <c r="AS5" s="343"/>
      <c r="AT5" s="343"/>
      <c r="AU5" s="344"/>
    </row>
    <row r="6" spans="1:47" ht="15" customHeight="1">
      <c r="A6" s="191" t="s">
        <v>723</v>
      </c>
      <c r="B6" s="414" t="s">
        <v>0</v>
      </c>
      <c r="C6" s="415"/>
      <c r="D6" s="415"/>
      <c r="E6" s="416"/>
      <c r="F6" s="357" t="s">
        <v>582</v>
      </c>
      <c r="G6" s="357" t="s">
        <v>583</v>
      </c>
      <c r="H6" s="105" t="s">
        <v>1388</v>
      </c>
      <c r="I6" s="105" t="s">
        <v>1389</v>
      </c>
      <c r="J6" s="106" t="s">
        <v>1</v>
      </c>
      <c r="K6" s="420" t="s">
        <v>725</v>
      </c>
      <c r="L6" s="421"/>
      <c r="M6" s="364" t="s">
        <v>1390</v>
      </c>
      <c r="N6" s="36"/>
      <c r="O6" s="36"/>
      <c r="P6" s="36"/>
      <c r="Q6" s="29"/>
      <c r="R6" s="29"/>
      <c r="X6" s="9" t="s">
        <v>445</v>
      </c>
      <c r="Y6" s="9" t="s">
        <v>446</v>
      </c>
      <c r="Z6" s="9" t="s">
        <v>447</v>
      </c>
      <c r="AH6" s="345"/>
      <c r="AI6" s="346"/>
      <c r="AJ6" s="346"/>
      <c r="AK6" s="346"/>
      <c r="AL6" s="346"/>
      <c r="AM6" s="346"/>
      <c r="AN6" s="346"/>
      <c r="AO6" s="347"/>
      <c r="AP6" s="345"/>
      <c r="AQ6" s="346"/>
      <c r="AR6" s="346"/>
      <c r="AS6" s="346"/>
      <c r="AT6" s="346"/>
      <c r="AU6" s="347"/>
    </row>
    <row r="7" spans="1:47" ht="15" customHeight="1">
      <c r="A7" s="192" t="s">
        <v>724</v>
      </c>
      <c r="B7" s="417"/>
      <c r="C7" s="418"/>
      <c r="D7" s="418"/>
      <c r="E7" s="419"/>
      <c r="F7" s="358"/>
      <c r="G7" s="359"/>
      <c r="H7" s="247" t="s">
        <v>879</v>
      </c>
      <c r="I7" s="247" t="s">
        <v>1391</v>
      </c>
      <c r="J7" s="38" t="s">
        <v>708</v>
      </c>
      <c r="K7" s="422"/>
      <c r="L7" s="423"/>
      <c r="M7" s="365"/>
      <c r="N7" s="36"/>
      <c r="O7" s="36"/>
      <c r="P7" s="36"/>
      <c r="Q7" s="29"/>
      <c r="R7" s="29"/>
      <c r="AH7" s="348"/>
      <c r="AI7" s="349"/>
      <c r="AJ7" s="349"/>
      <c r="AK7" s="349"/>
      <c r="AL7" s="349"/>
      <c r="AM7" s="349"/>
      <c r="AN7" s="349"/>
      <c r="AO7" s="350"/>
      <c r="AP7" s="348"/>
      <c r="AQ7" s="349"/>
      <c r="AR7" s="349"/>
      <c r="AS7" s="349"/>
      <c r="AT7" s="349"/>
      <c r="AU7" s="350"/>
    </row>
    <row r="8" spans="1:47" ht="26.4">
      <c r="A8" s="193">
        <v>1</v>
      </c>
      <c r="B8" s="408" t="s">
        <v>906</v>
      </c>
      <c r="C8" s="409"/>
      <c r="D8" s="409"/>
      <c r="E8" s="410"/>
      <c r="F8" s="218"/>
      <c r="G8" s="219"/>
      <c r="H8" s="220">
        <f>SUM(H9,H13)</f>
        <v>77674</v>
      </c>
      <c r="I8" s="220">
        <f>SUM(I9,I13)</f>
        <v>72299</v>
      </c>
      <c r="J8" s="220">
        <f t="shared" ref="J8" si="0">+I8-H8</f>
        <v>-5375</v>
      </c>
      <c r="K8" s="230"/>
      <c r="L8" s="231"/>
      <c r="M8" s="114" t="str">
        <f t="shared" ref="M8:M9" si="1">IF(AND(I8&lt;&gt;0,H8=0),"○","")</f>
        <v/>
      </c>
      <c r="N8" s="29" t="str">
        <f t="shared" ref="N8:N9" si="2">IF(B8&lt;&gt;"","款","-")</f>
        <v>款</v>
      </c>
      <c r="O8" s="29" t="str">
        <f t="shared" ref="O8:O9" si="3">IF(C8&lt;&gt;"","項","-")</f>
        <v>-</v>
      </c>
      <c r="P8" s="29" t="str">
        <f t="shared" ref="P8:P9" si="4">IF(D8&lt;&gt;"","目","-")</f>
        <v>-</v>
      </c>
      <c r="Q8" s="29" t="str">
        <f t="shared" ref="Q8:Q9" si="5">IF(E8&lt;&gt;"","節","-")</f>
        <v>-</v>
      </c>
      <c r="R8" s="29" t="str">
        <f t="shared" ref="R8:R9" si="6">IF(F8&lt;&gt;"","事項","-")</f>
        <v>-</v>
      </c>
      <c r="U8" s="9" t="s">
        <v>1014</v>
      </c>
      <c r="V8" s="179" t="str">
        <f t="shared" ref="V8:V9" si="7">IF(G8&lt;&gt;"",G8,"")</f>
        <v/>
      </c>
      <c r="X8" s="9">
        <f t="shared" ref="X8:X9" si="8">IF(LENB(D8)/2&gt;13.5,2,1)</f>
        <v>1</v>
      </c>
      <c r="Y8" s="9">
        <f t="shared" ref="Y8:Y9" si="9">IF(LENB(E8)/2&gt;26.5,3,IF(LENB(E8)/2&gt;13.5,2,1))</f>
        <v>1</v>
      </c>
      <c r="Z8" s="9">
        <f t="shared" ref="Z8:Z9" si="10">IF(LENB(F8)/2&gt;51,4,IF(LENB(F8)/2&gt;34,3,IF(LENB(F8)/2&gt;17,2,1)))</f>
        <v>1</v>
      </c>
      <c r="AA8" s="9">
        <f t="shared" ref="AA8:AA9" si="11">MAX(X8:Z8)</f>
        <v>1</v>
      </c>
      <c r="AB8" s="11" t="str">
        <f t="shared" ref="AB8:AB9" si="12">IF(AA8=4,"⑤"&amp;CHAR(10)&amp;CHAR(10)&amp;CHAR(10)&amp;CHAR(10),IF(AA8=3,"④"&amp;CHAR(10)&amp;CHAR(10)&amp;CHAR(10),IF(AA8=2,"③"&amp;CHAR(10)&amp;CHAR(10),"②"&amp;CHAR(10))))</f>
        <v xml:space="preserve">②
</v>
      </c>
      <c r="AD8" s="43">
        <f t="shared" ref="AD8:AF9" si="13">LENB(D8)/2</f>
        <v>0</v>
      </c>
      <c r="AE8" s="43">
        <f t="shared" si="13"/>
        <v>0</v>
      </c>
      <c r="AF8" s="43">
        <f t="shared" si="13"/>
        <v>0</v>
      </c>
      <c r="AH8" s="12" t="str">
        <f>IF(N8="款",B8,#REF!)</f>
        <v>15款　使用料及手数料</v>
      </c>
      <c r="AI8" s="12" t="e">
        <f>IF(#REF!=AH8,IF(O8="項",C8,#REF!),0)</f>
        <v>#REF!</v>
      </c>
      <c r="AJ8" s="12" t="e">
        <f>IF(#REF!=AI8,IF(P8="目",D8,#REF!),0)</f>
        <v>#REF!</v>
      </c>
      <c r="AK8" s="12" t="e">
        <f>IF(#REF!=AJ8,IF(Q8="節",E8,"事項"),0)</f>
        <v>#REF!</v>
      </c>
      <c r="AM8" s="12" t="e">
        <f t="shared" ref="AM8:AM9" si="14">IF(AI8=0,AH8,IF(AJ8=0,CONCATENATE(AH8,AI8),IF(AK8=0,CONCATENATE(AH8,AI8,AJ8),IF(AK8="事項",0,CONCATENATE(AH8,AI8,AJ8,AK8)))))</f>
        <v>#REF!</v>
      </c>
      <c r="AP8" s="12" t="e">
        <f>IF(AM8=0,#REF!,AM8)</f>
        <v>#REF!</v>
      </c>
      <c r="AQ8" s="9" t="e">
        <f t="shared" ref="AQ8:AQ9" si="15">CONCATENATE(AP8,V8)</f>
        <v>#REF!</v>
      </c>
    </row>
    <row r="9" spans="1:47" ht="26.4">
      <c r="A9" s="193">
        <v>2</v>
      </c>
      <c r="B9" s="195"/>
      <c r="C9" s="411" t="s">
        <v>2</v>
      </c>
      <c r="D9" s="412"/>
      <c r="E9" s="413"/>
      <c r="F9" s="39"/>
      <c r="G9" s="40"/>
      <c r="H9" s="41">
        <f>SUM(H10)</f>
        <v>44794</v>
      </c>
      <c r="I9" s="41">
        <f>SUM(I10)</f>
        <v>42166</v>
      </c>
      <c r="J9" s="41">
        <f>+I9-H9</f>
        <v>-2628</v>
      </c>
      <c r="K9" s="230"/>
      <c r="L9" s="232"/>
      <c r="M9" s="115" t="str">
        <f t="shared" si="1"/>
        <v/>
      </c>
      <c r="N9" s="29" t="str">
        <f t="shared" si="2"/>
        <v>-</v>
      </c>
      <c r="O9" s="29" t="str">
        <f t="shared" si="3"/>
        <v>項</v>
      </c>
      <c r="P9" s="29" t="str">
        <f t="shared" si="4"/>
        <v>-</v>
      </c>
      <c r="Q9" s="29" t="str">
        <f t="shared" si="5"/>
        <v>-</v>
      </c>
      <c r="R9" s="29" t="str">
        <f t="shared" si="6"/>
        <v>-</v>
      </c>
      <c r="U9" s="9" t="s">
        <v>1014</v>
      </c>
      <c r="V9" s="179" t="str">
        <f t="shared" si="7"/>
        <v/>
      </c>
      <c r="X9" s="9">
        <f t="shared" si="8"/>
        <v>1</v>
      </c>
      <c r="Y9" s="9">
        <f t="shared" si="9"/>
        <v>1</v>
      </c>
      <c r="Z9" s="9">
        <f t="shared" si="10"/>
        <v>1</v>
      </c>
      <c r="AA9" s="9">
        <f t="shared" si="11"/>
        <v>1</v>
      </c>
      <c r="AB9" s="11" t="str">
        <f t="shared" si="12"/>
        <v xml:space="preserve">②
</v>
      </c>
      <c r="AD9" s="43">
        <f t="shared" si="13"/>
        <v>0</v>
      </c>
      <c r="AE9" s="43">
        <f t="shared" si="13"/>
        <v>0</v>
      </c>
      <c r="AF9" s="43">
        <f t="shared" si="13"/>
        <v>0</v>
      </c>
      <c r="AH9" s="12" t="str">
        <f t="shared" ref="AH9" si="16">IF(N9="款",B9,AH8)</f>
        <v>15款　使用料及手数料</v>
      </c>
      <c r="AI9" s="12" t="str">
        <f t="shared" ref="AI9" si="17">IF(AH8=AH9,IF(O9="項",C9,AI8),0)</f>
        <v>1項　使用料</v>
      </c>
      <c r="AJ9" s="12" t="e">
        <f t="shared" ref="AJ9" si="18">IF(AI8=AI9,IF(P9="目",D9,AJ8),0)</f>
        <v>#REF!</v>
      </c>
      <c r="AK9" s="12" t="e">
        <f t="shared" ref="AK9" si="19">IF(AJ8=AJ9,IF(Q9="節",E9,"事項"),0)</f>
        <v>#REF!</v>
      </c>
      <c r="AM9" s="12" t="e">
        <f t="shared" si="14"/>
        <v>#REF!</v>
      </c>
      <c r="AP9" s="12" t="e">
        <f t="shared" ref="AP9" si="20">IF(AM9=0,AP8,AM9)</f>
        <v>#REF!</v>
      </c>
      <c r="AQ9" s="9" t="e">
        <f t="shared" si="15"/>
        <v>#REF!</v>
      </c>
    </row>
    <row r="10" spans="1:47" ht="26.4">
      <c r="A10" s="212">
        <v>3</v>
      </c>
      <c r="B10" s="195"/>
      <c r="C10" s="199"/>
      <c r="D10" s="403" t="s">
        <v>112</v>
      </c>
      <c r="E10" s="404"/>
      <c r="F10" s="216"/>
      <c r="G10" s="217"/>
      <c r="H10" s="215">
        <f>SUM(H11:H12)</f>
        <v>44794</v>
      </c>
      <c r="I10" s="215">
        <f>SUM(I11:I12)</f>
        <v>42166</v>
      </c>
      <c r="J10" s="215">
        <f t="shared" ref="J10:J13" si="21">+I10-H10</f>
        <v>-2628</v>
      </c>
      <c r="K10" s="233"/>
      <c r="L10" s="234"/>
      <c r="M10" s="115" t="str">
        <f t="shared" ref="M10:M13" si="22">IF(AND(I10&lt;&gt;0,H10=0),"○","")</f>
        <v/>
      </c>
      <c r="N10" s="29" t="str">
        <f t="shared" ref="N10:N13" si="23">IF(B10&lt;&gt;"","款","-")</f>
        <v>-</v>
      </c>
      <c r="O10" s="29" t="str">
        <f t="shared" ref="O10:O13" si="24">IF(C10&lt;&gt;"","項","-")</f>
        <v>-</v>
      </c>
      <c r="P10" s="29" t="str">
        <f t="shared" ref="P10:P13" si="25">IF(D10&lt;&gt;"","目","-")</f>
        <v>目</v>
      </c>
      <c r="Q10" s="29" t="str">
        <f t="shared" ref="Q10:Q13" si="26">IF(E10&lt;&gt;"","節","-")</f>
        <v>-</v>
      </c>
      <c r="R10" s="29" t="str">
        <f t="shared" ref="R10:R13" si="27">IF(F10&lt;&gt;"","事項","-")</f>
        <v>-</v>
      </c>
      <c r="U10" s="9" t="s">
        <v>1014</v>
      </c>
      <c r="V10" s="179" t="str">
        <f t="shared" ref="V10:V13" si="28">IF(G10&lt;&gt;"",G10,"")</f>
        <v/>
      </c>
      <c r="X10" s="9">
        <f t="shared" ref="X10:X13" si="29">IF(LENB(D10)/2&gt;13.5,2,1)</f>
        <v>1</v>
      </c>
      <c r="Y10" s="9">
        <f t="shared" ref="Y10:Y13" si="30">IF(LENB(E10)/2&gt;26.5,3,IF(LENB(E10)/2&gt;13.5,2,1))</f>
        <v>1</v>
      </c>
      <c r="Z10" s="9">
        <f t="shared" ref="Z10:Z13" si="31">IF(LENB(F10)/2&gt;51,4,IF(LENB(F10)/2&gt;34,3,IF(LENB(F10)/2&gt;17,2,1)))</f>
        <v>1</v>
      </c>
      <c r="AA10" s="9">
        <f t="shared" ref="AA10:AA13" si="32">MAX(X10:Z10)</f>
        <v>1</v>
      </c>
      <c r="AB10" s="11" t="str">
        <f t="shared" ref="AB10:AB13" si="33">IF(AA10=4,"⑤"&amp;CHAR(10)&amp;CHAR(10)&amp;CHAR(10)&amp;CHAR(10),IF(AA10=3,"④"&amp;CHAR(10)&amp;CHAR(10)&amp;CHAR(10),IF(AA10=2,"③"&amp;CHAR(10)&amp;CHAR(10),"②"&amp;CHAR(10))))</f>
        <v xml:space="preserve">②
</v>
      </c>
      <c r="AD10" s="43">
        <f t="shared" ref="AD10:AF13" si="34">LENB(D10)/2</f>
        <v>8</v>
      </c>
      <c r="AE10" s="43">
        <f t="shared" si="34"/>
        <v>0</v>
      </c>
      <c r="AF10" s="43">
        <f t="shared" si="34"/>
        <v>0</v>
      </c>
      <c r="AH10" s="12" t="e">
        <f>IF(N10="款",B10,#REF!)</f>
        <v>#REF!</v>
      </c>
      <c r="AI10" s="12" t="e">
        <f>IF(#REF!=AH10,IF(O10="項",C10,#REF!),0)</f>
        <v>#REF!</v>
      </c>
      <c r="AJ10" s="12" t="e">
        <f>IF(#REF!=AI10,IF(P10="目",D10,#REF!),0)</f>
        <v>#REF!</v>
      </c>
      <c r="AK10" s="12" t="e">
        <f>IF(#REF!=AJ10,IF(Q10="節",E10,"事項"),0)</f>
        <v>#REF!</v>
      </c>
      <c r="AM10" s="12" t="e">
        <f t="shared" ref="AM10:AM13" si="35">IF(AI10=0,AH10,IF(AJ10=0,CONCATENATE(AH10,AI10),IF(AK10=0,CONCATENATE(AH10,AI10,AJ10),IF(AK10="事項",0,CONCATENATE(AH10,AI10,AJ10,AK10)))))</f>
        <v>#REF!</v>
      </c>
      <c r="AP10" s="12" t="e">
        <f>IF(AM10=0,#REF!,AM10)</f>
        <v>#REF!</v>
      </c>
      <c r="AQ10" s="9" t="e">
        <f t="shared" ref="AQ10:AQ13" si="36">CONCATENATE(AP10,V10)</f>
        <v>#REF!</v>
      </c>
    </row>
    <row r="11" spans="1:47" ht="26.4">
      <c r="A11" s="193">
        <v>4</v>
      </c>
      <c r="B11" s="195"/>
      <c r="C11" s="195"/>
      <c r="D11" s="199"/>
      <c r="E11" s="198" t="s">
        <v>113</v>
      </c>
      <c r="F11" s="46" t="s">
        <v>787</v>
      </c>
      <c r="G11" s="182" t="s">
        <v>115</v>
      </c>
      <c r="H11" s="41">
        <v>4213</v>
      </c>
      <c r="I11" s="41">
        <v>4300</v>
      </c>
      <c r="J11" s="41">
        <f t="shared" si="21"/>
        <v>87</v>
      </c>
      <c r="K11" s="230"/>
      <c r="L11" s="232"/>
      <c r="M11" s="115" t="str">
        <f t="shared" si="22"/>
        <v/>
      </c>
      <c r="N11" s="29" t="str">
        <f t="shared" si="23"/>
        <v>-</v>
      </c>
      <c r="O11" s="29" t="str">
        <f t="shared" si="24"/>
        <v>-</v>
      </c>
      <c r="P11" s="29" t="str">
        <f t="shared" si="25"/>
        <v>-</v>
      </c>
      <c r="Q11" s="29" t="str">
        <f t="shared" si="26"/>
        <v>節</v>
      </c>
      <c r="R11" s="29" t="str">
        <f t="shared" si="27"/>
        <v>事項</v>
      </c>
      <c r="U11" s="9" t="s">
        <v>1014</v>
      </c>
      <c r="V11" s="179" t="str">
        <f t="shared" si="28"/>
        <v>消防局</v>
      </c>
      <c r="X11" s="9">
        <f t="shared" si="29"/>
        <v>1</v>
      </c>
      <c r="Y11" s="9">
        <f t="shared" si="30"/>
        <v>1</v>
      </c>
      <c r="Z11" s="9">
        <f t="shared" si="31"/>
        <v>1</v>
      </c>
      <c r="AA11" s="9">
        <f t="shared" si="32"/>
        <v>1</v>
      </c>
      <c r="AB11" s="11" t="str">
        <f t="shared" si="33"/>
        <v xml:space="preserve">②
</v>
      </c>
      <c r="AD11" s="43">
        <f t="shared" si="34"/>
        <v>0</v>
      </c>
      <c r="AE11" s="43">
        <f t="shared" si="34"/>
        <v>11.5</v>
      </c>
      <c r="AF11" s="43">
        <f t="shared" si="34"/>
        <v>4</v>
      </c>
      <c r="AH11" s="12" t="e">
        <f t="shared" ref="AH11:AH12" si="37">IF(N11="款",B11,AH10)</f>
        <v>#REF!</v>
      </c>
      <c r="AI11" s="12" t="e">
        <f t="shared" ref="AI11:AI12" si="38">IF(AH10=AH11,IF(O11="項",C11,AI10),0)</f>
        <v>#REF!</v>
      </c>
      <c r="AJ11" s="12" t="e">
        <f t="shared" ref="AJ11:AJ12" si="39">IF(AI10=AI11,IF(P11="目",D11,AJ10),0)</f>
        <v>#REF!</v>
      </c>
      <c r="AK11" s="12" t="e">
        <f t="shared" ref="AK11:AK12" si="40">IF(AJ10=AJ11,IF(Q11="節",E11,"事項"),0)</f>
        <v>#REF!</v>
      </c>
      <c r="AM11" s="12" t="e">
        <f t="shared" si="35"/>
        <v>#REF!</v>
      </c>
      <c r="AP11" s="12" t="e">
        <f t="shared" ref="AP11:AP12" si="41">IF(AM11=0,AP10,AM11)</f>
        <v>#REF!</v>
      </c>
      <c r="AQ11" s="9" t="e">
        <f t="shared" si="36"/>
        <v>#REF!</v>
      </c>
    </row>
    <row r="12" spans="1:47" ht="26.4">
      <c r="A12" s="206">
        <v>5</v>
      </c>
      <c r="B12" s="195"/>
      <c r="C12" s="195"/>
      <c r="D12" s="195"/>
      <c r="E12" s="196" t="s">
        <v>114</v>
      </c>
      <c r="F12" s="93" t="s">
        <v>843</v>
      </c>
      <c r="G12" s="181" t="s">
        <v>115</v>
      </c>
      <c r="H12" s="51">
        <v>40581</v>
      </c>
      <c r="I12" s="51">
        <v>37866</v>
      </c>
      <c r="J12" s="51">
        <f t="shared" si="21"/>
        <v>-2715</v>
      </c>
      <c r="K12" s="235"/>
      <c r="L12" s="236"/>
      <c r="M12" s="115" t="str">
        <f t="shared" si="22"/>
        <v/>
      </c>
      <c r="N12" s="29" t="str">
        <f t="shared" si="23"/>
        <v>-</v>
      </c>
      <c r="O12" s="29" t="str">
        <f t="shared" si="24"/>
        <v>-</v>
      </c>
      <c r="P12" s="29" t="str">
        <f t="shared" si="25"/>
        <v>-</v>
      </c>
      <c r="Q12" s="29" t="str">
        <f t="shared" si="26"/>
        <v>節</v>
      </c>
      <c r="R12" s="29" t="str">
        <f t="shared" si="27"/>
        <v>事項</v>
      </c>
      <c r="U12" s="9" t="s">
        <v>1014</v>
      </c>
      <c r="V12" s="179" t="str">
        <f t="shared" si="28"/>
        <v>消防局</v>
      </c>
      <c r="X12" s="9">
        <f t="shared" si="29"/>
        <v>1</v>
      </c>
      <c r="Y12" s="9">
        <f t="shared" si="30"/>
        <v>1</v>
      </c>
      <c r="Z12" s="9">
        <f t="shared" si="31"/>
        <v>1</v>
      </c>
      <c r="AA12" s="9">
        <f t="shared" si="32"/>
        <v>1</v>
      </c>
      <c r="AB12" s="11" t="str">
        <f t="shared" si="33"/>
        <v xml:space="preserve">②
</v>
      </c>
      <c r="AD12" s="43">
        <f t="shared" si="34"/>
        <v>0</v>
      </c>
      <c r="AE12" s="43">
        <f t="shared" si="34"/>
        <v>7.5</v>
      </c>
      <c r="AF12" s="43">
        <f t="shared" si="34"/>
        <v>11</v>
      </c>
      <c r="AH12" s="12" t="e">
        <f t="shared" si="37"/>
        <v>#REF!</v>
      </c>
      <c r="AI12" s="12" t="e">
        <f t="shared" si="38"/>
        <v>#REF!</v>
      </c>
      <c r="AJ12" s="12" t="e">
        <f t="shared" si="39"/>
        <v>#REF!</v>
      </c>
      <c r="AK12" s="12" t="e">
        <f t="shared" si="40"/>
        <v>#REF!</v>
      </c>
      <c r="AM12" s="12" t="e">
        <f t="shared" si="35"/>
        <v>#REF!</v>
      </c>
      <c r="AP12" s="12" t="e">
        <f t="shared" si="41"/>
        <v>#REF!</v>
      </c>
      <c r="AQ12" s="9" t="e">
        <f t="shared" si="36"/>
        <v>#REF!</v>
      </c>
    </row>
    <row r="13" spans="1:47" ht="26.4">
      <c r="A13" s="193">
        <v>6</v>
      </c>
      <c r="B13" s="195"/>
      <c r="C13" s="405" t="s">
        <v>642</v>
      </c>
      <c r="D13" s="406"/>
      <c r="E13" s="407"/>
      <c r="F13" s="39"/>
      <c r="G13" s="40"/>
      <c r="H13" s="41">
        <f>SUM(H14)</f>
        <v>32880</v>
      </c>
      <c r="I13" s="41">
        <f>SUM(I14)</f>
        <v>30133</v>
      </c>
      <c r="J13" s="41">
        <f t="shared" si="21"/>
        <v>-2747</v>
      </c>
      <c r="K13" s="230"/>
      <c r="L13" s="232"/>
      <c r="M13" s="115" t="str">
        <f t="shared" si="22"/>
        <v/>
      </c>
      <c r="N13" s="29" t="str">
        <f t="shared" si="23"/>
        <v>-</v>
      </c>
      <c r="O13" s="29" t="str">
        <f t="shared" si="24"/>
        <v>項</v>
      </c>
      <c r="P13" s="29" t="str">
        <f t="shared" si="25"/>
        <v>-</v>
      </c>
      <c r="Q13" s="29" t="str">
        <f t="shared" si="26"/>
        <v>-</v>
      </c>
      <c r="R13" s="29" t="str">
        <f t="shared" si="27"/>
        <v>-</v>
      </c>
      <c r="U13" s="9" t="s">
        <v>1014</v>
      </c>
      <c r="V13" s="179" t="str">
        <f t="shared" si="28"/>
        <v/>
      </c>
      <c r="X13" s="9">
        <f t="shared" si="29"/>
        <v>1</v>
      </c>
      <c r="Y13" s="9">
        <f t="shared" si="30"/>
        <v>1</v>
      </c>
      <c r="Z13" s="9">
        <f t="shared" si="31"/>
        <v>1</v>
      </c>
      <c r="AA13" s="9">
        <f t="shared" si="32"/>
        <v>1</v>
      </c>
      <c r="AB13" s="11" t="str">
        <f t="shared" si="33"/>
        <v xml:space="preserve">②
</v>
      </c>
      <c r="AD13" s="43">
        <f t="shared" si="34"/>
        <v>0</v>
      </c>
      <c r="AE13" s="43">
        <f t="shared" si="34"/>
        <v>0</v>
      </c>
      <c r="AF13" s="43">
        <f t="shared" si="34"/>
        <v>0</v>
      </c>
      <c r="AH13" s="12" t="e">
        <f>IF(N13="款",B13,#REF!)</f>
        <v>#REF!</v>
      </c>
      <c r="AI13" s="12" t="e">
        <f>IF(#REF!=AH13,IF(O13="項",C13,#REF!),0)</f>
        <v>#REF!</v>
      </c>
      <c r="AJ13" s="12" t="e">
        <f>IF(#REF!=AI13,IF(P13="目",D13,#REF!),0)</f>
        <v>#REF!</v>
      </c>
      <c r="AK13" s="12" t="e">
        <f>IF(#REF!=AJ13,IF(Q13="節",E13,"事項"),0)</f>
        <v>#REF!</v>
      </c>
      <c r="AM13" s="12" t="e">
        <f t="shared" si="35"/>
        <v>#REF!</v>
      </c>
      <c r="AP13" s="12" t="e">
        <f>IF(AM13=0,#REF!,AM13)</f>
        <v>#REF!</v>
      </c>
      <c r="AQ13" s="9" t="e">
        <f t="shared" si="36"/>
        <v>#REF!</v>
      </c>
    </row>
    <row r="14" spans="1:47" ht="26.4">
      <c r="A14" s="193">
        <v>7</v>
      </c>
      <c r="B14" s="195"/>
      <c r="C14" s="195"/>
      <c r="D14" s="405" t="s">
        <v>147</v>
      </c>
      <c r="E14" s="407"/>
      <c r="F14" s="46"/>
      <c r="G14" s="47"/>
      <c r="H14" s="41">
        <f>SUM(H15)</f>
        <v>32880</v>
      </c>
      <c r="I14" s="41">
        <f>SUM(I15)</f>
        <v>30133</v>
      </c>
      <c r="J14" s="41">
        <f t="shared" ref="J14:J20" si="42">+I14-H14</f>
        <v>-2747</v>
      </c>
      <c r="K14" s="230"/>
      <c r="L14" s="232"/>
      <c r="M14" s="115" t="str">
        <f t="shared" ref="M14:M20" si="43">IF(AND(I14&lt;&gt;0,H14=0),"○","")</f>
        <v/>
      </c>
      <c r="N14" s="29" t="str">
        <f t="shared" ref="N14:N19" si="44">IF(B14&lt;&gt;"","款","-")</f>
        <v>-</v>
      </c>
      <c r="O14" s="29" t="str">
        <f t="shared" ref="O14:O19" si="45">IF(C14&lt;&gt;"","項","-")</f>
        <v>-</v>
      </c>
      <c r="P14" s="29" t="str">
        <f t="shared" ref="P14:P19" si="46">IF(D14&lt;&gt;"","目","-")</f>
        <v>目</v>
      </c>
      <c r="Q14" s="29" t="str">
        <f t="shared" ref="Q14:Q19" si="47">IF(E14&lt;&gt;"","節","-")</f>
        <v>-</v>
      </c>
      <c r="R14" s="29" t="str">
        <f t="shared" ref="R14:R19" si="48">IF(F14&lt;&gt;"","事項","-")</f>
        <v>-</v>
      </c>
      <c r="U14" s="9" t="s">
        <v>1014</v>
      </c>
      <c r="V14" s="179" t="str">
        <f t="shared" ref="V14:V20" si="49">IF(G14&lt;&gt;"",G14,"")</f>
        <v/>
      </c>
      <c r="X14" s="9">
        <f t="shared" ref="X14:X20" si="50">IF(LENB(D14)/2&gt;13.5,2,1)</f>
        <v>1</v>
      </c>
      <c r="Y14" s="9">
        <f t="shared" ref="Y14:Y20" si="51">IF(LENB(E14)/2&gt;26.5,3,IF(LENB(E14)/2&gt;13.5,2,1))</f>
        <v>1</v>
      </c>
      <c r="Z14" s="9">
        <f t="shared" ref="Z14:Z20" si="52">IF(LENB(F14)/2&gt;51,4,IF(LENB(F14)/2&gt;34,3,IF(LENB(F14)/2&gt;17,2,1)))</f>
        <v>1</v>
      </c>
      <c r="AA14" s="9">
        <f t="shared" ref="AA14:AA20" si="53">MAX(X14:Z14)</f>
        <v>1</v>
      </c>
      <c r="AB14" s="11" t="str">
        <f t="shared" ref="AB14:AB20" si="54">IF(AA14=4,"⑤"&amp;CHAR(10)&amp;CHAR(10)&amp;CHAR(10)&amp;CHAR(10),IF(AA14=3,"④"&amp;CHAR(10)&amp;CHAR(10)&amp;CHAR(10),IF(AA14=2,"③"&amp;CHAR(10)&amp;CHAR(10),"②"&amp;CHAR(10))))</f>
        <v xml:space="preserve">②
</v>
      </c>
      <c r="AD14" s="43">
        <f t="shared" ref="AD14:AF20" si="55">LENB(D14)/2</f>
        <v>7.5</v>
      </c>
      <c r="AE14" s="43">
        <f t="shared" si="55"/>
        <v>0</v>
      </c>
      <c r="AF14" s="43">
        <f t="shared" si="55"/>
        <v>0</v>
      </c>
      <c r="AH14" s="12" t="e">
        <f>IF(N14="款",B14,#REF!)</f>
        <v>#REF!</v>
      </c>
      <c r="AI14" s="12" t="e">
        <f>IF(#REF!=AH14,IF(O14="項",C14,#REF!),0)</f>
        <v>#REF!</v>
      </c>
      <c r="AJ14" s="12" t="e">
        <f>IF(#REF!=AI14,IF(P14="目",D14,#REF!),0)</f>
        <v>#REF!</v>
      </c>
      <c r="AK14" s="12" t="e">
        <f>IF(#REF!=AJ14,IF(Q14="節",E14,"事項"),0)</f>
        <v>#REF!</v>
      </c>
      <c r="AM14" s="12" t="e">
        <f t="shared" ref="AM14:AM20" si="56">IF(AI14=0,AH14,IF(AJ14=0,CONCATENATE(AH14,AI14),IF(AK14=0,CONCATENATE(AH14,AI14,AJ14),IF(AK14="事項",0,CONCATENATE(AH14,AI14,AJ14,AK14)))))</f>
        <v>#REF!</v>
      </c>
      <c r="AP14" s="12" t="e">
        <f>IF(AM14=0,#REF!,AM14)</f>
        <v>#REF!</v>
      </c>
      <c r="AQ14" s="9" t="e">
        <f t="shared" ref="AQ14:AQ20" si="57">CONCATENATE(AP14,V14)</f>
        <v>#REF!</v>
      </c>
    </row>
    <row r="15" spans="1:47" ht="26.4">
      <c r="A15" s="193">
        <v>8</v>
      </c>
      <c r="B15" s="195"/>
      <c r="C15" s="195"/>
      <c r="D15" s="197"/>
      <c r="E15" s="198" t="s">
        <v>148</v>
      </c>
      <c r="F15" s="46" t="s">
        <v>768</v>
      </c>
      <c r="G15" s="182" t="s">
        <v>115</v>
      </c>
      <c r="H15" s="41">
        <v>32880</v>
      </c>
      <c r="I15" s="41">
        <v>30133</v>
      </c>
      <c r="J15" s="41">
        <f>+I15-H15</f>
        <v>-2747</v>
      </c>
      <c r="K15" s="249" t="s">
        <v>1400</v>
      </c>
      <c r="L15" s="250"/>
      <c r="M15" s="115" t="str">
        <f t="shared" si="43"/>
        <v/>
      </c>
      <c r="N15" s="29" t="str">
        <f t="shared" si="44"/>
        <v>-</v>
      </c>
      <c r="O15" s="29" t="str">
        <f t="shared" si="45"/>
        <v>-</v>
      </c>
      <c r="P15" s="29" t="str">
        <f t="shared" si="46"/>
        <v>-</v>
      </c>
      <c r="Q15" s="29" t="str">
        <f t="shared" si="47"/>
        <v>節</v>
      </c>
      <c r="R15" s="29" t="str">
        <f t="shared" si="48"/>
        <v>事項</v>
      </c>
      <c r="U15" s="9" t="s">
        <v>1014</v>
      </c>
      <c r="V15" s="179" t="str">
        <f t="shared" si="49"/>
        <v>消防局</v>
      </c>
      <c r="X15" s="9">
        <f t="shared" si="50"/>
        <v>1</v>
      </c>
      <c r="Y15" s="9">
        <f t="shared" si="51"/>
        <v>1</v>
      </c>
      <c r="Z15" s="9">
        <f t="shared" si="52"/>
        <v>1</v>
      </c>
      <c r="AA15" s="9">
        <f t="shared" si="53"/>
        <v>1</v>
      </c>
      <c r="AB15" s="11" t="str">
        <f t="shared" si="54"/>
        <v xml:space="preserve">②
</v>
      </c>
      <c r="AD15" s="43">
        <f t="shared" si="55"/>
        <v>0</v>
      </c>
      <c r="AE15" s="43">
        <f t="shared" si="55"/>
        <v>7.5</v>
      </c>
      <c r="AF15" s="43">
        <f t="shared" si="55"/>
        <v>14</v>
      </c>
      <c r="AH15" s="12" t="e">
        <f t="shared" ref="AH15:AH19" si="58">IF(N15="款",B15,AH14)</f>
        <v>#REF!</v>
      </c>
      <c r="AI15" s="12" t="e">
        <f t="shared" ref="AI15:AI19" si="59">IF(AH14=AH15,IF(O15="項",C15,AI14),0)</f>
        <v>#REF!</v>
      </c>
      <c r="AJ15" s="12" t="e">
        <f t="shared" ref="AJ15:AJ19" si="60">IF(AI14=AI15,IF(P15="目",D15,AJ14),0)</f>
        <v>#REF!</v>
      </c>
      <c r="AK15" s="12" t="e">
        <f t="shared" ref="AK15:AK19" si="61">IF(AJ14=AJ15,IF(Q15="節",E15,"事項"),0)</f>
        <v>#REF!</v>
      </c>
      <c r="AM15" s="12" t="e">
        <f t="shared" si="56"/>
        <v>#REF!</v>
      </c>
      <c r="AP15" s="12" t="e">
        <f t="shared" ref="AP15:AP19" si="62">IF(AM15=0,AP14,AM15)</f>
        <v>#REF!</v>
      </c>
      <c r="AQ15" s="9" t="e">
        <f t="shared" si="57"/>
        <v>#REF!</v>
      </c>
    </row>
    <row r="16" spans="1:47" ht="26.4">
      <c r="A16" s="193">
        <v>9</v>
      </c>
      <c r="B16" s="408" t="s">
        <v>907</v>
      </c>
      <c r="C16" s="409"/>
      <c r="D16" s="409"/>
      <c r="E16" s="410"/>
      <c r="F16" s="218"/>
      <c r="G16" s="219"/>
      <c r="H16" s="220">
        <f>H17</f>
        <v>0</v>
      </c>
      <c r="I16" s="220">
        <f t="shared" ref="I16:I18" si="63">I17</f>
        <v>0</v>
      </c>
      <c r="J16" s="220">
        <f>+I16-H16</f>
        <v>0</v>
      </c>
      <c r="K16" s="230"/>
      <c r="L16" s="231"/>
      <c r="M16" s="114" t="str">
        <f t="shared" si="43"/>
        <v/>
      </c>
      <c r="N16" s="29" t="str">
        <f t="shared" si="44"/>
        <v>款</v>
      </c>
      <c r="O16" s="29" t="str">
        <f t="shared" si="45"/>
        <v>-</v>
      </c>
      <c r="P16" s="29" t="str">
        <f t="shared" si="46"/>
        <v>-</v>
      </c>
      <c r="Q16" s="29" t="str">
        <f t="shared" si="47"/>
        <v>-</v>
      </c>
      <c r="R16" s="29" t="str">
        <f t="shared" si="48"/>
        <v>-</v>
      </c>
      <c r="U16" s="9" t="s">
        <v>1117</v>
      </c>
      <c r="V16" s="179" t="str">
        <f t="shared" si="49"/>
        <v/>
      </c>
      <c r="X16" s="9">
        <f t="shared" si="50"/>
        <v>1</v>
      </c>
      <c r="Y16" s="9">
        <f t="shared" si="51"/>
        <v>1</v>
      </c>
      <c r="Z16" s="9">
        <f t="shared" si="52"/>
        <v>1</v>
      </c>
      <c r="AA16" s="9">
        <f t="shared" si="53"/>
        <v>1</v>
      </c>
      <c r="AB16" s="11" t="str">
        <f t="shared" si="54"/>
        <v xml:space="preserve">②
</v>
      </c>
      <c r="AD16" s="43">
        <f t="shared" si="55"/>
        <v>0</v>
      </c>
      <c r="AE16" s="43">
        <f t="shared" si="55"/>
        <v>0</v>
      </c>
      <c r="AF16" s="43">
        <f t="shared" si="55"/>
        <v>0</v>
      </c>
      <c r="AH16" s="12" t="str">
        <f>IF(N16="款",B16,#REF!)</f>
        <v>16款　国庫支出金</v>
      </c>
      <c r="AI16" s="12" t="e">
        <f>IF(#REF!=AH16,IF(O16="項",C16,#REF!),0)</f>
        <v>#REF!</v>
      </c>
      <c r="AJ16" s="12" t="e">
        <f>IF(#REF!=AI16,IF(P16="目",D16,#REF!),0)</f>
        <v>#REF!</v>
      </c>
      <c r="AK16" s="12" t="e">
        <f>IF(#REF!=AJ16,IF(Q16="節",E16,"事項"),0)</f>
        <v>#REF!</v>
      </c>
      <c r="AM16" s="12" t="e">
        <f t="shared" si="56"/>
        <v>#REF!</v>
      </c>
      <c r="AP16" s="12" t="e">
        <f>IF(AM16=0,#REF!,AM16)</f>
        <v>#REF!</v>
      </c>
      <c r="AQ16" s="9" t="e">
        <f t="shared" si="57"/>
        <v>#REF!</v>
      </c>
    </row>
    <row r="17" spans="1:43" ht="26.4">
      <c r="A17" s="193">
        <v>10</v>
      </c>
      <c r="B17" s="194"/>
      <c r="C17" s="405" t="s">
        <v>9</v>
      </c>
      <c r="D17" s="406"/>
      <c r="E17" s="407"/>
      <c r="F17" s="39"/>
      <c r="G17" s="40"/>
      <c r="H17" s="41">
        <f>H18</f>
        <v>0</v>
      </c>
      <c r="I17" s="41">
        <f t="shared" si="63"/>
        <v>0</v>
      </c>
      <c r="J17" s="41">
        <f>+I17-H17</f>
        <v>0</v>
      </c>
      <c r="K17" s="230"/>
      <c r="L17" s="232"/>
      <c r="M17" s="115" t="str">
        <f t="shared" si="43"/>
        <v/>
      </c>
      <c r="N17" s="29" t="str">
        <f t="shared" si="44"/>
        <v>-</v>
      </c>
      <c r="O17" s="29" t="str">
        <f t="shared" si="45"/>
        <v>項</v>
      </c>
      <c r="P17" s="29" t="str">
        <f t="shared" si="46"/>
        <v>-</v>
      </c>
      <c r="Q17" s="29" t="str">
        <f t="shared" si="47"/>
        <v>-</v>
      </c>
      <c r="R17" s="29" t="str">
        <f t="shared" si="48"/>
        <v>-</v>
      </c>
      <c r="U17" s="9" t="s">
        <v>1117</v>
      </c>
      <c r="V17" s="179" t="str">
        <f t="shared" si="49"/>
        <v/>
      </c>
      <c r="X17" s="9">
        <f t="shared" si="50"/>
        <v>1</v>
      </c>
      <c r="Y17" s="9">
        <f t="shared" si="51"/>
        <v>1</v>
      </c>
      <c r="Z17" s="9">
        <f t="shared" si="52"/>
        <v>1</v>
      </c>
      <c r="AA17" s="9">
        <f t="shared" si="53"/>
        <v>1</v>
      </c>
      <c r="AB17" s="11" t="str">
        <f t="shared" si="54"/>
        <v xml:space="preserve">②
</v>
      </c>
      <c r="AD17" s="43">
        <f t="shared" si="55"/>
        <v>0</v>
      </c>
      <c r="AE17" s="43">
        <f t="shared" si="55"/>
        <v>0</v>
      </c>
      <c r="AF17" s="43">
        <f t="shared" si="55"/>
        <v>0</v>
      </c>
      <c r="AH17" s="12" t="str">
        <f t="shared" si="58"/>
        <v>16款　国庫支出金</v>
      </c>
      <c r="AI17" s="12" t="str">
        <f t="shared" si="59"/>
        <v>1項　国庫負担金</v>
      </c>
      <c r="AJ17" s="12" t="e">
        <f t="shared" si="60"/>
        <v>#REF!</v>
      </c>
      <c r="AK17" s="12" t="e">
        <f t="shared" si="61"/>
        <v>#REF!</v>
      </c>
      <c r="AM17" s="12" t="e">
        <f t="shared" si="56"/>
        <v>#REF!</v>
      </c>
      <c r="AP17" s="12" t="e">
        <f t="shared" si="62"/>
        <v>#REF!</v>
      </c>
      <c r="AQ17" s="9" t="e">
        <f t="shared" si="57"/>
        <v>#REF!</v>
      </c>
    </row>
    <row r="18" spans="1:43" ht="26.4">
      <c r="A18" s="193">
        <v>11</v>
      </c>
      <c r="B18" s="195"/>
      <c r="C18" s="199"/>
      <c r="D18" s="405" t="s">
        <v>1392</v>
      </c>
      <c r="E18" s="407"/>
      <c r="F18" s="46"/>
      <c r="G18" s="47"/>
      <c r="H18" s="41">
        <f>H19</f>
        <v>0</v>
      </c>
      <c r="I18" s="41">
        <f t="shared" si="63"/>
        <v>0</v>
      </c>
      <c r="J18" s="41">
        <f>+I18-H18</f>
        <v>0</v>
      </c>
      <c r="K18" s="230"/>
      <c r="L18" s="232"/>
      <c r="M18" s="115" t="str">
        <f t="shared" si="43"/>
        <v/>
      </c>
      <c r="N18" s="29" t="str">
        <f t="shared" si="44"/>
        <v>-</v>
      </c>
      <c r="O18" s="29" t="str">
        <f t="shared" si="45"/>
        <v>-</v>
      </c>
      <c r="P18" s="29" t="str">
        <f t="shared" si="46"/>
        <v>目</v>
      </c>
      <c r="Q18" s="29" t="str">
        <f t="shared" si="47"/>
        <v>-</v>
      </c>
      <c r="R18" s="29" t="str">
        <f t="shared" si="48"/>
        <v>-</v>
      </c>
      <c r="U18" s="9" t="s">
        <v>1117</v>
      </c>
      <c r="V18" s="179" t="str">
        <f t="shared" si="49"/>
        <v/>
      </c>
      <c r="X18" s="9">
        <f t="shared" si="50"/>
        <v>1</v>
      </c>
      <c r="Y18" s="9">
        <f t="shared" si="51"/>
        <v>1</v>
      </c>
      <c r="Z18" s="9">
        <f t="shared" si="52"/>
        <v>1</v>
      </c>
      <c r="AA18" s="9">
        <f t="shared" si="53"/>
        <v>1</v>
      </c>
      <c r="AB18" s="11" t="str">
        <f t="shared" si="54"/>
        <v xml:space="preserve">②
</v>
      </c>
      <c r="AD18" s="43">
        <f t="shared" si="55"/>
        <v>10</v>
      </c>
      <c r="AE18" s="43">
        <f t="shared" si="55"/>
        <v>0</v>
      </c>
      <c r="AF18" s="43">
        <f t="shared" si="55"/>
        <v>0</v>
      </c>
      <c r="AH18" s="12" t="str">
        <f t="shared" si="58"/>
        <v>16款　国庫支出金</v>
      </c>
      <c r="AI18" s="12" t="str">
        <f t="shared" si="59"/>
        <v>1項　国庫負担金</v>
      </c>
      <c r="AJ18" s="12" t="str">
        <f t="shared" si="60"/>
        <v>8目 消防費国庫負担金</v>
      </c>
      <c r="AK18" s="12" t="e">
        <f t="shared" si="61"/>
        <v>#REF!</v>
      </c>
      <c r="AM18" s="12" t="e">
        <f t="shared" si="56"/>
        <v>#REF!</v>
      </c>
      <c r="AP18" s="12" t="e">
        <f t="shared" si="62"/>
        <v>#REF!</v>
      </c>
      <c r="AQ18" s="9" t="e">
        <f t="shared" si="57"/>
        <v>#REF!</v>
      </c>
    </row>
    <row r="19" spans="1:43" ht="52.8">
      <c r="A19" s="193">
        <v>12</v>
      </c>
      <c r="B19" s="195"/>
      <c r="C19" s="195"/>
      <c r="D19" s="199"/>
      <c r="E19" s="246" t="s">
        <v>1399</v>
      </c>
      <c r="F19" s="46"/>
      <c r="G19" s="182" t="s">
        <v>115</v>
      </c>
      <c r="H19" s="41">
        <v>0</v>
      </c>
      <c r="I19" s="41">
        <v>0</v>
      </c>
      <c r="J19" s="41">
        <f>+I19-H19</f>
        <v>0</v>
      </c>
      <c r="K19" s="230"/>
      <c r="L19" s="232"/>
      <c r="M19" s="115" t="str">
        <f t="shared" si="43"/>
        <v/>
      </c>
      <c r="N19" s="29" t="str">
        <f t="shared" si="44"/>
        <v>-</v>
      </c>
      <c r="O19" s="29" t="str">
        <f t="shared" si="45"/>
        <v>-</v>
      </c>
      <c r="P19" s="29" t="str">
        <f t="shared" si="46"/>
        <v>-</v>
      </c>
      <c r="Q19" s="29" t="str">
        <f t="shared" si="47"/>
        <v>節</v>
      </c>
      <c r="R19" s="29" t="str">
        <f t="shared" si="48"/>
        <v>-</v>
      </c>
      <c r="U19" s="9" t="s">
        <v>1117</v>
      </c>
      <c r="V19" s="179" t="str">
        <f t="shared" si="49"/>
        <v>消防局</v>
      </c>
      <c r="X19" s="9">
        <f t="shared" si="50"/>
        <v>1</v>
      </c>
      <c r="Y19" s="9">
        <f t="shared" si="51"/>
        <v>3</v>
      </c>
      <c r="Z19" s="9">
        <f t="shared" si="52"/>
        <v>1</v>
      </c>
      <c r="AA19" s="9">
        <f t="shared" si="53"/>
        <v>3</v>
      </c>
      <c r="AB19" s="11" t="str">
        <f t="shared" si="54"/>
        <v xml:space="preserve">④
</v>
      </c>
      <c r="AD19" s="43">
        <f t="shared" si="55"/>
        <v>0</v>
      </c>
      <c r="AE19" s="43">
        <f t="shared" si="55"/>
        <v>30.5</v>
      </c>
      <c r="AF19" s="43">
        <f t="shared" si="55"/>
        <v>0</v>
      </c>
      <c r="AH19" s="12" t="str">
        <f t="shared" si="58"/>
        <v>16款　国庫支出金</v>
      </c>
      <c r="AI19" s="12" t="str">
        <f t="shared" si="59"/>
        <v>1項　国庫負担金</v>
      </c>
      <c r="AJ19" s="12" t="str">
        <f t="shared" si="60"/>
        <v>8目 消防費国庫負担金</v>
      </c>
      <c r="AK19" s="12" t="str">
        <f t="shared" si="61"/>
        <v>1節 広島豪雨災害に対する負担金
（緊急消防援助隊活動費負担金）</v>
      </c>
      <c r="AM19" s="12" t="str">
        <f t="shared" si="56"/>
        <v>16款　国庫支出金1項　国庫負担金8目 消防費国庫負担金1節 広島豪雨災害に対する負担金
（緊急消防援助隊活動費負担金）</v>
      </c>
      <c r="AP19" s="12" t="str">
        <f t="shared" si="62"/>
        <v>16款　国庫支出金1項　国庫負担金8目 消防費国庫負担金1節 広島豪雨災害に対する負担金
（緊急消防援助隊活動費負担金）</v>
      </c>
      <c r="AQ19" s="9" t="str">
        <f t="shared" si="57"/>
        <v>16款　国庫支出金1項　国庫負担金8目 消防費国庫負担金1節 広島豪雨災害に対する負担金
（緊急消防援助隊活動費負担金）消防局</v>
      </c>
    </row>
    <row r="20" spans="1:43" ht="26.4">
      <c r="A20" s="193">
        <v>13</v>
      </c>
      <c r="B20" s="195"/>
      <c r="C20" s="405" t="s">
        <v>165</v>
      </c>
      <c r="D20" s="406"/>
      <c r="E20" s="407"/>
      <c r="F20" s="39"/>
      <c r="G20" s="40"/>
      <c r="H20" s="41">
        <f>SUM(H21)</f>
        <v>0</v>
      </c>
      <c r="I20" s="41">
        <f>SUM(I21)</f>
        <v>0</v>
      </c>
      <c r="J20" s="41">
        <f t="shared" si="42"/>
        <v>0</v>
      </c>
      <c r="K20" s="230"/>
      <c r="L20" s="232"/>
      <c r="M20" s="115" t="str">
        <f t="shared" si="43"/>
        <v/>
      </c>
      <c r="N20" s="29" t="str">
        <f t="shared" ref="N20" si="64">IF(B20&lt;&gt;"","款","-")</f>
        <v>-</v>
      </c>
      <c r="O20" s="29" t="str">
        <f t="shared" ref="O20" si="65">IF(C20&lt;&gt;"","項","-")</f>
        <v>項</v>
      </c>
      <c r="P20" s="29" t="str">
        <f t="shared" ref="P20" si="66">IF(D20&lt;&gt;"","目","-")</f>
        <v>-</v>
      </c>
      <c r="Q20" s="29" t="str">
        <f t="shared" ref="Q20" si="67">IF(E20&lt;&gt;"","節","-")</f>
        <v>-</v>
      </c>
      <c r="R20" s="29" t="str">
        <f t="shared" ref="R20" si="68">IF(F20&lt;&gt;"","事項","-")</f>
        <v>-</v>
      </c>
      <c r="U20" s="9" t="s">
        <v>1117</v>
      </c>
      <c r="V20" s="179" t="str">
        <f t="shared" si="49"/>
        <v/>
      </c>
      <c r="X20" s="9">
        <f t="shared" si="50"/>
        <v>1</v>
      </c>
      <c r="Y20" s="9">
        <f t="shared" si="51"/>
        <v>1</v>
      </c>
      <c r="Z20" s="9">
        <f t="shared" si="52"/>
        <v>1</v>
      </c>
      <c r="AA20" s="9">
        <f t="shared" si="53"/>
        <v>1</v>
      </c>
      <c r="AB20" s="11" t="str">
        <f t="shared" si="54"/>
        <v xml:space="preserve">②
</v>
      </c>
      <c r="AD20" s="43">
        <f t="shared" si="55"/>
        <v>0</v>
      </c>
      <c r="AE20" s="43">
        <f t="shared" si="55"/>
        <v>0</v>
      </c>
      <c r="AF20" s="43">
        <f t="shared" si="55"/>
        <v>0</v>
      </c>
      <c r="AH20" s="12" t="e">
        <f>IF(N20="款",B20,#REF!)</f>
        <v>#REF!</v>
      </c>
      <c r="AI20" s="12" t="e">
        <f>IF(#REF!=AH20,IF(O20="項",C20,#REF!),0)</f>
        <v>#REF!</v>
      </c>
      <c r="AJ20" s="12" t="e">
        <f>IF(#REF!=AI20,IF(P20="目",D20,#REF!),0)</f>
        <v>#REF!</v>
      </c>
      <c r="AK20" s="12" t="e">
        <f>IF(#REF!=AJ20,IF(Q20="節",E20,"事項"),0)</f>
        <v>#REF!</v>
      </c>
      <c r="AM20" s="12" t="e">
        <f t="shared" si="56"/>
        <v>#REF!</v>
      </c>
      <c r="AP20" s="12" t="e">
        <f>IF(AM20=0,#REF!,AM20)</f>
        <v>#REF!</v>
      </c>
      <c r="AQ20" s="9" t="e">
        <f t="shared" si="57"/>
        <v>#REF!</v>
      </c>
    </row>
    <row r="21" spans="1:43" ht="26.4">
      <c r="A21" s="212">
        <v>14</v>
      </c>
      <c r="B21" s="195"/>
      <c r="C21" s="195"/>
      <c r="D21" s="403" t="s">
        <v>1393</v>
      </c>
      <c r="E21" s="404"/>
      <c r="F21" s="216"/>
      <c r="G21" s="217"/>
      <c r="H21" s="215">
        <f>SUM(H22)</f>
        <v>0</v>
      </c>
      <c r="I21" s="215">
        <f>SUM(I22)</f>
        <v>0</v>
      </c>
      <c r="J21" s="215">
        <f>+I21-H21</f>
        <v>0</v>
      </c>
      <c r="K21" s="233"/>
      <c r="L21" s="234"/>
      <c r="M21" s="115" t="str">
        <f>IF(AND(I21&lt;&gt;0,H21=0),"○","")</f>
        <v/>
      </c>
      <c r="N21" s="29" t="str">
        <f t="shared" ref="N21:N24" si="69">IF(B21&lt;&gt;"","款","-")</f>
        <v>-</v>
      </c>
      <c r="O21" s="29" t="str">
        <f t="shared" ref="O21:O24" si="70">IF(C21&lt;&gt;"","項","-")</f>
        <v>-</v>
      </c>
      <c r="P21" s="29" t="str">
        <f t="shared" ref="P21:P24" si="71">IF(D21&lt;&gt;"","目","-")</f>
        <v>目</v>
      </c>
      <c r="Q21" s="29" t="str">
        <f t="shared" ref="Q21:Q24" si="72">IF(E21&lt;&gt;"","節","-")</f>
        <v>-</v>
      </c>
      <c r="R21" s="29" t="str">
        <f t="shared" ref="R21:R24" si="73">IF(F21&lt;&gt;"","事項","-")</f>
        <v>-</v>
      </c>
      <c r="U21" s="9" t="s">
        <v>1117</v>
      </c>
      <c r="V21" s="179" t="str">
        <f t="shared" ref="V21:V24" si="74">IF(G21&lt;&gt;"",G21,"")</f>
        <v/>
      </c>
      <c r="X21" s="9">
        <f t="shared" ref="X21:X24" si="75">IF(LENB(D21)/2&gt;13.5,2,1)</f>
        <v>1</v>
      </c>
      <c r="Y21" s="9">
        <f t="shared" ref="Y21:Y24" si="76">IF(LENB(E21)/2&gt;26.5,3,IF(LENB(E21)/2&gt;13.5,2,1))</f>
        <v>1</v>
      </c>
      <c r="Z21" s="9">
        <f t="shared" ref="Z21:Z24" si="77">IF(LENB(F21)/2&gt;51,4,IF(LENB(F21)/2&gt;34,3,IF(LENB(F21)/2&gt;17,2,1)))</f>
        <v>1</v>
      </c>
      <c r="AA21" s="9">
        <f t="shared" ref="AA21:AA24" si="78">MAX(X21:Z21)</f>
        <v>1</v>
      </c>
      <c r="AB21" s="11" t="str">
        <f t="shared" ref="AB21:AB24" si="79">IF(AA21=4,"⑤"&amp;CHAR(10)&amp;CHAR(10)&amp;CHAR(10)&amp;CHAR(10),IF(AA21=3,"④"&amp;CHAR(10)&amp;CHAR(10)&amp;CHAR(10),IF(AA21=2,"③"&amp;CHAR(10)&amp;CHAR(10),"②"&amp;CHAR(10))))</f>
        <v xml:space="preserve">②
</v>
      </c>
      <c r="AD21" s="43">
        <f t="shared" ref="AD21:AF21" si="80">LENB(D21)/2</f>
        <v>10.5</v>
      </c>
      <c r="AE21" s="43">
        <f t="shared" si="80"/>
        <v>0</v>
      </c>
      <c r="AF21" s="43">
        <f t="shared" si="80"/>
        <v>0</v>
      </c>
      <c r="AH21" s="12" t="e">
        <f>IF(N21="款",B21,#REF!)</f>
        <v>#REF!</v>
      </c>
      <c r="AI21" s="12" t="e">
        <f>IF(#REF!=AH21,IF(O21="項",C21,#REF!),0)</f>
        <v>#REF!</v>
      </c>
      <c r="AJ21" s="12" t="e">
        <f>IF(#REF!=AI21,IF(P21="目",D21,#REF!),0)</f>
        <v>#REF!</v>
      </c>
      <c r="AK21" s="12" t="e">
        <f>IF(#REF!=AJ21,IF(Q21="節",E21,"事項"),0)</f>
        <v>#REF!</v>
      </c>
      <c r="AM21" s="12" t="e">
        <f t="shared" ref="AM21:AM24" si="81">IF(AI21=0,AH21,IF(AJ21=0,CONCATENATE(AH21,AI21),IF(AK21=0,CONCATENATE(AH21,AI21,AJ21),IF(AK21="事項",0,CONCATENATE(AH21,AI21,AJ21,AK21)))))</f>
        <v>#REF!</v>
      </c>
      <c r="AP21" s="12" t="e">
        <f>IF(AM21=0,#REF!,AM21)</f>
        <v>#REF!</v>
      </c>
      <c r="AQ21" s="9" t="e">
        <f t="shared" ref="AQ21:AQ24" si="82">CONCATENATE(AP21,V21)</f>
        <v>#REF!</v>
      </c>
    </row>
    <row r="22" spans="1:43" ht="39.6">
      <c r="A22" s="193">
        <v>15</v>
      </c>
      <c r="B22" s="195"/>
      <c r="C22" s="195"/>
      <c r="D22" s="199"/>
      <c r="E22" s="200" t="s">
        <v>1395</v>
      </c>
      <c r="F22" s="107" t="s">
        <v>1197</v>
      </c>
      <c r="G22" s="182" t="s">
        <v>115</v>
      </c>
      <c r="H22" s="41">
        <v>0</v>
      </c>
      <c r="I22" s="41">
        <v>0</v>
      </c>
      <c r="J22" s="41">
        <f>+I22-H22</f>
        <v>0</v>
      </c>
      <c r="K22" s="230"/>
      <c r="L22" s="232"/>
      <c r="M22" s="115" t="str">
        <f>IF(AND(I22&lt;&gt;0,H22=0),"○","")</f>
        <v/>
      </c>
      <c r="N22" s="29" t="str">
        <f t="shared" si="69"/>
        <v>-</v>
      </c>
      <c r="O22" s="29" t="str">
        <f t="shared" si="70"/>
        <v>-</v>
      </c>
      <c r="P22" s="29" t="str">
        <f t="shared" si="71"/>
        <v>-</v>
      </c>
      <c r="Q22" s="29" t="str">
        <f t="shared" si="72"/>
        <v>節</v>
      </c>
      <c r="R22" s="29" t="str">
        <f t="shared" si="73"/>
        <v>事項</v>
      </c>
      <c r="U22" s="9" t="s">
        <v>1117</v>
      </c>
      <c r="V22" s="179" t="str">
        <f t="shared" si="74"/>
        <v>消防局</v>
      </c>
      <c r="X22" s="9">
        <f t="shared" si="75"/>
        <v>1</v>
      </c>
      <c r="Y22" s="9">
        <f t="shared" si="76"/>
        <v>1</v>
      </c>
      <c r="Z22" s="9">
        <f t="shared" si="77"/>
        <v>2</v>
      </c>
      <c r="AA22" s="9">
        <f t="shared" si="78"/>
        <v>2</v>
      </c>
      <c r="AB22" s="11" t="str">
        <f t="shared" si="79"/>
        <v xml:space="preserve">③
</v>
      </c>
      <c r="AD22" s="43">
        <f t="shared" ref="AD22:AF24" si="83">LENB(D22)/2</f>
        <v>0</v>
      </c>
      <c r="AE22" s="43">
        <f t="shared" si="83"/>
        <v>10.5</v>
      </c>
      <c r="AF22" s="43">
        <f t="shared" si="83"/>
        <v>18</v>
      </c>
      <c r="AH22" s="12" t="e">
        <f t="shared" ref="AH22" si="84">IF(N22="款",B22,AH21)</f>
        <v>#REF!</v>
      </c>
      <c r="AI22" s="12" t="e">
        <f t="shared" ref="AI22" si="85">IF(AH21=AH22,IF(O22="項",C22,AI21),0)</f>
        <v>#REF!</v>
      </c>
      <c r="AJ22" s="12" t="e">
        <f t="shared" ref="AJ22" si="86">IF(AI21=AI22,IF(P22="目",D22,AJ21),0)</f>
        <v>#REF!</v>
      </c>
      <c r="AK22" s="12" t="e">
        <f t="shared" ref="AK22" si="87">IF(AJ21=AJ22,IF(Q22="節",E22,"事項"),0)</f>
        <v>#REF!</v>
      </c>
      <c r="AM22" s="12" t="e">
        <f t="shared" si="81"/>
        <v>#REF!</v>
      </c>
      <c r="AP22" s="12" t="e">
        <f t="shared" ref="AP22" si="88">IF(AM22=0,AP21,AM22)</f>
        <v>#REF!</v>
      </c>
      <c r="AQ22" s="9" t="e">
        <f t="shared" si="82"/>
        <v>#REF!</v>
      </c>
    </row>
    <row r="23" spans="1:43" ht="26.4">
      <c r="A23" s="206">
        <v>16</v>
      </c>
      <c r="B23" s="424" t="s">
        <v>908</v>
      </c>
      <c r="C23" s="424"/>
      <c r="D23" s="424"/>
      <c r="E23" s="424"/>
      <c r="F23" s="221"/>
      <c r="G23" s="222"/>
      <c r="H23" s="223">
        <f>SUM(H24,H30)</f>
        <v>455637</v>
      </c>
      <c r="I23" s="223">
        <f>SUM(I24,I30)</f>
        <v>96444</v>
      </c>
      <c r="J23" s="223">
        <f t="shared" ref="J23:J24" si="89">+I23-H23</f>
        <v>-359193</v>
      </c>
      <c r="K23" s="235"/>
      <c r="L23" s="237"/>
      <c r="M23" s="114" t="str">
        <f t="shared" ref="M23:M24" si="90">IF(AND(I23&lt;&gt;0,H23=0),"○","")</f>
        <v/>
      </c>
      <c r="N23" s="29" t="str">
        <f t="shared" si="69"/>
        <v>款</v>
      </c>
      <c r="O23" s="29" t="str">
        <f t="shared" si="70"/>
        <v>-</v>
      </c>
      <c r="P23" s="29" t="str">
        <f t="shared" si="71"/>
        <v>-</v>
      </c>
      <c r="Q23" s="29" t="str">
        <f t="shared" si="72"/>
        <v>-</v>
      </c>
      <c r="R23" s="29" t="str">
        <f t="shared" si="73"/>
        <v>-</v>
      </c>
      <c r="U23" s="9" t="s">
        <v>1168</v>
      </c>
      <c r="V23" s="179" t="str">
        <f t="shared" si="74"/>
        <v/>
      </c>
      <c r="X23" s="9">
        <f t="shared" si="75"/>
        <v>1</v>
      </c>
      <c r="Y23" s="9">
        <f t="shared" si="76"/>
        <v>1</v>
      </c>
      <c r="Z23" s="9">
        <f t="shared" si="77"/>
        <v>1</v>
      </c>
      <c r="AA23" s="9">
        <f t="shared" si="78"/>
        <v>1</v>
      </c>
      <c r="AB23" s="11" t="str">
        <f t="shared" si="79"/>
        <v xml:space="preserve">②
</v>
      </c>
      <c r="AD23" s="43">
        <f t="shared" si="83"/>
        <v>0</v>
      </c>
      <c r="AE23" s="43">
        <f t="shared" si="83"/>
        <v>0</v>
      </c>
      <c r="AF23" s="43">
        <f t="shared" si="83"/>
        <v>0</v>
      </c>
      <c r="AH23" s="12" t="str">
        <f>IF(N23="款",B23,#REF!)</f>
        <v>17款　府支出金</v>
      </c>
      <c r="AI23" s="12" t="e">
        <f>IF(#REF!=AH23,IF(O23="項",C23,#REF!),0)</f>
        <v>#REF!</v>
      </c>
      <c r="AJ23" s="12" t="e">
        <f>IF(#REF!=AI23,IF(P23="目",D23,#REF!),0)</f>
        <v>#REF!</v>
      </c>
      <c r="AK23" s="12" t="e">
        <f>IF(#REF!=AJ23,IF(Q23="節",E23,"事項"),0)</f>
        <v>#REF!</v>
      </c>
      <c r="AM23" s="12" t="e">
        <f t="shared" si="81"/>
        <v>#REF!</v>
      </c>
      <c r="AP23" s="12" t="e">
        <f>IF(AM23=0,#REF!,AM23)</f>
        <v>#REF!</v>
      </c>
      <c r="AQ23" s="9" t="e">
        <f t="shared" si="82"/>
        <v>#REF!</v>
      </c>
    </row>
    <row r="24" spans="1:43" ht="26.4">
      <c r="A24" s="206">
        <v>17</v>
      </c>
      <c r="B24" s="195"/>
      <c r="C24" s="403" t="s">
        <v>214</v>
      </c>
      <c r="D24" s="425"/>
      <c r="E24" s="404"/>
      <c r="F24" s="213"/>
      <c r="G24" s="214"/>
      <c r="H24" s="215">
        <f>SUM(H25)</f>
        <v>447569</v>
      </c>
      <c r="I24" s="215">
        <f>SUM(I25)</f>
        <v>89436</v>
      </c>
      <c r="J24" s="215">
        <f t="shared" si="89"/>
        <v>-358133</v>
      </c>
      <c r="K24" s="233"/>
      <c r="L24" s="234"/>
      <c r="M24" s="115" t="str">
        <f t="shared" si="90"/>
        <v/>
      </c>
      <c r="N24" s="29" t="str">
        <f t="shared" si="69"/>
        <v>-</v>
      </c>
      <c r="O24" s="29" t="str">
        <f t="shared" si="70"/>
        <v>項</v>
      </c>
      <c r="P24" s="29" t="str">
        <f t="shared" si="71"/>
        <v>-</v>
      </c>
      <c r="Q24" s="29" t="str">
        <f t="shared" si="72"/>
        <v>-</v>
      </c>
      <c r="R24" s="29" t="str">
        <f t="shared" si="73"/>
        <v>-</v>
      </c>
      <c r="U24" s="9" t="s">
        <v>1168</v>
      </c>
      <c r="V24" s="179" t="str">
        <f t="shared" si="74"/>
        <v/>
      </c>
      <c r="X24" s="9">
        <f t="shared" si="75"/>
        <v>1</v>
      </c>
      <c r="Y24" s="9">
        <f t="shared" si="76"/>
        <v>1</v>
      </c>
      <c r="Z24" s="9">
        <f t="shared" si="77"/>
        <v>1</v>
      </c>
      <c r="AA24" s="9">
        <f t="shared" si="78"/>
        <v>1</v>
      </c>
      <c r="AB24" s="11" t="str">
        <f t="shared" si="79"/>
        <v xml:space="preserve">②
</v>
      </c>
      <c r="AD24" s="43">
        <f t="shared" si="83"/>
        <v>0</v>
      </c>
      <c r="AE24" s="43">
        <f t="shared" si="83"/>
        <v>0</v>
      </c>
      <c r="AF24" s="43">
        <f t="shared" si="83"/>
        <v>0</v>
      </c>
      <c r="AH24" s="12" t="e">
        <f>IF(N24="款",B24,#REF!)</f>
        <v>#REF!</v>
      </c>
      <c r="AI24" s="12" t="e">
        <f>IF(#REF!=AH24,IF(O24="項",C24,#REF!),0)</f>
        <v>#REF!</v>
      </c>
      <c r="AJ24" s="12" t="e">
        <f>IF(#REF!=AI24,IF(P24="目",D24,#REF!),0)</f>
        <v>#REF!</v>
      </c>
      <c r="AK24" s="12" t="e">
        <f>IF(#REF!=AJ24,IF(Q24="節",E24,"事項"),0)</f>
        <v>#REF!</v>
      </c>
      <c r="AM24" s="12" t="e">
        <f t="shared" si="81"/>
        <v>#REF!</v>
      </c>
      <c r="AP24" s="12" t="e">
        <f>IF(AM24=0,#REF!,AM24)</f>
        <v>#REF!</v>
      </c>
      <c r="AQ24" s="9" t="e">
        <f t="shared" si="82"/>
        <v>#REF!</v>
      </c>
    </row>
    <row r="25" spans="1:43" ht="26.4">
      <c r="A25" s="206">
        <v>18</v>
      </c>
      <c r="B25" s="195"/>
      <c r="C25" s="199"/>
      <c r="D25" s="405" t="s">
        <v>1394</v>
      </c>
      <c r="E25" s="407"/>
      <c r="F25" s="46"/>
      <c r="G25" s="47"/>
      <c r="H25" s="41">
        <f>SUM(H26:H27)</f>
        <v>447569</v>
      </c>
      <c r="I25" s="41">
        <f>SUM(I26:I27)</f>
        <v>89436</v>
      </c>
      <c r="J25" s="41">
        <f t="shared" ref="J25:J30" si="91">+I25-H25</f>
        <v>-358133</v>
      </c>
      <c r="K25" s="230"/>
      <c r="L25" s="232"/>
      <c r="M25" s="115" t="str">
        <f t="shared" ref="M25:M30" si="92">IF(AND(I25&lt;&gt;0,H25=0),"○","")</f>
        <v/>
      </c>
      <c r="N25" s="29" t="str">
        <f t="shared" ref="N25:N29" si="93">IF(B25&lt;&gt;"","款","-")</f>
        <v>-</v>
      </c>
      <c r="O25" s="29" t="str">
        <f t="shared" ref="O25:O29" si="94">IF(C25&lt;&gt;"","項","-")</f>
        <v>-</v>
      </c>
      <c r="P25" s="29" t="str">
        <f t="shared" ref="P25:P29" si="95">IF(D25&lt;&gt;"","目","-")</f>
        <v>目</v>
      </c>
      <c r="Q25" s="29" t="str">
        <f t="shared" ref="Q25:Q29" si="96">IF(E25&lt;&gt;"","節","-")</f>
        <v>-</v>
      </c>
      <c r="R25" s="29" t="str">
        <f t="shared" ref="R25:R29" si="97">IF(F25&lt;&gt;"","事項","-")</f>
        <v>-</v>
      </c>
      <c r="U25" s="9" t="s">
        <v>1168</v>
      </c>
      <c r="V25" s="179" t="str">
        <f t="shared" ref="V25:V29" si="98">IF(G25&lt;&gt;"",G25,"")</f>
        <v/>
      </c>
      <c r="X25" s="9">
        <f t="shared" ref="X25:X29" si="99">IF(LENB(D25)/2&gt;13.5,2,1)</f>
        <v>1</v>
      </c>
      <c r="Y25" s="9">
        <f t="shared" ref="Y25:Y29" si="100">IF(LENB(E25)/2&gt;26.5,3,IF(LENB(E25)/2&gt;13.5,2,1))</f>
        <v>1</v>
      </c>
      <c r="Z25" s="9">
        <f t="shared" ref="Z25:Z29" si="101">IF(LENB(F25)/2&gt;51,4,IF(LENB(F25)/2&gt;34,3,IF(LENB(F25)/2&gt;17,2,1)))</f>
        <v>1</v>
      </c>
      <c r="AA25" s="9">
        <f t="shared" ref="AA25:AA29" si="102">MAX(X25:Z25)</f>
        <v>1</v>
      </c>
      <c r="AB25" s="11" t="str">
        <f t="shared" ref="AB25:AB29" si="103">IF(AA25=4,"⑤"&amp;CHAR(10)&amp;CHAR(10)&amp;CHAR(10)&amp;CHAR(10),IF(AA25=3,"④"&amp;CHAR(10)&amp;CHAR(10)&amp;CHAR(10),IF(AA25=2,"③"&amp;CHAR(10)&amp;CHAR(10),"②"&amp;CHAR(10))))</f>
        <v xml:space="preserve">②
</v>
      </c>
      <c r="AD25" s="43">
        <f t="shared" ref="AD25:AF30" si="104">LENB(D25)/2</f>
        <v>9.5</v>
      </c>
      <c r="AE25" s="43">
        <f t="shared" si="104"/>
        <v>0</v>
      </c>
      <c r="AF25" s="43">
        <f t="shared" si="104"/>
        <v>0</v>
      </c>
      <c r="AH25" s="12" t="e">
        <f>IF(N25="款",B25,#REF!)</f>
        <v>#REF!</v>
      </c>
      <c r="AI25" s="12" t="e">
        <f>IF(#REF!=AH25,IF(O25="項",C25,#REF!),0)</f>
        <v>#REF!</v>
      </c>
      <c r="AJ25" s="12" t="e">
        <f>IF(#REF!=AI25,IF(P25="目",D25,#REF!),0)</f>
        <v>#REF!</v>
      </c>
      <c r="AK25" s="12" t="e">
        <f>IF(#REF!=AJ25,IF(Q25="節",E25,"事項"),0)</f>
        <v>#REF!</v>
      </c>
      <c r="AM25" s="12" t="e">
        <f t="shared" ref="AM25:AM29" si="105">IF(AI25=0,AH25,IF(AJ25=0,CONCATENATE(AH25,AI25),IF(AK25=0,CONCATENATE(AH25,AI25,AJ25),IF(AK25="事項",0,CONCATENATE(AH25,AI25,AJ25,AK25)))))</f>
        <v>#REF!</v>
      </c>
      <c r="AP25" s="12" t="e">
        <f>IF(AM25=0,#REF!,AM25)</f>
        <v>#REF!</v>
      </c>
      <c r="AQ25" s="9" t="e">
        <f t="shared" ref="AQ25:AQ29" si="106">CONCATENATE(AP25,V25)</f>
        <v>#REF!</v>
      </c>
    </row>
    <row r="26" spans="1:43" ht="40.5" customHeight="1">
      <c r="A26" s="206">
        <v>19</v>
      </c>
      <c r="B26" s="195"/>
      <c r="C26" s="195"/>
      <c r="D26" s="195"/>
      <c r="E26" s="201" t="s">
        <v>230</v>
      </c>
      <c r="F26" s="93" t="s">
        <v>854</v>
      </c>
      <c r="G26" s="181" t="s">
        <v>115</v>
      </c>
      <c r="H26" s="51">
        <v>76789</v>
      </c>
      <c r="I26" s="51">
        <v>86160</v>
      </c>
      <c r="J26" s="51">
        <f t="shared" si="91"/>
        <v>9371</v>
      </c>
      <c r="K26" s="235"/>
      <c r="L26" s="236"/>
      <c r="M26" s="115" t="str">
        <f t="shared" si="92"/>
        <v/>
      </c>
      <c r="N26" s="29" t="str">
        <f t="shared" si="93"/>
        <v>-</v>
      </c>
      <c r="O26" s="29" t="str">
        <f t="shared" si="94"/>
        <v>-</v>
      </c>
      <c r="P26" s="29" t="str">
        <f t="shared" si="95"/>
        <v>-</v>
      </c>
      <c r="Q26" s="29" t="str">
        <f t="shared" si="96"/>
        <v>節</v>
      </c>
      <c r="R26" s="29" t="str">
        <f t="shared" si="97"/>
        <v>事項</v>
      </c>
      <c r="U26" s="9" t="s">
        <v>1168</v>
      </c>
      <c r="V26" s="179" t="str">
        <f t="shared" si="98"/>
        <v>消防局</v>
      </c>
      <c r="X26" s="9">
        <f t="shared" si="99"/>
        <v>1</v>
      </c>
      <c r="Y26" s="9">
        <f t="shared" si="100"/>
        <v>1</v>
      </c>
      <c r="Z26" s="9">
        <f t="shared" si="101"/>
        <v>2</v>
      </c>
      <c r="AA26" s="9">
        <f t="shared" si="102"/>
        <v>2</v>
      </c>
      <c r="AB26" s="11" t="str">
        <f t="shared" si="103"/>
        <v xml:space="preserve">③
</v>
      </c>
      <c r="AD26" s="43">
        <f t="shared" si="104"/>
        <v>0</v>
      </c>
      <c r="AE26" s="43">
        <f t="shared" si="104"/>
        <v>12.5</v>
      </c>
      <c r="AF26" s="43">
        <f t="shared" si="104"/>
        <v>18</v>
      </c>
      <c r="AH26" s="12" t="e">
        <f t="shared" ref="AH26:AH29" si="107">IF(N26="款",B26,AH25)</f>
        <v>#REF!</v>
      </c>
      <c r="AI26" s="12" t="e">
        <f t="shared" ref="AI26:AI29" si="108">IF(AH25=AH26,IF(O26="項",C26,AI25),0)</f>
        <v>#REF!</v>
      </c>
      <c r="AJ26" s="12" t="e">
        <f t="shared" ref="AJ26:AJ29" si="109">IF(AI25=AI26,IF(P26="目",D26,AJ25),0)</f>
        <v>#REF!</v>
      </c>
      <c r="AK26" s="12" t="e">
        <f t="shared" ref="AK26:AK33" si="110">IF(AJ25=AJ26,IF(Q26="節",E26,"事項"),0)</f>
        <v>#REF!</v>
      </c>
      <c r="AM26" s="12" t="e">
        <f t="shared" si="105"/>
        <v>#REF!</v>
      </c>
      <c r="AP26" s="12" t="e">
        <f t="shared" ref="AP26:AP29" si="111">IF(AM26=0,AP25,AM26)</f>
        <v>#REF!</v>
      </c>
      <c r="AQ26" s="9" t="e">
        <f t="shared" si="106"/>
        <v>#REF!</v>
      </c>
    </row>
    <row r="27" spans="1:43" ht="26.4">
      <c r="A27" s="206">
        <v>20</v>
      </c>
      <c r="B27" s="195"/>
      <c r="C27" s="195"/>
      <c r="D27" s="195"/>
      <c r="E27" s="198" t="s">
        <v>693</v>
      </c>
      <c r="F27" s="107"/>
      <c r="G27" s="47"/>
      <c r="H27" s="41">
        <f>H28+H29</f>
        <v>370780</v>
      </c>
      <c r="I27" s="41">
        <f>I28+I29</f>
        <v>3276</v>
      </c>
      <c r="J27" s="41">
        <f t="shared" si="91"/>
        <v>-367504</v>
      </c>
      <c r="K27" s="230"/>
      <c r="L27" s="232"/>
      <c r="M27" s="115" t="str">
        <f t="shared" si="92"/>
        <v/>
      </c>
      <c r="N27" s="29" t="str">
        <f t="shared" si="93"/>
        <v>-</v>
      </c>
      <c r="O27" s="29" t="str">
        <f t="shared" si="94"/>
        <v>-</v>
      </c>
      <c r="P27" s="29" t="str">
        <f t="shared" si="95"/>
        <v>-</v>
      </c>
      <c r="Q27" s="29" t="str">
        <f t="shared" si="96"/>
        <v>節</v>
      </c>
      <c r="R27" s="29" t="str">
        <f t="shared" si="97"/>
        <v>-</v>
      </c>
      <c r="U27" s="9" t="s">
        <v>1168</v>
      </c>
      <c r="V27" s="179" t="str">
        <f t="shared" si="98"/>
        <v/>
      </c>
      <c r="X27" s="9">
        <f t="shared" si="99"/>
        <v>1</v>
      </c>
      <c r="Y27" s="9">
        <f t="shared" si="100"/>
        <v>1</v>
      </c>
      <c r="Z27" s="9">
        <f t="shared" si="101"/>
        <v>1</v>
      </c>
      <c r="AA27" s="9">
        <f t="shared" si="102"/>
        <v>1</v>
      </c>
      <c r="AB27" s="11" t="str">
        <f t="shared" si="103"/>
        <v xml:space="preserve">②
</v>
      </c>
      <c r="AD27" s="43">
        <f t="shared" si="104"/>
        <v>0</v>
      </c>
      <c r="AE27" s="43">
        <f t="shared" si="104"/>
        <v>10.5</v>
      </c>
      <c r="AF27" s="43">
        <f t="shared" si="104"/>
        <v>0</v>
      </c>
      <c r="AH27" s="12" t="e">
        <f t="shared" si="107"/>
        <v>#REF!</v>
      </c>
      <c r="AI27" s="12" t="e">
        <f t="shared" si="108"/>
        <v>#REF!</v>
      </c>
      <c r="AJ27" s="12" t="e">
        <f t="shared" si="109"/>
        <v>#REF!</v>
      </c>
      <c r="AK27" s="12" t="e">
        <f t="shared" si="110"/>
        <v>#REF!</v>
      </c>
      <c r="AM27" s="12" t="e">
        <f t="shared" si="105"/>
        <v>#REF!</v>
      </c>
      <c r="AP27" s="12" t="e">
        <f t="shared" si="111"/>
        <v>#REF!</v>
      </c>
      <c r="AQ27" s="9" t="e">
        <f t="shared" si="106"/>
        <v>#REF!</v>
      </c>
    </row>
    <row r="28" spans="1:43" ht="39.6">
      <c r="A28" s="193"/>
      <c r="B28" s="195"/>
      <c r="C28" s="195"/>
      <c r="D28" s="195"/>
      <c r="E28" s="198"/>
      <c r="F28" s="107" t="s">
        <v>1344</v>
      </c>
      <c r="G28" s="182" t="s">
        <v>115</v>
      </c>
      <c r="H28" s="41">
        <f>370780-367612</f>
        <v>3168</v>
      </c>
      <c r="I28" s="41">
        <v>3276</v>
      </c>
      <c r="J28" s="41">
        <f t="shared" si="91"/>
        <v>108</v>
      </c>
      <c r="K28" s="230"/>
      <c r="L28" s="232"/>
      <c r="M28" s="115" t="str">
        <f t="shared" si="92"/>
        <v/>
      </c>
      <c r="N28" s="29" t="str">
        <f t="shared" si="93"/>
        <v>-</v>
      </c>
      <c r="O28" s="29" t="str">
        <f t="shared" si="94"/>
        <v>-</v>
      </c>
      <c r="P28" s="29" t="str">
        <f t="shared" si="95"/>
        <v>-</v>
      </c>
      <c r="Q28" s="29" t="str">
        <f t="shared" si="96"/>
        <v>-</v>
      </c>
      <c r="R28" s="29" t="str">
        <f t="shared" si="97"/>
        <v>事項</v>
      </c>
      <c r="U28" s="9" t="s">
        <v>1168</v>
      </c>
      <c r="V28" s="179" t="str">
        <f t="shared" si="98"/>
        <v>消防局</v>
      </c>
      <c r="X28" s="9">
        <f t="shared" si="99"/>
        <v>1</v>
      </c>
      <c r="Y28" s="9">
        <f t="shared" si="100"/>
        <v>1</v>
      </c>
      <c r="Z28" s="9">
        <f t="shared" si="101"/>
        <v>2</v>
      </c>
      <c r="AA28" s="9">
        <f t="shared" si="102"/>
        <v>2</v>
      </c>
      <c r="AB28" s="11" t="str">
        <f t="shared" si="103"/>
        <v xml:space="preserve">③
</v>
      </c>
      <c r="AD28" s="43">
        <f t="shared" si="104"/>
        <v>0</v>
      </c>
      <c r="AE28" s="43">
        <f t="shared" si="104"/>
        <v>0</v>
      </c>
      <c r="AF28" s="43">
        <f t="shared" si="104"/>
        <v>18</v>
      </c>
      <c r="AH28" s="12" t="e">
        <f t="shared" si="107"/>
        <v>#REF!</v>
      </c>
      <c r="AI28" s="12" t="e">
        <f t="shared" si="108"/>
        <v>#REF!</v>
      </c>
      <c r="AJ28" s="12" t="e">
        <f t="shared" si="109"/>
        <v>#REF!</v>
      </c>
      <c r="AK28" s="12" t="e">
        <f t="shared" si="110"/>
        <v>#REF!</v>
      </c>
      <c r="AM28" s="12" t="e">
        <f t="shared" si="105"/>
        <v>#REF!</v>
      </c>
      <c r="AP28" s="12" t="e">
        <f t="shared" si="111"/>
        <v>#REF!</v>
      </c>
      <c r="AQ28" s="9" t="e">
        <f t="shared" si="106"/>
        <v>#REF!</v>
      </c>
    </row>
    <row r="29" spans="1:43" ht="39.6">
      <c r="A29" s="193"/>
      <c r="B29" s="195"/>
      <c r="C29" s="195"/>
      <c r="D29" s="195"/>
      <c r="E29" s="201"/>
      <c r="F29" s="108" t="s">
        <v>1345</v>
      </c>
      <c r="G29" s="181" t="s">
        <v>115</v>
      </c>
      <c r="H29" s="51">
        <v>367612</v>
      </c>
      <c r="I29" s="51">
        <v>0</v>
      </c>
      <c r="J29" s="51">
        <f t="shared" si="91"/>
        <v>-367612</v>
      </c>
      <c r="K29" s="235"/>
      <c r="L29" s="236"/>
      <c r="M29" s="115" t="str">
        <f t="shared" si="92"/>
        <v/>
      </c>
      <c r="N29" s="29" t="str">
        <f t="shared" si="93"/>
        <v>-</v>
      </c>
      <c r="O29" s="29" t="str">
        <f t="shared" si="94"/>
        <v>-</v>
      </c>
      <c r="P29" s="29" t="str">
        <f t="shared" si="95"/>
        <v>-</v>
      </c>
      <c r="Q29" s="29" t="str">
        <f t="shared" si="96"/>
        <v>-</v>
      </c>
      <c r="R29" s="29" t="str">
        <f t="shared" si="97"/>
        <v>事項</v>
      </c>
      <c r="U29" s="9" t="s">
        <v>1168</v>
      </c>
      <c r="V29" s="179" t="str">
        <f t="shared" si="98"/>
        <v>消防局</v>
      </c>
      <c r="X29" s="9">
        <f t="shared" si="99"/>
        <v>1</v>
      </c>
      <c r="Y29" s="9">
        <f t="shared" si="100"/>
        <v>1</v>
      </c>
      <c r="Z29" s="9">
        <f t="shared" si="101"/>
        <v>2</v>
      </c>
      <c r="AA29" s="9">
        <f t="shared" si="102"/>
        <v>2</v>
      </c>
      <c r="AB29" s="11" t="str">
        <f t="shared" si="103"/>
        <v xml:space="preserve">③
</v>
      </c>
      <c r="AD29" s="43">
        <f t="shared" si="104"/>
        <v>0</v>
      </c>
      <c r="AE29" s="43">
        <f t="shared" si="104"/>
        <v>0</v>
      </c>
      <c r="AF29" s="43">
        <f t="shared" si="104"/>
        <v>30.5</v>
      </c>
      <c r="AH29" s="12" t="e">
        <f t="shared" si="107"/>
        <v>#REF!</v>
      </c>
      <c r="AI29" s="12" t="e">
        <f t="shared" si="108"/>
        <v>#REF!</v>
      </c>
      <c r="AJ29" s="12" t="e">
        <f t="shared" si="109"/>
        <v>#REF!</v>
      </c>
      <c r="AK29" s="12" t="e">
        <f t="shared" si="110"/>
        <v>#REF!</v>
      </c>
      <c r="AM29" s="12" t="e">
        <f t="shared" si="105"/>
        <v>#REF!</v>
      </c>
      <c r="AP29" s="12" t="e">
        <f t="shared" si="111"/>
        <v>#REF!</v>
      </c>
      <c r="AQ29" s="9" t="e">
        <f t="shared" si="106"/>
        <v>#REF!</v>
      </c>
    </row>
    <row r="30" spans="1:43" ht="26.4">
      <c r="A30" s="193">
        <v>21</v>
      </c>
      <c r="B30" s="195"/>
      <c r="C30" s="405" t="s">
        <v>244</v>
      </c>
      <c r="D30" s="406"/>
      <c r="E30" s="407"/>
      <c r="F30" s="49"/>
      <c r="G30" s="40"/>
      <c r="H30" s="41">
        <f>SUM(,H31)</f>
        <v>8068</v>
      </c>
      <c r="I30" s="41">
        <f>SUM(,I31)</f>
        <v>7008</v>
      </c>
      <c r="J30" s="41">
        <f t="shared" si="91"/>
        <v>-1060</v>
      </c>
      <c r="K30" s="230"/>
      <c r="L30" s="232"/>
      <c r="M30" s="115" t="str">
        <f t="shared" si="92"/>
        <v/>
      </c>
      <c r="N30" s="29" t="str">
        <f t="shared" ref="N30:N33" si="112">IF(B30&lt;&gt;"","款","-")</f>
        <v>-</v>
      </c>
      <c r="O30" s="29" t="str">
        <f t="shared" ref="O30:O33" si="113">IF(C30&lt;&gt;"","項","-")</f>
        <v>項</v>
      </c>
      <c r="P30" s="29" t="str">
        <f t="shared" ref="P30:P33" si="114">IF(D30&lt;&gt;"","目","-")</f>
        <v>-</v>
      </c>
      <c r="Q30" s="29" t="str">
        <f t="shared" ref="Q30:Q33" si="115">IF(E30&lt;&gt;"","節","-")</f>
        <v>-</v>
      </c>
      <c r="R30" s="29" t="str">
        <f t="shared" ref="R30:R33" si="116">IF(F30&lt;&gt;"","事項","-")</f>
        <v>-</v>
      </c>
      <c r="U30" s="9" t="s">
        <v>1168</v>
      </c>
      <c r="V30" s="179" t="str">
        <f t="shared" ref="V30:V33" si="117">IF(G30&lt;&gt;"",G30,"")</f>
        <v/>
      </c>
      <c r="X30" s="9">
        <f t="shared" ref="X30:X33" si="118">IF(LENB(D30)/2&gt;13.5,2,1)</f>
        <v>1</v>
      </c>
      <c r="Y30" s="9">
        <f t="shared" ref="Y30:Y33" si="119">IF(LENB(E30)/2&gt;26.5,3,IF(LENB(E30)/2&gt;13.5,2,1))</f>
        <v>1</v>
      </c>
      <c r="Z30" s="9">
        <f t="shared" ref="Z30:Z33" si="120">IF(LENB(F30)/2&gt;51,4,IF(LENB(F30)/2&gt;34,3,IF(LENB(F30)/2&gt;17,2,1)))</f>
        <v>1</v>
      </c>
      <c r="AA30" s="9">
        <f t="shared" ref="AA30:AA33" si="121">MAX(X30:Z30)</f>
        <v>1</v>
      </c>
      <c r="AB30" s="11" t="str">
        <f t="shared" ref="AB30:AB33" si="122">IF(AA30=4,"⑤"&amp;CHAR(10)&amp;CHAR(10)&amp;CHAR(10)&amp;CHAR(10),IF(AA30=3,"④"&amp;CHAR(10)&amp;CHAR(10)&amp;CHAR(10),IF(AA30=2,"③"&amp;CHAR(10)&amp;CHAR(10),"②"&amp;CHAR(10))))</f>
        <v xml:space="preserve">②
</v>
      </c>
      <c r="AD30" s="43">
        <f t="shared" si="104"/>
        <v>0</v>
      </c>
      <c r="AE30" s="43">
        <f t="shared" si="104"/>
        <v>0</v>
      </c>
      <c r="AF30" s="43">
        <f t="shared" si="104"/>
        <v>0</v>
      </c>
      <c r="AH30" s="12" t="e">
        <f>IF(N30="款",B30,#REF!)</f>
        <v>#REF!</v>
      </c>
      <c r="AI30" s="12" t="e">
        <f>IF(#REF!=AH30,IF(O30="項",C30,#REF!),0)</f>
        <v>#REF!</v>
      </c>
      <c r="AJ30" s="12" t="e">
        <f>IF(#REF!=AI30,IF(P30="目",D30,#REF!),0)</f>
        <v>#REF!</v>
      </c>
      <c r="AK30" s="12" t="e">
        <f>IF(#REF!=AJ30,IF(Q30="節",E30,"事項"),0)</f>
        <v>#REF!</v>
      </c>
      <c r="AM30" s="12" t="e">
        <f t="shared" ref="AM30:AM33" si="123">IF(AI30=0,AH30,IF(AJ30=0,CONCATENATE(AH30,AI30),IF(AK30=0,CONCATENATE(AH30,AI30,AJ30),IF(AK30="事項",0,CONCATENATE(AH30,AI30,AJ30,AK30)))))</f>
        <v>#REF!</v>
      </c>
      <c r="AP30" s="12" t="e">
        <f>IF(AM30=0,#REF!,AM30)</f>
        <v>#REF!</v>
      </c>
      <c r="AQ30" s="9" t="e">
        <f t="shared" ref="AQ30:AQ33" si="124">CONCATENATE(AP30,V30)</f>
        <v>#REF!</v>
      </c>
    </row>
    <row r="31" spans="1:43" ht="26.4">
      <c r="A31" s="193">
        <v>22</v>
      </c>
      <c r="B31" s="195"/>
      <c r="C31" s="195"/>
      <c r="D31" s="405" t="s">
        <v>697</v>
      </c>
      <c r="E31" s="407"/>
      <c r="F31" s="46"/>
      <c r="G31" s="47"/>
      <c r="H31" s="41">
        <f>SUM(H32)</f>
        <v>8068</v>
      </c>
      <c r="I31" s="41">
        <f>SUM(I32)</f>
        <v>7008</v>
      </c>
      <c r="J31" s="41">
        <f t="shared" ref="J31:J33" si="125">+I31-H31</f>
        <v>-1060</v>
      </c>
      <c r="K31" s="230"/>
      <c r="L31" s="232"/>
      <c r="M31" s="115" t="str">
        <f t="shared" ref="M31:M33" si="126">IF(AND(I31&lt;&gt;0,H31=0),"○","")</f>
        <v/>
      </c>
      <c r="N31" s="29" t="str">
        <f t="shared" si="112"/>
        <v>-</v>
      </c>
      <c r="O31" s="29" t="str">
        <f t="shared" si="113"/>
        <v>-</v>
      </c>
      <c r="P31" s="29" t="str">
        <f t="shared" si="114"/>
        <v>目</v>
      </c>
      <c r="Q31" s="29" t="str">
        <f t="shared" si="115"/>
        <v>-</v>
      </c>
      <c r="R31" s="29" t="str">
        <f t="shared" si="116"/>
        <v>-</v>
      </c>
      <c r="U31" s="9" t="s">
        <v>1168</v>
      </c>
      <c r="V31" s="179" t="str">
        <f t="shared" si="117"/>
        <v/>
      </c>
      <c r="X31" s="9">
        <f t="shared" si="118"/>
        <v>1</v>
      </c>
      <c r="Y31" s="9">
        <f t="shared" si="119"/>
        <v>1</v>
      </c>
      <c r="Z31" s="9">
        <f t="shared" si="120"/>
        <v>1</v>
      </c>
      <c r="AA31" s="9">
        <f t="shared" si="121"/>
        <v>1</v>
      </c>
      <c r="AB31" s="11" t="str">
        <f t="shared" si="122"/>
        <v xml:space="preserve">②
</v>
      </c>
      <c r="AD31" s="43">
        <f t="shared" ref="AD31:AF33" si="127">LENB(D31)/2</f>
        <v>9.5</v>
      </c>
      <c r="AE31" s="43">
        <f t="shared" si="127"/>
        <v>0</v>
      </c>
      <c r="AF31" s="43">
        <f t="shared" si="127"/>
        <v>0</v>
      </c>
      <c r="AH31" s="12" t="e">
        <f>IF(N31="款",B31,#REF!)</f>
        <v>#REF!</v>
      </c>
      <c r="AI31" s="12" t="e">
        <f>IF(#REF!=AH31,IF(O31="項",C31,#REF!),0)</f>
        <v>#REF!</v>
      </c>
      <c r="AJ31" s="12" t="e">
        <f>IF(#REF!=AI31,IF(P31="目",D31,#REF!),0)</f>
        <v>#REF!</v>
      </c>
      <c r="AK31" s="12" t="e">
        <f>IF(#REF!=AJ31,IF(Q31="節",E31,"事項"),0)</f>
        <v>#REF!</v>
      </c>
      <c r="AM31" s="12" t="e">
        <f t="shared" si="123"/>
        <v>#REF!</v>
      </c>
      <c r="AP31" s="12" t="e">
        <f>IF(AM31=0,#REF!,AM31)</f>
        <v>#REF!</v>
      </c>
      <c r="AQ31" s="9" t="e">
        <f t="shared" si="124"/>
        <v>#REF!</v>
      </c>
    </row>
    <row r="32" spans="1:43" ht="39.6">
      <c r="A32" s="193">
        <v>23</v>
      </c>
      <c r="B32" s="202"/>
      <c r="C32" s="202"/>
      <c r="D32" s="197"/>
      <c r="E32" s="198" t="s">
        <v>263</v>
      </c>
      <c r="F32" s="46" t="s">
        <v>533</v>
      </c>
      <c r="G32" s="182" t="s">
        <v>115</v>
      </c>
      <c r="H32" s="41">
        <v>8068</v>
      </c>
      <c r="I32" s="41">
        <v>7008</v>
      </c>
      <c r="J32" s="41">
        <f t="shared" si="125"/>
        <v>-1060</v>
      </c>
      <c r="K32" s="230"/>
      <c r="L32" s="232"/>
      <c r="M32" s="115" t="str">
        <f t="shared" si="126"/>
        <v/>
      </c>
      <c r="N32" s="29" t="str">
        <f t="shared" si="112"/>
        <v>-</v>
      </c>
      <c r="O32" s="29" t="str">
        <f t="shared" si="113"/>
        <v>-</v>
      </c>
      <c r="P32" s="29" t="str">
        <f t="shared" si="114"/>
        <v>-</v>
      </c>
      <c r="Q32" s="29" t="str">
        <f t="shared" si="115"/>
        <v>節</v>
      </c>
      <c r="R32" s="29" t="str">
        <f t="shared" si="116"/>
        <v>事項</v>
      </c>
      <c r="U32" s="9" t="s">
        <v>1168</v>
      </c>
      <c r="V32" s="179" t="str">
        <f t="shared" si="117"/>
        <v>消防局</v>
      </c>
      <c r="X32" s="9">
        <f t="shared" si="118"/>
        <v>1</v>
      </c>
      <c r="Y32" s="9">
        <f t="shared" si="119"/>
        <v>2</v>
      </c>
      <c r="Z32" s="9">
        <f t="shared" si="120"/>
        <v>1</v>
      </c>
      <c r="AA32" s="9">
        <f t="shared" si="121"/>
        <v>2</v>
      </c>
      <c r="AB32" s="11" t="str">
        <f t="shared" si="122"/>
        <v xml:space="preserve">③
</v>
      </c>
      <c r="AD32" s="43">
        <f t="shared" si="127"/>
        <v>0</v>
      </c>
      <c r="AE32" s="43">
        <f t="shared" si="127"/>
        <v>14.5</v>
      </c>
      <c r="AF32" s="43">
        <f t="shared" si="127"/>
        <v>15</v>
      </c>
      <c r="AH32" s="12" t="e">
        <f t="shared" ref="AH32:AH33" si="128">IF(N32="款",B32,AH31)</f>
        <v>#REF!</v>
      </c>
      <c r="AI32" s="12" t="e">
        <f t="shared" ref="AI32:AI33" si="129">IF(AH31=AH32,IF(O32="項",C32,AI31),0)</f>
        <v>#REF!</v>
      </c>
      <c r="AJ32" s="12" t="e">
        <f t="shared" ref="AJ32:AJ33" si="130">IF(AI31=AI32,IF(P32="目",D32,AJ31),0)</f>
        <v>#REF!</v>
      </c>
      <c r="AK32" s="12" t="e">
        <f t="shared" si="110"/>
        <v>#REF!</v>
      </c>
      <c r="AM32" s="12" t="e">
        <f t="shared" si="123"/>
        <v>#REF!</v>
      </c>
      <c r="AP32" s="12" t="e">
        <f t="shared" ref="AP32:AP33" si="131">IF(AM32=0,AP31,AM32)</f>
        <v>#REF!</v>
      </c>
      <c r="AQ32" s="9" t="e">
        <f t="shared" si="124"/>
        <v>#REF!</v>
      </c>
    </row>
    <row r="33" spans="1:43" ht="26.4">
      <c r="A33" s="193">
        <v>24</v>
      </c>
      <c r="B33" s="408" t="s">
        <v>1396</v>
      </c>
      <c r="C33" s="409"/>
      <c r="D33" s="409"/>
      <c r="E33" s="410"/>
      <c r="F33" s="218"/>
      <c r="G33" s="219"/>
      <c r="H33" s="220">
        <f t="shared" ref="H33:I35" si="132">SUM(H34)</f>
        <v>8114</v>
      </c>
      <c r="I33" s="220">
        <f t="shared" si="132"/>
        <v>6179</v>
      </c>
      <c r="J33" s="220">
        <f t="shared" si="125"/>
        <v>-1935</v>
      </c>
      <c r="K33" s="230"/>
      <c r="L33" s="231"/>
      <c r="M33" s="114" t="str">
        <f t="shared" si="126"/>
        <v/>
      </c>
      <c r="N33" s="29" t="str">
        <f t="shared" si="112"/>
        <v>款</v>
      </c>
      <c r="O33" s="29" t="str">
        <f t="shared" si="113"/>
        <v>-</v>
      </c>
      <c r="P33" s="29" t="str">
        <f t="shared" si="114"/>
        <v>-</v>
      </c>
      <c r="Q33" s="29" t="str">
        <f t="shared" si="115"/>
        <v>-</v>
      </c>
      <c r="R33" s="29" t="str">
        <f t="shared" si="116"/>
        <v>-</v>
      </c>
      <c r="U33" s="9" t="s">
        <v>1104</v>
      </c>
      <c r="V33" s="179" t="str">
        <f t="shared" si="117"/>
        <v/>
      </c>
      <c r="X33" s="9">
        <f t="shared" si="118"/>
        <v>1</v>
      </c>
      <c r="Y33" s="9">
        <f t="shared" si="119"/>
        <v>1</v>
      </c>
      <c r="Z33" s="9">
        <f t="shared" si="120"/>
        <v>1</v>
      </c>
      <c r="AA33" s="9">
        <f t="shared" si="121"/>
        <v>1</v>
      </c>
      <c r="AB33" s="11" t="str">
        <f t="shared" si="122"/>
        <v xml:space="preserve">②
</v>
      </c>
      <c r="AD33" s="43">
        <f t="shared" si="127"/>
        <v>0</v>
      </c>
      <c r="AE33" s="43">
        <f t="shared" si="127"/>
        <v>0</v>
      </c>
      <c r="AF33" s="43">
        <f t="shared" si="127"/>
        <v>0</v>
      </c>
      <c r="AH33" s="12" t="str">
        <f t="shared" si="128"/>
        <v>19款　財産収入</v>
      </c>
      <c r="AI33" s="12" t="e">
        <f t="shared" si="129"/>
        <v>#REF!</v>
      </c>
      <c r="AJ33" s="12" t="e">
        <f t="shared" si="130"/>
        <v>#REF!</v>
      </c>
      <c r="AK33" s="12" t="e">
        <f t="shared" si="110"/>
        <v>#REF!</v>
      </c>
      <c r="AM33" s="12" t="e">
        <f t="shared" si="123"/>
        <v>#REF!</v>
      </c>
      <c r="AP33" s="12" t="e">
        <f t="shared" si="131"/>
        <v>#REF!</v>
      </c>
      <c r="AQ33" s="9" t="e">
        <f t="shared" si="124"/>
        <v>#REF!</v>
      </c>
    </row>
    <row r="34" spans="1:43" ht="26.4">
      <c r="A34" s="193">
        <v>25</v>
      </c>
      <c r="B34" s="195"/>
      <c r="C34" s="405" t="s">
        <v>277</v>
      </c>
      <c r="D34" s="406"/>
      <c r="E34" s="407"/>
      <c r="F34" s="39"/>
      <c r="G34" s="40"/>
      <c r="H34" s="41">
        <f t="shared" si="132"/>
        <v>8114</v>
      </c>
      <c r="I34" s="41">
        <f t="shared" si="132"/>
        <v>6179</v>
      </c>
      <c r="J34" s="41">
        <f t="shared" ref="J34:J41" si="133">+I34-H34</f>
        <v>-1935</v>
      </c>
      <c r="K34" s="230"/>
      <c r="L34" s="232"/>
      <c r="M34" s="115" t="str">
        <f t="shared" ref="M34:M41" si="134">IF(AND(I34&lt;&gt;0,H34=0),"○","")</f>
        <v/>
      </c>
      <c r="N34" s="29" t="str">
        <f t="shared" ref="N34:N39" si="135">IF(B34&lt;&gt;"","款","-")</f>
        <v>-</v>
      </c>
      <c r="O34" s="29" t="str">
        <f t="shared" ref="O34:O39" si="136">IF(C34&lt;&gt;"","項","-")</f>
        <v>項</v>
      </c>
      <c r="P34" s="29" t="str">
        <f t="shared" ref="P34:P39" si="137">IF(D34&lt;&gt;"","目","-")</f>
        <v>-</v>
      </c>
      <c r="Q34" s="29" t="str">
        <f t="shared" ref="Q34:Q39" si="138">IF(E34&lt;&gt;"","節","-")</f>
        <v>-</v>
      </c>
      <c r="R34" s="29" t="str">
        <f t="shared" ref="R34:R39" si="139">IF(F34&lt;&gt;"","事項","-")</f>
        <v>-</v>
      </c>
      <c r="U34" s="9" t="s">
        <v>1104</v>
      </c>
      <c r="V34" s="179" t="str">
        <f t="shared" ref="V34:V39" si="140">IF(G34&lt;&gt;"",G34,"")</f>
        <v/>
      </c>
      <c r="X34" s="9">
        <f t="shared" ref="X34:X39" si="141">IF(LENB(D34)/2&gt;13.5,2,1)</f>
        <v>1</v>
      </c>
      <c r="Y34" s="9">
        <f t="shared" ref="Y34:Y39" si="142">IF(LENB(E34)/2&gt;26.5,3,IF(LENB(E34)/2&gt;13.5,2,1))</f>
        <v>1</v>
      </c>
      <c r="Z34" s="9">
        <f t="shared" ref="Z34:Z39" si="143">IF(LENB(F34)/2&gt;51,4,IF(LENB(F34)/2&gt;34,3,IF(LENB(F34)/2&gt;17,2,1)))</f>
        <v>1</v>
      </c>
      <c r="AA34" s="9">
        <f t="shared" ref="AA34:AA39" si="144">MAX(X34:Z34)</f>
        <v>1</v>
      </c>
      <c r="AB34" s="11" t="str">
        <f t="shared" ref="AB34:AB39" si="145">IF(AA34=4,"⑤"&amp;CHAR(10)&amp;CHAR(10)&amp;CHAR(10)&amp;CHAR(10),IF(AA34=3,"④"&amp;CHAR(10)&amp;CHAR(10)&amp;CHAR(10),IF(AA34=2,"③"&amp;CHAR(10)&amp;CHAR(10),"②"&amp;CHAR(10))))</f>
        <v xml:space="preserve">②
</v>
      </c>
      <c r="AD34" s="43">
        <f t="shared" ref="AD34:AF41" si="146">LENB(D34)/2</f>
        <v>0</v>
      </c>
      <c r="AE34" s="43">
        <f t="shared" si="146"/>
        <v>0</v>
      </c>
      <c r="AF34" s="43">
        <f t="shared" si="146"/>
        <v>0</v>
      </c>
      <c r="AH34" s="12" t="e">
        <f>IF(N34="款",B34,#REF!)</f>
        <v>#REF!</v>
      </c>
      <c r="AI34" s="12" t="e">
        <f>IF(#REF!=AH34,IF(O34="項",C34,#REF!),0)</f>
        <v>#REF!</v>
      </c>
      <c r="AJ34" s="12" t="e">
        <f>IF(#REF!=AI34,IF(P34="目",D34,#REF!),0)</f>
        <v>#REF!</v>
      </c>
      <c r="AK34" s="12" t="e">
        <f>IF(#REF!=AJ34,IF(Q34="節",E34,"事項"),0)</f>
        <v>#REF!</v>
      </c>
      <c r="AM34" s="12" t="e">
        <f t="shared" ref="AM34:AM39" si="147">IF(AI34=0,AH34,IF(AJ34=0,CONCATENATE(AH34,AI34),IF(AK34=0,CONCATENATE(AH34,AI34,AJ34),IF(AK34="事項",0,CONCATENATE(AH34,AI34,AJ34,AK34)))))</f>
        <v>#REF!</v>
      </c>
      <c r="AP34" s="12" t="e">
        <f>IF(AM34=0,#REF!,AM34)</f>
        <v>#REF!</v>
      </c>
      <c r="AQ34" s="9" t="e">
        <f t="shared" ref="AQ34:AQ39" si="148">CONCATENATE(AP34,V34)</f>
        <v>#REF!</v>
      </c>
    </row>
    <row r="35" spans="1:43" ht="26.4">
      <c r="A35" s="193">
        <v>26</v>
      </c>
      <c r="B35" s="195"/>
      <c r="C35" s="199"/>
      <c r="D35" s="405" t="s">
        <v>278</v>
      </c>
      <c r="E35" s="407"/>
      <c r="F35" s="46"/>
      <c r="G35" s="47"/>
      <c r="H35" s="41">
        <f t="shared" si="132"/>
        <v>8114</v>
      </c>
      <c r="I35" s="41">
        <f t="shared" si="132"/>
        <v>6179</v>
      </c>
      <c r="J35" s="41">
        <f t="shared" si="133"/>
        <v>-1935</v>
      </c>
      <c r="K35" s="230"/>
      <c r="L35" s="232"/>
      <c r="M35" s="115" t="str">
        <f t="shared" si="134"/>
        <v/>
      </c>
      <c r="N35" s="29" t="str">
        <f t="shared" si="135"/>
        <v>-</v>
      </c>
      <c r="O35" s="29" t="str">
        <f t="shared" si="136"/>
        <v>-</v>
      </c>
      <c r="P35" s="29" t="str">
        <f t="shared" si="137"/>
        <v>目</v>
      </c>
      <c r="Q35" s="29" t="str">
        <f t="shared" si="138"/>
        <v>-</v>
      </c>
      <c r="R35" s="29" t="str">
        <f t="shared" si="139"/>
        <v>-</v>
      </c>
      <c r="U35" s="9" t="s">
        <v>1104</v>
      </c>
      <c r="V35" s="179" t="str">
        <f t="shared" si="140"/>
        <v/>
      </c>
      <c r="X35" s="9">
        <f t="shared" si="141"/>
        <v>1</v>
      </c>
      <c r="Y35" s="9">
        <f t="shared" si="142"/>
        <v>1</v>
      </c>
      <c r="Z35" s="9">
        <f t="shared" si="143"/>
        <v>1</v>
      </c>
      <c r="AA35" s="9">
        <f t="shared" si="144"/>
        <v>1</v>
      </c>
      <c r="AB35" s="11" t="str">
        <f t="shared" si="145"/>
        <v xml:space="preserve">②
</v>
      </c>
      <c r="AD35" s="43">
        <f t="shared" si="146"/>
        <v>7.5</v>
      </c>
      <c r="AE35" s="43">
        <f t="shared" si="146"/>
        <v>0</v>
      </c>
      <c r="AF35" s="43">
        <f t="shared" si="146"/>
        <v>0</v>
      </c>
      <c r="AH35" s="12" t="e">
        <f t="shared" ref="AH35:AH41" si="149">IF(N35="款",B35,AH34)</f>
        <v>#REF!</v>
      </c>
      <c r="AI35" s="12" t="e">
        <f t="shared" ref="AI35:AI41" si="150">IF(AH34=AH35,IF(O35="項",C35,AI34),0)</f>
        <v>#REF!</v>
      </c>
      <c r="AJ35" s="12" t="e">
        <f t="shared" ref="AJ35:AJ41" si="151">IF(AI34=AI35,IF(P35="目",D35,AJ34),0)</f>
        <v>#REF!</v>
      </c>
      <c r="AK35" s="12" t="e">
        <f t="shared" ref="AK35:AK41" si="152">IF(AJ34=AJ35,IF(Q35="節",E35,"事項"),0)</f>
        <v>#REF!</v>
      </c>
      <c r="AM35" s="12" t="e">
        <f t="shared" si="147"/>
        <v>#REF!</v>
      </c>
      <c r="AP35" s="12" t="e">
        <f t="shared" ref="AP35:AP41" si="153">IF(AM35=0,AP34,AM35)</f>
        <v>#REF!</v>
      </c>
      <c r="AQ35" s="9" t="e">
        <f t="shared" si="148"/>
        <v>#REF!</v>
      </c>
    </row>
    <row r="36" spans="1:43" ht="26.4">
      <c r="A36" s="193">
        <v>27</v>
      </c>
      <c r="B36" s="195"/>
      <c r="C36" s="203"/>
      <c r="D36" s="199"/>
      <c r="E36" s="204" t="s">
        <v>279</v>
      </c>
      <c r="F36" s="46" t="s">
        <v>503</v>
      </c>
      <c r="G36" s="47"/>
      <c r="H36" s="41">
        <f>SUM(H37:H37)</f>
        <v>8114</v>
      </c>
      <c r="I36" s="41">
        <f>SUM(I37:I37)</f>
        <v>6179</v>
      </c>
      <c r="J36" s="41">
        <f t="shared" si="133"/>
        <v>-1935</v>
      </c>
      <c r="K36" s="230"/>
      <c r="L36" s="232"/>
      <c r="M36" s="115" t="str">
        <f t="shared" si="134"/>
        <v/>
      </c>
      <c r="N36" s="29" t="str">
        <f t="shared" si="135"/>
        <v>-</v>
      </c>
      <c r="O36" s="29" t="str">
        <f t="shared" si="136"/>
        <v>-</v>
      </c>
      <c r="P36" s="29" t="str">
        <f t="shared" si="137"/>
        <v>-</v>
      </c>
      <c r="Q36" s="29" t="str">
        <f t="shared" si="138"/>
        <v>節</v>
      </c>
      <c r="R36" s="29" t="str">
        <f t="shared" si="139"/>
        <v>事項</v>
      </c>
      <c r="U36" s="9" t="s">
        <v>1104</v>
      </c>
      <c r="V36" s="179" t="str">
        <f t="shared" si="140"/>
        <v/>
      </c>
      <c r="X36" s="9">
        <f t="shared" si="141"/>
        <v>1</v>
      </c>
      <c r="Y36" s="9">
        <f t="shared" si="142"/>
        <v>1</v>
      </c>
      <c r="Z36" s="9">
        <f t="shared" si="143"/>
        <v>1</v>
      </c>
      <c r="AA36" s="9">
        <f t="shared" si="144"/>
        <v>1</v>
      </c>
      <c r="AB36" s="11" t="str">
        <f t="shared" si="145"/>
        <v xml:space="preserve">②
</v>
      </c>
      <c r="AD36" s="43">
        <f t="shared" si="146"/>
        <v>0</v>
      </c>
      <c r="AE36" s="43">
        <f t="shared" si="146"/>
        <v>7.5</v>
      </c>
      <c r="AF36" s="43">
        <f t="shared" si="146"/>
        <v>8</v>
      </c>
      <c r="AH36" s="12" t="e">
        <f t="shared" si="149"/>
        <v>#REF!</v>
      </c>
      <c r="AI36" s="12" t="e">
        <f t="shared" si="150"/>
        <v>#REF!</v>
      </c>
      <c r="AJ36" s="12" t="e">
        <f t="shared" si="151"/>
        <v>#REF!</v>
      </c>
      <c r="AK36" s="12" t="e">
        <f t="shared" si="152"/>
        <v>#REF!</v>
      </c>
      <c r="AM36" s="12" t="e">
        <f t="shared" si="147"/>
        <v>#REF!</v>
      </c>
      <c r="AP36" s="12" t="e">
        <f t="shared" si="153"/>
        <v>#REF!</v>
      </c>
      <c r="AQ36" s="9" t="e">
        <f t="shared" si="148"/>
        <v>#REF!</v>
      </c>
    </row>
    <row r="37" spans="1:43" ht="26.4">
      <c r="A37" s="193"/>
      <c r="B37" s="195"/>
      <c r="C37" s="203"/>
      <c r="D37" s="195"/>
      <c r="E37" s="205"/>
      <c r="F37" s="46"/>
      <c r="G37" s="182" t="s">
        <v>115</v>
      </c>
      <c r="H37" s="41">
        <v>8114</v>
      </c>
      <c r="I37" s="41">
        <v>6179</v>
      </c>
      <c r="J37" s="41">
        <f t="shared" si="133"/>
        <v>-1935</v>
      </c>
      <c r="K37" s="230"/>
      <c r="L37" s="232"/>
      <c r="M37" s="115" t="str">
        <f t="shared" si="134"/>
        <v/>
      </c>
      <c r="N37" s="29" t="str">
        <f t="shared" si="135"/>
        <v>-</v>
      </c>
      <c r="O37" s="29" t="str">
        <f t="shared" si="136"/>
        <v>-</v>
      </c>
      <c r="P37" s="29" t="str">
        <f t="shared" si="137"/>
        <v>-</v>
      </c>
      <c r="Q37" s="29" t="str">
        <f t="shared" si="138"/>
        <v>-</v>
      </c>
      <c r="R37" s="29" t="str">
        <f t="shared" si="139"/>
        <v>-</v>
      </c>
      <c r="U37" s="9" t="s">
        <v>1104</v>
      </c>
      <c r="V37" s="179" t="str">
        <f t="shared" si="140"/>
        <v>消防局</v>
      </c>
      <c r="X37" s="9">
        <f t="shared" si="141"/>
        <v>1</v>
      </c>
      <c r="Y37" s="9">
        <f t="shared" si="142"/>
        <v>1</v>
      </c>
      <c r="Z37" s="9">
        <f t="shared" si="143"/>
        <v>1</v>
      </c>
      <c r="AA37" s="9">
        <f t="shared" si="144"/>
        <v>1</v>
      </c>
      <c r="AB37" s="11" t="str">
        <f t="shared" si="145"/>
        <v xml:space="preserve">②
</v>
      </c>
      <c r="AD37" s="43">
        <f t="shared" si="146"/>
        <v>0</v>
      </c>
      <c r="AE37" s="43">
        <f t="shared" si="146"/>
        <v>0</v>
      </c>
      <c r="AF37" s="43">
        <f t="shared" si="146"/>
        <v>0</v>
      </c>
      <c r="AH37" s="12" t="e">
        <f>IF(N37="款",B37,#REF!)</f>
        <v>#REF!</v>
      </c>
      <c r="AI37" s="12" t="e">
        <f>IF(#REF!=AH37,IF(O37="項",C37,#REF!),0)</f>
        <v>#REF!</v>
      </c>
      <c r="AJ37" s="12" t="e">
        <f>IF(#REF!=AI37,IF(P37="目",D37,#REF!),0)</f>
        <v>#REF!</v>
      </c>
      <c r="AK37" s="12" t="e">
        <f>IF(#REF!=AJ37,IF(Q37="節",E37,"事項"),0)</f>
        <v>#REF!</v>
      </c>
      <c r="AM37" s="12" t="e">
        <f t="shared" si="147"/>
        <v>#REF!</v>
      </c>
      <c r="AP37" s="12" t="e">
        <f>IF(AM37=0,#REF!,AM37)</f>
        <v>#REF!</v>
      </c>
      <c r="AQ37" s="9" t="e">
        <f t="shared" si="148"/>
        <v>#REF!</v>
      </c>
    </row>
    <row r="38" spans="1:43" ht="26.4">
      <c r="A38" s="193">
        <v>28</v>
      </c>
      <c r="B38" s="408" t="s">
        <v>911</v>
      </c>
      <c r="C38" s="409"/>
      <c r="D38" s="409"/>
      <c r="E38" s="410"/>
      <c r="F38" s="218"/>
      <c r="G38" s="219"/>
      <c r="H38" s="220">
        <f t="shared" ref="H38:I40" si="154">SUM(H39)</f>
        <v>5000</v>
      </c>
      <c r="I38" s="220">
        <f t="shared" si="154"/>
        <v>13000</v>
      </c>
      <c r="J38" s="220">
        <f t="shared" si="133"/>
        <v>8000</v>
      </c>
      <c r="K38" s="230"/>
      <c r="L38" s="231"/>
      <c r="M38" s="114" t="str">
        <f t="shared" si="134"/>
        <v/>
      </c>
      <c r="N38" s="29" t="str">
        <f t="shared" si="135"/>
        <v>款</v>
      </c>
      <c r="O38" s="29" t="str">
        <f t="shared" si="136"/>
        <v>-</v>
      </c>
      <c r="P38" s="29" t="str">
        <f t="shared" si="137"/>
        <v>-</v>
      </c>
      <c r="Q38" s="29" t="str">
        <f t="shared" si="138"/>
        <v>-</v>
      </c>
      <c r="R38" s="29" t="str">
        <f t="shared" si="139"/>
        <v>-</v>
      </c>
      <c r="U38" s="9" t="s">
        <v>1105</v>
      </c>
      <c r="V38" s="179" t="str">
        <f t="shared" si="140"/>
        <v/>
      </c>
      <c r="X38" s="9">
        <f t="shared" si="141"/>
        <v>1</v>
      </c>
      <c r="Y38" s="9">
        <f t="shared" si="142"/>
        <v>1</v>
      </c>
      <c r="Z38" s="9">
        <f t="shared" si="143"/>
        <v>1</v>
      </c>
      <c r="AA38" s="9">
        <f t="shared" si="144"/>
        <v>1</v>
      </c>
      <c r="AB38" s="11" t="str">
        <f t="shared" si="145"/>
        <v xml:space="preserve">②
</v>
      </c>
      <c r="AD38" s="43">
        <f t="shared" si="146"/>
        <v>0</v>
      </c>
      <c r="AE38" s="43">
        <f t="shared" si="146"/>
        <v>0</v>
      </c>
      <c r="AF38" s="43">
        <f t="shared" si="146"/>
        <v>0</v>
      </c>
      <c r="AH38" s="12" t="str">
        <f>IF(N38="款",B38,#REF!)</f>
        <v>20款　寄付金</v>
      </c>
      <c r="AI38" s="12" t="e">
        <f>IF(#REF!=AH38,IF(O38="項",C38,#REF!),0)</f>
        <v>#REF!</v>
      </c>
      <c r="AJ38" s="12" t="e">
        <f>IF(#REF!=AI38,IF(P38="目",D38,#REF!),0)</f>
        <v>#REF!</v>
      </c>
      <c r="AK38" s="12" t="e">
        <f>IF(#REF!=AJ38,IF(Q38="節",E38,"事項"),0)</f>
        <v>#REF!</v>
      </c>
      <c r="AM38" s="12" t="e">
        <f t="shared" si="147"/>
        <v>#REF!</v>
      </c>
      <c r="AP38" s="12" t="e">
        <f>IF(AM38=0,#REF!,AM38)</f>
        <v>#REF!</v>
      </c>
      <c r="AQ38" s="9" t="e">
        <f t="shared" si="148"/>
        <v>#REF!</v>
      </c>
    </row>
    <row r="39" spans="1:43" ht="26.4">
      <c r="A39" s="193">
        <v>29</v>
      </c>
      <c r="B39" s="194"/>
      <c r="C39" s="405" t="s">
        <v>584</v>
      </c>
      <c r="D39" s="406"/>
      <c r="E39" s="407"/>
      <c r="F39" s="39"/>
      <c r="G39" s="40"/>
      <c r="H39" s="41">
        <f t="shared" si="154"/>
        <v>5000</v>
      </c>
      <c r="I39" s="41">
        <f t="shared" si="154"/>
        <v>13000</v>
      </c>
      <c r="J39" s="41">
        <f t="shared" si="133"/>
        <v>8000</v>
      </c>
      <c r="K39" s="230"/>
      <c r="L39" s="232"/>
      <c r="M39" s="115" t="str">
        <f t="shared" si="134"/>
        <v/>
      </c>
      <c r="N39" s="29" t="str">
        <f t="shared" si="135"/>
        <v>-</v>
      </c>
      <c r="O39" s="29" t="str">
        <f t="shared" si="136"/>
        <v>項</v>
      </c>
      <c r="P39" s="29" t="str">
        <f t="shared" si="137"/>
        <v>-</v>
      </c>
      <c r="Q39" s="29" t="str">
        <f t="shared" si="138"/>
        <v>-</v>
      </c>
      <c r="R39" s="29" t="str">
        <f t="shared" si="139"/>
        <v>-</v>
      </c>
      <c r="U39" s="9" t="s">
        <v>1105</v>
      </c>
      <c r="V39" s="179" t="str">
        <f t="shared" si="140"/>
        <v/>
      </c>
      <c r="X39" s="9">
        <f t="shared" si="141"/>
        <v>1</v>
      </c>
      <c r="Y39" s="9">
        <f t="shared" si="142"/>
        <v>1</v>
      </c>
      <c r="Z39" s="9">
        <f t="shared" si="143"/>
        <v>1</v>
      </c>
      <c r="AA39" s="9">
        <f t="shared" si="144"/>
        <v>1</v>
      </c>
      <c r="AB39" s="11" t="str">
        <f t="shared" si="145"/>
        <v xml:space="preserve">②
</v>
      </c>
      <c r="AD39" s="43">
        <f t="shared" si="146"/>
        <v>0</v>
      </c>
      <c r="AE39" s="43">
        <f t="shared" si="146"/>
        <v>0</v>
      </c>
      <c r="AF39" s="43">
        <f t="shared" si="146"/>
        <v>0</v>
      </c>
      <c r="AH39" s="12" t="str">
        <f t="shared" si="149"/>
        <v>20款　寄付金</v>
      </c>
      <c r="AI39" s="12" t="str">
        <f t="shared" si="150"/>
        <v>1項　寄付金</v>
      </c>
      <c r="AJ39" s="12" t="e">
        <f t="shared" si="151"/>
        <v>#REF!</v>
      </c>
      <c r="AK39" s="12" t="e">
        <f t="shared" si="152"/>
        <v>#REF!</v>
      </c>
      <c r="AM39" s="12" t="e">
        <f t="shared" si="147"/>
        <v>#REF!</v>
      </c>
      <c r="AP39" s="12" t="e">
        <f t="shared" si="153"/>
        <v>#REF!</v>
      </c>
      <c r="AQ39" s="9" t="e">
        <f t="shared" si="148"/>
        <v>#REF!</v>
      </c>
    </row>
    <row r="40" spans="1:43" ht="26.4">
      <c r="A40" s="193">
        <v>30</v>
      </c>
      <c r="B40" s="195"/>
      <c r="C40" s="195"/>
      <c r="D40" s="405" t="s">
        <v>303</v>
      </c>
      <c r="E40" s="407"/>
      <c r="F40" s="46"/>
      <c r="G40" s="47"/>
      <c r="H40" s="41">
        <f t="shared" si="154"/>
        <v>5000</v>
      </c>
      <c r="I40" s="41">
        <f t="shared" si="154"/>
        <v>13000</v>
      </c>
      <c r="J40" s="41">
        <f t="shared" si="133"/>
        <v>8000</v>
      </c>
      <c r="K40" s="230"/>
      <c r="L40" s="232"/>
      <c r="M40" s="115" t="str">
        <f t="shared" si="134"/>
        <v/>
      </c>
      <c r="N40" s="29" t="str">
        <f t="shared" ref="N40:N41" si="155">IF(B40&lt;&gt;"","款","-")</f>
        <v>-</v>
      </c>
      <c r="O40" s="29" t="str">
        <f t="shared" ref="O40:O41" si="156">IF(C40&lt;&gt;"","項","-")</f>
        <v>-</v>
      </c>
      <c r="P40" s="29" t="str">
        <f t="shared" ref="P40:P41" si="157">IF(D40&lt;&gt;"","目","-")</f>
        <v>目</v>
      </c>
      <c r="Q40" s="29" t="str">
        <f t="shared" ref="Q40:Q41" si="158">IF(E40&lt;&gt;"","節","-")</f>
        <v>-</v>
      </c>
      <c r="R40" s="29" t="str">
        <f t="shared" ref="R40:R41" si="159">IF(F40&lt;&gt;"","事項","-")</f>
        <v>-</v>
      </c>
      <c r="U40" s="9" t="s">
        <v>1105</v>
      </c>
      <c r="V40" s="179" t="str">
        <f t="shared" ref="V40:V41" si="160">IF(G40&lt;&gt;"",G40,"")</f>
        <v/>
      </c>
      <c r="X40" s="9">
        <f t="shared" ref="X40:X41" si="161">IF(LENB(D40)/2&gt;13.5,2,1)</f>
        <v>1</v>
      </c>
      <c r="Y40" s="9">
        <f t="shared" ref="Y40:Y41" si="162">IF(LENB(E40)/2&gt;26.5,3,IF(LENB(E40)/2&gt;13.5,2,1))</f>
        <v>1</v>
      </c>
      <c r="Z40" s="9">
        <f t="shared" ref="Z40:Z41" si="163">IF(LENB(F40)/2&gt;51,4,IF(LENB(F40)/2&gt;34,3,IF(LENB(F40)/2&gt;17,2,1)))</f>
        <v>1</v>
      </c>
      <c r="AA40" s="9">
        <f t="shared" ref="AA40:AA41" si="164">MAX(X40:Z40)</f>
        <v>1</v>
      </c>
      <c r="AB40" s="11" t="str">
        <f t="shared" ref="AB40:AB41" si="165">IF(AA40=4,"⑤"&amp;CHAR(10)&amp;CHAR(10)&amp;CHAR(10)&amp;CHAR(10),IF(AA40=3,"④"&amp;CHAR(10)&amp;CHAR(10)&amp;CHAR(10),IF(AA40=2,"③"&amp;CHAR(10)&amp;CHAR(10),"②"&amp;CHAR(10))))</f>
        <v xml:space="preserve">②
</v>
      </c>
      <c r="AD40" s="43">
        <f t="shared" si="146"/>
        <v>9</v>
      </c>
      <c r="AE40" s="43">
        <f t="shared" si="146"/>
        <v>0</v>
      </c>
      <c r="AF40" s="43">
        <f t="shared" si="146"/>
        <v>0</v>
      </c>
      <c r="AH40" s="12" t="e">
        <f>IF(N40="款",B40,#REF!)</f>
        <v>#REF!</v>
      </c>
      <c r="AI40" s="12" t="e">
        <f>IF(#REF!=AH40,IF(O40="項",C40,#REF!),0)</f>
        <v>#REF!</v>
      </c>
      <c r="AJ40" s="12" t="e">
        <f>IF(#REF!=AI40,IF(P40="目",D40,#REF!),0)</f>
        <v>#REF!</v>
      </c>
      <c r="AK40" s="12" t="e">
        <f>IF(#REF!=AJ40,IF(Q40="節",E40,"事項"),0)</f>
        <v>#REF!</v>
      </c>
      <c r="AM40" s="12" t="e">
        <f t="shared" ref="AM40:AM41" si="166">IF(AI40=0,AH40,IF(AJ40=0,CONCATENATE(AH40,AI40),IF(AK40=0,CONCATENATE(AH40,AI40,AJ40),IF(AK40="事項",0,CONCATENATE(AH40,AI40,AJ40,AK40)))))</f>
        <v>#REF!</v>
      </c>
      <c r="AP40" s="12" t="e">
        <f>IF(AM40=0,#REF!,AM40)</f>
        <v>#REF!</v>
      </c>
      <c r="AQ40" s="9" t="e">
        <f t="shared" ref="AQ40:AQ41" si="167">CONCATENATE(AP40,V40)</f>
        <v>#REF!</v>
      </c>
    </row>
    <row r="41" spans="1:43" ht="39.6">
      <c r="A41" s="193">
        <v>31</v>
      </c>
      <c r="B41" s="195"/>
      <c r="C41" s="195"/>
      <c r="D41" s="199"/>
      <c r="E41" s="200" t="s">
        <v>304</v>
      </c>
      <c r="F41" s="46" t="s">
        <v>1398</v>
      </c>
      <c r="G41" s="182" t="s">
        <v>115</v>
      </c>
      <c r="H41" s="41">
        <v>5000</v>
      </c>
      <c r="I41" s="41">
        <v>13000</v>
      </c>
      <c r="J41" s="41">
        <f t="shared" si="133"/>
        <v>8000</v>
      </c>
      <c r="K41" s="230"/>
      <c r="L41" s="232"/>
      <c r="M41" s="115" t="str">
        <f t="shared" si="134"/>
        <v/>
      </c>
      <c r="N41" s="29" t="str">
        <f t="shared" si="155"/>
        <v>-</v>
      </c>
      <c r="O41" s="29" t="str">
        <f t="shared" si="156"/>
        <v>-</v>
      </c>
      <c r="P41" s="29" t="str">
        <f t="shared" si="157"/>
        <v>-</v>
      </c>
      <c r="Q41" s="29" t="str">
        <f t="shared" si="158"/>
        <v>節</v>
      </c>
      <c r="R41" s="29" t="str">
        <f t="shared" si="159"/>
        <v>事項</v>
      </c>
      <c r="U41" s="9" t="s">
        <v>1105</v>
      </c>
      <c r="V41" s="179" t="str">
        <f t="shared" si="160"/>
        <v>消防局</v>
      </c>
      <c r="X41" s="9">
        <f t="shared" si="161"/>
        <v>1</v>
      </c>
      <c r="Y41" s="9">
        <f t="shared" si="162"/>
        <v>1</v>
      </c>
      <c r="Z41" s="9">
        <f t="shared" si="163"/>
        <v>2</v>
      </c>
      <c r="AA41" s="9">
        <f t="shared" si="164"/>
        <v>2</v>
      </c>
      <c r="AB41" s="11" t="str">
        <f t="shared" si="165"/>
        <v xml:space="preserve">③
</v>
      </c>
      <c r="AD41" s="43">
        <f t="shared" si="146"/>
        <v>0</v>
      </c>
      <c r="AE41" s="43">
        <f t="shared" si="146"/>
        <v>8.5</v>
      </c>
      <c r="AF41" s="43">
        <f t="shared" si="146"/>
        <v>24.5</v>
      </c>
      <c r="AH41" s="12" t="e">
        <f t="shared" si="149"/>
        <v>#REF!</v>
      </c>
      <c r="AI41" s="12" t="e">
        <f t="shared" si="150"/>
        <v>#REF!</v>
      </c>
      <c r="AJ41" s="12" t="e">
        <f t="shared" si="151"/>
        <v>#REF!</v>
      </c>
      <c r="AK41" s="12" t="e">
        <f t="shared" si="152"/>
        <v>#REF!</v>
      </c>
      <c r="AM41" s="12" t="e">
        <f t="shared" si="166"/>
        <v>#REF!</v>
      </c>
      <c r="AP41" s="12" t="e">
        <f t="shared" si="153"/>
        <v>#REF!</v>
      </c>
      <c r="AQ41" s="9" t="e">
        <f t="shared" si="167"/>
        <v>#REF!</v>
      </c>
    </row>
    <row r="42" spans="1:43" ht="26.4">
      <c r="A42" s="193">
        <v>32</v>
      </c>
      <c r="B42" s="424" t="s">
        <v>913</v>
      </c>
      <c r="C42" s="424"/>
      <c r="D42" s="424"/>
      <c r="E42" s="424"/>
      <c r="F42" s="221"/>
      <c r="G42" s="222"/>
      <c r="H42" s="220">
        <f>SUM(H43)</f>
        <v>493462</v>
      </c>
      <c r="I42" s="220">
        <f>SUM(I43)</f>
        <v>1578979</v>
      </c>
      <c r="J42" s="223">
        <f t="shared" ref="J42:J43" si="168">+I42-H42</f>
        <v>1085517</v>
      </c>
      <c r="K42" s="235"/>
      <c r="L42" s="237"/>
      <c r="M42" s="114" t="str">
        <f t="shared" ref="M42:M43" si="169">IF(AND(I42&lt;&gt;0,H42=0),"○","")</f>
        <v/>
      </c>
      <c r="N42" s="29" t="str">
        <f t="shared" ref="N42:N43" si="170">IF(B42&lt;&gt;"","款","-")</f>
        <v>款</v>
      </c>
      <c r="O42" s="29" t="str">
        <f t="shared" ref="O42:O43" si="171">IF(C42&lt;&gt;"","項","-")</f>
        <v>-</v>
      </c>
      <c r="P42" s="29" t="str">
        <f t="shared" ref="P42:P43" si="172">IF(D42&lt;&gt;"","目","-")</f>
        <v>-</v>
      </c>
      <c r="Q42" s="29" t="str">
        <f t="shared" ref="Q42:Q43" si="173">IF(E42&lt;&gt;"","節","-")</f>
        <v>-</v>
      </c>
      <c r="R42" s="29" t="str">
        <f t="shared" ref="R42:R43" si="174">IF(F42&lt;&gt;"","事項","-")</f>
        <v>-</v>
      </c>
      <c r="U42" s="9" t="s">
        <v>1098</v>
      </c>
      <c r="V42" s="179" t="str">
        <f t="shared" ref="V42:V43" si="175">IF(G42&lt;&gt;"",G42,"")</f>
        <v/>
      </c>
      <c r="X42" s="9">
        <f t="shared" ref="X42:X43" si="176">IF(LENB(D42)/2&gt;13.5,2,1)</f>
        <v>1</v>
      </c>
      <c r="Y42" s="9">
        <f t="shared" ref="Y42:Y43" si="177">IF(LENB(E42)/2&gt;26.5,3,IF(LENB(E42)/2&gt;13.5,2,1))</f>
        <v>1</v>
      </c>
      <c r="Z42" s="9">
        <f t="shared" ref="Z42:Z43" si="178">IF(LENB(F42)/2&gt;51,4,IF(LENB(F42)/2&gt;34,3,IF(LENB(F42)/2&gt;17,2,1)))</f>
        <v>1</v>
      </c>
      <c r="AA42" s="9">
        <f t="shared" ref="AA42:AA43" si="179">MAX(X42:Z42)</f>
        <v>1</v>
      </c>
      <c r="AB42" s="11" t="str">
        <f t="shared" ref="AB42:AB43" si="180">IF(AA42=4,"⑤"&amp;CHAR(10)&amp;CHAR(10)&amp;CHAR(10)&amp;CHAR(10),IF(AA42=3,"④"&amp;CHAR(10)&amp;CHAR(10)&amp;CHAR(10),IF(AA42=2,"③"&amp;CHAR(10)&amp;CHAR(10),"②"&amp;CHAR(10))))</f>
        <v xml:space="preserve">②
</v>
      </c>
      <c r="AD42" s="43">
        <f t="shared" ref="AD42:AF43" si="181">LENB(D42)/2</f>
        <v>0</v>
      </c>
      <c r="AE42" s="43">
        <f t="shared" si="181"/>
        <v>0</v>
      </c>
      <c r="AF42" s="43">
        <f t="shared" si="181"/>
        <v>0</v>
      </c>
      <c r="AH42" s="12" t="str">
        <f>IF(N42="款",B42,#REF!)</f>
        <v>22款　諸収入</v>
      </c>
      <c r="AI42" s="12" t="e">
        <f>IF(#REF!=AH42,IF(O42="項",C42,#REF!),0)</f>
        <v>#REF!</v>
      </c>
      <c r="AJ42" s="12" t="e">
        <f>IF(#REF!=AI42,IF(P42="目",D42,#REF!),0)</f>
        <v>#REF!</v>
      </c>
      <c r="AK42" s="12" t="e">
        <f>IF(#REF!=AJ42,IF(Q42="節",E42,"事項"),0)</f>
        <v>#REF!</v>
      </c>
      <c r="AM42" s="12" t="e">
        <f t="shared" ref="AM42:AM43" si="182">IF(AI42=0,AH42,IF(AJ42=0,CONCATENATE(AH42,AI42),IF(AK42=0,CONCATENATE(AH42,AI42,AJ42),IF(AK42="事項",0,CONCATENATE(AH42,AI42,AJ42,AK42)))))</f>
        <v>#REF!</v>
      </c>
      <c r="AP42" s="12" t="e">
        <f>IF(AM42=0,#REF!,AM42)</f>
        <v>#REF!</v>
      </c>
      <c r="AQ42" s="9" t="e">
        <f t="shared" ref="AQ42:AQ43" si="183">CONCATENATE(AP42,V42)</f>
        <v>#REF!</v>
      </c>
    </row>
    <row r="43" spans="1:43" ht="26.4">
      <c r="A43" s="193">
        <v>33</v>
      </c>
      <c r="B43" s="194"/>
      <c r="C43" s="405" t="s">
        <v>1397</v>
      </c>
      <c r="D43" s="406"/>
      <c r="E43" s="407"/>
      <c r="F43" s="39"/>
      <c r="G43" s="40"/>
      <c r="H43" s="41">
        <f>SUM(H44,H47,H50)</f>
        <v>493462</v>
      </c>
      <c r="I43" s="41">
        <f>SUM(I44,I47,I50)</f>
        <v>1578979</v>
      </c>
      <c r="J43" s="41">
        <f t="shared" si="168"/>
        <v>1085517</v>
      </c>
      <c r="K43" s="230"/>
      <c r="L43" s="232"/>
      <c r="M43" s="115" t="str">
        <f t="shared" si="169"/>
        <v/>
      </c>
      <c r="N43" s="29" t="str">
        <f t="shared" si="170"/>
        <v>-</v>
      </c>
      <c r="O43" s="29" t="str">
        <f t="shared" si="171"/>
        <v>項</v>
      </c>
      <c r="P43" s="29" t="str">
        <f t="shared" si="172"/>
        <v>-</v>
      </c>
      <c r="Q43" s="29" t="str">
        <f t="shared" si="173"/>
        <v>-</v>
      </c>
      <c r="R43" s="29" t="str">
        <f t="shared" si="174"/>
        <v>-</v>
      </c>
      <c r="U43" s="9" t="s">
        <v>1098</v>
      </c>
      <c r="V43" s="180" t="str">
        <f t="shared" si="175"/>
        <v/>
      </c>
      <c r="X43" s="9">
        <f t="shared" si="176"/>
        <v>1</v>
      </c>
      <c r="Y43" s="9">
        <f t="shared" si="177"/>
        <v>1</v>
      </c>
      <c r="Z43" s="9">
        <f t="shared" si="178"/>
        <v>1</v>
      </c>
      <c r="AA43" s="9">
        <f t="shared" si="179"/>
        <v>1</v>
      </c>
      <c r="AB43" s="11" t="str">
        <f t="shared" si="180"/>
        <v xml:space="preserve">②
</v>
      </c>
      <c r="AD43" s="43">
        <f t="shared" si="181"/>
        <v>0</v>
      </c>
      <c r="AE43" s="43">
        <f t="shared" si="181"/>
        <v>0</v>
      </c>
      <c r="AF43" s="43">
        <f t="shared" si="181"/>
        <v>0</v>
      </c>
      <c r="AH43" s="12" t="str">
        <f t="shared" ref="AH43" si="184">IF(N43="款",B43,AH42)</f>
        <v>22款　諸収入</v>
      </c>
      <c r="AI43" s="12" t="str">
        <f t="shared" ref="AI43" si="185">IF(AH42=AH43,IF(O43="項",C43,AI42),0)</f>
        <v>6項　雑入</v>
      </c>
      <c r="AJ43" s="12" t="e">
        <f t="shared" ref="AJ43" si="186">IF(AI42=AI43,IF(P43="目",D43,AJ42),0)</f>
        <v>#REF!</v>
      </c>
      <c r="AK43" s="12" t="e">
        <f t="shared" ref="AK43" si="187">IF(AJ42=AJ43,IF(Q43="節",E43,"事項"),0)</f>
        <v>#REF!</v>
      </c>
      <c r="AM43" s="12" t="e">
        <f t="shared" si="182"/>
        <v>#REF!</v>
      </c>
      <c r="AP43" s="12" t="e">
        <f t="shared" ref="AP43" si="188">IF(AM43=0,AP42,AM43)</f>
        <v>#REF!</v>
      </c>
      <c r="AQ43" s="9" t="e">
        <f t="shared" si="183"/>
        <v>#REF!</v>
      </c>
    </row>
    <row r="44" spans="1:43" ht="26.4">
      <c r="A44" s="193">
        <v>34</v>
      </c>
      <c r="B44" s="195"/>
      <c r="C44" s="195"/>
      <c r="D44" s="405" t="s">
        <v>938</v>
      </c>
      <c r="E44" s="407"/>
      <c r="F44" s="46"/>
      <c r="G44" s="47"/>
      <c r="H44" s="41">
        <f>SUM(H45,H46)</f>
        <v>275060</v>
      </c>
      <c r="I44" s="41">
        <f>SUM(I45,I46)</f>
        <v>296178</v>
      </c>
      <c r="J44" s="41">
        <f t="shared" ref="J44:J47" si="189">+I44-H44</f>
        <v>21118</v>
      </c>
      <c r="K44" s="230"/>
      <c r="L44" s="232"/>
      <c r="M44" s="115" t="str">
        <f t="shared" ref="M44:M47" si="190">IF(AND(I44&lt;&gt;0,H44=0),"○","")</f>
        <v/>
      </c>
      <c r="N44" s="29" t="str">
        <f t="shared" ref="N44:N46" si="191">IF(B44&lt;&gt;"","款","-")</f>
        <v>-</v>
      </c>
      <c r="O44" s="29" t="str">
        <f t="shared" ref="O44:O46" si="192">IF(C44&lt;&gt;"","項","-")</f>
        <v>-</v>
      </c>
      <c r="P44" s="29" t="str">
        <f t="shared" ref="P44:P46" si="193">IF(D44&lt;&gt;"","目","-")</f>
        <v>目</v>
      </c>
      <c r="Q44" s="29" t="str">
        <f t="shared" ref="Q44:Q46" si="194">IF(E44&lt;&gt;"","節","-")</f>
        <v>-</v>
      </c>
      <c r="R44" s="29" t="str">
        <f t="shared" ref="R44:R46" si="195">IF(F44&lt;&gt;"","事項","-")</f>
        <v>-</v>
      </c>
      <c r="U44" s="9" t="s">
        <v>1098</v>
      </c>
      <c r="V44" s="179" t="str">
        <f t="shared" ref="V44:V51" si="196">IF(G44&lt;&gt;"",G44,"")</f>
        <v/>
      </c>
      <c r="X44" s="9">
        <f t="shared" ref="X44:X51" si="197">IF(LENB(D44)/2&gt;13.5,2,1)</f>
        <v>1</v>
      </c>
      <c r="Y44" s="9">
        <f t="shared" ref="Y44:Y51" si="198">IF(LENB(E44)/2&gt;26.5,3,IF(LENB(E44)/2&gt;13.5,2,1))</f>
        <v>1</v>
      </c>
      <c r="Z44" s="9">
        <f t="shared" ref="Z44:Z51" si="199">IF(LENB(F44)/2&gt;51,4,IF(LENB(F44)/2&gt;34,3,IF(LENB(F44)/2&gt;17,2,1)))</f>
        <v>1</v>
      </c>
      <c r="AA44" s="9">
        <f t="shared" ref="AA44:AA51" si="200">MAX(X44:Z44)</f>
        <v>1</v>
      </c>
      <c r="AB44" s="11" t="str">
        <f t="shared" ref="AB44:AB51" si="201">IF(AA44=4,"⑤"&amp;CHAR(10)&amp;CHAR(10)&amp;CHAR(10)&amp;CHAR(10),IF(AA44=3,"④"&amp;CHAR(10)&amp;CHAR(10)&amp;CHAR(10),IF(AA44=2,"③"&amp;CHAR(10)&amp;CHAR(10),"②"&amp;CHAR(10))))</f>
        <v xml:space="preserve">②
</v>
      </c>
      <c r="AD44" s="43">
        <f t="shared" ref="AD44:AF46" si="202">LENB(D44)/2</f>
        <v>9</v>
      </c>
      <c r="AE44" s="43">
        <f t="shared" si="202"/>
        <v>0</v>
      </c>
      <c r="AF44" s="43">
        <f t="shared" si="202"/>
        <v>0</v>
      </c>
      <c r="AH44" s="12" t="e">
        <f>IF(N44="款",B44,#REF!)</f>
        <v>#REF!</v>
      </c>
      <c r="AI44" s="12" t="e">
        <f>IF(#REF!=AH44,IF(O44="項",C44,#REF!),0)</f>
        <v>#REF!</v>
      </c>
      <c r="AJ44" s="12" t="e">
        <f>IF(#REF!=AI44,IF(P44="目",D44,#REF!),0)</f>
        <v>#REF!</v>
      </c>
      <c r="AK44" s="12" t="e">
        <f>IF(#REF!=AJ44,IF(Q44="節",E44,"事項"),0)</f>
        <v>#REF!</v>
      </c>
      <c r="AM44" s="12" t="e">
        <f t="shared" ref="AM44:AM51" si="203">IF(AI44=0,AH44,IF(AJ44=0,CONCATENATE(AH44,AI44),IF(AK44=0,CONCATENATE(AH44,AI44,AJ44),IF(AK44="事項",0,CONCATENATE(AH44,AI44,AJ44,AK44)))))</f>
        <v>#REF!</v>
      </c>
      <c r="AP44" s="12" t="e">
        <f>IF(AM44=0,#REF!,AM44)</f>
        <v>#REF!</v>
      </c>
      <c r="AQ44" s="9" t="e">
        <f t="shared" ref="AQ44:AQ51" si="204">CONCATENATE(AP44,V44)</f>
        <v>#REF!</v>
      </c>
    </row>
    <row r="45" spans="1:43" ht="39.6">
      <c r="A45" s="193">
        <v>35</v>
      </c>
      <c r="B45" s="195"/>
      <c r="C45" s="195"/>
      <c r="D45" s="195"/>
      <c r="E45" s="201" t="s">
        <v>405</v>
      </c>
      <c r="F45" s="46" t="s">
        <v>634</v>
      </c>
      <c r="G45" s="182" t="s">
        <v>115</v>
      </c>
      <c r="H45" s="41">
        <v>153578</v>
      </c>
      <c r="I45" s="41">
        <v>172321</v>
      </c>
      <c r="J45" s="41">
        <f t="shared" si="189"/>
        <v>18743</v>
      </c>
      <c r="K45" s="230"/>
      <c r="L45" s="232"/>
      <c r="M45" s="115" t="str">
        <f t="shared" si="190"/>
        <v/>
      </c>
      <c r="N45" s="29" t="str">
        <f t="shared" si="191"/>
        <v>-</v>
      </c>
      <c r="O45" s="29" t="str">
        <f t="shared" si="192"/>
        <v>-</v>
      </c>
      <c r="P45" s="29" t="str">
        <f t="shared" si="193"/>
        <v>-</v>
      </c>
      <c r="Q45" s="29" t="str">
        <f t="shared" si="194"/>
        <v>節</v>
      </c>
      <c r="R45" s="29" t="str">
        <f t="shared" si="195"/>
        <v>事項</v>
      </c>
      <c r="U45" s="9" t="s">
        <v>1098</v>
      </c>
      <c r="V45" s="179" t="str">
        <f t="shared" si="196"/>
        <v>消防局</v>
      </c>
      <c r="X45" s="9">
        <f t="shared" si="197"/>
        <v>1</v>
      </c>
      <c r="Y45" s="9">
        <f t="shared" si="198"/>
        <v>1</v>
      </c>
      <c r="Z45" s="9">
        <f t="shared" si="199"/>
        <v>2</v>
      </c>
      <c r="AA45" s="9">
        <f t="shared" si="200"/>
        <v>2</v>
      </c>
      <c r="AB45" s="11" t="str">
        <f t="shared" si="201"/>
        <v xml:space="preserve">③
</v>
      </c>
      <c r="AD45" s="43">
        <f t="shared" si="202"/>
        <v>0</v>
      </c>
      <c r="AE45" s="43">
        <f t="shared" si="202"/>
        <v>10.5</v>
      </c>
      <c r="AF45" s="43">
        <f t="shared" si="202"/>
        <v>19</v>
      </c>
      <c r="AH45" s="12" t="e">
        <f t="shared" ref="AH45:AH49" si="205">IF(N45="款",B45,AH44)</f>
        <v>#REF!</v>
      </c>
      <c r="AI45" s="12" t="e">
        <f t="shared" ref="AI45:AI49" si="206">IF(AH44=AH45,IF(O45="項",C45,AI44),0)</f>
        <v>#REF!</v>
      </c>
      <c r="AJ45" s="12" t="e">
        <f t="shared" ref="AJ45:AJ49" si="207">IF(AI44=AI45,IF(P45="目",D45,AJ44),0)</f>
        <v>#REF!</v>
      </c>
      <c r="AK45" s="12" t="e">
        <f t="shared" ref="AK45:AK51" si="208">IF(AJ44=AJ45,IF(Q45="節",E45,"事項"),0)</f>
        <v>#REF!</v>
      </c>
      <c r="AM45" s="12" t="e">
        <f t="shared" si="203"/>
        <v>#REF!</v>
      </c>
      <c r="AP45" s="12" t="e">
        <f t="shared" ref="AP45:AP49" si="209">IF(AM45=0,AP44,AM45)</f>
        <v>#REF!</v>
      </c>
      <c r="AQ45" s="9" t="e">
        <f t="shared" si="204"/>
        <v>#REF!</v>
      </c>
    </row>
    <row r="46" spans="1:43" ht="40.5" customHeight="1">
      <c r="A46" s="193">
        <v>36</v>
      </c>
      <c r="B46" s="195"/>
      <c r="C46" s="195"/>
      <c r="D46" s="202"/>
      <c r="E46" s="201" t="s">
        <v>406</v>
      </c>
      <c r="F46" s="93" t="s">
        <v>646</v>
      </c>
      <c r="G46" s="181" t="s">
        <v>115</v>
      </c>
      <c r="H46" s="51">
        <v>121482</v>
      </c>
      <c r="I46" s="51">
        <v>123857</v>
      </c>
      <c r="J46" s="51">
        <f t="shared" si="189"/>
        <v>2375</v>
      </c>
      <c r="K46" s="235"/>
      <c r="L46" s="236"/>
      <c r="M46" s="115" t="str">
        <f t="shared" si="190"/>
        <v/>
      </c>
      <c r="N46" s="29" t="str">
        <f t="shared" si="191"/>
        <v>-</v>
      </c>
      <c r="O46" s="29" t="str">
        <f t="shared" si="192"/>
        <v>-</v>
      </c>
      <c r="P46" s="29" t="str">
        <f t="shared" si="193"/>
        <v>-</v>
      </c>
      <c r="Q46" s="29" t="str">
        <f t="shared" si="194"/>
        <v>節</v>
      </c>
      <c r="R46" s="29" t="str">
        <f t="shared" si="195"/>
        <v>事項</v>
      </c>
      <c r="U46" s="9" t="s">
        <v>1098</v>
      </c>
      <c r="V46" s="179" t="str">
        <f t="shared" si="196"/>
        <v>消防局</v>
      </c>
      <c r="X46" s="9">
        <f t="shared" si="197"/>
        <v>1</v>
      </c>
      <c r="Y46" s="9">
        <f t="shared" si="198"/>
        <v>2</v>
      </c>
      <c r="Z46" s="9">
        <f t="shared" si="199"/>
        <v>2</v>
      </c>
      <c r="AA46" s="9">
        <f t="shared" si="200"/>
        <v>2</v>
      </c>
      <c r="AB46" s="11" t="str">
        <f t="shared" si="201"/>
        <v xml:space="preserve">③
</v>
      </c>
      <c r="AD46" s="43">
        <f t="shared" si="202"/>
        <v>0</v>
      </c>
      <c r="AE46" s="43">
        <f t="shared" si="202"/>
        <v>14.5</v>
      </c>
      <c r="AF46" s="43">
        <f t="shared" si="202"/>
        <v>18</v>
      </c>
      <c r="AH46" s="12" t="e">
        <f>IF(N46="款",B46,AH45)</f>
        <v>#REF!</v>
      </c>
      <c r="AI46" s="12" t="e">
        <f>IF(AH45=AH46,IF(O46="項",C46,AI45),0)</f>
        <v>#REF!</v>
      </c>
      <c r="AJ46" s="12" t="e">
        <f>IF(AI45=AI46,IF(P46="目",D46,AJ45),0)</f>
        <v>#REF!</v>
      </c>
      <c r="AK46" s="12" t="e">
        <f>IF(AJ45=AJ46,IF(Q46="節",E46,"事項"),0)</f>
        <v>#REF!</v>
      </c>
      <c r="AM46" s="12" t="e">
        <f t="shared" si="203"/>
        <v>#REF!</v>
      </c>
      <c r="AP46" s="12" t="e">
        <f>IF(AM46=0,AP45,AM46)</f>
        <v>#REF!</v>
      </c>
      <c r="AQ46" s="9" t="e">
        <f t="shared" si="204"/>
        <v>#REF!</v>
      </c>
    </row>
    <row r="47" spans="1:43" ht="26.4">
      <c r="A47" s="193">
        <v>37</v>
      </c>
      <c r="B47" s="195"/>
      <c r="C47" s="195"/>
      <c r="D47" s="405" t="s">
        <v>1221</v>
      </c>
      <c r="E47" s="407"/>
      <c r="F47" s="46"/>
      <c r="G47" s="47"/>
      <c r="H47" s="41">
        <f>SUM(H48)</f>
        <v>0</v>
      </c>
      <c r="I47" s="41">
        <f>SUM(I48)</f>
        <v>0</v>
      </c>
      <c r="J47" s="41">
        <f t="shared" si="189"/>
        <v>0</v>
      </c>
      <c r="K47" s="230"/>
      <c r="L47" s="232"/>
      <c r="M47" s="115" t="str">
        <f t="shared" si="190"/>
        <v/>
      </c>
      <c r="N47" s="29" t="str">
        <f t="shared" ref="N47:N52" si="210">IF(B47&lt;&gt;"","款","-")</f>
        <v>-</v>
      </c>
      <c r="O47" s="29" t="str">
        <f t="shared" ref="O47:O52" si="211">IF(C47&lt;&gt;"","項","-")</f>
        <v>-</v>
      </c>
      <c r="P47" s="29" t="str">
        <f t="shared" ref="P47:P52" si="212">IF(D47&lt;&gt;"","目","-")</f>
        <v>目</v>
      </c>
      <c r="Q47" s="29" t="str">
        <f t="shared" ref="Q47:Q52" si="213">IF(E47&lt;&gt;"","節","-")</f>
        <v>-</v>
      </c>
      <c r="R47" s="29" t="str">
        <f t="shared" ref="R47:R52" si="214">IF(F47&lt;&gt;"","事項","-")</f>
        <v>-</v>
      </c>
      <c r="U47" s="9" t="s">
        <v>1098</v>
      </c>
      <c r="V47" s="179" t="str">
        <f t="shared" si="196"/>
        <v/>
      </c>
      <c r="X47" s="9">
        <f t="shared" si="197"/>
        <v>1</v>
      </c>
      <c r="Y47" s="9">
        <f t="shared" si="198"/>
        <v>1</v>
      </c>
      <c r="Z47" s="9">
        <f t="shared" si="199"/>
        <v>1</v>
      </c>
      <c r="AA47" s="9">
        <f t="shared" si="200"/>
        <v>1</v>
      </c>
      <c r="AB47" s="11" t="str">
        <f t="shared" si="201"/>
        <v xml:space="preserve">②
</v>
      </c>
      <c r="AD47" s="43">
        <f t="shared" ref="AD47:AF52" si="215">LENB(D47)/2</f>
        <v>8</v>
      </c>
      <c r="AE47" s="43">
        <f t="shared" si="215"/>
        <v>0</v>
      </c>
      <c r="AF47" s="43">
        <f t="shared" si="215"/>
        <v>0</v>
      </c>
      <c r="AH47" s="12" t="e">
        <f>IF(N47="款",B47,#REF!)</f>
        <v>#REF!</v>
      </c>
      <c r="AI47" s="12" t="e">
        <f>IF(#REF!=AH47,IF(O47="項",C47,#REF!),0)</f>
        <v>#REF!</v>
      </c>
      <c r="AJ47" s="12" t="e">
        <f>IF(#REF!=AI47,IF(P47="目",D47,#REF!),0)</f>
        <v>#REF!</v>
      </c>
      <c r="AK47" s="12" t="e">
        <f>IF(#REF!=AJ47,IF(Q47="節",E47,"事項"),0)</f>
        <v>#REF!</v>
      </c>
      <c r="AM47" s="12" t="e">
        <f t="shared" si="203"/>
        <v>#REF!</v>
      </c>
      <c r="AP47" s="12" t="e">
        <f>IF(AM47=0,#REF!,AM47)</f>
        <v>#REF!</v>
      </c>
      <c r="AQ47" s="9" t="e">
        <f t="shared" si="204"/>
        <v>#REF!</v>
      </c>
    </row>
    <row r="48" spans="1:43" ht="26.4">
      <c r="A48" s="193">
        <v>38</v>
      </c>
      <c r="B48" s="195"/>
      <c r="C48" s="195"/>
      <c r="D48" s="199"/>
      <c r="E48" s="204" t="s">
        <v>412</v>
      </c>
      <c r="F48" s="46"/>
      <c r="G48" s="47"/>
      <c r="H48" s="41">
        <f>SUM(H49:H49)</f>
        <v>0</v>
      </c>
      <c r="I48" s="41">
        <f>SUM(I49:I49)</f>
        <v>0</v>
      </c>
      <c r="J48" s="41">
        <f t="shared" ref="J48:J50" si="216">+I48-H48</f>
        <v>0</v>
      </c>
      <c r="K48" s="230"/>
      <c r="L48" s="232"/>
      <c r="M48" s="115" t="str">
        <f t="shared" ref="M48:M52" si="217">IF(AND(I48&lt;&gt;0,H48=0),"○","")</f>
        <v/>
      </c>
      <c r="N48" s="29" t="str">
        <f t="shared" si="210"/>
        <v>-</v>
      </c>
      <c r="O48" s="29" t="str">
        <f t="shared" si="211"/>
        <v>-</v>
      </c>
      <c r="P48" s="29" t="str">
        <f t="shared" si="212"/>
        <v>-</v>
      </c>
      <c r="Q48" s="29" t="str">
        <f t="shared" si="213"/>
        <v>節</v>
      </c>
      <c r="R48" s="29" t="str">
        <f t="shared" si="214"/>
        <v>-</v>
      </c>
      <c r="U48" s="9" t="s">
        <v>1098</v>
      </c>
      <c r="V48" s="179" t="str">
        <f t="shared" si="196"/>
        <v/>
      </c>
      <c r="X48" s="9">
        <f t="shared" si="197"/>
        <v>1</v>
      </c>
      <c r="Y48" s="9">
        <f t="shared" si="198"/>
        <v>1</v>
      </c>
      <c r="Z48" s="9">
        <f t="shared" si="199"/>
        <v>1</v>
      </c>
      <c r="AA48" s="9">
        <f t="shared" si="200"/>
        <v>1</v>
      </c>
      <c r="AB48" s="11" t="str">
        <f t="shared" si="201"/>
        <v xml:space="preserve">②
</v>
      </c>
      <c r="AD48" s="43">
        <f t="shared" si="215"/>
        <v>0</v>
      </c>
      <c r="AE48" s="43">
        <f t="shared" si="215"/>
        <v>7.5</v>
      </c>
      <c r="AF48" s="43">
        <f t="shared" si="215"/>
        <v>0</v>
      </c>
      <c r="AH48" s="12" t="e">
        <f t="shared" si="205"/>
        <v>#REF!</v>
      </c>
      <c r="AI48" s="12" t="e">
        <f t="shared" si="206"/>
        <v>#REF!</v>
      </c>
      <c r="AJ48" s="12" t="e">
        <f t="shared" si="207"/>
        <v>#REF!</v>
      </c>
      <c r="AK48" s="12" t="e">
        <f t="shared" si="208"/>
        <v>#REF!</v>
      </c>
      <c r="AM48" s="12" t="e">
        <f t="shared" si="203"/>
        <v>#REF!</v>
      </c>
      <c r="AP48" s="12" t="e">
        <f t="shared" si="209"/>
        <v>#REF!</v>
      </c>
      <c r="AQ48" s="9" t="e">
        <f t="shared" si="204"/>
        <v>#REF!</v>
      </c>
    </row>
    <row r="49" spans="1:43" ht="26.4">
      <c r="A49" s="193"/>
      <c r="B49" s="195"/>
      <c r="C49" s="195"/>
      <c r="D49" s="195"/>
      <c r="E49" s="204"/>
      <c r="F49" s="46"/>
      <c r="G49" s="181" t="s">
        <v>115</v>
      </c>
      <c r="H49" s="41">
        <v>0</v>
      </c>
      <c r="I49" s="41">
        <v>0</v>
      </c>
      <c r="J49" s="41">
        <f t="shared" si="216"/>
        <v>0</v>
      </c>
      <c r="K49" s="230"/>
      <c r="L49" s="232"/>
      <c r="M49" s="115" t="str">
        <f t="shared" si="217"/>
        <v/>
      </c>
      <c r="N49" s="29" t="str">
        <f t="shared" si="210"/>
        <v>-</v>
      </c>
      <c r="O49" s="29" t="str">
        <f t="shared" si="211"/>
        <v>-</v>
      </c>
      <c r="P49" s="29" t="str">
        <f t="shared" si="212"/>
        <v>-</v>
      </c>
      <c r="Q49" s="29" t="str">
        <f t="shared" si="213"/>
        <v>-</v>
      </c>
      <c r="R49" s="29" t="str">
        <f t="shared" si="214"/>
        <v>-</v>
      </c>
      <c r="U49" s="9" t="s">
        <v>1098</v>
      </c>
      <c r="V49" s="179" t="str">
        <f t="shared" si="196"/>
        <v>消防局</v>
      </c>
      <c r="X49" s="9">
        <f t="shared" si="197"/>
        <v>1</v>
      </c>
      <c r="Y49" s="9">
        <f t="shared" si="198"/>
        <v>1</v>
      </c>
      <c r="Z49" s="9">
        <f t="shared" si="199"/>
        <v>1</v>
      </c>
      <c r="AA49" s="9">
        <f t="shared" si="200"/>
        <v>1</v>
      </c>
      <c r="AB49" s="11" t="str">
        <f t="shared" si="201"/>
        <v xml:space="preserve">②
</v>
      </c>
      <c r="AD49" s="43">
        <f t="shared" si="215"/>
        <v>0</v>
      </c>
      <c r="AE49" s="43">
        <f t="shared" si="215"/>
        <v>0</v>
      </c>
      <c r="AF49" s="43">
        <f t="shared" si="215"/>
        <v>0</v>
      </c>
      <c r="AH49" s="12" t="e">
        <f t="shared" si="205"/>
        <v>#REF!</v>
      </c>
      <c r="AI49" s="12" t="e">
        <f t="shared" si="206"/>
        <v>#REF!</v>
      </c>
      <c r="AJ49" s="12" t="e">
        <f t="shared" si="207"/>
        <v>#REF!</v>
      </c>
      <c r="AK49" s="12" t="e">
        <f t="shared" si="208"/>
        <v>#REF!</v>
      </c>
      <c r="AM49" s="12" t="e">
        <f t="shared" si="203"/>
        <v>#REF!</v>
      </c>
      <c r="AP49" s="12" t="e">
        <f t="shared" si="209"/>
        <v>#REF!</v>
      </c>
      <c r="AQ49" s="9" t="e">
        <f t="shared" si="204"/>
        <v>#REF!</v>
      </c>
    </row>
    <row r="50" spans="1:43" ht="26.4">
      <c r="A50" s="193">
        <v>39</v>
      </c>
      <c r="B50" s="195"/>
      <c r="C50" s="195"/>
      <c r="D50" s="405" t="s">
        <v>1222</v>
      </c>
      <c r="E50" s="407"/>
      <c r="F50" s="46"/>
      <c r="G50" s="47"/>
      <c r="H50" s="41">
        <f>SUM(H51)</f>
        <v>218402</v>
      </c>
      <c r="I50" s="41">
        <f>SUM(I51)</f>
        <v>1282801</v>
      </c>
      <c r="J50" s="41">
        <f t="shared" si="216"/>
        <v>1064399</v>
      </c>
      <c r="K50" s="230"/>
      <c r="L50" s="232"/>
      <c r="M50" s="115" t="str">
        <f t="shared" si="217"/>
        <v/>
      </c>
      <c r="N50" s="29" t="str">
        <f t="shared" si="210"/>
        <v>-</v>
      </c>
      <c r="O50" s="29" t="str">
        <f t="shared" si="211"/>
        <v>-</v>
      </c>
      <c r="P50" s="29" t="str">
        <f t="shared" si="212"/>
        <v>目</v>
      </c>
      <c r="Q50" s="29" t="str">
        <f t="shared" si="213"/>
        <v>-</v>
      </c>
      <c r="R50" s="29" t="str">
        <f t="shared" si="214"/>
        <v>-</v>
      </c>
      <c r="U50" s="9" t="s">
        <v>1098</v>
      </c>
      <c r="V50" s="179" t="str">
        <f t="shared" si="196"/>
        <v/>
      </c>
      <c r="X50" s="9">
        <f t="shared" si="197"/>
        <v>1</v>
      </c>
      <c r="Y50" s="9">
        <f t="shared" si="198"/>
        <v>1</v>
      </c>
      <c r="Z50" s="9">
        <f t="shared" si="199"/>
        <v>1</v>
      </c>
      <c r="AA50" s="9">
        <f t="shared" si="200"/>
        <v>1</v>
      </c>
      <c r="AB50" s="11" t="str">
        <f t="shared" si="201"/>
        <v xml:space="preserve">②
</v>
      </c>
      <c r="AD50" s="43">
        <f t="shared" si="215"/>
        <v>5</v>
      </c>
      <c r="AE50" s="43">
        <f t="shared" si="215"/>
        <v>0</v>
      </c>
      <c r="AF50" s="43">
        <f t="shared" si="215"/>
        <v>0</v>
      </c>
      <c r="AH50" s="12" t="e">
        <f>IF(N50="款",B50,#REF!)</f>
        <v>#REF!</v>
      </c>
      <c r="AI50" s="12" t="e">
        <f>IF(#REF!=AH50,IF(O50="項",C50,#REF!),0)</f>
        <v>#REF!</v>
      </c>
      <c r="AJ50" s="12" t="e">
        <f>IF(#REF!=AI50,IF(P50="目",D50,#REF!),0)</f>
        <v>#REF!</v>
      </c>
      <c r="AK50" s="12" t="e">
        <f>IF(#REF!=AJ50,IF(Q50="節",E50,"事項"),0)</f>
        <v>#REF!</v>
      </c>
      <c r="AM50" s="12" t="e">
        <f t="shared" si="203"/>
        <v>#REF!</v>
      </c>
      <c r="AP50" s="12" t="e">
        <f>IF(AM50=0,#REF!,AM50)</f>
        <v>#REF!</v>
      </c>
      <c r="AQ50" s="9" t="e">
        <f t="shared" si="204"/>
        <v>#REF!</v>
      </c>
    </row>
    <row r="51" spans="1:43" ht="26.4">
      <c r="A51" s="193">
        <v>40</v>
      </c>
      <c r="B51" s="195"/>
      <c r="C51" s="195"/>
      <c r="D51" s="199"/>
      <c r="E51" s="204" t="s">
        <v>413</v>
      </c>
      <c r="F51" s="46"/>
      <c r="G51" s="47"/>
      <c r="H51" s="41">
        <f>SUM(H52)</f>
        <v>218402</v>
      </c>
      <c r="I51" s="41">
        <f>SUM(I52)</f>
        <v>1282801</v>
      </c>
      <c r="J51" s="41">
        <f>+I51-H51</f>
        <v>1064399</v>
      </c>
      <c r="K51" s="230"/>
      <c r="L51" s="232"/>
      <c r="M51" s="115" t="str">
        <f t="shared" si="217"/>
        <v/>
      </c>
      <c r="N51" s="29" t="str">
        <f t="shared" si="210"/>
        <v>-</v>
      </c>
      <c r="O51" s="29" t="str">
        <f t="shared" si="211"/>
        <v>-</v>
      </c>
      <c r="P51" s="29" t="str">
        <f t="shared" si="212"/>
        <v>-</v>
      </c>
      <c r="Q51" s="29" t="str">
        <f t="shared" si="213"/>
        <v>節</v>
      </c>
      <c r="R51" s="29" t="str">
        <f t="shared" si="214"/>
        <v>-</v>
      </c>
      <c r="U51" s="9" t="s">
        <v>1098</v>
      </c>
      <c r="V51" s="179" t="str">
        <f t="shared" si="196"/>
        <v/>
      </c>
      <c r="X51" s="9">
        <f t="shared" si="197"/>
        <v>1</v>
      </c>
      <c r="Y51" s="9">
        <f t="shared" si="198"/>
        <v>1</v>
      </c>
      <c r="Z51" s="9">
        <f t="shared" si="199"/>
        <v>1</v>
      </c>
      <c r="AA51" s="9">
        <f t="shared" si="200"/>
        <v>1</v>
      </c>
      <c r="AB51" s="11" t="str">
        <f t="shared" si="201"/>
        <v xml:space="preserve">②
</v>
      </c>
      <c r="AD51" s="43">
        <f t="shared" si="215"/>
        <v>0</v>
      </c>
      <c r="AE51" s="43">
        <f t="shared" si="215"/>
        <v>4.5</v>
      </c>
      <c r="AF51" s="43">
        <f t="shared" si="215"/>
        <v>0</v>
      </c>
      <c r="AH51" s="12" t="e">
        <f t="shared" ref="AH51" si="218">IF(N51="款",B51,AH50)</f>
        <v>#REF!</v>
      </c>
      <c r="AI51" s="12" t="e">
        <f t="shared" ref="AI51" si="219">IF(AH50=AH51,IF(O51="項",C51,AI50),0)</f>
        <v>#REF!</v>
      </c>
      <c r="AJ51" s="12" t="e">
        <f t="shared" ref="AJ51" si="220">IF(AI50=AI51,IF(P51="目",D51,AJ50),0)</f>
        <v>#REF!</v>
      </c>
      <c r="AK51" s="12" t="e">
        <f t="shared" si="208"/>
        <v>#REF!</v>
      </c>
      <c r="AM51" s="12" t="e">
        <f t="shared" si="203"/>
        <v>#REF!</v>
      </c>
      <c r="AP51" s="12" t="e">
        <f t="shared" ref="AP51" si="221">IF(AM51=0,AP50,AM51)</f>
        <v>#REF!</v>
      </c>
      <c r="AQ51" s="9" t="e">
        <f t="shared" si="204"/>
        <v>#REF!</v>
      </c>
    </row>
    <row r="52" spans="1:43" ht="26.4">
      <c r="A52" s="193"/>
      <c r="B52" s="202"/>
      <c r="C52" s="202"/>
      <c r="D52" s="202"/>
      <c r="E52" s="205"/>
      <c r="F52" s="46"/>
      <c r="G52" s="182" t="s">
        <v>830</v>
      </c>
      <c r="H52" s="41">
        <v>218402</v>
      </c>
      <c r="I52" s="41">
        <v>1282801</v>
      </c>
      <c r="J52" s="41">
        <f>+I52-H52</f>
        <v>1064399</v>
      </c>
      <c r="K52" s="230"/>
      <c r="L52" s="232"/>
      <c r="M52" s="115" t="str">
        <f t="shared" si="217"/>
        <v/>
      </c>
      <c r="N52" s="29" t="str">
        <f t="shared" si="210"/>
        <v>-</v>
      </c>
      <c r="O52" s="29" t="str">
        <f t="shared" si="211"/>
        <v>-</v>
      </c>
      <c r="P52" s="29" t="str">
        <f t="shared" si="212"/>
        <v>-</v>
      </c>
      <c r="Q52" s="29" t="str">
        <f t="shared" si="213"/>
        <v>-</v>
      </c>
      <c r="R52" s="29" t="str">
        <f t="shared" si="214"/>
        <v>-</v>
      </c>
      <c r="U52" s="9" t="s">
        <v>1098</v>
      </c>
      <c r="V52" s="179" t="str">
        <f t="shared" ref="V52:V54" si="222">IF(G52&lt;&gt;"",G52,"")</f>
        <v>消防局</v>
      </c>
      <c r="X52" s="9">
        <f t="shared" ref="X52:X54" si="223">IF(LENB(D52)/2&gt;13.5,2,1)</f>
        <v>1</v>
      </c>
      <c r="Y52" s="9">
        <f t="shared" ref="Y52:Y54" si="224">IF(LENB(E52)/2&gt;26.5,3,IF(LENB(E52)/2&gt;13.5,2,1))</f>
        <v>1</v>
      </c>
      <c r="Z52" s="9">
        <f t="shared" ref="Z52:Z54" si="225">IF(LENB(F52)/2&gt;51,4,IF(LENB(F52)/2&gt;34,3,IF(LENB(F52)/2&gt;17,2,1)))</f>
        <v>1</v>
      </c>
      <c r="AA52" s="9">
        <f t="shared" ref="AA52:AA54" si="226">MAX(X52:Z52)</f>
        <v>1</v>
      </c>
      <c r="AB52" s="11" t="str">
        <f t="shared" ref="AB52:AB54" si="227">IF(AA52=4,"⑤"&amp;CHAR(10)&amp;CHAR(10)&amp;CHAR(10)&amp;CHAR(10),IF(AA52=3,"④"&amp;CHAR(10)&amp;CHAR(10)&amp;CHAR(10),IF(AA52=2,"③"&amp;CHAR(10)&amp;CHAR(10),"②"&amp;CHAR(10))))</f>
        <v xml:space="preserve">②
</v>
      </c>
      <c r="AD52" s="43">
        <f t="shared" si="215"/>
        <v>0</v>
      </c>
      <c r="AE52" s="43">
        <f t="shared" si="215"/>
        <v>0</v>
      </c>
      <c r="AF52" s="43">
        <f t="shared" si="215"/>
        <v>0</v>
      </c>
      <c r="AH52" s="12" t="e">
        <f>IF(N52="款",B52,#REF!)</f>
        <v>#REF!</v>
      </c>
      <c r="AI52" s="12" t="e">
        <f>IF(#REF!=AH52,IF(O52="項",C52,#REF!),0)</f>
        <v>#REF!</v>
      </c>
      <c r="AJ52" s="12" t="e">
        <f>IF(#REF!=AI52,IF(P52="目",D52,#REF!),0)</f>
        <v>#REF!</v>
      </c>
      <c r="AK52" s="12" t="e">
        <f>IF(#REF!=AJ52,IF(Q52="節",E52,"事項"),0)</f>
        <v>#REF!</v>
      </c>
      <c r="AM52" s="12" t="e">
        <f t="shared" ref="AM52:AM54" si="228">IF(AI52=0,AH52,IF(AJ52=0,CONCATENATE(AH52,AI52),IF(AK52=0,CONCATENATE(AH52,AI52,AJ52),IF(AK52="事項",0,CONCATENATE(AH52,AI52,AJ52,AK52)))))</f>
        <v>#REF!</v>
      </c>
      <c r="AP52" s="12" t="e">
        <f>IF(AM52=0,#REF!,AM52)</f>
        <v>#REF!</v>
      </c>
      <c r="AQ52" s="9" t="e">
        <f t="shared" ref="AQ52:AQ54" si="229">CONCATENATE(AP52,V52)</f>
        <v>#REF!</v>
      </c>
    </row>
    <row r="53" spans="1:43" ht="26.4">
      <c r="A53" s="193">
        <v>41</v>
      </c>
      <c r="B53" s="405" t="s">
        <v>914</v>
      </c>
      <c r="C53" s="406"/>
      <c r="D53" s="406"/>
      <c r="E53" s="407"/>
      <c r="F53" s="39"/>
      <c r="G53" s="40"/>
      <c r="H53" s="41">
        <f t="shared" ref="H53:I55" si="230">SUM(H54)</f>
        <v>2313000</v>
      </c>
      <c r="I53" s="41">
        <f t="shared" si="230"/>
        <v>3688000</v>
      </c>
      <c r="J53" s="41">
        <f t="shared" ref="J53:J56" si="231">+I53-H53</f>
        <v>1375000</v>
      </c>
      <c r="K53" s="230"/>
      <c r="L53" s="231"/>
      <c r="M53" s="114" t="str">
        <f t="shared" ref="M53:M56" si="232">IF(AND(I53&lt;&gt;0,H53=0),"○","")</f>
        <v/>
      </c>
      <c r="N53" s="29" t="str">
        <f t="shared" ref="N53:N54" si="233">IF(B53&lt;&gt;"","款","-")</f>
        <v>款</v>
      </c>
      <c r="O53" s="29" t="str">
        <f t="shared" ref="O53:O54" si="234">IF(C53&lt;&gt;"","項","-")</f>
        <v>-</v>
      </c>
      <c r="P53" s="29" t="str">
        <f t="shared" ref="P53:P54" si="235">IF(D53&lt;&gt;"","目","-")</f>
        <v>-</v>
      </c>
      <c r="Q53" s="29" t="str">
        <f t="shared" ref="Q53:Q54" si="236">IF(E53&lt;&gt;"","節","-")</f>
        <v>-</v>
      </c>
      <c r="R53" s="29" t="str">
        <f t="shared" ref="R53:R54" si="237">IF(F53&lt;&gt;"","事項","-")</f>
        <v>-</v>
      </c>
      <c r="U53" s="9" t="s">
        <v>1107</v>
      </c>
      <c r="V53" s="179" t="str">
        <f t="shared" si="222"/>
        <v/>
      </c>
      <c r="X53" s="9">
        <f t="shared" si="223"/>
        <v>1</v>
      </c>
      <c r="Y53" s="9">
        <f t="shared" si="224"/>
        <v>1</v>
      </c>
      <c r="Z53" s="9">
        <f t="shared" si="225"/>
        <v>1</v>
      </c>
      <c r="AA53" s="9">
        <f t="shared" si="226"/>
        <v>1</v>
      </c>
      <c r="AB53" s="11" t="str">
        <f t="shared" si="227"/>
        <v xml:space="preserve">②
</v>
      </c>
      <c r="AD53" s="43">
        <f t="shared" ref="AD53:AF54" si="238">LENB(D53)/2</f>
        <v>0</v>
      </c>
      <c r="AE53" s="43">
        <f t="shared" si="238"/>
        <v>0</v>
      </c>
      <c r="AF53" s="43">
        <f t="shared" si="238"/>
        <v>0</v>
      </c>
      <c r="AH53" s="12" t="str">
        <f>IF(N53="款",B53,#REF!)</f>
        <v>23款　市債</v>
      </c>
      <c r="AI53" s="12" t="e">
        <f>IF(#REF!=AH53,IF(O53="項",C53,#REF!),0)</f>
        <v>#REF!</v>
      </c>
      <c r="AJ53" s="12" t="e">
        <f>IF(#REF!=AI53,IF(P53="目",D53,#REF!),0)</f>
        <v>#REF!</v>
      </c>
      <c r="AK53" s="12" t="e">
        <f>IF(#REF!=AJ53,IF(Q53="節",E53,"事項"),0)</f>
        <v>#REF!</v>
      </c>
      <c r="AM53" s="12" t="e">
        <f t="shared" si="228"/>
        <v>#REF!</v>
      </c>
      <c r="AP53" s="12" t="e">
        <f>IF(AM53=0,#REF!,AM53)</f>
        <v>#REF!</v>
      </c>
      <c r="AQ53" s="9" t="e">
        <f t="shared" si="229"/>
        <v>#REF!</v>
      </c>
    </row>
    <row r="54" spans="1:43" ht="26.4">
      <c r="A54" s="193">
        <v>42</v>
      </c>
      <c r="B54" s="194"/>
      <c r="C54" s="405" t="s">
        <v>414</v>
      </c>
      <c r="D54" s="406"/>
      <c r="E54" s="407"/>
      <c r="F54" s="39"/>
      <c r="G54" s="40"/>
      <c r="H54" s="41">
        <f t="shared" si="230"/>
        <v>2313000</v>
      </c>
      <c r="I54" s="41">
        <f t="shared" si="230"/>
        <v>3688000</v>
      </c>
      <c r="J54" s="41">
        <f t="shared" si="231"/>
        <v>1375000</v>
      </c>
      <c r="K54" s="230"/>
      <c r="L54" s="232"/>
      <c r="M54" s="115" t="str">
        <f t="shared" si="232"/>
        <v/>
      </c>
      <c r="N54" s="29" t="str">
        <f t="shared" si="233"/>
        <v>-</v>
      </c>
      <c r="O54" s="29" t="str">
        <f t="shared" si="234"/>
        <v>項</v>
      </c>
      <c r="P54" s="29" t="str">
        <f t="shared" si="235"/>
        <v>-</v>
      </c>
      <c r="Q54" s="29" t="str">
        <f t="shared" si="236"/>
        <v>-</v>
      </c>
      <c r="R54" s="29" t="str">
        <f t="shared" si="237"/>
        <v>-</v>
      </c>
      <c r="U54" s="9" t="s">
        <v>1107</v>
      </c>
      <c r="V54" s="179" t="str">
        <f t="shared" si="222"/>
        <v/>
      </c>
      <c r="X54" s="9">
        <f t="shared" si="223"/>
        <v>1</v>
      </c>
      <c r="Y54" s="9">
        <f t="shared" si="224"/>
        <v>1</v>
      </c>
      <c r="Z54" s="9">
        <f t="shared" si="225"/>
        <v>1</v>
      </c>
      <c r="AA54" s="9">
        <f t="shared" si="226"/>
        <v>1</v>
      </c>
      <c r="AB54" s="11" t="str">
        <f t="shared" si="227"/>
        <v xml:space="preserve">②
</v>
      </c>
      <c r="AD54" s="43">
        <f t="shared" si="238"/>
        <v>0</v>
      </c>
      <c r="AE54" s="43">
        <f t="shared" si="238"/>
        <v>0</v>
      </c>
      <c r="AF54" s="43">
        <f t="shared" si="238"/>
        <v>0</v>
      </c>
      <c r="AH54" s="12" t="str">
        <f t="shared" ref="AH54:AH56" si="239">IF(N54="款",B54,AH53)</f>
        <v>23款　市債</v>
      </c>
      <c r="AI54" s="12" t="str">
        <f t="shared" ref="AI54:AI56" si="240">IF(AH53=AH54,IF(O54="項",C54,AI53),0)</f>
        <v>1項　市債</v>
      </c>
      <c r="AJ54" s="12" t="e">
        <f t="shared" ref="AJ54:AJ56" si="241">IF(AI53=AI54,IF(P54="目",D54,AJ53),0)</f>
        <v>#REF!</v>
      </c>
      <c r="AK54" s="12" t="e">
        <f t="shared" ref="AK54:AK56" si="242">IF(AJ53=AJ54,IF(Q54="節",E54,"事項"),0)</f>
        <v>#REF!</v>
      </c>
      <c r="AM54" s="12" t="e">
        <f t="shared" si="228"/>
        <v>#REF!</v>
      </c>
      <c r="AP54" s="12" t="e">
        <f t="shared" ref="AP54:AP56" si="243">IF(AM54=0,AP53,AM54)</f>
        <v>#REF!</v>
      </c>
      <c r="AQ54" s="9" t="e">
        <f t="shared" si="229"/>
        <v>#REF!</v>
      </c>
    </row>
    <row r="55" spans="1:43" ht="26.4">
      <c r="A55" s="193">
        <v>43</v>
      </c>
      <c r="B55" s="195"/>
      <c r="C55" s="195"/>
      <c r="D55" s="405" t="s">
        <v>437</v>
      </c>
      <c r="E55" s="407"/>
      <c r="F55" s="46"/>
      <c r="G55" s="47"/>
      <c r="H55" s="41">
        <f t="shared" si="230"/>
        <v>2313000</v>
      </c>
      <c r="I55" s="41">
        <f t="shared" si="230"/>
        <v>3688000</v>
      </c>
      <c r="J55" s="41">
        <f t="shared" si="231"/>
        <v>1375000</v>
      </c>
      <c r="K55" s="230"/>
      <c r="L55" s="232"/>
      <c r="M55" s="115" t="str">
        <f t="shared" si="232"/>
        <v/>
      </c>
      <c r="N55" s="29" t="str">
        <f t="shared" ref="N55:N56" si="244">IF(B55&lt;&gt;"","款","-")</f>
        <v>-</v>
      </c>
      <c r="O55" s="29" t="str">
        <f t="shared" ref="O55:O56" si="245">IF(C55&lt;&gt;"","項","-")</f>
        <v>-</v>
      </c>
      <c r="P55" s="29" t="str">
        <f t="shared" ref="P55:P56" si="246">IF(D55&lt;&gt;"","目","-")</f>
        <v>目</v>
      </c>
      <c r="Q55" s="29" t="str">
        <f t="shared" ref="Q55:Q56" si="247">IF(E55&lt;&gt;"","節","-")</f>
        <v>-</v>
      </c>
      <c r="R55" s="29" t="str">
        <f t="shared" ref="R55:R56" si="248">IF(F55&lt;&gt;"","事項","-")</f>
        <v>-</v>
      </c>
      <c r="U55" s="9" t="s">
        <v>1107</v>
      </c>
      <c r="V55" s="179" t="str">
        <f t="shared" ref="V55:V56" si="249">IF(G55&lt;&gt;"",G55,"")</f>
        <v/>
      </c>
      <c r="X55" s="9">
        <f t="shared" ref="X55:X56" si="250">IF(LENB(D55)/2&gt;13.5,2,1)</f>
        <v>1</v>
      </c>
      <c r="Y55" s="9">
        <f t="shared" ref="Y55:Y56" si="251">IF(LENB(E55)/2&gt;26.5,3,IF(LENB(E55)/2&gt;13.5,2,1))</f>
        <v>1</v>
      </c>
      <c r="Z55" s="9">
        <f t="shared" ref="Z55:Z56" si="252">IF(LENB(F55)/2&gt;51,4,IF(LENB(F55)/2&gt;34,3,IF(LENB(F55)/2&gt;17,2,1)))</f>
        <v>1</v>
      </c>
      <c r="AA55" s="9">
        <f t="shared" ref="AA55:AA56" si="253">MAX(X55:Z55)</f>
        <v>1</v>
      </c>
      <c r="AB55" s="11" t="str">
        <f t="shared" ref="AB55:AB56" si="254">IF(AA55=4,"⑤"&amp;CHAR(10)&amp;CHAR(10)&amp;CHAR(10)&amp;CHAR(10),IF(AA55=3,"④"&amp;CHAR(10)&amp;CHAR(10)&amp;CHAR(10),IF(AA55=2,"③"&amp;CHAR(10)&amp;CHAR(10),"②"&amp;CHAR(10))))</f>
        <v xml:space="preserve">②
</v>
      </c>
      <c r="AD55" s="43">
        <f t="shared" ref="AD55:AF56" si="255">LENB(D55)/2</f>
        <v>6</v>
      </c>
      <c r="AE55" s="43">
        <f t="shared" si="255"/>
        <v>0</v>
      </c>
      <c r="AF55" s="43">
        <f t="shared" si="255"/>
        <v>0</v>
      </c>
      <c r="AH55" s="12" t="e">
        <f>IF(N55="款",B55,#REF!)</f>
        <v>#REF!</v>
      </c>
      <c r="AI55" s="12" t="e">
        <f>IF(#REF!=AH55,IF(O55="項",C55,#REF!),0)</f>
        <v>#REF!</v>
      </c>
      <c r="AJ55" s="12" t="e">
        <f>IF(#REF!=AI55,IF(P55="目",D55,#REF!),0)</f>
        <v>#REF!</v>
      </c>
      <c r="AK55" s="12" t="e">
        <f>IF(#REF!=AJ55,IF(Q55="節",E55,"事項"),0)</f>
        <v>#REF!</v>
      </c>
      <c r="AM55" s="12" t="e">
        <f t="shared" ref="AM55:AM56" si="256">IF(AI55=0,AH55,IF(AJ55=0,CONCATENATE(AH55,AI55),IF(AK55=0,CONCATENATE(AH55,AI55,AJ55),IF(AK55="事項",0,CONCATENATE(AH55,AI55,AJ55,AK55)))))</f>
        <v>#REF!</v>
      </c>
      <c r="AP55" s="12" t="e">
        <f>IF(AM55=0,#REF!,AM55)</f>
        <v>#REF!</v>
      </c>
      <c r="AQ55" s="9" t="e">
        <f t="shared" ref="AQ55:AQ56" si="257">CONCATENATE(AP55,V55)</f>
        <v>#REF!</v>
      </c>
    </row>
    <row r="56" spans="1:43" ht="26.4">
      <c r="A56" s="193">
        <v>44</v>
      </c>
      <c r="B56" s="195"/>
      <c r="C56" s="195"/>
      <c r="D56" s="197"/>
      <c r="E56" s="201" t="s">
        <v>438</v>
      </c>
      <c r="F56" s="93" t="s">
        <v>743</v>
      </c>
      <c r="G56" s="181" t="s">
        <v>115</v>
      </c>
      <c r="H56" s="51">
        <v>2313000</v>
      </c>
      <c r="I56" s="51">
        <v>3688000</v>
      </c>
      <c r="J56" s="51">
        <f t="shared" si="231"/>
        <v>1375000</v>
      </c>
      <c r="K56" s="235"/>
      <c r="L56" s="236"/>
      <c r="M56" s="115" t="str">
        <f t="shared" si="232"/>
        <v/>
      </c>
      <c r="N56" s="29" t="str">
        <f t="shared" si="244"/>
        <v>-</v>
      </c>
      <c r="O56" s="29" t="str">
        <f t="shared" si="245"/>
        <v>-</v>
      </c>
      <c r="P56" s="29" t="str">
        <f t="shared" si="246"/>
        <v>-</v>
      </c>
      <c r="Q56" s="29" t="str">
        <f t="shared" si="247"/>
        <v>節</v>
      </c>
      <c r="R56" s="29" t="str">
        <f t="shared" si="248"/>
        <v>事項</v>
      </c>
      <c r="U56" s="9" t="s">
        <v>1107</v>
      </c>
      <c r="V56" s="179" t="str">
        <f t="shared" si="249"/>
        <v>消防局</v>
      </c>
      <c r="X56" s="9">
        <f t="shared" si="250"/>
        <v>1</v>
      </c>
      <c r="Y56" s="9">
        <f t="shared" si="251"/>
        <v>1</v>
      </c>
      <c r="Z56" s="9">
        <f t="shared" si="252"/>
        <v>1</v>
      </c>
      <c r="AA56" s="9">
        <f t="shared" si="253"/>
        <v>1</v>
      </c>
      <c r="AB56" s="11" t="str">
        <f t="shared" si="254"/>
        <v xml:space="preserve">②
</v>
      </c>
      <c r="AD56" s="43">
        <f t="shared" si="255"/>
        <v>0</v>
      </c>
      <c r="AE56" s="43">
        <f t="shared" si="255"/>
        <v>8.5</v>
      </c>
      <c r="AF56" s="43">
        <f t="shared" si="255"/>
        <v>9</v>
      </c>
      <c r="AH56" s="12" t="e">
        <f t="shared" si="239"/>
        <v>#REF!</v>
      </c>
      <c r="AI56" s="12" t="e">
        <f t="shared" si="240"/>
        <v>#REF!</v>
      </c>
      <c r="AJ56" s="12" t="e">
        <f t="shared" si="241"/>
        <v>#REF!</v>
      </c>
      <c r="AK56" s="12" t="e">
        <f t="shared" si="242"/>
        <v>#REF!</v>
      </c>
      <c r="AM56" s="12" t="e">
        <f t="shared" si="256"/>
        <v>#REF!</v>
      </c>
      <c r="AP56" s="12" t="e">
        <f t="shared" si="243"/>
        <v>#REF!</v>
      </c>
      <c r="AQ56" s="9" t="e">
        <f t="shared" si="257"/>
        <v>#REF!</v>
      </c>
    </row>
    <row r="57" spans="1:43" ht="27.75" customHeight="1" thickBot="1">
      <c r="A57" s="426" t="s">
        <v>443</v>
      </c>
      <c r="B57" s="427"/>
      <c r="C57" s="427"/>
      <c r="D57" s="427"/>
      <c r="E57" s="427"/>
      <c r="F57" s="63"/>
      <c r="G57" s="64"/>
      <c r="H57" s="65">
        <f>SUMIF($N:$N,"款",$H:$H)</f>
        <v>3352887</v>
      </c>
      <c r="I57" s="65">
        <f>SUMIF($N:$N,"款",$I:$I)</f>
        <v>5454901</v>
      </c>
      <c r="J57" s="66">
        <f>+I57-H57</f>
        <v>2102014</v>
      </c>
      <c r="K57" s="238"/>
      <c r="L57" s="239"/>
      <c r="M57" s="117" t="str">
        <f t="shared" ref="M57" si="258">IF(AND(I57&lt;&gt;0,H57=0),"○","")</f>
        <v/>
      </c>
      <c r="N57" s="29"/>
      <c r="O57" s="29"/>
      <c r="P57" s="29"/>
      <c r="Q57" s="29"/>
      <c r="R57" s="29"/>
      <c r="V57" s="179"/>
      <c r="AD57" s="43"/>
      <c r="AE57" s="43"/>
      <c r="AF57" s="43"/>
      <c r="AP57" s="12"/>
    </row>
    <row r="58" spans="1:43" ht="8.25" customHeight="1">
      <c r="A58" s="207"/>
      <c r="B58" s="207"/>
      <c r="C58" s="207"/>
      <c r="D58" s="207"/>
      <c r="E58" s="207"/>
      <c r="F58" s="97"/>
      <c r="G58" s="98"/>
      <c r="H58" s="99"/>
      <c r="I58" s="99"/>
      <c r="J58" s="99"/>
      <c r="K58" s="240"/>
      <c r="L58" s="241"/>
      <c r="M58" s="112"/>
      <c r="N58" s="29"/>
      <c r="O58" s="29"/>
      <c r="P58" s="29"/>
      <c r="Q58" s="29"/>
      <c r="R58" s="29"/>
      <c r="V58" s="179"/>
      <c r="AD58" s="43"/>
      <c r="AE58" s="43"/>
      <c r="AF58" s="43"/>
      <c r="AP58" s="12"/>
    </row>
    <row r="59" spans="1:43" s="59" customFormat="1" ht="21.75" customHeight="1">
      <c r="A59" s="208"/>
      <c r="B59" s="209"/>
      <c r="C59" s="210"/>
      <c r="D59" s="210"/>
      <c r="E59" s="210"/>
      <c r="F59" s="140"/>
      <c r="G59" s="140"/>
      <c r="H59" s="248"/>
      <c r="I59" s="248"/>
      <c r="J59" s="248"/>
      <c r="K59" s="242"/>
      <c r="L59" s="243"/>
      <c r="M59" s="113"/>
      <c r="N59" s="29"/>
      <c r="O59" s="29"/>
      <c r="P59" s="29"/>
      <c r="Q59" s="29"/>
      <c r="R59" s="29"/>
      <c r="V59" s="179"/>
      <c r="AB59" s="75"/>
      <c r="AH59" s="12"/>
      <c r="AI59" s="12"/>
      <c r="AJ59" s="12"/>
      <c r="AK59" s="12"/>
      <c r="AL59" s="12"/>
      <c r="AM59" s="12"/>
      <c r="AN59" s="9"/>
      <c r="AO59" s="9"/>
      <c r="AP59" s="12"/>
    </row>
    <row r="60" spans="1:43" ht="18" customHeight="1">
      <c r="G60" s="77" t="s">
        <v>444</v>
      </c>
      <c r="H60" s="41">
        <f>SUMIF(O:O,"項",H:H)</f>
        <v>3352887</v>
      </c>
      <c r="I60" s="41">
        <f>SUMIF(O:O,"項",I:I)</f>
        <v>5454901</v>
      </c>
      <c r="J60" s="41">
        <f>SUMIF(O:O,"項",J:J)</f>
        <v>2102014</v>
      </c>
      <c r="K60" s="244"/>
    </row>
    <row r="61" spans="1:43" ht="18" customHeight="1">
      <c r="G61" s="79" t="s">
        <v>448</v>
      </c>
      <c r="H61" s="41">
        <f>H60-H57</f>
        <v>0</v>
      </c>
      <c r="I61" s="41">
        <f>I60-I57</f>
        <v>0</v>
      </c>
      <c r="J61" s="41">
        <f>J60-J57</f>
        <v>0</v>
      </c>
      <c r="K61" s="244"/>
    </row>
    <row r="62" spans="1:43" s="59" customFormat="1" ht="18" customHeight="1">
      <c r="A62" s="208"/>
      <c r="B62" s="211"/>
      <c r="C62" s="211"/>
      <c r="D62" s="211"/>
      <c r="E62" s="211"/>
      <c r="F62" s="80"/>
      <c r="G62" s="81"/>
      <c r="H62" s="82"/>
      <c r="I62" s="82"/>
      <c r="J62" s="82"/>
      <c r="K62" s="245"/>
      <c r="L62" s="243"/>
      <c r="M62" s="113"/>
      <c r="N62" s="29"/>
      <c r="O62" s="29"/>
      <c r="P62" s="29"/>
      <c r="Q62" s="29"/>
      <c r="R62" s="29"/>
      <c r="V62" s="179"/>
      <c r="AB62" s="75"/>
      <c r="AH62" s="76"/>
      <c r="AI62" s="76"/>
      <c r="AJ62" s="76"/>
      <c r="AK62" s="76"/>
      <c r="AL62" s="76"/>
      <c r="AM62" s="76"/>
    </row>
    <row r="63" spans="1:43" ht="18" customHeight="1">
      <c r="G63" s="77" t="s">
        <v>445</v>
      </c>
      <c r="H63" s="41">
        <f>SUMIF(P:P,"目",H:H)</f>
        <v>3352887</v>
      </c>
      <c r="I63" s="41">
        <f>SUMIF(P:P,"目",I:I)</f>
        <v>5454901</v>
      </c>
      <c r="J63" s="41">
        <f>SUMIF(P:P,"目",J:J)</f>
        <v>2102014</v>
      </c>
      <c r="K63" s="245"/>
      <c r="L63" s="243"/>
      <c r="M63" s="113"/>
    </row>
    <row r="64" spans="1:43" ht="18" customHeight="1">
      <c r="G64" s="79" t="s">
        <v>448</v>
      </c>
      <c r="H64" s="41">
        <f>H63-H57</f>
        <v>0</v>
      </c>
      <c r="I64" s="41">
        <f>I63-I57</f>
        <v>0</v>
      </c>
      <c r="J64" s="41">
        <f>J63-J57</f>
        <v>0</v>
      </c>
      <c r="K64" s="245"/>
      <c r="L64" s="243"/>
      <c r="M64" s="113"/>
    </row>
    <row r="65" spans="1:39" s="59" customFormat="1" ht="18" customHeight="1">
      <c r="A65" s="208"/>
      <c r="B65" s="211"/>
      <c r="C65" s="211"/>
      <c r="D65" s="211"/>
      <c r="E65" s="211"/>
      <c r="F65" s="80"/>
      <c r="G65" s="81"/>
      <c r="H65" s="82"/>
      <c r="I65" s="82"/>
      <c r="J65" s="82"/>
      <c r="K65" s="245"/>
      <c r="L65" s="243"/>
      <c r="M65" s="113"/>
      <c r="N65" s="29"/>
      <c r="O65" s="29"/>
      <c r="P65" s="29"/>
      <c r="Q65" s="29"/>
      <c r="R65" s="29"/>
      <c r="V65" s="179"/>
      <c r="AB65" s="75"/>
      <c r="AH65" s="76"/>
      <c r="AI65" s="76"/>
      <c r="AJ65" s="76"/>
      <c r="AK65" s="76"/>
      <c r="AL65" s="76"/>
      <c r="AM65" s="76"/>
    </row>
    <row r="66" spans="1:39" ht="18" customHeight="1">
      <c r="G66" s="77" t="s">
        <v>446</v>
      </c>
      <c r="H66" s="41">
        <f>SUMIF(Q:Q,"節",H:H)</f>
        <v>3352887</v>
      </c>
      <c r="I66" s="41">
        <f>SUMIF(Q:Q,"節",I:I)</f>
        <v>5454901</v>
      </c>
      <c r="J66" s="41">
        <f>SUMIF(Q:Q,"節",J:J)</f>
        <v>2102014</v>
      </c>
      <c r="K66" s="245"/>
      <c r="L66" s="243"/>
      <c r="M66" s="113"/>
    </row>
    <row r="67" spans="1:39" ht="18" customHeight="1">
      <c r="G67" s="79" t="s">
        <v>448</v>
      </c>
      <c r="H67" s="41">
        <f>H66-H57</f>
        <v>0</v>
      </c>
      <c r="I67" s="41">
        <f>I66-I57</f>
        <v>0</v>
      </c>
      <c r="J67" s="41">
        <f>J66-J57</f>
        <v>0</v>
      </c>
      <c r="K67" s="244"/>
    </row>
    <row r="68" spans="1:39" s="59" customFormat="1" ht="18" customHeight="1">
      <c r="A68" s="208"/>
      <c r="B68" s="211"/>
      <c r="C68" s="211"/>
      <c r="D68" s="211"/>
      <c r="E68" s="211"/>
      <c r="F68" s="80"/>
      <c r="G68" s="81"/>
      <c r="H68" s="82"/>
      <c r="I68" s="82"/>
      <c r="J68" s="82"/>
      <c r="K68" s="245"/>
      <c r="L68" s="243"/>
      <c r="M68" s="113"/>
      <c r="N68" s="29"/>
      <c r="O68" s="29"/>
      <c r="P68" s="29"/>
      <c r="Q68" s="29"/>
      <c r="R68" s="29"/>
      <c r="V68" s="179"/>
      <c r="AB68" s="75"/>
      <c r="AH68" s="76"/>
      <c r="AI68" s="76"/>
      <c r="AJ68" s="76"/>
      <c r="AK68" s="76"/>
      <c r="AL68" s="76"/>
      <c r="AM68" s="76"/>
    </row>
    <row r="69" spans="1:39" ht="18" customHeight="1">
      <c r="G69" s="77" t="s">
        <v>447</v>
      </c>
      <c r="H69" s="41">
        <f>SUMIF(R:R,"事項",H:H)</f>
        <v>3134485</v>
      </c>
      <c r="I69" s="41">
        <f>SUMIF(R:R,"事項",I:I)</f>
        <v>4172100</v>
      </c>
      <c r="J69" s="41">
        <f>SUMIF(R:R,"事項",J:J)</f>
        <v>1037615</v>
      </c>
    </row>
    <row r="70" spans="1:39" ht="18" customHeight="1">
      <c r="G70" s="79" t="s">
        <v>448</v>
      </c>
      <c r="H70" s="84">
        <f>H69-H57</f>
        <v>-218402</v>
      </c>
      <c r="I70" s="84">
        <f>I69-I57</f>
        <v>-1282801</v>
      </c>
      <c r="J70" s="84">
        <f>J69-J57</f>
        <v>-1064399</v>
      </c>
    </row>
    <row r="73" spans="1:39" ht="18" customHeight="1">
      <c r="G73" s="27"/>
    </row>
    <row r="74" spans="1:39" ht="18" customHeight="1">
      <c r="G74" s="27"/>
    </row>
    <row r="75" spans="1:39" ht="18" customHeight="1">
      <c r="G75" s="27"/>
    </row>
    <row r="76" spans="1:39" ht="18" customHeight="1">
      <c r="G76" s="27"/>
    </row>
    <row r="77" spans="1:39" ht="18" customHeight="1">
      <c r="G77" s="27"/>
    </row>
    <row r="79" spans="1:39" s="6" customFormat="1" ht="18" customHeight="1">
      <c r="A79" s="190"/>
      <c r="B79" s="184"/>
      <c r="C79" s="184"/>
      <c r="D79" s="184"/>
      <c r="E79" s="184"/>
      <c r="F79" s="15"/>
      <c r="G79" s="27"/>
      <c r="J79" s="5"/>
      <c r="K79" s="224"/>
      <c r="L79" s="225"/>
      <c r="M79" s="109"/>
      <c r="N79" s="8"/>
      <c r="O79" s="8"/>
      <c r="P79" s="8"/>
      <c r="Q79" s="8"/>
      <c r="R79" s="8"/>
      <c r="V79" s="85"/>
      <c r="AB79" s="86"/>
      <c r="AH79" s="87"/>
      <c r="AI79" s="87"/>
      <c r="AJ79" s="87"/>
      <c r="AK79" s="87"/>
      <c r="AL79" s="87"/>
      <c r="AM79" s="87"/>
    </row>
    <row r="80" spans="1:39" s="6" customFormat="1" ht="18" customHeight="1">
      <c r="A80" s="190"/>
      <c r="B80" s="184"/>
      <c r="C80" s="184"/>
      <c r="D80" s="184"/>
      <c r="E80" s="184"/>
      <c r="F80" s="15"/>
      <c r="G80" s="27"/>
      <c r="J80" s="5"/>
      <c r="K80" s="224"/>
      <c r="L80" s="225"/>
      <c r="M80" s="109"/>
      <c r="N80" s="8"/>
      <c r="O80" s="8"/>
      <c r="P80" s="8"/>
      <c r="Q80" s="8"/>
      <c r="R80" s="8"/>
      <c r="V80" s="85"/>
      <c r="AB80" s="86"/>
      <c r="AH80" s="87"/>
      <c r="AI80" s="87"/>
      <c r="AJ80" s="87"/>
      <c r="AK80" s="87"/>
      <c r="AL80" s="87"/>
      <c r="AM80" s="87"/>
    </row>
    <row r="81" spans="1:39" s="6" customFormat="1" ht="18" customHeight="1">
      <c r="A81" s="190"/>
      <c r="B81" s="184"/>
      <c r="C81" s="184"/>
      <c r="D81" s="184"/>
      <c r="E81" s="184"/>
      <c r="F81" s="15"/>
      <c r="G81" s="27"/>
      <c r="J81" s="5"/>
      <c r="K81" s="224"/>
      <c r="L81" s="225"/>
      <c r="M81" s="109"/>
      <c r="N81" s="8"/>
      <c r="O81" s="8"/>
      <c r="P81" s="8"/>
      <c r="Q81" s="8"/>
      <c r="R81" s="8"/>
      <c r="V81" s="85"/>
      <c r="AB81" s="86"/>
      <c r="AH81" s="87"/>
      <c r="AI81" s="87"/>
      <c r="AJ81" s="87"/>
      <c r="AK81" s="87"/>
      <c r="AL81" s="87"/>
      <c r="AM81" s="87"/>
    </row>
    <row r="82" spans="1:39" s="6" customFormat="1" ht="18" customHeight="1">
      <c r="A82" s="190"/>
      <c r="B82" s="184"/>
      <c r="C82" s="184"/>
      <c r="D82" s="184"/>
      <c r="E82" s="184"/>
      <c r="F82" s="15"/>
      <c r="G82" s="27"/>
      <c r="J82" s="5"/>
      <c r="K82" s="224"/>
      <c r="L82" s="225"/>
      <c r="M82" s="109"/>
      <c r="N82" s="8"/>
      <c r="O82" s="8"/>
      <c r="P82" s="8"/>
      <c r="Q82" s="8"/>
      <c r="R82" s="8"/>
      <c r="V82" s="85"/>
      <c r="AB82" s="86"/>
      <c r="AH82" s="87"/>
      <c r="AI82" s="87"/>
      <c r="AJ82" s="87"/>
      <c r="AK82" s="87"/>
      <c r="AL82" s="87"/>
      <c r="AM82" s="87"/>
    </row>
    <row r="83" spans="1:39" s="6" customFormat="1" ht="18" customHeight="1">
      <c r="A83" s="190"/>
      <c r="B83" s="184"/>
      <c r="C83" s="184"/>
      <c r="D83" s="184"/>
      <c r="E83" s="184"/>
      <c r="F83" s="15"/>
      <c r="G83" s="27"/>
      <c r="J83" s="5"/>
      <c r="K83" s="224"/>
      <c r="L83" s="225"/>
      <c r="M83" s="109"/>
      <c r="N83" s="8"/>
      <c r="O83" s="8"/>
      <c r="P83" s="8"/>
      <c r="Q83" s="8"/>
      <c r="R83" s="8"/>
      <c r="V83" s="85"/>
      <c r="AB83" s="86"/>
      <c r="AH83" s="87"/>
      <c r="AI83" s="87"/>
      <c r="AJ83" s="87"/>
      <c r="AK83" s="87"/>
      <c r="AL83" s="87"/>
      <c r="AM83" s="87"/>
    </row>
    <row r="84" spans="1:39" s="6" customFormat="1" ht="18" customHeight="1">
      <c r="A84" s="190"/>
      <c r="B84" s="184"/>
      <c r="C84" s="184"/>
      <c r="D84" s="184"/>
      <c r="E84" s="184"/>
      <c r="F84" s="15"/>
      <c r="G84" s="27"/>
      <c r="J84" s="5"/>
      <c r="K84" s="224"/>
      <c r="L84" s="225"/>
      <c r="M84" s="109"/>
      <c r="N84" s="8"/>
      <c r="O84" s="8"/>
      <c r="P84" s="8"/>
      <c r="Q84" s="8"/>
      <c r="R84" s="8"/>
      <c r="V84" s="85"/>
      <c r="AB84" s="86"/>
      <c r="AH84" s="87"/>
      <c r="AI84" s="87"/>
      <c r="AJ84" s="87"/>
      <c r="AK84" s="87"/>
      <c r="AL84" s="87"/>
      <c r="AM84" s="87"/>
    </row>
    <row r="85" spans="1:39" s="6" customFormat="1" ht="18" customHeight="1">
      <c r="A85" s="190"/>
      <c r="B85" s="184"/>
      <c r="C85" s="184"/>
      <c r="D85" s="184"/>
      <c r="E85" s="184"/>
      <c r="F85" s="15"/>
      <c r="G85" s="27"/>
      <c r="J85" s="5"/>
      <c r="K85" s="224"/>
      <c r="L85" s="225"/>
      <c r="M85" s="109"/>
      <c r="N85" s="8"/>
      <c r="O85" s="8"/>
      <c r="P85" s="8"/>
      <c r="Q85" s="8"/>
      <c r="R85" s="8"/>
      <c r="V85" s="85"/>
      <c r="AB85" s="86"/>
      <c r="AH85" s="87"/>
      <c r="AI85" s="87"/>
      <c r="AJ85" s="87"/>
      <c r="AK85" s="87"/>
      <c r="AL85" s="87"/>
      <c r="AM85" s="87"/>
    </row>
    <row r="86" spans="1:39" s="6" customFormat="1" ht="18" customHeight="1">
      <c r="A86" s="190"/>
      <c r="B86" s="184"/>
      <c r="C86" s="184"/>
      <c r="D86" s="184"/>
      <c r="E86" s="184"/>
      <c r="F86" s="15"/>
      <c r="G86" s="27"/>
      <c r="J86" s="5"/>
      <c r="K86" s="224"/>
      <c r="L86" s="225"/>
      <c r="M86" s="109"/>
      <c r="N86" s="8"/>
      <c r="O86" s="8"/>
      <c r="P86" s="8"/>
      <c r="Q86" s="8"/>
      <c r="R86" s="8"/>
      <c r="V86" s="85"/>
      <c r="AB86" s="86"/>
      <c r="AH86" s="87"/>
      <c r="AI86" s="87"/>
      <c r="AJ86" s="87"/>
      <c r="AK86" s="87"/>
      <c r="AL86" s="87"/>
      <c r="AM86" s="87"/>
    </row>
    <row r="87" spans="1:39" s="6" customFormat="1" ht="18" customHeight="1">
      <c r="A87" s="190"/>
      <c r="B87" s="184"/>
      <c r="C87" s="184"/>
      <c r="D87" s="184"/>
      <c r="E87" s="184"/>
      <c r="F87" s="15"/>
      <c r="G87" s="27"/>
      <c r="J87" s="5"/>
      <c r="K87" s="224"/>
      <c r="L87" s="225"/>
      <c r="M87" s="109"/>
      <c r="N87" s="8"/>
      <c r="O87" s="8"/>
      <c r="P87" s="8"/>
      <c r="Q87" s="8"/>
      <c r="R87" s="8"/>
      <c r="V87" s="85"/>
      <c r="AB87" s="86"/>
      <c r="AH87" s="87"/>
      <c r="AI87" s="87"/>
      <c r="AJ87" s="87"/>
      <c r="AK87" s="87"/>
      <c r="AL87" s="87"/>
      <c r="AM87" s="87"/>
    </row>
    <row r="88" spans="1:39" s="6" customFormat="1" ht="18" customHeight="1">
      <c r="A88" s="190"/>
      <c r="B88" s="184"/>
      <c r="C88" s="184"/>
      <c r="D88" s="184"/>
      <c r="E88" s="184"/>
      <c r="F88" s="15"/>
      <c r="G88" s="27"/>
      <c r="J88" s="5"/>
      <c r="K88" s="224"/>
      <c r="L88" s="225"/>
      <c r="M88" s="109"/>
      <c r="N88" s="8"/>
      <c r="O88" s="8"/>
      <c r="P88" s="8"/>
      <c r="Q88" s="8"/>
      <c r="R88" s="8"/>
      <c r="V88" s="85"/>
      <c r="AB88" s="86"/>
      <c r="AH88" s="87"/>
      <c r="AI88" s="87"/>
      <c r="AJ88" s="87"/>
      <c r="AK88" s="87"/>
      <c r="AL88" s="87"/>
      <c r="AM88" s="87"/>
    </row>
    <row r="89" spans="1:39" s="6" customFormat="1" ht="18" customHeight="1">
      <c r="A89" s="190"/>
      <c r="B89" s="184"/>
      <c r="C89" s="184"/>
      <c r="D89" s="184"/>
      <c r="E89" s="184"/>
      <c r="F89" s="80"/>
      <c r="G89" s="70"/>
      <c r="H89" s="72"/>
      <c r="I89" s="72"/>
      <c r="J89" s="71"/>
      <c r="K89" s="224"/>
      <c r="L89" s="225"/>
      <c r="M89" s="109"/>
      <c r="N89" s="8"/>
      <c r="O89" s="8"/>
      <c r="P89" s="8"/>
      <c r="Q89" s="8"/>
      <c r="R89" s="8"/>
      <c r="V89" s="85"/>
      <c r="AB89" s="86"/>
      <c r="AH89" s="87"/>
      <c r="AI89" s="87"/>
      <c r="AJ89" s="87"/>
      <c r="AK89" s="87"/>
      <c r="AL89" s="87"/>
      <c r="AM89" s="87"/>
    </row>
    <row r="90" spans="1:39" s="6" customFormat="1" ht="18" customHeight="1">
      <c r="A90" s="190"/>
      <c r="B90" s="184"/>
      <c r="C90" s="184"/>
      <c r="D90" s="184"/>
      <c r="E90" s="184"/>
      <c r="F90" s="80"/>
      <c r="G90" s="70"/>
      <c r="H90" s="72"/>
      <c r="I90" s="72"/>
      <c r="J90" s="71"/>
      <c r="K90" s="224"/>
      <c r="L90" s="225"/>
      <c r="M90" s="109"/>
      <c r="N90" s="8"/>
      <c r="O90" s="8"/>
      <c r="P90" s="8"/>
      <c r="Q90" s="8"/>
      <c r="R90" s="8"/>
      <c r="V90" s="85"/>
      <c r="AB90" s="86"/>
      <c r="AH90" s="87"/>
      <c r="AI90" s="87"/>
      <c r="AJ90" s="87"/>
      <c r="AK90" s="87"/>
      <c r="AL90" s="87"/>
      <c r="AM90" s="87"/>
    </row>
    <row r="91" spans="1:39" s="6" customFormat="1" ht="18" customHeight="1">
      <c r="A91" s="190"/>
      <c r="B91" s="184"/>
      <c r="C91" s="184"/>
      <c r="D91" s="184"/>
      <c r="E91" s="184"/>
      <c r="F91" s="80"/>
      <c r="G91" s="88"/>
      <c r="H91" s="72"/>
      <c r="I91" s="72"/>
      <c r="J91" s="71"/>
      <c r="K91" s="224"/>
      <c r="L91" s="225"/>
      <c r="M91" s="109"/>
      <c r="N91" s="8"/>
      <c r="O91" s="8"/>
      <c r="P91" s="8"/>
      <c r="Q91" s="8"/>
      <c r="R91" s="8"/>
      <c r="V91" s="85"/>
      <c r="AB91" s="86"/>
      <c r="AH91" s="87"/>
      <c r="AI91" s="87"/>
      <c r="AJ91" s="87"/>
      <c r="AK91" s="87"/>
      <c r="AL91" s="87"/>
      <c r="AM91" s="87"/>
    </row>
    <row r="92" spans="1:39" s="6" customFormat="1" ht="18" customHeight="1">
      <c r="A92" s="190"/>
      <c r="B92" s="184"/>
      <c r="C92" s="184"/>
      <c r="D92" s="184"/>
      <c r="E92" s="184"/>
      <c r="F92" s="80"/>
      <c r="G92" s="88"/>
      <c r="H92" s="72"/>
      <c r="I92" s="72"/>
      <c r="J92" s="71"/>
      <c r="K92" s="224"/>
      <c r="L92" s="225"/>
      <c r="M92" s="109"/>
      <c r="N92" s="8"/>
      <c r="O92" s="8"/>
      <c r="P92" s="8"/>
      <c r="Q92" s="8"/>
      <c r="R92" s="8"/>
      <c r="V92" s="85"/>
      <c r="AB92" s="86"/>
      <c r="AH92" s="87"/>
      <c r="AI92" s="87"/>
      <c r="AJ92" s="87"/>
      <c r="AK92" s="87"/>
      <c r="AL92" s="87"/>
      <c r="AM92" s="87"/>
    </row>
    <row r="93" spans="1:39" s="6" customFormat="1" ht="18" customHeight="1">
      <c r="A93" s="190"/>
      <c r="B93" s="184"/>
      <c r="C93" s="184"/>
      <c r="D93" s="184"/>
      <c r="E93" s="184"/>
      <c r="F93" s="80"/>
      <c r="G93" s="88"/>
      <c r="H93" s="72"/>
      <c r="I93" s="72"/>
      <c r="J93" s="71"/>
      <c r="K93" s="224"/>
      <c r="L93" s="225"/>
      <c r="M93" s="109"/>
      <c r="N93" s="8"/>
      <c r="O93" s="8"/>
      <c r="P93" s="8"/>
      <c r="Q93" s="8"/>
      <c r="R93" s="8"/>
      <c r="V93" s="85"/>
      <c r="AB93" s="86"/>
      <c r="AH93" s="87"/>
      <c r="AI93" s="87"/>
      <c r="AJ93" s="87"/>
      <c r="AK93" s="87"/>
      <c r="AL93" s="87"/>
      <c r="AM93" s="87"/>
    </row>
    <row r="94" spans="1:39" s="6" customFormat="1" ht="18" customHeight="1">
      <c r="A94" s="190"/>
      <c r="B94" s="184"/>
      <c r="C94" s="184"/>
      <c r="D94" s="184"/>
      <c r="E94" s="184"/>
      <c r="F94" s="80"/>
      <c r="G94" s="88"/>
      <c r="H94" s="72"/>
      <c r="I94" s="72"/>
      <c r="J94" s="71"/>
      <c r="K94" s="224"/>
      <c r="L94" s="225"/>
      <c r="M94" s="109"/>
      <c r="N94" s="8"/>
      <c r="O94" s="8"/>
      <c r="P94" s="8"/>
      <c r="Q94" s="8"/>
      <c r="R94" s="8"/>
      <c r="V94" s="85"/>
      <c r="AB94" s="86"/>
      <c r="AH94" s="87"/>
      <c r="AI94" s="87"/>
      <c r="AJ94" s="87"/>
      <c r="AK94" s="87"/>
      <c r="AL94" s="87"/>
      <c r="AM94" s="87"/>
    </row>
    <row r="95" spans="1:39" s="6" customFormat="1" ht="18.75" customHeight="1">
      <c r="A95" s="190"/>
      <c r="B95" s="184"/>
      <c r="C95" s="184"/>
      <c r="D95" s="184"/>
      <c r="E95" s="184"/>
      <c r="F95" s="80"/>
      <c r="G95" s="88"/>
      <c r="H95" s="72"/>
      <c r="I95" s="72"/>
      <c r="J95" s="71"/>
      <c r="K95" s="224"/>
      <c r="L95" s="225"/>
      <c r="M95" s="109"/>
      <c r="N95" s="8"/>
      <c r="O95" s="8"/>
      <c r="P95" s="8"/>
      <c r="Q95" s="8"/>
      <c r="R95" s="8"/>
      <c r="V95" s="85"/>
      <c r="AB95" s="86"/>
      <c r="AH95" s="87"/>
      <c r="AI95" s="87"/>
      <c r="AJ95" s="87"/>
      <c r="AK95" s="87"/>
      <c r="AL95" s="87"/>
      <c r="AM95" s="87"/>
    </row>
    <row r="96" spans="1:39" s="6" customFormat="1" ht="18.75" customHeight="1">
      <c r="A96" s="190"/>
      <c r="B96" s="184"/>
      <c r="C96" s="184"/>
      <c r="D96" s="184"/>
      <c r="E96" s="184"/>
      <c r="F96" s="80"/>
      <c r="G96" s="88"/>
      <c r="H96" s="72"/>
      <c r="I96" s="72"/>
      <c r="J96" s="71"/>
      <c r="K96" s="224"/>
      <c r="L96" s="225"/>
      <c r="M96" s="109"/>
      <c r="N96" s="8"/>
      <c r="O96" s="8"/>
      <c r="P96" s="8"/>
      <c r="Q96" s="8"/>
      <c r="R96" s="8"/>
      <c r="V96" s="85"/>
      <c r="AB96" s="86"/>
      <c r="AH96" s="87"/>
      <c r="AI96" s="87"/>
      <c r="AJ96" s="87"/>
      <c r="AK96" s="87"/>
      <c r="AL96" s="87"/>
      <c r="AM96" s="87"/>
    </row>
    <row r="97" spans="6:10" ht="18" customHeight="1">
      <c r="F97" s="80"/>
      <c r="G97" s="70"/>
      <c r="H97" s="72"/>
      <c r="I97" s="72"/>
      <c r="J97" s="71"/>
    </row>
  </sheetData>
  <autoFilter ref="A6:AV57" xr:uid="{00000000-0009-0000-0000-000002000000}">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mergeCells count="40">
    <mergeCell ref="B42:E42"/>
    <mergeCell ref="D44:E44"/>
    <mergeCell ref="B53:E53"/>
    <mergeCell ref="C43:E43"/>
    <mergeCell ref="A57:E57"/>
    <mergeCell ref="D55:E55"/>
    <mergeCell ref="C54:E54"/>
    <mergeCell ref="D47:E47"/>
    <mergeCell ref="D50:E50"/>
    <mergeCell ref="C34:E34"/>
    <mergeCell ref="D35:E35"/>
    <mergeCell ref="B38:E38"/>
    <mergeCell ref="C39:E39"/>
    <mergeCell ref="D40:E40"/>
    <mergeCell ref="B23:E23"/>
    <mergeCell ref="D25:E25"/>
    <mergeCell ref="D31:E31"/>
    <mergeCell ref="C24:E24"/>
    <mergeCell ref="B33:E33"/>
    <mergeCell ref="C30:E30"/>
    <mergeCell ref="AP5:AU7"/>
    <mergeCell ref="B6:E7"/>
    <mergeCell ref="F6:F7"/>
    <mergeCell ref="G6:G7"/>
    <mergeCell ref="K6:L7"/>
    <mergeCell ref="M6:M7"/>
    <mergeCell ref="K1:L1"/>
    <mergeCell ref="X2:AB5"/>
    <mergeCell ref="G4:I4"/>
    <mergeCell ref="AH5:AO7"/>
    <mergeCell ref="D21:E21"/>
    <mergeCell ref="C20:E20"/>
    <mergeCell ref="B16:E16"/>
    <mergeCell ref="C17:E17"/>
    <mergeCell ref="D18:E18"/>
    <mergeCell ref="D14:E14"/>
    <mergeCell ref="D10:E10"/>
    <mergeCell ref="C13:E13"/>
    <mergeCell ref="B8:E8"/>
    <mergeCell ref="C9:E9"/>
  </mergeCells>
  <phoneticPr fontId="7"/>
  <conditionalFormatting sqref="E8:E9">
    <cfRule type="expression" dxfId="115" priority="21501">
      <formula>M8:M164="○"</formula>
    </cfRule>
  </conditionalFormatting>
  <conditionalFormatting sqref="E10:E12">
    <cfRule type="expression" dxfId="114" priority="21500">
      <formula>M10:M264="○"</formula>
    </cfRule>
  </conditionalFormatting>
  <conditionalFormatting sqref="E13">
    <cfRule type="expression" dxfId="113" priority="21086">
      <formula>M13:M273="○"</formula>
    </cfRule>
  </conditionalFormatting>
  <conditionalFormatting sqref="E14:E15">
    <cfRule type="expression" dxfId="112" priority="21499">
      <formula>M14:M331="○"</formula>
    </cfRule>
  </conditionalFormatting>
  <conditionalFormatting sqref="E16:E19">
    <cfRule type="expression" dxfId="111" priority="21497">
      <formula>M16:M341="○"</formula>
    </cfRule>
  </conditionalFormatting>
  <conditionalFormatting sqref="E20">
    <cfRule type="expression" dxfId="110" priority="21118">
      <formula>M20:M373="○"</formula>
    </cfRule>
  </conditionalFormatting>
  <conditionalFormatting sqref="E21:E22">
    <cfRule type="expression" dxfId="109" priority="21498">
      <formula>M21:M495="○"</formula>
    </cfRule>
  </conditionalFormatting>
  <conditionalFormatting sqref="E23">
    <cfRule type="expression" dxfId="108" priority="21473">
      <formula>M23:M538="○"</formula>
    </cfRule>
  </conditionalFormatting>
  <conditionalFormatting sqref="E24">
    <cfRule type="expression" dxfId="107" priority="21152">
      <formula>M24:M553="○"</formula>
    </cfRule>
  </conditionalFormatting>
  <conditionalFormatting sqref="E25:E29">
    <cfRule type="expression" dxfId="106" priority="21496">
      <formula>M25:M588="○"</formula>
    </cfRule>
  </conditionalFormatting>
  <conditionalFormatting sqref="E30">
    <cfRule type="expression" dxfId="105" priority="21162">
      <formula>M30:M618="○"</formula>
    </cfRule>
  </conditionalFormatting>
  <conditionalFormatting sqref="E31:E33">
    <cfRule type="expression" dxfId="104" priority="21495">
      <formula>M31:M646="○"</formula>
    </cfRule>
  </conditionalFormatting>
  <conditionalFormatting sqref="E34:E36">
    <cfRule type="expression" dxfId="103" priority="21494">
      <formula>M34:M721="○"</formula>
    </cfRule>
  </conditionalFormatting>
  <conditionalFormatting sqref="E37">
    <cfRule type="expression" dxfId="102" priority="21241">
      <formula>M37:M731="○"</formula>
    </cfRule>
  </conditionalFormatting>
  <conditionalFormatting sqref="E38:E39 E43">
    <cfRule type="expression" dxfId="101" priority="9">
      <formula>M38:M734="○"</formula>
    </cfRule>
  </conditionalFormatting>
  <conditionalFormatting sqref="E40:E41">
    <cfRule type="expression" dxfId="100" priority="21493">
      <formula>M40:M762="○"</formula>
    </cfRule>
  </conditionalFormatting>
  <conditionalFormatting sqref="E42">
    <cfRule type="expression" dxfId="99" priority="21266">
      <formula>M42:M884="○"</formula>
    </cfRule>
  </conditionalFormatting>
  <conditionalFormatting sqref="E44:E46">
    <cfRule type="expression" dxfId="98" priority="21434">
      <formula>M44:M1010="○"</formula>
    </cfRule>
  </conditionalFormatting>
  <conditionalFormatting sqref="E47:E49">
    <cfRule type="expression" dxfId="97" priority="21433">
      <formula>M47:M1029="○"</formula>
    </cfRule>
  </conditionalFormatting>
  <conditionalFormatting sqref="E50:E51">
    <cfRule type="expression" dxfId="96" priority="21432">
      <formula>M50:M1041="○"</formula>
    </cfRule>
  </conditionalFormatting>
  <conditionalFormatting sqref="E52">
    <cfRule type="expression" dxfId="95" priority="261">
      <formula>M52:M1079="○"</formula>
    </cfRule>
  </conditionalFormatting>
  <conditionalFormatting sqref="E53:E54">
    <cfRule type="expression" dxfId="94" priority="21431">
      <formula>M53:M1112="○"</formula>
    </cfRule>
  </conditionalFormatting>
  <conditionalFormatting sqref="E55:E56">
    <cfRule type="expression" dxfId="93" priority="21392">
      <formula>M55:M1154="○"</formula>
    </cfRule>
  </conditionalFormatting>
  <conditionalFormatting sqref="H8:I57">
    <cfRule type="expression" dxfId="92" priority="5">
      <formula>H8=""</formula>
    </cfRule>
  </conditionalFormatting>
  <printOptions horizontalCentered="1"/>
  <pageMargins left="0.70866141732283472" right="0.70866141732283472" top="0.78740157480314965" bottom="0.59055118110236227" header="0.31496062992125984" footer="0.31496062992125984"/>
  <pageSetup paperSize="9" scale="74" fitToHeight="0" orientation="portrait" blackAndWhite="1" cellComments="asDisplayed" copies="2" r:id="rId1"/>
  <headerFooter>
    <oddFooter>&amp;C&amp;P</oddFooter>
  </headerFooter>
  <rowBreaks count="1" manualBreakCount="1">
    <brk id="32"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
  <sheetViews>
    <sheetView workbookViewId="0">
      <selection activeCell="I14" sqref="I14"/>
    </sheetView>
  </sheetViews>
  <sheetFormatPr defaultRowHeight="13.2"/>
  <cols>
    <col min="6" max="7" width="0" hidden="1" customWidth="1"/>
    <col min="9" max="9" width="11.33203125" customWidth="1"/>
  </cols>
  <sheetData>
    <row r="1" spans="1:10" ht="13.8" thickBot="1"/>
    <row r="2" spans="1:10">
      <c r="A2" s="35" t="str">
        <f>様式５!A6</f>
        <v>通し</v>
      </c>
      <c r="B2" s="351" t="str">
        <f>様式５!B6</f>
        <v>科目</v>
      </c>
      <c r="C2" s="352"/>
      <c r="D2" s="352"/>
      <c r="E2" s="353"/>
      <c r="F2" s="357" t="str">
        <f>様式５!F6</f>
        <v>説明</v>
      </c>
      <c r="G2" s="357" t="e">
        <f>様式５!#REF!</f>
        <v>#REF!</v>
      </c>
      <c r="H2" s="105" t="str">
        <f>様式５!G6</f>
        <v>７年 度</v>
      </c>
      <c r="I2" s="105" t="str">
        <f>様式５!H6</f>
        <v>８年 度</v>
      </c>
      <c r="J2" s="106" t="str">
        <f>様式５!I6</f>
        <v>増　　減</v>
      </c>
    </row>
    <row r="3" spans="1:10">
      <c r="A3" s="37" t="str">
        <f>様式５!A7</f>
        <v>番号</v>
      </c>
      <c r="B3" s="354"/>
      <c r="C3" s="355"/>
      <c r="D3" s="355"/>
      <c r="E3" s="356"/>
      <c r="F3" s="358"/>
      <c r="G3" s="358"/>
      <c r="H3" s="296" t="str">
        <f>様式５!G7</f>
        <v>当初①</v>
      </c>
      <c r="I3" s="296" t="str">
        <f>様式５!H7</f>
        <v>予算案②</v>
      </c>
      <c r="J3" s="38" t="str">
        <f>様式５!I7</f>
        <v>（②-①）</v>
      </c>
    </row>
    <row r="4" spans="1:10" ht="13.5" customHeight="1">
      <c r="A4" s="90">
        <f>様式５!A8</f>
        <v>1</v>
      </c>
      <c r="B4" s="331" t="str">
        <f>様式５!B8</f>
        <v>15款　使用料及手数料</v>
      </c>
      <c r="C4" s="332"/>
      <c r="D4" s="332"/>
      <c r="E4" s="333"/>
      <c r="F4" s="39">
        <f>様式５!F8</f>
        <v>0</v>
      </c>
      <c r="G4" s="40" t="e">
        <f>様式５!#REF!</f>
        <v>#REF!</v>
      </c>
      <c r="H4" s="297">
        <f>様式５!G8</f>
        <v>73363</v>
      </c>
      <c r="I4" s="298">
        <f>様式５!H8</f>
        <v>72367</v>
      </c>
      <c r="J4" s="41">
        <f>様式５!I8</f>
        <v>-996</v>
      </c>
    </row>
    <row r="5" spans="1:10" ht="13.5" customHeight="1">
      <c r="A5" s="90">
        <f>様式５!A20</f>
        <v>13</v>
      </c>
      <c r="B5" s="331" t="str">
        <f>様式５!B20</f>
        <v>17款　府支出金</v>
      </c>
      <c r="C5" s="332"/>
      <c r="D5" s="332"/>
      <c r="E5" s="333"/>
      <c r="F5" s="39">
        <f>様式５!F20</f>
        <v>0</v>
      </c>
      <c r="G5" s="40" t="e">
        <f>様式５!#REF!</f>
        <v>#REF!</v>
      </c>
      <c r="H5" s="297">
        <f>様式５!G20</f>
        <v>211590</v>
      </c>
      <c r="I5" s="298">
        <f>様式５!H20</f>
        <v>679469</v>
      </c>
      <c r="J5" s="41">
        <f>様式５!I20</f>
        <v>467879</v>
      </c>
    </row>
    <row r="6" spans="1:10" ht="13.5" customHeight="1">
      <c r="A6" s="90">
        <f>様式５!A28</f>
        <v>21</v>
      </c>
      <c r="B6" s="331" t="str">
        <f>様式５!B28</f>
        <v>19款　財産売却代</v>
      </c>
      <c r="C6" s="332"/>
      <c r="D6" s="332"/>
      <c r="E6" s="333"/>
      <c r="F6" s="39">
        <f>様式５!F28</f>
        <v>0</v>
      </c>
      <c r="G6" s="40" t="e">
        <f>様式５!#REF!</f>
        <v>#REF!</v>
      </c>
      <c r="H6" s="297">
        <f>様式５!G28</f>
        <v>9885</v>
      </c>
      <c r="I6" s="298">
        <f>様式５!H28</f>
        <v>690623</v>
      </c>
      <c r="J6" s="41">
        <f>様式５!I28</f>
        <v>680738</v>
      </c>
    </row>
    <row r="7" spans="1:10" ht="13.5" customHeight="1">
      <c r="A7" s="90">
        <f>様式５!A37</f>
        <v>30</v>
      </c>
      <c r="B7" s="331" t="str">
        <f>様式５!B37</f>
        <v>20款　寄附金</v>
      </c>
      <c r="C7" s="332"/>
      <c r="D7" s="332"/>
      <c r="E7" s="333"/>
      <c r="F7" s="39">
        <f>様式５!F37</f>
        <v>0</v>
      </c>
      <c r="G7" s="40" t="e">
        <f>様式５!#REF!</f>
        <v>#REF!</v>
      </c>
      <c r="H7" s="297">
        <f>様式５!G37</f>
        <v>10441</v>
      </c>
      <c r="I7" s="298">
        <f>様式５!H37</f>
        <v>31000</v>
      </c>
      <c r="J7" s="41">
        <f>様式５!I37</f>
        <v>20559</v>
      </c>
    </row>
    <row r="8" spans="1:10" ht="13.5" customHeight="1">
      <c r="A8" s="90">
        <f>様式５!A41</f>
        <v>34</v>
      </c>
      <c r="B8" s="331" t="str">
        <f>様式５!B41</f>
        <v>23款　諸収入</v>
      </c>
      <c r="C8" s="332"/>
      <c r="D8" s="332"/>
      <c r="E8" s="333"/>
      <c r="F8" s="39">
        <f>様式５!F41</f>
        <v>0</v>
      </c>
      <c r="G8" s="40" t="e">
        <f>様式５!#REF!</f>
        <v>#REF!</v>
      </c>
      <c r="H8" s="297">
        <f>様式５!G41</f>
        <v>862051</v>
      </c>
      <c r="I8" s="298">
        <f>様式５!H41</f>
        <v>557860</v>
      </c>
      <c r="J8" s="41">
        <f>様式５!I41</f>
        <v>-304191</v>
      </c>
    </row>
    <row r="9" spans="1:10">
      <c r="A9" s="90"/>
      <c r="B9" s="331" t="s">
        <v>1441</v>
      </c>
      <c r="C9" s="332"/>
      <c r="D9" s="332"/>
      <c r="E9" s="333"/>
      <c r="F9" s="39"/>
      <c r="G9" s="40"/>
      <c r="H9" s="297">
        <f>SUM(H4:H8)</f>
        <v>1167330</v>
      </c>
      <c r="I9" s="298">
        <f>SUM(I4:I8)</f>
        <v>2031319</v>
      </c>
      <c r="J9" s="41">
        <f>SUM(J4:J8)</f>
        <v>863989</v>
      </c>
    </row>
    <row r="10" spans="1:10">
      <c r="H10" s="297">
        <f>様式５!G51</f>
        <v>3084000</v>
      </c>
      <c r="I10" s="298">
        <f>様式５!H51</f>
        <v>3822000</v>
      </c>
    </row>
    <row r="11" spans="1:10">
      <c r="H11" s="299">
        <f>SUM(H9:H10)</f>
        <v>4251330</v>
      </c>
      <c r="I11" s="299">
        <f>SUM(I9:I10)</f>
        <v>5853319</v>
      </c>
    </row>
  </sheetData>
  <mergeCells count="9">
    <mergeCell ref="B8:E8"/>
    <mergeCell ref="B9:E9"/>
    <mergeCell ref="B2:E3"/>
    <mergeCell ref="F2:F3"/>
    <mergeCell ref="G2:G3"/>
    <mergeCell ref="B4:E4"/>
    <mergeCell ref="B5:E5"/>
    <mergeCell ref="B6:E6"/>
    <mergeCell ref="B7:E7"/>
  </mergeCells>
  <phoneticPr fontId="7"/>
  <conditionalFormatting sqref="E4:E9">
    <cfRule type="expression" dxfId="91" priority="6">
      <formula>#REF!="○"</formula>
    </cfRule>
  </conditionalFormatting>
  <conditionalFormatting sqref="H4:I10">
    <cfRule type="expression" dxfId="90" priority="1">
      <formula>H4=""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192"/>
  <sheetViews>
    <sheetView view="pageBreakPreview" zoomScale="85" zoomScaleNormal="100" zoomScaleSheetLayoutView="85" workbookViewId="0">
      <pane ySplit="7" topLeftCell="A275" activePane="bottomLeft" state="frozen"/>
      <selection activeCell="I14" sqref="I14"/>
      <selection pane="bottomLeft" activeCell="I14" sqref="I14"/>
    </sheetView>
  </sheetViews>
  <sheetFormatPr defaultColWidth="8.6640625" defaultRowHeight="18" customHeight="1" outlineLevelCol="1"/>
  <cols>
    <col min="1" max="1" width="3.77734375" style="24" customWidth="1"/>
    <col min="2" max="4" width="1.21875" style="1" customWidth="1"/>
    <col min="5" max="5" width="25" style="1" customWidth="1"/>
    <col min="6" max="6" width="31.21875" style="15" customWidth="1"/>
    <col min="7" max="7" width="12.44140625" style="4" customWidth="1"/>
    <col min="8" max="9" width="11.21875" style="6" customWidth="1"/>
    <col min="10" max="10" width="11.21875" style="5" customWidth="1"/>
    <col min="11" max="11" width="5" style="17" customWidth="1"/>
    <col min="12" max="12" width="5" style="18" customWidth="1"/>
    <col min="13" max="13" width="6.44140625" style="109" customWidth="1"/>
    <col min="14" max="14" width="3.88671875" style="8" customWidth="1" outlineLevel="1"/>
    <col min="15" max="15" width="4" style="8" customWidth="1" outlineLevel="1"/>
    <col min="16" max="16" width="3.88671875" style="8" customWidth="1" outlineLevel="1"/>
    <col min="17" max="17" width="3.21875" style="8" customWidth="1" outlineLevel="1"/>
    <col min="18" max="18" width="5" style="8" customWidth="1" outlineLevel="1"/>
    <col min="19" max="20" width="8.6640625" style="9" hidden="1" customWidth="1"/>
    <col min="21" max="21" width="23.88671875" style="9" bestFit="1" customWidth="1"/>
    <col min="22" max="22" width="16.109375" style="10" bestFit="1" customWidth="1"/>
    <col min="23" max="27" width="8.6640625" style="9" customWidth="1"/>
    <col min="28" max="28" width="8.6640625" style="11" customWidth="1"/>
    <col min="29" max="33" width="8.6640625" style="9" customWidth="1"/>
    <col min="34" max="38" width="8.6640625" style="12" customWidth="1"/>
    <col min="39" max="39" width="22.88671875" style="12" customWidth="1"/>
    <col min="40" max="199" width="8.6640625" style="9" customWidth="1"/>
    <col min="200" max="16384" width="8.6640625" style="9"/>
  </cols>
  <sheetData>
    <row r="1" spans="1:47" ht="18" customHeight="1">
      <c r="A1" s="96" t="s">
        <v>766</v>
      </c>
      <c r="C1" s="2"/>
      <c r="D1" s="2"/>
      <c r="E1" s="2"/>
      <c r="F1" s="3"/>
      <c r="J1" s="7"/>
      <c r="K1" s="334"/>
      <c r="L1" s="334"/>
    </row>
    <row r="2" spans="1:47" ht="14.25" customHeight="1">
      <c r="A2" s="13"/>
      <c r="C2" s="14"/>
      <c r="D2" s="14"/>
      <c r="E2" s="14"/>
      <c r="G2" s="16"/>
      <c r="X2" s="335" t="s">
        <v>764</v>
      </c>
      <c r="Y2" s="395"/>
      <c r="Z2" s="395"/>
      <c r="AA2" s="395"/>
      <c r="AB2" s="396"/>
    </row>
    <row r="3" spans="1:47" ht="16.2">
      <c r="A3" s="19"/>
      <c r="C3" s="20"/>
      <c r="D3" s="20"/>
      <c r="E3" s="20"/>
      <c r="F3" s="21"/>
      <c r="G3" s="16"/>
      <c r="H3" s="22"/>
      <c r="J3" s="22"/>
      <c r="L3" s="23"/>
      <c r="M3" s="110"/>
      <c r="X3" s="397"/>
      <c r="Y3" s="398"/>
      <c r="Z3" s="398"/>
      <c r="AA3" s="398"/>
      <c r="AB3" s="399"/>
    </row>
    <row r="4" spans="1:47" ht="10.5" customHeight="1">
      <c r="F4" s="25"/>
      <c r="G4" s="341"/>
      <c r="H4" s="341"/>
      <c r="I4" s="341"/>
      <c r="J4" s="26"/>
      <c r="L4" s="27"/>
      <c r="M4" s="111"/>
      <c r="N4" s="28"/>
      <c r="O4" s="28"/>
      <c r="P4" s="28"/>
      <c r="Q4" s="29"/>
      <c r="X4" s="397"/>
      <c r="Y4" s="398"/>
      <c r="Z4" s="398"/>
      <c r="AA4" s="398"/>
      <c r="AB4" s="399"/>
    </row>
    <row r="5" spans="1:47" ht="27.75" customHeight="1" thickBot="1">
      <c r="F5" s="30"/>
      <c r="G5" s="31"/>
      <c r="H5" s="32"/>
      <c r="I5" s="32"/>
      <c r="J5" s="33"/>
      <c r="K5" s="34"/>
      <c r="L5" s="26" t="s">
        <v>880</v>
      </c>
      <c r="M5" s="26"/>
      <c r="N5" s="28"/>
      <c r="O5" s="28"/>
      <c r="P5" s="28"/>
      <c r="Q5" s="29"/>
      <c r="X5" s="400"/>
      <c r="Y5" s="401"/>
      <c r="Z5" s="401"/>
      <c r="AA5" s="401"/>
      <c r="AB5" s="402"/>
      <c r="AH5" s="342" t="s">
        <v>722</v>
      </c>
      <c r="AI5" s="343"/>
      <c r="AJ5" s="343"/>
      <c r="AK5" s="343"/>
      <c r="AL5" s="343"/>
      <c r="AM5" s="343"/>
      <c r="AN5" s="343"/>
      <c r="AO5" s="344"/>
      <c r="AP5" s="342" t="s">
        <v>760</v>
      </c>
      <c r="AQ5" s="343"/>
      <c r="AR5" s="343"/>
      <c r="AS5" s="343"/>
      <c r="AT5" s="343"/>
      <c r="AU5" s="344"/>
    </row>
    <row r="6" spans="1:47" ht="15" customHeight="1">
      <c r="A6" s="35" t="s">
        <v>723</v>
      </c>
      <c r="B6" s="351" t="s">
        <v>0</v>
      </c>
      <c r="C6" s="352"/>
      <c r="D6" s="352"/>
      <c r="E6" s="353"/>
      <c r="F6" s="357" t="s">
        <v>582</v>
      </c>
      <c r="G6" s="357" t="s">
        <v>583</v>
      </c>
      <c r="H6" s="105" t="s">
        <v>1388</v>
      </c>
      <c r="I6" s="105" t="s">
        <v>1389</v>
      </c>
      <c r="J6" s="106" t="s">
        <v>1</v>
      </c>
      <c r="K6" s="360" t="s">
        <v>725</v>
      </c>
      <c r="L6" s="361"/>
      <c r="M6" s="364" t="s">
        <v>1390</v>
      </c>
      <c r="N6" s="36"/>
      <c r="O6" s="36"/>
      <c r="P6" s="36"/>
      <c r="Q6" s="29"/>
      <c r="R6" s="29"/>
      <c r="X6" s="9" t="s">
        <v>445</v>
      </c>
      <c r="Y6" s="9" t="s">
        <v>446</v>
      </c>
      <c r="Z6" s="9" t="s">
        <v>447</v>
      </c>
      <c r="AH6" s="345"/>
      <c r="AI6" s="346"/>
      <c r="AJ6" s="346"/>
      <c r="AK6" s="346"/>
      <c r="AL6" s="346"/>
      <c r="AM6" s="346"/>
      <c r="AN6" s="346"/>
      <c r="AO6" s="347"/>
      <c r="AP6" s="345"/>
      <c r="AQ6" s="346"/>
      <c r="AR6" s="346"/>
      <c r="AS6" s="346"/>
      <c r="AT6" s="346"/>
      <c r="AU6" s="347"/>
    </row>
    <row r="7" spans="1:47" ht="15" customHeight="1">
      <c r="A7" s="37" t="s">
        <v>724</v>
      </c>
      <c r="B7" s="354"/>
      <c r="C7" s="355"/>
      <c r="D7" s="355"/>
      <c r="E7" s="356"/>
      <c r="F7" s="358"/>
      <c r="G7" s="359"/>
      <c r="H7" s="137" t="s">
        <v>879</v>
      </c>
      <c r="I7" s="137" t="s">
        <v>1391</v>
      </c>
      <c r="J7" s="38" t="s">
        <v>708</v>
      </c>
      <c r="K7" s="362"/>
      <c r="L7" s="363"/>
      <c r="M7" s="365"/>
      <c r="N7" s="36"/>
      <c r="O7" s="36"/>
      <c r="P7" s="36"/>
      <c r="Q7" s="29"/>
      <c r="R7" s="29"/>
      <c r="AH7" s="348"/>
      <c r="AI7" s="349"/>
      <c r="AJ7" s="349"/>
      <c r="AK7" s="349"/>
      <c r="AL7" s="349"/>
      <c r="AM7" s="349"/>
      <c r="AN7" s="349"/>
      <c r="AO7" s="350"/>
      <c r="AP7" s="348"/>
      <c r="AQ7" s="349"/>
      <c r="AR7" s="349"/>
      <c r="AS7" s="349"/>
      <c r="AT7" s="349"/>
      <c r="AU7" s="350"/>
    </row>
    <row r="8" spans="1:47" ht="26.4">
      <c r="A8" s="90">
        <v>1</v>
      </c>
      <c r="B8" s="331" t="s">
        <v>15</v>
      </c>
      <c r="C8" s="332"/>
      <c r="D8" s="332"/>
      <c r="E8" s="333"/>
      <c r="F8" s="39"/>
      <c r="G8" s="40"/>
      <c r="H8" s="41">
        <f>SUMIFS(H$8:H$1151,$U$8:$U$1151,$U8,$O$8:$O$1151,$O$9)</f>
        <v>748821911</v>
      </c>
      <c r="I8" s="41">
        <f>SUMIFS(I$8:I$1151,$U$8:$U$1151,$U8,$O$8:$O$1151,$O$9)</f>
        <v>0</v>
      </c>
      <c r="J8" s="41">
        <f>+I8-H8</f>
        <v>-748821911</v>
      </c>
      <c r="K8" s="42"/>
      <c r="L8" s="120"/>
      <c r="M8" s="114" t="str">
        <f>IF(AND(I8&lt;&gt;0,H8=0),"○","")</f>
        <v/>
      </c>
      <c r="N8" s="29" t="str">
        <f t="shared" ref="N8:N71" si="0">IF(B8&lt;&gt;"","款","-")</f>
        <v>款</v>
      </c>
      <c r="O8" s="29" t="str">
        <f t="shared" ref="O8:O71" si="1">IF(C8&lt;&gt;"","項","-")</f>
        <v>-</v>
      </c>
      <c r="P8" s="29" t="str">
        <f t="shared" ref="P8:P71" si="2">IF(D8&lt;&gt;"","目","-")</f>
        <v>-</v>
      </c>
      <c r="Q8" s="29" t="str">
        <f t="shared" ref="Q8:Q71" si="3">IF(E8&lt;&gt;"","節","-")</f>
        <v>-</v>
      </c>
      <c r="R8" s="29" t="str">
        <f t="shared" ref="R8:R71" si="4">IF(F8&lt;&gt;"","事項","-")</f>
        <v>-</v>
      </c>
      <c r="U8" s="9" t="s">
        <v>1167</v>
      </c>
      <c r="V8" s="136" t="str">
        <f>IF(G8&lt;&gt;"",G8,"")</f>
        <v/>
      </c>
      <c r="X8" s="9">
        <f>IF(LENB(D8)/2&gt;13.5,2,1)</f>
        <v>1</v>
      </c>
      <c r="Y8" s="9">
        <f>IF(LENB(E8)/2&gt;26.5,3,IF(LENB(E8)/2&gt;13.5,2,1))</f>
        <v>1</v>
      </c>
      <c r="Z8" s="9">
        <f>IF(LENB(F8)/2&gt;51,4,IF(LENB(F8)/2&gt;34,3,IF(LENB(F8)/2&gt;17,2,1)))</f>
        <v>1</v>
      </c>
      <c r="AA8" s="9">
        <f>MAX(X8:Z8)</f>
        <v>1</v>
      </c>
      <c r="AB8" s="11" t="str">
        <f>IF(AA8=4,"⑤"&amp;CHAR(10)&amp;CHAR(10)&amp;CHAR(10)&amp;CHAR(10),IF(AA8=3,"④"&amp;CHAR(10)&amp;CHAR(10)&amp;CHAR(10),IF(AA8=2,"③"&amp;CHAR(10)&amp;CHAR(10),"②"&amp;CHAR(10))))</f>
        <v xml:space="preserve">②
</v>
      </c>
      <c r="AD8" s="43">
        <f t="shared" ref="AD8:AF8" si="5">LENB(D8)/2</f>
        <v>0</v>
      </c>
      <c r="AE8" s="43">
        <f t="shared" si="5"/>
        <v>0</v>
      </c>
      <c r="AF8" s="43">
        <f t="shared" si="5"/>
        <v>0</v>
      </c>
      <c r="AH8" s="12" t="str">
        <f>IF(N8="款",B8,AH7)</f>
        <v>1款　市税</v>
      </c>
      <c r="AI8" s="12">
        <f>IF(AH7=AH8,IF(O8="項",C8,AI7),0)</f>
        <v>0</v>
      </c>
      <c r="AJ8" s="12">
        <f>IF(AI7=AI8,IF(P8="目",D8,AJ7),0)</f>
        <v>0</v>
      </c>
      <c r="AK8" s="12" t="str">
        <f>IF(AJ7=AJ8,IF(Q8="節",E8,"事項"),0)</f>
        <v>事項</v>
      </c>
      <c r="AM8" s="12" t="str">
        <f t="shared" ref="AM8" si="6">IF(AI8=0,AH8,IF(AJ8=0,CONCATENATE(AH8,AI8),IF(AK8=0,CONCATENATE(AH8,AI8,AJ8),IF(AK8="事項",0,CONCATENATE(AH8,AI8,AJ8,AK8)))))</f>
        <v>1款　市税</v>
      </c>
      <c r="AP8" s="12" t="str">
        <f>IF(AM8=0,AP7,AM8)</f>
        <v>1款　市税</v>
      </c>
      <c r="AQ8" s="9" t="str">
        <f t="shared" ref="AQ8" si="7">CONCATENATE(AP8,V8)</f>
        <v>1款　市税</v>
      </c>
    </row>
    <row r="9" spans="1:47" ht="26.4">
      <c r="A9" s="90">
        <f t="shared" ref="A9:A76" si="8">A8+1</f>
        <v>2</v>
      </c>
      <c r="B9" s="44"/>
      <c r="C9" s="331" t="s">
        <v>16</v>
      </c>
      <c r="D9" s="332"/>
      <c r="E9" s="333"/>
      <c r="F9" s="39"/>
      <c r="G9" s="40"/>
      <c r="H9" s="41">
        <f>SUM(H10,H13)</f>
        <v>336125844</v>
      </c>
      <c r="I9" s="41">
        <f>SUM(I10,I13)</f>
        <v>0</v>
      </c>
      <c r="J9" s="41">
        <f t="shared" ref="J9:J76" si="9">+I9-H9</f>
        <v>-336125844</v>
      </c>
      <c r="K9" s="42"/>
      <c r="L9" s="121"/>
      <c r="M9" s="115" t="str">
        <f t="shared" ref="M9:M76" si="10">IF(AND(I9&lt;&gt;0,H9=0),"○","")</f>
        <v/>
      </c>
      <c r="N9" s="29" t="str">
        <f t="shared" si="0"/>
        <v>-</v>
      </c>
      <c r="O9" s="29" t="str">
        <f t="shared" si="1"/>
        <v>項</v>
      </c>
      <c r="P9" s="29" t="str">
        <f t="shared" si="2"/>
        <v>-</v>
      </c>
      <c r="Q9" s="29" t="str">
        <f t="shared" si="3"/>
        <v>-</v>
      </c>
      <c r="R9" s="29" t="str">
        <f t="shared" si="4"/>
        <v>-</v>
      </c>
      <c r="U9" s="9" t="s">
        <v>1012</v>
      </c>
      <c r="V9" s="136" t="str">
        <f t="shared" ref="V9:V77" si="11">IF(G9&lt;&gt;"",G9,"")</f>
        <v/>
      </c>
      <c r="X9" s="9">
        <f t="shared" ref="X9:X77" si="12">IF(LENB(D9)/2&gt;13.5,2,1)</f>
        <v>1</v>
      </c>
      <c r="Y9" s="9">
        <f t="shared" ref="Y9:Y77" si="13">IF(LENB(E9)/2&gt;26.5,3,IF(LENB(E9)/2&gt;13.5,2,1))</f>
        <v>1</v>
      </c>
      <c r="Z9" s="9">
        <f t="shared" ref="Z9:Z77" si="14">IF(LENB(F9)/2&gt;51,4,IF(LENB(F9)/2&gt;34,3,IF(LENB(F9)/2&gt;17,2,1)))</f>
        <v>1</v>
      </c>
      <c r="AA9" s="9">
        <f t="shared" ref="AA9:AA77" si="15">MAX(X9:Z9)</f>
        <v>1</v>
      </c>
      <c r="AB9" s="11" t="str">
        <f t="shared" ref="AB9:AB77" si="16">IF(AA9=4,"⑤"&amp;CHAR(10)&amp;CHAR(10)&amp;CHAR(10)&amp;CHAR(10),IF(AA9=3,"④"&amp;CHAR(10)&amp;CHAR(10)&amp;CHAR(10),IF(AA9=2,"③"&amp;CHAR(10)&amp;CHAR(10),"②"&amp;CHAR(10))))</f>
        <v xml:space="preserve">②
</v>
      </c>
      <c r="AD9" s="43">
        <f t="shared" ref="AD9:AD77" si="17">LENB(D9)/2</f>
        <v>0</v>
      </c>
      <c r="AE9" s="43">
        <f t="shared" ref="AE9:AE77" si="18">LENB(E9)/2</f>
        <v>0</v>
      </c>
      <c r="AF9" s="43">
        <f t="shared" ref="AF9:AF77" si="19">LENB(F9)/2</f>
        <v>0</v>
      </c>
      <c r="AH9" s="12" t="str">
        <f t="shared" ref="AH9:AH77" si="20">IF(N9="款",B9,AH8)</f>
        <v>1款　市税</v>
      </c>
      <c r="AI9" s="12" t="str">
        <f t="shared" ref="AI9:AI77" si="21">IF(AH8=AH9,IF(O9="項",C9,AI8),0)</f>
        <v>1項　市民税</v>
      </c>
      <c r="AJ9" s="12">
        <f t="shared" ref="AJ9:AJ77" si="22">IF(AI8=AI9,IF(P9="目",D9,AJ8),0)</f>
        <v>0</v>
      </c>
      <c r="AK9" s="12" t="str">
        <f t="shared" ref="AK9:AK77" si="23">IF(AJ8=AJ9,IF(Q9="節",E9,"事項"),0)</f>
        <v>事項</v>
      </c>
      <c r="AM9" s="12" t="str">
        <f t="shared" ref="AM9:AM77" si="24">IF(AI9=0,AH9,IF(AJ9=0,CONCATENATE(AH9,AI9),IF(AK9=0,CONCATENATE(AH9,AI9,AJ9),IF(AK9="事項",0,CONCATENATE(AH9,AI9,AJ9,AK9)))))</f>
        <v>1款　市税1項　市民税</v>
      </c>
      <c r="AP9" s="12" t="str">
        <f t="shared" ref="AP9:AP77" si="25">IF(AM9=0,AP8,AM9)</f>
        <v>1款　市税1項　市民税</v>
      </c>
      <c r="AQ9" s="9" t="str">
        <f t="shared" ref="AQ9:AQ77" si="26">CONCATENATE(AP9,V9)</f>
        <v>1款　市税1項　市民税</v>
      </c>
    </row>
    <row r="10" spans="1:47" ht="26.4">
      <c r="A10" s="90">
        <f t="shared" si="8"/>
        <v>3</v>
      </c>
      <c r="B10" s="45"/>
      <c r="C10" s="44"/>
      <c r="D10" s="331" t="s">
        <v>17</v>
      </c>
      <c r="E10" s="333"/>
      <c r="F10" s="46"/>
      <c r="G10" s="47"/>
      <c r="H10" s="41">
        <f>SUM(H11:H12)</f>
        <v>206730199</v>
      </c>
      <c r="I10" s="41">
        <f>SUM(I11:I12)</f>
        <v>0</v>
      </c>
      <c r="J10" s="41">
        <f t="shared" si="9"/>
        <v>-206730199</v>
      </c>
      <c r="K10" s="42"/>
      <c r="L10" s="121"/>
      <c r="M10" s="115" t="str">
        <f t="shared" si="10"/>
        <v/>
      </c>
      <c r="N10" s="29" t="str">
        <f t="shared" si="0"/>
        <v>-</v>
      </c>
      <c r="O10" s="29" t="str">
        <f t="shared" si="1"/>
        <v>-</v>
      </c>
      <c r="P10" s="29" t="str">
        <f t="shared" si="2"/>
        <v>目</v>
      </c>
      <c r="Q10" s="29" t="str">
        <f t="shared" si="3"/>
        <v>-</v>
      </c>
      <c r="R10" s="29" t="str">
        <f t="shared" si="4"/>
        <v>-</v>
      </c>
      <c r="U10" s="9" t="s">
        <v>1012</v>
      </c>
      <c r="V10" s="136" t="str">
        <f t="shared" si="11"/>
        <v/>
      </c>
      <c r="X10" s="9">
        <f t="shared" si="12"/>
        <v>1</v>
      </c>
      <c r="Y10" s="9">
        <f t="shared" si="13"/>
        <v>1</v>
      </c>
      <c r="Z10" s="9">
        <f t="shared" si="14"/>
        <v>1</v>
      </c>
      <c r="AA10" s="9">
        <f t="shared" si="15"/>
        <v>1</v>
      </c>
      <c r="AB10" s="11" t="str">
        <f t="shared" si="16"/>
        <v xml:space="preserve">②
</v>
      </c>
      <c r="AD10" s="43">
        <f t="shared" si="17"/>
        <v>4.5</v>
      </c>
      <c r="AE10" s="43">
        <f t="shared" si="18"/>
        <v>0</v>
      </c>
      <c r="AF10" s="43">
        <f t="shared" si="19"/>
        <v>0</v>
      </c>
      <c r="AH10" s="12" t="str">
        <f t="shared" si="20"/>
        <v>1款　市税</v>
      </c>
      <c r="AI10" s="12" t="str">
        <f t="shared" si="21"/>
        <v>1項　市民税</v>
      </c>
      <c r="AJ10" s="12" t="str">
        <f t="shared" si="22"/>
        <v>1目　個人</v>
      </c>
      <c r="AK10" s="12">
        <f t="shared" si="23"/>
        <v>0</v>
      </c>
      <c r="AM10" s="12" t="str">
        <f t="shared" si="24"/>
        <v>1款　市税1項　市民税1目　個人</v>
      </c>
      <c r="AP10" s="12" t="str">
        <f t="shared" si="25"/>
        <v>1款　市税1項　市民税1目　個人</v>
      </c>
      <c r="AQ10" s="9" t="str">
        <f t="shared" si="26"/>
        <v>1款　市税1項　市民税1目　個人</v>
      </c>
    </row>
    <row r="11" spans="1:47" ht="26.4">
      <c r="A11" s="90">
        <f t="shared" si="8"/>
        <v>4</v>
      </c>
      <c r="B11" s="45"/>
      <c r="C11" s="45"/>
      <c r="D11" s="44"/>
      <c r="E11" s="107" t="s">
        <v>18</v>
      </c>
      <c r="F11" s="46" t="s">
        <v>462</v>
      </c>
      <c r="G11" s="47" t="s">
        <v>494</v>
      </c>
      <c r="H11" s="41">
        <v>204980512</v>
      </c>
      <c r="I11" s="41"/>
      <c r="J11" s="41">
        <f t="shared" si="9"/>
        <v>-204980512</v>
      </c>
      <c r="K11" s="42"/>
      <c r="L11" s="121"/>
      <c r="M11" s="115" t="str">
        <f t="shared" si="10"/>
        <v/>
      </c>
      <c r="N11" s="29" t="str">
        <f t="shared" si="0"/>
        <v>-</v>
      </c>
      <c r="O11" s="29" t="str">
        <f t="shared" si="1"/>
        <v>-</v>
      </c>
      <c r="P11" s="29" t="str">
        <f t="shared" si="2"/>
        <v>-</v>
      </c>
      <c r="Q11" s="29" t="str">
        <f t="shared" si="3"/>
        <v>節</v>
      </c>
      <c r="R11" s="29" t="str">
        <f t="shared" si="4"/>
        <v>事項</v>
      </c>
      <c r="U11" s="9" t="s">
        <v>1012</v>
      </c>
      <c r="V11" s="136" t="str">
        <f t="shared" si="11"/>
        <v>財政局</v>
      </c>
      <c r="X11" s="9">
        <f t="shared" si="12"/>
        <v>1</v>
      </c>
      <c r="Y11" s="9">
        <f t="shared" si="13"/>
        <v>1</v>
      </c>
      <c r="Z11" s="9">
        <f t="shared" si="14"/>
        <v>1</v>
      </c>
      <c r="AA11" s="9">
        <f t="shared" si="15"/>
        <v>1</v>
      </c>
      <c r="AB11" s="11" t="str">
        <f t="shared" si="16"/>
        <v xml:space="preserve">②
</v>
      </c>
      <c r="AD11" s="43">
        <f t="shared" si="17"/>
        <v>0</v>
      </c>
      <c r="AE11" s="43">
        <f t="shared" si="18"/>
        <v>7.5</v>
      </c>
      <c r="AF11" s="43">
        <f t="shared" si="19"/>
        <v>10</v>
      </c>
      <c r="AH11" s="12" t="str">
        <f t="shared" si="20"/>
        <v>1款　市税</v>
      </c>
      <c r="AI11" s="12" t="str">
        <f t="shared" si="21"/>
        <v>1項　市民税</v>
      </c>
      <c r="AJ11" s="12" t="str">
        <f t="shared" si="22"/>
        <v>1目　個人</v>
      </c>
      <c r="AK11" s="12" t="str">
        <f t="shared" si="23"/>
        <v>1節　現年課税分</v>
      </c>
      <c r="AM11" s="12" t="str">
        <f t="shared" si="24"/>
        <v>1款　市税1項　市民税1目　個人1節　現年課税分</v>
      </c>
      <c r="AP11" s="12" t="str">
        <f t="shared" si="25"/>
        <v>1款　市税1項　市民税1目　個人1節　現年課税分</v>
      </c>
      <c r="AQ11" s="9" t="str">
        <f t="shared" si="26"/>
        <v>1款　市税1項　市民税1目　個人1節　現年課税分財政局</v>
      </c>
    </row>
    <row r="12" spans="1:47" ht="26.4">
      <c r="A12" s="90">
        <f t="shared" si="8"/>
        <v>5</v>
      </c>
      <c r="B12" s="45"/>
      <c r="C12" s="45"/>
      <c r="D12" s="48"/>
      <c r="E12" s="107" t="s">
        <v>19</v>
      </c>
      <c r="F12" s="46" t="s">
        <v>463</v>
      </c>
      <c r="G12" s="47" t="s">
        <v>494</v>
      </c>
      <c r="H12" s="41">
        <v>1749687</v>
      </c>
      <c r="I12" s="41"/>
      <c r="J12" s="41">
        <f t="shared" si="9"/>
        <v>-1749687</v>
      </c>
      <c r="K12" s="42"/>
      <c r="L12" s="121"/>
      <c r="M12" s="115" t="str">
        <f t="shared" si="10"/>
        <v/>
      </c>
      <c r="N12" s="29" t="str">
        <f t="shared" si="0"/>
        <v>-</v>
      </c>
      <c r="O12" s="29" t="str">
        <f t="shared" si="1"/>
        <v>-</v>
      </c>
      <c r="P12" s="29" t="str">
        <f t="shared" si="2"/>
        <v>-</v>
      </c>
      <c r="Q12" s="29" t="str">
        <f t="shared" si="3"/>
        <v>節</v>
      </c>
      <c r="R12" s="29" t="str">
        <f t="shared" si="4"/>
        <v>事項</v>
      </c>
      <c r="U12" s="9" t="s">
        <v>1012</v>
      </c>
      <c r="V12" s="136" t="str">
        <f t="shared" si="11"/>
        <v>財政局</v>
      </c>
      <c r="X12" s="9">
        <f t="shared" si="12"/>
        <v>1</v>
      </c>
      <c r="Y12" s="9">
        <f t="shared" si="13"/>
        <v>1</v>
      </c>
      <c r="Z12" s="9">
        <f t="shared" si="14"/>
        <v>1</v>
      </c>
      <c r="AA12" s="9">
        <f t="shared" si="15"/>
        <v>1</v>
      </c>
      <c r="AB12" s="11" t="str">
        <f t="shared" si="16"/>
        <v xml:space="preserve">②
</v>
      </c>
      <c r="AD12" s="43">
        <f t="shared" si="17"/>
        <v>0</v>
      </c>
      <c r="AE12" s="43">
        <f t="shared" si="18"/>
        <v>7.5</v>
      </c>
      <c r="AF12" s="43">
        <f t="shared" si="19"/>
        <v>10</v>
      </c>
      <c r="AH12" s="12" t="str">
        <f t="shared" si="20"/>
        <v>1款　市税</v>
      </c>
      <c r="AI12" s="12" t="str">
        <f t="shared" si="21"/>
        <v>1項　市民税</v>
      </c>
      <c r="AJ12" s="12" t="str">
        <f t="shared" si="22"/>
        <v>1目　個人</v>
      </c>
      <c r="AK12" s="12" t="str">
        <f t="shared" si="23"/>
        <v>2節　滞納繰越分</v>
      </c>
      <c r="AM12" s="12" t="str">
        <f t="shared" si="24"/>
        <v>1款　市税1項　市民税1目　個人2節　滞納繰越分</v>
      </c>
      <c r="AP12" s="12" t="str">
        <f t="shared" si="25"/>
        <v>1款　市税1項　市民税1目　個人2節　滞納繰越分</v>
      </c>
      <c r="AQ12" s="9" t="str">
        <f t="shared" si="26"/>
        <v>1款　市税1項　市民税1目　個人2節　滞納繰越分財政局</v>
      </c>
    </row>
    <row r="13" spans="1:47" ht="26.4">
      <c r="A13" s="90">
        <f t="shared" si="8"/>
        <v>6</v>
      </c>
      <c r="B13" s="45"/>
      <c r="C13" s="45"/>
      <c r="D13" s="331" t="s">
        <v>20</v>
      </c>
      <c r="E13" s="333"/>
      <c r="F13" s="46"/>
      <c r="G13" s="47"/>
      <c r="H13" s="41">
        <f>SUM(H14:H15)</f>
        <v>129395645</v>
      </c>
      <c r="I13" s="41">
        <f>SUM(I14:I15)</f>
        <v>0</v>
      </c>
      <c r="J13" s="41">
        <f t="shared" si="9"/>
        <v>-129395645</v>
      </c>
      <c r="K13" s="42"/>
      <c r="L13" s="121"/>
      <c r="M13" s="115" t="str">
        <f t="shared" si="10"/>
        <v/>
      </c>
      <c r="N13" s="29" t="str">
        <f t="shared" si="0"/>
        <v>-</v>
      </c>
      <c r="O13" s="29" t="str">
        <f t="shared" si="1"/>
        <v>-</v>
      </c>
      <c r="P13" s="29" t="str">
        <f t="shared" si="2"/>
        <v>目</v>
      </c>
      <c r="Q13" s="29" t="str">
        <f t="shared" si="3"/>
        <v>-</v>
      </c>
      <c r="R13" s="29" t="str">
        <f t="shared" si="4"/>
        <v>-</v>
      </c>
      <c r="U13" s="9" t="s">
        <v>1012</v>
      </c>
      <c r="V13" s="136" t="str">
        <f t="shared" si="11"/>
        <v/>
      </c>
      <c r="X13" s="9">
        <f t="shared" si="12"/>
        <v>1</v>
      </c>
      <c r="Y13" s="9">
        <f t="shared" si="13"/>
        <v>1</v>
      </c>
      <c r="Z13" s="9">
        <f t="shared" si="14"/>
        <v>1</v>
      </c>
      <c r="AA13" s="9">
        <f t="shared" si="15"/>
        <v>1</v>
      </c>
      <c r="AB13" s="11" t="str">
        <f t="shared" si="16"/>
        <v xml:space="preserve">②
</v>
      </c>
      <c r="AD13" s="43">
        <f t="shared" si="17"/>
        <v>4.5</v>
      </c>
      <c r="AE13" s="43">
        <f t="shared" si="18"/>
        <v>0</v>
      </c>
      <c r="AF13" s="43">
        <f t="shared" si="19"/>
        <v>0</v>
      </c>
      <c r="AH13" s="12" t="str">
        <f t="shared" si="20"/>
        <v>1款　市税</v>
      </c>
      <c r="AI13" s="12" t="str">
        <f t="shared" si="21"/>
        <v>1項　市民税</v>
      </c>
      <c r="AJ13" s="12" t="str">
        <f t="shared" si="22"/>
        <v>2目　法人</v>
      </c>
      <c r="AK13" s="12">
        <f t="shared" si="23"/>
        <v>0</v>
      </c>
      <c r="AM13" s="12" t="str">
        <f t="shared" si="24"/>
        <v>1款　市税1項　市民税2目　法人</v>
      </c>
      <c r="AP13" s="12" t="str">
        <f t="shared" si="25"/>
        <v>1款　市税1項　市民税2目　法人</v>
      </c>
      <c r="AQ13" s="9" t="str">
        <f t="shared" si="26"/>
        <v>1款　市税1項　市民税2目　法人</v>
      </c>
    </row>
    <row r="14" spans="1:47" ht="26.4">
      <c r="A14" s="90">
        <f t="shared" si="8"/>
        <v>7</v>
      </c>
      <c r="B14" s="45"/>
      <c r="C14" s="45"/>
      <c r="D14" s="44"/>
      <c r="E14" s="107" t="s">
        <v>18</v>
      </c>
      <c r="F14" s="46" t="s">
        <v>464</v>
      </c>
      <c r="G14" s="47" t="s">
        <v>494</v>
      </c>
      <c r="H14" s="41">
        <v>129237658</v>
      </c>
      <c r="I14" s="41"/>
      <c r="J14" s="41">
        <f t="shared" si="9"/>
        <v>-129237658</v>
      </c>
      <c r="K14" s="42"/>
      <c r="L14" s="121"/>
      <c r="M14" s="115" t="str">
        <f t="shared" si="10"/>
        <v/>
      </c>
      <c r="N14" s="29" t="str">
        <f t="shared" si="0"/>
        <v>-</v>
      </c>
      <c r="O14" s="29" t="str">
        <f t="shared" si="1"/>
        <v>-</v>
      </c>
      <c r="P14" s="29" t="str">
        <f t="shared" si="2"/>
        <v>-</v>
      </c>
      <c r="Q14" s="29" t="str">
        <f t="shared" si="3"/>
        <v>節</v>
      </c>
      <c r="R14" s="29" t="str">
        <f t="shared" si="4"/>
        <v>事項</v>
      </c>
      <c r="U14" s="9" t="s">
        <v>1012</v>
      </c>
      <c r="V14" s="136" t="str">
        <f t="shared" si="11"/>
        <v>財政局</v>
      </c>
      <c r="X14" s="9">
        <f t="shared" si="12"/>
        <v>1</v>
      </c>
      <c r="Y14" s="9">
        <f t="shared" si="13"/>
        <v>1</v>
      </c>
      <c r="Z14" s="9">
        <f t="shared" si="14"/>
        <v>1</v>
      </c>
      <c r="AA14" s="9">
        <f t="shared" si="15"/>
        <v>1</v>
      </c>
      <c r="AB14" s="11" t="str">
        <f t="shared" si="16"/>
        <v xml:space="preserve">②
</v>
      </c>
      <c r="AD14" s="43">
        <f t="shared" si="17"/>
        <v>0</v>
      </c>
      <c r="AE14" s="43">
        <f t="shared" si="18"/>
        <v>7.5</v>
      </c>
      <c r="AF14" s="43">
        <f t="shared" si="19"/>
        <v>10</v>
      </c>
      <c r="AH14" s="12" t="str">
        <f t="shared" si="20"/>
        <v>1款　市税</v>
      </c>
      <c r="AI14" s="12" t="str">
        <f t="shared" si="21"/>
        <v>1項　市民税</v>
      </c>
      <c r="AJ14" s="12" t="str">
        <f t="shared" si="22"/>
        <v>2目　法人</v>
      </c>
      <c r="AK14" s="12" t="str">
        <f t="shared" si="23"/>
        <v>1節　現年課税分</v>
      </c>
      <c r="AM14" s="12" t="str">
        <f t="shared" si="24"/>
        <v>1款　市税1項　市民税2目　法人1節　現年課税分</v>
      </c>
      <c r="AP14" s="12" t="str">
        <f t="shared" si="25"/>
        <v>1款　市税1項　市民税2目　法人1節　現年課税分</v>
      </c>
      <c r="AQ14" s="9" t="str">
        <f t="shared" si="26"/>
        <v>1款　市税1項　市民税2目　法人1節　現年課税分財政局</v>
      </c>
    </row>
    <row r="15" spans="1:47" ht="26.4">
      <c r="A15" s="90">
        <f t="shared" si="8"/>
        <v>8</v>
      </c>
      <c r="B15" s="45"/>
      <c r="C15" s="48"/>
      <c r="D15" s="48"/>
      <c r="E15" s="107" t="s">
        <v>19</v>
      </c>
      <c r="F15" s="46" t="s">
        <v>465</v>
      </c>
      <c r="G15" s="47" t="s">
        <v>494</v>
      </c>
      <c r="H15" s="41">
        <v>157987</v>
      </c>
      <c r="I15" s="41"/>
      <c r="J15" s="41">
        <f t="shared" si="9"/>
        <v>-157987</v>
      </c>
      <c r="K15" s="42"/>
      <c r="L15" s="121"/>
      <c r="M15" s="115" t="str">
        <f t="shared" si="10"/>
        <v/>
      </c>
      <c r="N15" s="29" t="str">
        <f t="shared" si="0"/>
        <v>-</v>
      </c>
      <c r="O15" s="29" t="str">
        <f t="shared" si="1"/>
        <v>-</v>
      </c>
      <c r="P15" s="29" t="str">
        <f t="shared" si="2"/>
        <v>-</v>
      </c>
      <c r="Q15" s="29" t="str">
        <f t="shared" si="3"/>
        <v>節</v>
      </c>
      <c r="R15" s="29" t="str">
        <f t="shared" si="4"/>
        <v>事項</v>
      </c>
      <c r="U15" s="9" t="s">
        <v>1012</v>
      </c>
      <c r="V15" s="136" t="str">
        <f t="shared" si="11"/>
        <v>財政局</v>
      </c>
      <c r="X15" s="9">
        <f t="shared" si="12"/>
        <v>1</v>
      </c>
      <c r="Y15" s="9">
        <f t="shared" si="13"/>
        <v>1</v>
      </c>
      <c r="Z15" s="9">
        <f t="shared" si="14"/>
        <v>1</v>
      </c>
      <c r="AA15" s="9">
        <f t="shared" si="15"/>
        <v>1</v>
      </c>
      <c r="AB15" s="11" t="str">
        <f t="shared" si="16"/>
        <v xml:space="preserve">②
</v>
      </c>
      <c r="AD15" s="43">
        <f t="shared" si="17"/>
        <v>0</v>
      </c>
      <c r="AE15" s="43">
        <f t="shared" si="18"/>
        <v>7.5</v>
      </c>
      <c r="AF15" s="43">
        <f t="shared" si="19"/>
        <v>10</v>
      </c>
      <c r="AH15" s="12" t="str">
        <f t="shared" si="20"/>
        <v>1款　市税</v>
      </c>
      <c r="AI15" s="12" t="str">
        <f t="shared" si="21"/>
        <v>1項　市民税</v>
      </c>
      <c r="AJ15" s="12" t="str">
        <f t="shared" si="22"/>
        <v>2目　法人</v>
      </c>
      <c r="AK15" s="12" t="str">
        <f t="shared" si="23"/>
        <v>2節　滞納繰越分</v>
      </c>
      <c r="AM15" s="12" t="str">
        <f t="shared" si="24"/>
        <v>1款　市税1項　市民税2目　法人2節　滞納繰越分</v>
      </c>
      <c r="AP15" s="12" t="str">
        <f t="shared" si="25"/>
        <v>1款　市税1項　市民税2目　法人2節　滞納繰越分</v>
      </c>
      <c r="AQ15" s="9" t="str">
        <f t="shared" si="26"/>
        <v>1款　市税1項　市民税2目　法人2節　滞納繰越分財政局</v>
      </c>
    </row>
    <row r="16" spans="1:47" ht="26.4">
      <c r="A16" s="90">
        <f t="shared" si="8"/>
        <v>9</v>
      </c>
      <c r="B16" s="45"/>
      <c r="C16" s="331" t="s">
        <v>21</v>
      </c>
      <c r="D16" s="332"/>
      <c r="E16" s="333"/>
      <c r="F16" s="39"/>
      <c r="G16" s="40"/>
      <c r="H16" s="41">
        <f>SUM(H17,H20)</f>
        <v>295274686</v>
      </c>
      <c r="I16" s="41">
        <f>SUM(I17,I20)</f>
        <v>0</v>
      </c>
      <c r="J16" s="41">
        <f t="shared" si="9"/>
        <v>-295274686</v>
      </c>
      <c r="K16" s="42"/>
      <c r="L16" s="121"/>
      <c r="M16" s="115" t="str">
        <f t="shared" si="10"/>
        <v/>
      </c>
      <c r="N16" s="29" t="str">
        <f t="shared" si="0"/>
        <v>-</v>
      </c>
      <c r="O16" s="29" t="str">
        <f t="shared" si="1"/>
        <v>項</v>
      </c>
      <c r="P16" s="29" t="str">
        <f t="shared" si="2"/>
        <v>-</v>
      </c>
      <c r="Q16" s="29" t="str">
        <f t="shared" si="3"/>
        <v>-</v>
      </c>
      <c r="R16" s="29" t="str">
        <f t="shared" si="4"/>
        <v>-</v>
      </c>
      <c r="U16" s="9" t="s">
        <v>1012</v>
      </c>
      <c r="V16" s="136" t="str">
        <f t="shared" si="11"/>
        <v/>
      </c>
      <c r="X16" s="9">
        <f t="shared" si="12"/>
        <v>1</v>
      </c>
      <c r="Y16" s="9">
        <f t="shared" si="13"/>
        <v>1</v>
      </c>
      <c r="Z16" s="9">
        <f t="shared" si="14"/>
        <v>1</v>
      </c>
      <c r="AA16" s="9">
        <f t="shared" si="15"/>
        <v>1</v>
      </c>
      <c r="AB16" s="11" t="str">
        <f t="shared" si="16"/>
        <v xml:space="preserve">②
</v>
      </c>
      <c r="AD16" s="43">
        <f t="shared" si="17"/>
        <v>0</v>
      </c>
      <c r="AE16" s="43">
        <f t="shared" si="18"/>
        <v>0</v>
      </c>
      <c r="AF16" s="43">
        <f t="shared" si="19"/>
        <v>0</v>
      </c>
      <c r="AH16" s="12" t="str">
        <f t="shared" si="20"/>
        <v>1款　市税</v>
      </c>
      <c r="AI16" s="12" t="str">
        <f t="shared" si="21"/>
        <v>2項　固定資産税</v>
      </c>
      <c r="AJ16" s="12">
        <f t="shared" si="22"/>
        <v>0</v>
      </c>
      <c r="AK16" s="12">
        <f t="shared" si="23"/>
        <v>0</v>
      </c>
      <c r="AM16" s="12" t="str">
        <f t="shared" si="24"/>
        <v>1款　市税2項　固定資産税</v>
      </c>
      <c r="AP16" s="12" t="str">
        <f t="shared" si="25"/>
        <v>1款　市税2項　固定資産税</v>
      </c>
      <c r="AQ16" s="9" t="str">
        <f t="shared" si="26"/>
        <v>1款　市税2項　固定資産税</v>
      </c>
    </row>
    <row r="17" spans="1:43" ht="26.4">
      <c r="A17" s="90">
        <f t="shared" si="8"/>
        <v>10</v>
      </c>
      <c r="B17" s="45"/>
      <c r="C17" s="44"/>
      <c r="D17" s="331" t="s">
        <v>22</v>
      </c>
      <c r="E17" s="333"/>
      <c r="F17" s="46"/>
      <c r="G17" s="47"/>
      <c r="H17" s="41">
        <f>SUM(H18:H19)</f>
        <v>295013195</v>
      </c>
      <c r="I17" s="41">
        <f>SUM(I18:I19)</f>
        <v>0</v>
      </c>
      <c r="J17" s="41">
        <f t="shared" si="9"/>
        <v>-295013195</v>
      </c>
      <c r="K17" s="42"/>
      <c r="L17" s="121"/>
      <c r="M17" s="115" t="str">
        <f t="shared" si="10"/>
        <v/>
      </c>
      <c r="N17" s="29" t="str">
        <f t="shared" si="0"/>
        <v>-</v>
      </c>
      <c r="O17" s="29" t="str">
        <f t="shared" si="1"/>
        <v>-</v>
      </c>
      <c r="P17" s="29" t="str">
        <f t="shared" si="2"/>
        <v>目</v>
      </c>
      <c r="Q17" s="29" t="str">
        <f t="shared" si="3"/>
        <v>-</v>
      </c>
      <c r="R17" s="29" t="str">
        <f t="shared" si="4"/>
        <v>-</v>
      </c>
      <c r="U17" s="9" t="s">
        <v>1012</v>
      </c>
      <c r="V17" s="136" t="str">
        <f t="shared" si="11"/>
        <v/>
      </c>
      <c r="X17" s="9">
        <f t="shared" si="12"/>
        <v>1</v>
      </c>
      <c r="Y17" s="9">
        <f t="shared" si="13"/>
        <v>1</v>
      </c>
      <c r="Z17" s="9">
        <f t="shared" si="14"/>
        <v>1</v>
      </c>
      <c r="AA17" s="9">
        <f t="shared" si="15"/>
        <v>1</v>
      </c>
      <c r="AB17" s="11" t="str">
        <f t="shared" si="16"/>
        <v xml:space="preserve">②
</v>
      </c>
      <c r="AD17" s="43">
        <f t="shared" si="17"/>
        <v>7.5</v>
      </c>
      <c r="AE17" s="43">
        <f t="shared" si="18"/>
        <v>0</v>
      </c>
      <c r="AF17" s="43">
        <f t="shared" si="19"/>
        <v>0</v>
      </c>
      <c r="AH17" s="12" t="str">
        <f t="shared" si="20"/>
        <v>1款　市税</v>
      </c>
      <c r="AI17" s="12" t="str">
        <f t="shared" si="21"/>
        <v>2項　固定資産税</v>
      </c>
      <c r="AJ17" s="12" t="str">
        <f t="shared" si="22"/>
        <v>1目　固定資産税</v>
      </c>
      <c r="AK17" s="12">
        <f t="shared" si="23"/>
        <v>0</v>
      </c>
      <c r="AM17" s="12" t="str">
        <f t="shared" si="24"/>
        <v>1款　市税2項　固定資産税1目　固定資産税</v>
      </c>
      <c r="AP17" s="12" t="str">
        <f t="shared" si="25"/>
        <v>1款　市税2項　固定資産税1目　固定資産税</v>
      </c>
      <c r="AQ17" s="9" t="str">
        <f t="shared" si="26"/>
        <v>1款　市税2項　固定資産税1目　固定資産税</v>
      </c>
    </row>
    <row r="18" spans="1:43" ht="26.4">
      <c r="A18" s="90">
        <f t="shared" si="8"/>
        <v>11</v>
      </c>
      <c r="B18" s="45"/>
      <c r="C18" s="45"/>
      <c r="D18" s="44"/>
      <c r="E18" s="107" t="s">
        <v>18</v>
      </c>
      <c r="F18" s="46" t="s">
        <v>466</v>
      </c>
      <c r="G18" s="47" t="s">
        <v>494</v>
      </c>
      <c r="H18" s="41">
        <v>294277389</v>
      </c>
      <c r="I18" s="41"/>
      <c r="J18" s="41">
        <f t="shared" si="9"/>
        <v>-294277389</v>
      </c>
      <c r="K18" s="42"/>
      <c r="L18" s="121"/>
      <c r="M18" s="115" t="str">
        <f t="shared" si="10"/>
        <v/>
      </c>
      <c r="N18" s="29" t="str">
        <f t="shared" si="0"/>
        <v>-</v>
      </c>
      <c r="O18" s="29" t="str">
        <f t="shared" si="1"/>
        <v>-</v>
      </c>
      <c r="P18" s="29" t="str">
        <f t="shared" si="2"/>
        <v>-</v>
      </c>
      <c r="Q18" s="29" t="str">
        <f t="shared" si="3"/>
        <v>節</v>
      </c>
      <c r="R18" s="29" t="str">
        <f t="shared" si="4"/>
        <v>事項</v>
      </c>
      <c r="U18" s="9" t="s">
        <v>1012</v>
      </c>
      <c r="V18" s="136" t="str">
        <f t="shared" si="11"/>
        <v>財政局</v>
      </c>
      <c r="X18" s="9">
        <f t="shared" si="12"/>
        <v>1</v>
      </c>
      <c r="Y18" s="9">
        <f t="shared" si="13"/>
        <v>1</v>
      </c>
      <c r="Z18" s="9">
        <f t="shared" si="14"/>
        <v>1</v>
      </c>
      <c r="AA18" s="9">
        <f t="shared" si="15"/>
        <v>1</v>
      </c>
      <c r="AB18" s="11" t="str">
        <f t="shared" si="16"/>
        <v xml:space="preserve">②
</v>
      </c>
      <c r="AD18" s="43">
        <f t="shared" si="17"/>
        <v>0</v>
      </c>
      <c r="AE18" s="43">
        <f t="shared" si="18"/>
        <v>7.5</v>
      </c>
      <c r="AF18" s="43">
        <f t="shared" si="19"/>
        <v>10</v>
      </c>
      <c r="AH18" s="12" t="str">
        <f t="shared" si="20"/>
        <v>1款　市税</v>
      </c>
      <c r="AI18" s="12" t="str">
        <f t="shared" si="21"/>
        <v>2項　固定資産税</v>
      </c>
      <c r="AJ18" s="12" t="str">
        <f t="shared" si="22"/>
        <v>1目　固定資産税</v>
      </c>
      <c r="AK18" s="12" t="str">
        <f t="shared" si="23"/>
        <v>1節　現年課税分</v>
      </c>
      <c r="AM18" s="12" t="str">
        <f t="shared" si="24"/>
        <v>1款　市税2項　固定資産税1目　固定資産税1節　現年課税分</v>
      </c>
      <c r="AP18" s="12" t="str">
        <f t="shared" si="25"/>
        <v>1款　市税2項　固定資産税1目　固定資産税1節　現年課税分</v>
      </c>
      <c r="AQ18" s="9" t="str">
        <f t="shared" si="26"/>
        <v>1款　市税2項　固定資産税1目　固定資産税1節　現年課税分財政局</v>
      </c>
    </row>
    <row r="19" spans="1:43" ht="26.4">
      <c r="A19" s="90">
        <f t="shared" si="8"/>
        <v>12</v>
      </c>
      <c r="B19" s="45"/>
      <c r="C19" s="45"/>
      <c r="D19" s="48"/>
      <c r="E19" s="107" t="s">
        <v>19</v>
      </c>
      <c r="F19" s="46" t="s">
        <v>467</v>
      </c>
      <c r="G19" s="47" t="s">
        <v>494</v>
      </c>
      <c r="H19" s="41">
        <v>735806</v>
      </c>
      <c r="I19" s="41"/>
      <c r="J19" s="41">
        <f t="shared" si="9"/>
        <v>-735806</v>
      </c>
      <c r="K19" s="42"/>
      <c r="L19" s="121"/>
      <c r="M19" s="115" t="str">
        <f t="shared" si="10"/>
        <v/>
      </c>
      <c r="N19" s="29" t="str">
        <f t="shared" si="0"/>
        <v>-</v>
      </c>
      <c r="O19" s="29" t="str">
        <f t="shared" si="1"/>
        <v>-</v>
      </c>
      <c r="P19" s="29" t="str">
        <f t="shared" si="2"/>
        <v>-</v>
      </c>
      <c r="Q19" s="29" t="str">
        <f t="shared" si="3"/>
        <v>節</v>
      </c>
      <c r="R19" s="29" t="str">
        <f t="shared" si="4"/>
        <v>事項</v>
      </c>
      <c r="U19" s="9" t="s">
        <v>1012</v>
      </c>
      <c r="V19" s="136" t="str">
        <f t="shared" si="11"/>
        <v>財政局</v>
      </c>
      <c r="X19" s="9">
        <f t="shared" si="12"/>
        <v>1</v>
      </c>
      <c r="Y19" s="9">
        <f t="shared" si="13"/>
        <v>1</v>
      </c>
      <c r="Z19" s="9">
        <f t="shared" si="14"/>
        <v>1</v>
      </c>
      <c r="AA19" s="9">
        <f t="shared" si="15"/>
        <v>1</v>
      </c>
      <c r="AB19" s="11" t="str">
        <f t="shared" si="16"/>
        <v xml:space="preserve">②
</v>
      </c>
      <c r="AD19" s="43">
        <f t="shared" si="17"/>
        <v>0</v>
      </c>
      <c r="AE19" s="43">
        <f t="shared" si="18"/>
        <v>7.5</v>
      </c>
      <c r="AF19" s="43">
        <f t="shared" si="19"/>
        <v>10</v>
      </c>
      <c r="AH19" s="12" t="str">
        <f t="shared" si="20"/>
        <v>1款　市税</v>
      </c>
      <c r="AI19" s="12" t="str">
        <f t="shared" si="21"/>
        <v>2項　固定資産税</v>
      </c>
      <c r="AJ19" s="12" t="str">
        <f t="shared" si="22"/>
        <v>1目　固定資産税</v>
      </c>
      <c r="AK19" s="12" t="str">
        <f t="shared" si="23"/>
        <v>2節　滞納繰越分</v>
      </c>
      <c r="AM19" s="12" t="str">
        <f t="shared" si="24"/>
        <v>1款　市税2項　固定資産税1目　固定資産税2節　滞納繰越分</v>
      </c>
      <c r="AP19" s="12" t="str">
        <f t="shared" si="25"/>
        <v>1款　市税2項　固定資産税1目　固定資産税2節　滞納繰越分</v>
      </c>
      <c r="AQ19" s="9" t="str">
        <f t="shared" si="26"/>
        <v>1款　市税2項　固定資産税1目　固定資産税2節　滞納繰越分財政局</v>
      </c>
    </row>
    <row r="20" spans="1:43" ht="26.4">
      <c r="A20" s="90">
        <f t="shared" si="8"/>
        <v>13</v>
      </c>
      <c r="B20" s="45"/>
      <c r="C20" s="45"/>
      <c r="D20" s="331" t="s">
        <v>23</v>
      </c>
      <c r="E20" s="333"/>
      <c r="F20" s="46"/>
      <c r="G20" s="47"/>
      <c r="H20" s="41">
        <f>SUM(H21)</f>
        <v>261491</v>
      </c>
      <c r="I20" s="41">
        <f>SUM(I21)</f>
        <v>0</v>
      </c>
      <c r="J20" s="41">
        <f t="shared" si="9"/>
        <v>-261491</v>
      </c>
      <c r="K20" s="42"/>
      <c r="L20" s="121"/>
      <c r="M20" s="115" t="str">
        <f t="shared" si="10"/>
        <v/>
      </c>
      <c r="N20" s="29" t="str">
        <f t="shared" si="0"/>
        <v>-</v>
      </c>
      <c r="O20" s="29" t="str">
        <f t="shared" si="1"/>
        <v>-</v>
      </c>
      <c r="P20" s="29" t="str">
        <f t="shared" si="2"/>
        <v>目</v>
      </c>
      <c r="Q20" s="29" t="str">
        <f t="shared" si="3"/>
        <v>-</v>
      </c>
      <c r="R20" s="29" t="str">
        <f t="shared" si="4"/>
        <v>-</v>
      </c>
      <c r="U20" s="9" t="s">
        <v>1012</v>
      </c>
      <c r="V20" s="136" t="str">
        <f t="shared" si="11"/>
        <v/>
      </c>
      <c r="X20" s="9">
        <f t="shared" si="12"/>
        <v>1</v>
      </c>
      <c r="Y20" s="9">
        <f t="shared" si="13"/>
        <v>1</v>
      </c>
      <c r="Z20" s="9">
        <f t="shared" si="14"/>
        <v>1</v>
      </c>
      <c r="AA20" s="9">
        <f t="shared" si="15"/>
        <v>1</v>
      </c>
      <c r="AB20" s="11" t="str">
        <f t="shared" si="16"/>
        <v xml:space="preserve">②
</v>
      </c>
      <c r="AD20" s="43">
        <f t="shared" si="17"/>
        <v>13.5</v>
      </c>
      <c r="AE20" s="43">
        <f t="shared" si="18"/>
        <v>0</v>
      </c>
      <c r="AF20" s="43">
        <f t="shared" si="19"/>
        <v>0</v>
      </c>
      <c r="AH20" s="12" t="str">
        <f t="shared" si="20"/>
        <v>1款　市税</v>
      </c>
      <c r="AI20" s="12" t="str">
        <f t="shared" si="21"/>
        <v>2項　固定資産税</v>
      </c>
      <c r="AJ20" s="12" t="str">
        <f t="shared" si="22"/>
        <v>2目　国有資産等所在市交付金</v>
      </c>
      <c r="AK20" s="12">
        <f t="shared" si="23"/>
        <v>0</v>
      </c>
      <c r="AM20" s="12" t="str">
        <f t="shared" si="24"/>
        <v>1款　市税2項　固定資産税2目　国有資産等所在市交付金</v>
      </c>
      <c r="AP20" s="12" t="str">
        <f t="shared" si="25"/>
        <v>1款　市税2項　固定資産税2目　国有資産等所在市交付金</v>
      </c>
      <c r="AQ20" s="9" t="str">
        <f t="shared" si="26"/>
        <v>1款　市税2項　固定資産税2目　国有資産等所在市交付金</v>
      </c>
    </row>
    <row r="21" spans="1:43" ht="26.4">
      <c r="A21" s="90">
        <f t="shared" si="8"/>
        <v>14</v>
      </c>
      <c r="B21" s="45"/>
      <c r="C21" s="48"/>
      <c r="D21" s="103"/>
      <c r="E21" s="107" t="s">
        <v>18</v>
      </c>
      <c r="F21" s="46" t="s">
        <v>468</v>
      </c>
      <c r="G21" s="47" t="s">
        <v>494</v>
      </c>
      <c r="H21" s="41">
        <v>261491</v>
      </c>
      <c r="I21" s="41"/>
      <c r="J21" s="41">
        <f t="shared" si="9"/>
        <v>-261491</v>
      </c>
      <c r="K21" s="42"/>
      <c r="L21" s="121"/>
      <c r="M21" s="115" t="str">
        <f t="shared" si="10"/>
        <v/>
      </c>
      <c r="N21" s="29" t="str">
        <f t="shared" si="0"/>
        <v>-</v>
      </c>
      <c r="O21" s="29" t="str">
        <f t="shared" si="1"/>
        <v>-</v>
      </c>
      <c r="P21" s="29" t="str">
        <f t="shared" si="2"/>
        <v>-</v>
      </c>
      <c r="Q21" s="29" t="str">
        <f t="shared" si="3"/>
        <v>節</v>
      </c>
      <c r="R21" s="29" t="str">
        <f t="shared" si="4"/>
        <v>事項</v>
      </c>
      <c r="U21" s="9" t="s">
        <v>1012</v>
      </c>
      <c r="V21" s="136" t="str">
        <f t="shared" si="11"/>
        <v>財政局</v>
      </c>
      <c r="X21" s="9">
        <f t="shared" si="12"/>
        <v>1</v>
      </c>
      <c r="Y21" s="9">
        <f t="shared" si="13"/>
        <v>1</v>
      </c>
      <c r="Z21" s="9">
        <f t="shared" si="14"/>
        <v>1</v>
      </c>
      <c r="AA21" s="9">
        <f t="shared" si="15"/>
        <v>1</v>
      </c>
      <c r="AB21" s="11" t="str">
        <f t="shared" si="16"/>
        <v xml:space="preserve">②
</v>
      </c>
      <c r="AD21" s="43">
        <f t="shared" si="17"/>
        <v>0</v>
      </c>
      <c r="AE21" s="43">
        <f t="shared" si="18"/>
        <v>7.5</v>
      </c>
      <c r="AF21" s="43">
        <f t="shared" si="19"/>
        <v>16</v>
      </c>
      <c r="AH21" s="12" t="str">
        <f t="shared" si="20"/>
        <v>1款　市税</v>
      </c>
      <c r="AI21" s="12" t="str">
        <f t="shared" si="21"/>
        <v>2項　固定資産税</v>
      </c>
      <c r="AJ21" s="12" t="str">
        <f t="shared" si="22"/>
        <v>2目　国有資産等所在市交付金</v>
      </c>
      <c r="AK21" s="12" t="str">
        <f t="shared" si="23"/>
        <v>1節　現年課税分</v>
      </c>
      <c r="AM21" s="12" t="str">
        <f t="shared" si="24"/>
        <v>1款　市税2項　固定資産税2目　国有資産等所在市交付金1節　現年課税分</v>
      </c>
      <c r="AP21" s="12" t="str">
        <f t="shared" si="25"/>
        <v>1款　市税2項　固定資産税2目　国有資産等所在市交付金1節　現年課税分</v>
      </c>
      <c r="AQ21" s="9" t="str">
        <f t="shared" si="26"/>
        <v>1款　市税2項　固定資産税2目　国有資産等所在市交付金1節　現年課税分財政局</v>
      </c>
    </row>
    <row r="22" spans="1:43" ht="26.4">
      <c r="A22" s="90">
        <f t="shared" si="8"/>
        <v>15</v>
      </c>
      <c r="B22" s="45"/>
      <c r="C22" s="331" t="s">
        <v>24</v>
      </c>
      <c r="D22" s="332"/>
      <c r="E22" s="333"/>
      <c r="F22" s="39"/>
      <c r="G22" s="40"/>
      <c r="H22" s="41">
        <f>SUM(H23,H26)</f>
        <v>1831836</v>
      </c>
      <c r="I22" s="41">
        <f>SUM(I23,I26)</f>
        <v>0</v>
      </c>
      <c r="J22" s="41">
        <f t="shared" si="9"/>
        <v>-1831836</v>
      </c>
      <c r="K22" s="42"/>
      <c r="L22" s="121"/>
      <c r="M22" s="115" t="str">
        <f t="shared" si="10"/>
        <v/>
      </c>
      <c r="N22" s="29" t="str">
        <f t="shared" si="0"/>
        <v>-</v>
      </c>
      <c r="O22" s="29" t="str">
        <f t="shared" si="1"/>
        <v>項</v>
      </c>
      <c r="P22" s="29" t="str">
        <f t="shared" si="2"/>
        <v>-</v>
      </c>
      <c r="Q22" s="29" t="str">
        <f t="shared" si="3"/>
        <v>-</v>
      </c>
      <c r="R22" s="29" t="str">
        <f t="shared" si="4"/>
        <v>-</v>
      </c>
      <c r="U22" s="9" t="s">
        <v>1012</v>
      </c>
      <c r="V22" s="136" t="str">
        <f t="shared" si="11"/>
        <v/>
      </c>
      <c r="X22" s="9">
        <f t="shared" si="12"/>
        <v>1</v>
      </c>
      <c r="Y22" s="9">
        <f t="shared" si="13"/>
        <v>1</v>
      </c>
      <c r="Z22" s="9">
        <f t="shared" si="14"/>
        <v>1</v>
      </c>
      <c r="AA22" s="9">
        <f t="shared" si="15"/>
        <v>1</v>
      </c>
      <c r="AB22" s="11" t="str">
        <f t="shared" si="16"/>
        <v xml:space="preserve">②
</v>
      </c>
      <c r="AD22" s="43">
        <f t="shared" si="17"/>
        <v>0</v>
      </c>
      <c r="AE22" s="43">
        <f t="shared" si="18"/>
        <v>0</v>
      </c>
      <c r="AF22" s="43">
        <f t="shared" si="19"/>
        <v>0</v>
      </c>
      <c r="AH22" s="12" t="str">
        <f t="shared" si="20"/>
        <v>1款　市税</v>
      </c>
      <c r="AI22" s="12" t="str">
        <f t="shared" si="21"/>
        <v>3項　軽自動車税</v>
      </c>
      <c r="AJ22" s="12">
        <f t="shared" si="22"/>
        <v>0</v>
      </c>
      <c r="AK22" s="12">
        <f t="shared" si="23"/>
        <v>0</v>
      </c>
      <c r="AM22" s="12" t="str">
        <f t="shared" si="24"/>
        <v>1款　市税3項　軽自動車税</v>
      </c>
      <c r="AP22" s="12" t="str">
        <f t="shared" si="25"/>
        <v>1款　市税3項　軽自動車税</v>
      </c>
      <c r="AQ22" s="9" t="str">
        <f t="shared" si="26"/>
        <v>1款　市税3項　軽自動車税</v>
      </c>
    </row>
    <row r="23" spans="1:43" ht="26.4">
      <c r="A23" s="90">
        <f t="shared" si="8"/>
        <v>16</v>
      </c>
      <c r="B23" s="45"/>
      <c r="C23" s="44"/>
      <c r="D23" s="331" t="s">
        <v>25</v>
      </c>
      <c r="E23" s="333"/>
      <c r="F23" s="46"/>
      <c r="G23" s="47"/>
      <c r="H23" s="41">
        <f>SUM(H24:H25)</f>
        <v>1807307</v>
      </c>
      <c r="I23" s="41">
        <f>SUM(I24:I25)</f>
        <v>0</v>
      </c>
      <c r="J23" s="41">
        <f t="shared" si="9"/>
        <v>-1807307</v>
      </c>
      <c r="K23" s="42"/>
      <c r="L23" s="121"/>
      <c r="M23" s="115" t="str">
        <f t="shared" si="10"/>
        <v/>
      </c>
      <c r="N23" s="29" t="str">
        <f t="shared" si="0"/>
        <v>-</v>
      </c>
      <c r="O23" s="29" t="str">
        <f t="shared" si="1"/>
        <v>-</v>
      </c>
      <c r="P23" s="29" t="str">
        <f t="shared" si="2"/>
        <v>目</v>
      </c>
      <c r="Q23" s="29" t="str">
        <f t="shared" si="3"/>
        <v>-</v>
      </c>
      <c r="R23" s="29" t="str">
        <f t="shared" si="4"/>
        <v>-</v>
      </c>
      <c r="U23" s="9" t="s">
        <v>1012</v>
      </c>
      <c r="V23" s="136" t="str">
        <f t="shared" si="11"/>
        <v/>
      </c>
      <c r="X23" s="9">
        <f t="shared" si="12"/>
        <v>1</v>
      </c>
      <c r="Y23" s="9">
        <f t="shared" si="13"/>
        <v>1</v>
      </c>
      <c r="Z23" s="9">
        <f t="shared" si="14"/>
        <v>1</v>
      </c>
      <c r="AA23" s="9">
        <f t="shared" si="15"/>
        <v>1</v>
      </c>
      <c r="AB23" s="11" t="str">
        <f t="shared" si="16"/>
        <v xml:space="preserve">②
</v>
      </c>
      <c r="AD23" s="43">
        <f t="shared" si="17"/>
        <v>7.5</v>
      </c>
      <c r="AE23" s="43">
        <f t="shared" si="18"/>
        <v>0</v>
      </c>
      <c r="AF23" s="43">
        <f t="shared" si="19"/>
        <v>0</v>
      </c>
      <c r="AH23" s="12" t="str">
        <f t="shared" si="20"/>
        <v>1款　市税</v>
      </c>
      <c r="AI23" s="12" t="str">
        <f t="shared" si="21"/>
        <v>3項　軽自動車税</v>
      </c>
      <c r="AJ23" s="12" t="str">
        <f t="shared" si="22"/>
        <v>1目　軽自動車税</v>
      </c>
      <c r="AK23" s="12">
        <f t="shared" si="23"/>
        <v>0</v>
      </c>
      <c r="AM23" s="12" t="str">
        <f t="shared" si="24"/>
        <v>1款　市税3項　軽自動車税1目　軽自動車税</v>
      </c>
      <c r="AP23" s="12" t="str">
        <f t="shared" si="25"/>
        <v>1款　市税3項　軽自動車税1目　軽自動車税</v>
      </c>
      <c r="AQ23" s="9" t="str">
        <f t="shared" si="26"/>
        <v>1款　市税3項　軽自動車税1目　軽自動車税</v>
      </c>
    </row>
    <row r="24" spans="1:43" ht="26.4">
      <c r="A24" s="90">
        <f t="shared" si="8"/>
        <v>17</v>
      </c>
      <c r="B24" s="45"/>
      <c r="C24" s="45"/>
      <c r="D24" s="44"/>
      <c r="E24" s="107" t="s">
        <v>18</v>
      </c>
      <c r="F24" s="46" t="s">
        <v>469</v>
      </c>
      <c r="G24" s="47" t="s">
        <v>494</v>
      </c>
      <c r="H24" s="41">
        <v>1773073</v>
      </c>
      <c r="I24" s="41"/>
      <c r="J24" s="41">
        <f t="shared" si="9"/>
        <v>-1773073</v>
      </c>
      <c r="K24" s="42"/>
      <c r="L24" s="121"/>
      <c r="M24" s="115" t="str">
        <f t="shared" si="10"/>
        <v/>
      </c>
      <c r="N24" s="29" t="str">
        <f t="shared" si="0"/>
        <v>-</v>
      </c>
      <c r="O24" s="29" t="str">
        <f t="shared" si="1"/>
        <v>-</v>
      </c>
      <c r="P24" s="29" t="str">
        <f t="shared" si="2"/>
        <v>-</v>
      </c>
      <c r="Q24" s="29" t="str">
        <f t="shared" si="3"/>
        <v>節</v>
      </c>
      <c r="R24" s="29" t="str">
        <f t="shared" si="4"/>
        <v>事項</v>
      </c>
      <c r="U24" s="9" t="s">
        <v>1012</v>
      </c>
      <c r="V24" s="136" t="str">
        <f t="shared" si="11"/>
        <v>財政局</v>
      </c>
      <c r="X24" s="9">
        <f t="shared" si="12"/>
        <v>1</v>
      </c>
      <c r="Y24" s="9">
        <f t="shared" si="13"/>
        <v>1</v>
      </c>
      <c r="Z24" s="9">
        <f t="shared" si="14"/>
        <v>1</v>
      </c>
      <c r="AA24" s="9">
        <f t="shared" si="15"/>
        <v>1</v>
      </c>
      <c r="AB24" s="11" t="str">
        <f t="shared" si="16"/>
        <v xml:space="preserve">②
</v>
      </c>
      <c r="AD24" s="43">
        <f t="shared" si="17"/>
        <v>0</v>
      </c>
      <c r="AE24" s="43">
        <f t="shared" si="18"/>
        <v>7.5</v>
      </c>
      <c r="AF24" s="43">
        <f t="shared" si="19"/>
        <v>10</v>
      </c>
      <c r="AH24" s="12" t="str">
        <f t="shared" si="20"/>
        <v>1款　市税</v>
      </c>
      <c r="AI24" s="12" t="str">
        <f t="shared" si="21"/>
        <v>3項　軽自動車税</v>
      </c>
      <c r="AJ24" s="12" t="str">
        <f t="shared" si="22"/>
        <v>1目　軽自動車税</v>
      </c>
      <c r="AK24" s="12" t="str">
        <f t="shared" si="23"/>
        <v>1節　現年課税分</v>
      </c>
      <c r="AM24" s="12" t="str">
        <f t="shared" si="24"/>
        <v>1款　市税3項　軽自動車税1目　軽自動車税1節　現年課税分</v>
      </c>
      <c r="AP24" s="12" t="str">
        <f t="shared" si="25"/>
        <v>1款　市税3項　軽自動車税1目　軽自動車税1節　現年課税分</v>
      </c>
      <c r="AQ24" s="9" t="str">
        <f t="shared" si="26"/>
        <v>1款　市税3項　軽自動車税1目　軽自動車税1節　現年課税分財政局</v>
      </c>
    </row>
    <row r="25" spans="1:43" ht="26.4">
      <c r="A25" s="90">
        <f t="shared" si="8"/>
        <v>18</v>
      </c>
      <c r="B25" s="45"/>
      <c r="C25" s="45"/>
      <c r="D25" s="48"/>
      <c r="E25" s="107" t="s">
        <v>19</v>
      </c>
      <c r="F25" s="46" t="s">
        <v>470</v>
      </c>
      <c r="G25" s="47" t="s">
        <v>494</v>
      </c>
      <c r="H25" s="41">
        <v>34234</v>
      </c>
      <c r="I25" s="41"/>
      <c r="J25" s="41">
        <f t="shared" si="9"/>
        <v>-34234</v>
      </c>
      <c r="K25" s="42"/>
      <c r="L25" s="121"/>
      <c r="M25" s="115" t="str">
        <f t="shared" si="10"/>
        <v/>
      </c>
      <c r="N25" s="29" t="str">
        <f t="shared" si="0"/>
        <v>-</v>
      </c>
      <c r="O25" s="29" t="str">
        <f t="shared" si="1"/>
        <v>-</v>
      </c>
      <c r="P25" s="29" t="str">
        <f t="shared" si="2"/>
        <v>-</v>
      </c>
      <c r="Q25" s="29" t="str">
        <f t="shared" si="3"/>
        <v>節</v>
      </c>
      <c r="R25" s="29" t="str">
        <f t="shared" si="4"/>
        <v>事項</v>
      </c>
      <c r="U25" s="9" t="s">
        <v>1012</v>
      </c>
      <c r="V25" s="136" t="str">
        <f t="shared" si="11"/>
        <v>財政局</v>
      </c>
      <c r="X25" s="9">
        <f t="shared" si="12"/>
        <v>1</v>
      </c>
      <c r="Y25" s="9">
        <f t="shared" si="13"/>
        <v>1</v>
      </c>
      <c r="Z25" s="9">
        <f t="shared" si="14"/>
        <v>1</v>
      </c>
      <c r="AA25" s="9">
        <f t="shared" si="15"/>
        <v>1</v>
      </c>
      <c r="AB25" s="11" t="str">
        <f t="shared" si="16"/>
        <v xml:space="preserve">②
</v>
      </c>
      <c r="AD25" s="43">
        <f t="shared" si="17"/>
        <v>0</v>
      </c>
      <c r="AE25" s="43">
        <f t="shared" si="18"/>
        <v>7.5</v>
      </c>
      <c r="AF25" s="43">
        <f t="shared" si="19"/>
        <v>10</v>
      </c>
      <c r="AH25" s="12" t="str">
        <f t="shared" si="20"/>
        <v>1款　市税</v>
      </c>
      <c r="AI25" s="12" t="str">
        <f t="shared" si="21"/>
        <v>3項　軽自動車税</v>
      </c>
      <c r="AJ25" s="12" t="str">
        <f t="shared" si="22"/>
        <v>1目　軽自動車税</v>
      </c>
      <c r="AK25" s="12" t="str">
        <f t="shared" si="23"/>
        <v>2節　滞納繰越分</v>
      </c>
      <c r="AM25" s="12" t="str">
        <f t="shared" si="24"/>
        <v>1款　市税3項　軽自動車税1目　軽自動車税2節　滞納繰越分</v>
      </c>
      <c r="AP25" s="12" t="str">
        <f t="shared" si="25"/>
        <v>1款　市税3項　軽自動車税1目　軽自動車税2節　滞納繰越分</v>
      </c>
      <c r="AQ25" s="9" t="str">
        <f t="shared" si="26"/>
        <v>1款　市税3項　軽自動車税1目　軽自動車税2節　滞納繰越分財政局</v>
      </c>
    </row>
    <row r="26" spans="1:43" ht="26.4">
      <c r="A26" s="90">
        <f t="shared" si="8"/>
        <v>19</v>
      </c>
      <c r="B26" s="45"/>
      <c r="C26" s="45"/>
      <c r="D26" s="331" t="s">
        <v>1236</v>
      </c>
      <c r="E26" s="333"/>
      <c r="F26" s="46"/>
      <c r="G26" s="47"/>
      <c r="H26" s="41">
        <f>SUM(H27)</f>
        <v>24529</v>
      </c>
      <c r="I26" s="41">
        <f>SUM(I27)</f>
        <v>0</v>
      </c>
      <c r="J26" s="41">
        <f t="shared" ref="J26:J27" si="27">+I26-H26</f>
        <v>-24529</v>
      </c>
      <c r="K26" s="42"/>
      <c r="L26" s="121"/>
      <c r="M26" s="115" t="str">
        <f t="shared" ref="M26:M27" si="28">IF(AND(I26&lt;&gt;0,H26=0),"○","")</f>
        <v/>
      </c>
      <c r="N26" s="29" t="str">
        <f t="shared" si="0"/>
        <v>-</v>
      </c>
      <c r="O26" s="29" t="str">
        <f t="shared" si="1"/>
        <v>-</v>
      </c>
      <c r="P26" s="29" t="str">
        <f t="shared" si="2"/>
        <v>目</v>
      </c>
      <c r="Q26" s="29" t="str">
        <f t="shared" si="3"/>
        <v>-</v>
      </c>
      <c r="R26" s="29" t="str">
        <f t="shared" si="4"/>
        <v>-</v>
      </c>
      <c r="U26" s="9" t="s">
        <v>1012</v>
      </c>
      <c r="V26" s="136" t="str">
        <f t="shared" ref="V26:V27" si="29">IF(G26&lt;&gt;"",G26,"")</f>
        <v/>
      </c>
      <c r="X26" s="9">
        <f t="shared" ref="X26:X27" si="30">IF(LENB(D26)/2&gt;13.5,2,1)</f>
        <v>1</v>
      </c>
      <c r="Y26" s="9">
        <f t="shared" ref="Y26:Y27" si="31">IF(LENB(E26)/2&gt;26.5,3,IF(LENB(E26)/2&gt;13.5,2,1))</f>
        <v>1</v>
      </c>
      <c r="Z26" s="9">
        <f t="shared" ref="Z26:Z27" si="32">IF(LENB(F26)/2&gt;51,4,IF(LENB(F26)/2&gt;34,3,IF(LENB(F26)/2&gt;17,2,1)))</f>
        <v>1</v>
      </c>
      <c r="AA26" s="9">
        <f t="shared" ref="AA26:AA27" si="33">MAX(X26:Z26)</f>
        <v>1</v>
      </c>
      <c r="AB26" s="11" t="str">
        <f t="shared" ref="AB26:AB27" si="34">IF(AA26=4,"⑤"&amp;CHAR(10)&amp;CHAR(10)&amp;CHAR(10)&amp;CHAR(10),IF(AA26=3,"④"&amp;CHAR(10)&amp;CHAR(10)&amp;CHAR(10),IF(AA26=2,"③"&amp;CHAR(10)&amp;CHAR(10),"②"&amp;CHAR(10))))</f>
        <v xml:space="preserve">②
</v>
      </c>
      <c r="AD26" s="43">
        <f t="shared" ref="AD26:AD27" si="35">LENB(D26)/2</f>
        <v>7.5</v>
      </c>
      <c r="AE26" s="43">
        <f t="shared" ref="AE26:AE27" si="36">LENB(E26)/2</f>
        <v>0</v>
      </c>
      <c r="AF26" s="43">
        <f t="shared" ref="AF26:AF27" si="37">LENB(F26)/2</f>
        <v>0</v>
      </c>
      <c r="AH26" s="12" t="str">
        <f t="shared" ref="AH26:AH27" si="38">IF(N26="款",B26,AH25)</f>
        <v>1款　市税</v>
      </c>
      <c r="AI26" s="12" t="str">
        <f t="shared" ref="AI26:AI27" si="39">IF(AH25=AH26,IF(O26="項",C26,AI25),0)</f>
        <v>3項　軽自動車税</v>
      </c>
      <c r="AJ26" s="12" t="str">
        <f t="shared" ref="AJ26:AJ27" si="40">IF(AI25=AI26,IF(P26="目",D26,AJ25),0)</f>
        <v>2目　環境性能割</v>
      </c>
      <c r="AK26" s="12">
        <f t="shared" ref="AK26:AK27" si="41">IF(AJ25=AJ26,IF(Q26="節",E26,"事項"),0)</f>
        <v>0</v>
      </c>
      <c r="AM26" s="12" t="str">
        <f t="shared" ref="AM26:AM27" si="42">IF(AI26=0,AH26,IF(AJ26=0,CONCATENATE(AH26,AI26),IF(AK26=0,CONCATENATE(AH26,AI26,AJ26),IF(AK26="事項",0,CONCATENATE(AH26,AI26,AJ26,AK26)))))</f>
        <v>1款　市税3項　軽自動車税2目　環境性能割</v>
      </c>
      <c r="AP26" s="12" t="str">
        <f t="shared" ref="AP26:AP27" si="43">IF(AM26=0,AP25,AM26)</f>
        <v>1款　市税3項　軽自動車税2目　環境性能割</v>
      </c>
      <c r="AQ26" s="9" t="str">
        <f t="shared" ref="AQ26:AQ27" si="44">CONCATENATE(AP26,V26)</f>
        <v>1款　市税3項　軽自動車税2目　環境性能割</v>
      </c>
    </row>
    <row r="27" spans="1:43" ht="26.4">
      <c r="A27" s="90">
        <f t="shared" si="8"/>
        <v>20</v>
      </c>
      <c r="B27" s="45"/>
      <c r="C27" s="45"/>
      <c r="D27" s="44"/>
      <c r="E27" s="107" t="s">
        <v>1258</v>
      </c>
      <c r="F27" s="46" t="s">
        <v>1274</v>
      </c>
      <c r="G27" s="47" t="s">
        <v>494</v>
      </c>
      <c r="H27" s="41">
        <v>24529</v>
      </c>
      <c r="I27" s="41"/>
      <c r="J27" s="41">
        <f t="shared" si="27"/>
        <v>-24529</v>
      </c>
      <c r="K27" s="42"/>
      <c r="L27" s="121"/>
      <c r="M27" s="115" t="str">
        <f t="shared" si="28"/>
        <v/>
      </c>
      <c r="N27" s="29" t="str">
        <f t="shared" si="0"/>
        <v>-</v>
      </c>
      <c r="O27" s="29" t="str">
        <f t="shared" si="1"/>
        <v>-</v>
      </c>
      <c r="P27" s="29" t="str">
        <f t="shared" si="2"/>
        <v>-</v>
      </c>
      <c r="Q27" s="29" t="str">
        <f t="shared" si="3"/>
        <v>節</v>
      </c>
      <c r="R27" s="29" t="str">
        <f t="shared" si="4"/>
        <v>事項</v>
      </c>
      <c r="U27" s="9" t="s">
        <v>1012</v>
      </c>
      <c r="V27" s="136" t="str">
        <f t="shared" si="29"/>
        <v>財政局</v>
      </c>
      <c r="X27" s="9">
        <f t="shared" si="30"/>
        <v>1</v>
      </c>
      <c r="Y27" s="9">
        <f t="shared" si="31"/>
        <v>1</v>
      </c>
      <c r="Z27" s="9">
        <f t="shared" si="32"/>
        <v>1</v>
      </c>
      <c r="AA27" s="9">
        <f t="shared" si="33"/>
        <v>1</v>
      </c>
      <c r="AB27" s="11" t="str">
        <f t="shared" si="34"/>
        <v xml:space="preserve">②
</v>
      </c>
      <c r="AD27" s="43">
        <f t="shared" si="35"/>
        <v>0</v>
      </c>
      <c r="AE27" s="43">
        <f t="shared" si="36"/>
        <v>7.5</v>
      </c>
      <c r="AF27" s="43">
        <f t="shared" si="37"/>
        <v>10</v>
      </c>
      <c r="AH27" s="12" t="str">
        <f t="shared" si="38"/>
        <v>1款　市税</v>
      </c>
      <c r="AI27" s="12" t="str">
        <f t="shared" si="39"/>
        <v>3項　軽自動車税</v>
      </c>
      <c r="AJ27" s="12" t="str">
        <f t="shared" si="40"/>
        <v>2目　環境性能割</v>
      </c>
      <c r="AK27" s="12" t="str">
        <f t="shared" si="41"/>
        <v>1節　現年課税分</v>
      </c>
      <c r="AM27" s="12" t="str">
        <f t="shared" si="42"/>
        <v>1款　市税3項　軽自動車税2目　環境性能割1節　現年課税分</v>
      </c>
      <c r="AP27" s="12" t="str">
        <f t="shared" si="43"/>
        <v>1款　市税3項　軽自動車税2目　環境性能割1節　現年課税分</v>
      </c>
      <c r="AQ27" s="9" t="str">
        <f t="shared" si="44"/>
        <v>1款　市税3項　軽自動車税2目　環境性能割1節　現年課税分財政局</v>
      </c>
    </row>
    <row r="28" spans="1:43" ht="26.4">
      <c r="A28" s="90">
        <f t="shared" si="8"/>
        <v>21</v>
      </c>
      <c r="B28" s="45"/>
      <c r="C28" s="331" t="s">
        <v>26</v>
      </c>
      <c r="D28" s="332"/>
      <c r="E28" s="333"/>
      <c r="F28" s="39"/>
      <c r="G28" s="40"/>
      <c r="H28" s="41">
        <f>SUM(H29)</f>
        <v>27879996</v>
      </c>
      <c r="I28" s="41">
        <f>SUM(I29)</f>
        <v>0</v>
      </c>
      <c r="J28" s="41">
        <f t="shared" si="9"/>
        <v>-27879996</v>
      </c>
      <c r="K28" s="42"/>
      <c r="L28" s="121"/>
      <c r="M28" s="115" t="str">
        <f t="shared" si="10"/>
        <v/>
      </c>
      <c r="N28" s="29" t="str">
        <f t="shared" si="0"/>
        <v>-</v>
      </c>
      <c r="O28" s="29" t="str">
        <f t="shared" si="1"/>
        <v>項</v>
      </c>
      <c r="P28" s="29" t="str">
        <f t="shared" si="2"/>
        <v>-</v>
      </c>
      <c r="Q28" s="29" t="str">
        <f t="shared" si="3"/>
        <v>-</v>
      </c>
      <c r="R28" s="29" t="str">
        <f t="shared" si="4"/>
        <v>-</v>
      </c>
      <c r="U28" s="9" t="s">
        <v>1012</v>
      </c>
      <c r="V28" s="136" t="str">
        <f t="shared" si="11"/>
        <v/>
      </c>
      <c r="X28" s="9">
        <f t="shared" si="12"/>
        <v>1</v>
      </c>
      <c r="Y28" s="9">
        <f t="shared" si="13"/>
        <v>1</v>
      </c>
      <c r="Z28" s="9">
        <f t="shared" si="14"/>
        <v>1</v>
      </c>
      <c r="AA28" s="9">
        <f t="shared" si="15"/>
        <v>1</v>
      </c>
      <c r="AB28" s="11" t="str">
        <f t="shared" si="16"/>
        <v xml:space="preserve">②
</v>
      </c>
      <c r="AD28" s="43">
        <f t="shared" si="17"/>
        <v>0</v>
      </c>
      <c r="AE28" s="43">
        <f t="shared" si="18"/>
        <v>0</v>
      </c>
      <c r="AF28" s="43">
        <f t="shared" si="19"/>
        <v>0</v>
      </c>
      <c r="AH28" s="12" t="str">
        <f>IF(N28="款",B28,AH25)</f>
        <v>1款　市税</v>
      </c>
      <c r="AI28" s="12" t="str">
        <f>IF(AH25=AH28,IF(O28="項",C28,AI25),0)</f>
        <v>4項　市たばこ税</v>
      </c>
      <c r="AJ28" s="12">
        <f>IF(AI25=AI28,IF(P28="目",D28,AJ25),0)</f>
        <v>0</v>
      </c>
      <c r="AK28" s="12">
        <f>IF(AJ25=AJ28,IF(Q28="節",E28,"事項"),0)</f>
        <v>0</v>
      </c>
      <c r="AM28" s="12" t="str">
        <f t="shared" si="24"/>
        <v>1款　市税4項　市たばこ税</v>
      </c>
      <c r="AP28" s="12" t="str">
        <f>IF(AM28=0,AP25,AM28)</f>
        <v>1款　市税4項　市たばこ税</v>
      </c>
      <c r="AQ28" s="9" t="str">
        <f t="shared" si="26"/>
        <v>1款　市税4項　市たばこ税</v>
      </c>
    </row>
    <row r="29" spans="1:43" ht="26.4">
      <c r="A29" s="90">
        <f t="shared" si="8"/>
        <v>22</v>
      </c>
      <c r="B29" s="45"/>
      <c r="C29" s="44"/>
      <c r="D29" s="331" t="s">
        <v>27</v>
      </c>
      <c r="E29" s="333"/>
      <c r="F29" s="46"/>
      <c r="G29" s="47"/>
      <c r="H29" s="41">
        <f>SUM(H30)</f>
        <v>27879996</v>
      </c>
      <c r="I29" s="41">
        <f>SUM(I30)</f>
        <v>0</v>
      </c>
      <c r="J29" s="41">
        <f t="shared" si="9"/>
        <v>-27879996</v>
      </c>
      <c r="K29" s="42"/>
      <c r="L29" s="121"/>
      <c r="M29" s="115" t="str">
        <f t="shared" si="10"/>
        <v/>
      </c>
      <c r="N29" s="29" t="str">
        <f t="shared" si="0"/>
        <v>-</v>
      </c>
      <c r="O29" s="29" t="str">
        <f t="shared" si="1"/>
        <v>-</v>
      </c>
      <c r="P29" s="29" t="str">
        <f t="shared" si="2"/>
        <v>目</v>
      </c>
      <c r="Q29" s="29" t="str">
        <f t="shared" si="3"/>
        <v>-</v>
      </c>
      <c r="R29" s="29" t="str">
        <f t="shared" si="4"/>
        <v>-</v>
      </c>
      <c r="U29" s="9" t="s">
        <v>1012</v>
      </c>
      <c r="V29" s="136" t="str">
        <f t="shared" si="11"/>
        <v/>
      </c>
      <c r="X29" s="9">
        <f t="shared" si="12"/>
        <v>1</v>
      </c>
      <c r="Y29" s="9">
        <f t="shared" si="13"/>
        <v>1</v>
      </c>
      <c r="Z29" s="9">
        <f t="shared" si="14"/>
        <v>1</v>
      </c>
      <c r="AA29" s="9">
        <f t="shared" si="15"/>
        <v>1</v>
      </c>
      <c r="AB29" s="11" t="str">
        <f t="shared" si="16"/>
        <v xml:space="preserve">②
</v>
      </c>
      <c r="AD29" s="43">
        <f t="shared" si="17"/>
        <v>7.5</v>
      </c>
      <c r="AE29" s="43">
        <f t="shared" si="18"/>
        <v>0</v>
      </c>
      <c r="AF29" s="43">
        <f t="shared" si="19"/>
        <v>0</v>
      </c>
      <c r="AH29" s="12" t="str">
        <f t="shared" si="20"/>
        <v>1款　市税</v>
      </c>
      <c r="AI29" s="12" t="str">
        <f t="shared" si="21"/>
        <v>4項　市たばこ税</v>
      </c>
      <c r="AJ29" s="12" t="str">
        <f t="shared" si="22"/>
        <v>1目　市たばこ税</v>
      </c>
      <c r="AK29" s="12">
        <f t="shared" si="23"/>
        <v>0</v>
      </c>
      <c r="AM29" s="12" t="str">
        <f t="shared" si="24"/>
        <v>1款　市税4項　市たばこ税1目　市たばこ税</v>
      </c>
      <c r="AP29" s="12" t="str">
        <f t="shared" si="25"/>
        <v>1款　市税4項　市たばこ税1目　市たばこ税</v>
      </c>
      <c r="AQ29" s="9" t="str">
        <f t="shared" si="26"/>
        <v>1款　市税4項　市たばこ税1目　市たばこ税</v>
      </c>
    </row>
    <row r="30" spans="1:43" ht="26.4">
      <c r="A30" s="90">
        <f t="shared" si="8"/>
        <v>23</v>
      </c>
      <c r="B30" s="45"/>
      <c r="C30" s="48"/>
      <c r="D30" s="103"/>
      <c r="E30" s="107" t="s">
        <v>18</v>
      </c>
      <c r="F30" s="46" t="s">
        <v>471</v>
      </c>
      <c r="G30" s="47" t="s">
        <v>494</v>
      </c>
      <c r="H30" s="41">
        <v>27879996</v>
      </c>
      <c r="I30" s="41"/>
      <c r="J30" s="41">
        <f t="shared" si="9"/>
        <v>-27879996</v>
      </c>
      <c r="K30" s="42"/>
      <c r="L30" s="121"/>
      <c r="M30" s="115" t="str">
        <f t="shared" si="10"/>
        <v/>
      </c>
      <c r="N30" s="29" t="str">
        <f t="shared" si="0"/>
        <v>-</v>
      </c>
      <c r="O30" s="29" t="str">
        <f t="shared" si="1"/>
        <v>-</v>
      </c>
      <c r="P30" s="29" t="str">
        <f t="shared" si="2"/>
        <v>-</v>
      </c>
      <c r="Q30" s="29" t="str">
        <f t="shared" si="3"/>
        <v>節</v>
      </c>
      <c r="R30" s="29" t="str">
        <f t="shared" si="4"/>
        <v>事項</v>
      </c>
      <c r="U30" s="9" t="s">
        <v>1012</v>
      </c>
      <c r="V30" s="136" t="str">
        <f t="shared" si="11"/>
        <v>財政局</v>
      </c>
      <c r="X30" s="9">
        <f t="shared" si="12"/>
        <v>1</v>
      </c>
      <c r="Y30" s="9">
        <f t="shared" si="13"/>
        <v>1</v>
      </c>
      <c r="Z30" s="9">
        <f t="shared" si="14"/>
        <v>1</v>
      </c>
      <c r="AA30" s="9">
        <f t="shared" si="15"/>
        <v>1</v>
      </c>
      <c r="AB30" s="11" t="str">
        <f t="shared" si="16"/>
        <v xml:space="preserve">②
</v>
      </c>
      <c r="AD30" s="43">
        <f t="shared" si="17"/>
        <v>0</v>
      </c>
      <c r="AE30" s="43">
        <f t="shared" si="18"/>
        <v>7.5</v>
      </c>
      <c r="AF30" s="43">
        <f t="shared" si="19"/>
        <v>10</v>
      </c>
      <c r="AH30" s="12" t="str">
        <f t="shared" si="20"/>
        <v>1款　市税</v>
      </c>
      <c r="AI30" s="12" t="str">
        <f t="shared" si="21"/>
        <v>4項　市たばこ税</v>
      </c>
      <c r="AJ30" s="12" t="str">
        <f t="shared" si="22"/>
        <v>1目　市たばこ税</v>
      </c>
      <c r="AK30" s="12" t="str">
        <f t="shared" si="23"/>
        <v>1節　現年課税分</v>
      </c>
      <c r="AM30" s="12" t="str">
        <f t="shared" si="24"/>
        <v>1款　市税4項　市たばこ税1目　市たばこ税1節　現年課税分</v>
      </c>
      <c r="AP30" s="12" t="str">
        <f t="shared" si="25"/>
        <v>1款　市税4項　市たばこ税1目　市たばこ税1節　現年課税分</v>
      </c>
      <c r="AQ30" s="9" t="str">
        <f t="shared" si="26"/>
        <v>1款　市税4項　市たばこ税1目　市たばこ税1節　現年課税分財政局</v>
      </c>
    </row>
    <row r="31" spans="1:43" ht="26.4">
      <c r="A31" s="90">
        <f t="shared" si="8"/>
        <v>24</v>
      </c>
      <c r="B31" s="45"/>
      <c r="C31" s="331" t="s">
        <v>897</v>
      </c>
      <c r="D31" s="332"/>
      <c r="E31" s="333"/>
      <c r="F31" s="39"/>
      <c r="G31" s="40"/>
      <c r="H31" s="41">
        <f>SUM(H32)</f>
        <v>189321</v>
      </c>
      <c r="I31" s="41">
        <f>SUM(I32)</f>
        <v>0</v>
      </c>
      <c r="J31" s="41">
        <f t="shared" si="9"/>
        <v>-189321</v>
      </c>
      <c r="K31" s="42"/>
      <c r="L31" s="121"/>
      <c r="M31" s="115" t="str">
        <f t="shared" si="10"/>
        <v/>
      </c>
      <c r="N31" s="29" t="str">
        <f t="shared" si="0"/>
        <v>-</v>
      </c>
      <c r="O31" s="29" t="str">
        <f t="shared" si="1"/>
        <v>項</v>
      </c>
      <c r="P31" s="29" t="str">
        <f t="shared" si="2"/>
        <v>-</v>
      </c>
      <c r="Q31" s="29" t="str">
        <f t="shared" si="3"/>
        <v>-</v>
      </c>
      <c r="R31" s="29" t="str">
        <f t="shared" si="4"/>
        <v>-</v>
      </c>
      <c r="U31" s="9" t="s">
        <v>1012</v>
      </c>
      <c r="V31" s="136" t="str">
        <f t="shared" si="11"/>
        <v/>
      </c>
      <c r="X31" s="9">
        <f t="shared" si="12"/>
        <v>1</v>
      </c>
      <c r="Y31" s="9">
        <f t="shared" si="13"/>
        <v>1</v>
      </c>
      <c r="Z31" s="9">
        <f t="shared" si="14"/>
        <v>1</v>
      </c>
      <c r="AA31" s="9">
        <f t="shared" si="15"/>
        <v>1</v>
      </c>
      <c r="AB31" s="11" t="str">
        <f t="shared" si="16"/>
        <v xml:space="preserve">②
</v>
      </c>
      <c r="AD31" s="43">
        <f t="shared" si="17"/>
        <v>0</v>
      </c>
      <c r="AE31" s="43">
        <f t="shared" si="18"/>
        <v>0</v>
      </c>
      <c r="AF31" s="43">
        <f t="shared" si="19"/>
        <v>0</v>
      </c>
      <c r="AH31" s="12" t="str">
        <f t="shared" si="20"/>
        <v>1款　市税</v>
      </c>
      <c r="AI31" s="12" t="str">
        <f t="shared" si="21"/>
        <v>5項　入湯税</v>
      </c>
      <c r="AJ31" s="12">
        <f t="shared" si="22"/>
        <v>0</v>
      </c>
      <c r="AK31" s="12">
        <f t="shared" si="23"/>
        <v>0</v>
      </c>
      <c r="AM31" s="12" t="str">
        <f t="shared" si="24"/>
        <v>1款　市税5項　入湯税</v>
      </c>
      <c r="AP31" s="12" t="str">
        <f t="shared" si="25"/>
        <v>1款　市税5項　入湯税</v>
      </c>
      <c r="AQ31" s="9" t="str">
        <f t="shared" si="26"/>
        <v>1款　市税5項　入湯税</v>
      </c>
    </row>
    <row r="32" spans="1:43" ht="26.4">
      <c r="A32" s="90">
        <f t="shared" si="8"/>
        <v>25</v>
      </c>
      <c r="B32" s="45"/>
      <c r="C32" s="44"/>
      <c r="D32" s="331" t="s">
        <v>898</v>
      </c>
      <c r="E32" s="333"/>
      <c r="F32" s="46"/>
      <c r="G32" s="47"/>
      <c r="H32" s="41">
        <f>SUM(H33:H33)</f>
        <v>189321</v>
      </c>
      <c r="I32" s="41">
        <f>SUM(I33:I33)</f>
        <v>0</v>
      </c>
      <c r="J32" s="41">
        <f t="shared" si="9"/>
        <v>-189321</v>
      </c>
      <c r="K32" s="42"/>
      <c r="L32" s="121"/>
      <c r="M32" s="115" t="str">
        <f t="shared" si="10"/>
        <v/>
      </c>
      <c r="N32" s="29" t="str">
        <f t="shared" si="0"/>
        <v>-</v>
      </c>
      <c r="O32" s="29" t="str">
        <f t="shared" si="1"/>
        <v>-</v>
      </c>
      <c r="P32" s="29" t="str">
        <f t="shared" si="2"/>
        <v>目</v>
      </c>
      <c r="Q32" s="29" t="str">
        <f t="shared" si="3"/>
        <v>-</v>
      </c>
      <c r="R32" s="29" t="str">
        <f t="shared" si="4"/>
        <v>-</v>
      </c>
      <c r="U32" s="9" t="s">
        <v>1012</v>
      </c>
      <c r="V32" s="136" t="str">
        <f t="shared" si="11"/>
        <v/>
      </c>
      <c r="X32" s="9">
        <f t="shared" si="12"/>
        <v>1</v>
      </c>
      <c r="Y32" s="9">
        <f t="shared" si="13"/>
        <v>1</v>
      </c>
      <c r="Z32" s="9">
        <f t="shared" si="14"/>
        <v>1</v>
      </c>
      <c r="AA32" s="9">
        <f t="shared" si="15"/>
        <v>1</v>
      </c>
      <c r="AB32" s="11" t="str">
        <f t="shared" si="16"/>
        <v xml:space="preserve">②
</v>
      </c>
      <c r="AD32" s="43">
        <f t="shared" si="17"/>
        <v>5.5</v>
      </c>
      <c r="AE32" s="43">
        <f t="shared" si="18"/>
        <v>0</v>
      </c>
      <c r="AF32" s="43">
        <f t="shared" si="19"/>
        <v>0</v>
      </c>
      <c r="AH32" s="12" t="str">
        <f t="shared" si="20"/>
        <v>1款　市税</v>
      </c>
      <c r="AI32" s="12" t="str">
        <f t="shared" si="21"/>
        <v>5項　入湯税</v>
      </c>
      <c r="AJ32" s="12" t="str">
        <f t="shared" si="22"/>
        <v>1目　入湯税</v>
      </c>
      <c r="AK32" s="12">
        <f t="shared" si="23"/>
        <v>0</v>
      </c>
      <c r="AM32" s="12" t="str">
        <f t="shared" si="24"/>
        <v>1款　市税5項　入湯税1目　入湯税</v>
      </c>
      <c r="AP32" s="12" t="str">
        <f t="shared" si="25"/>
        <v>1款　市税5項　入湯税1目　入湯税</v>
      </c>
      <c r="AQ32" s="9" t="str">
        <f t="shared" si="26"/>
        <v>1款　市税5項　入湯税1目　入湯税</v>
      </c>
    </row>
    <row r="33" spans="1:43" ht="26.4">
      <c r="A33" s="90">
        <f t="shared" si="8"/>
        <v>26</v>
      </c>
      <c r="B33" s="45"/>
      <c r="C33" s="45"/>
      <c r="D33" s="44"/>
      <c r="E33" s="107" t="s">
        <v>18</v>
      </c>
      <c r="F33" s="46" t="s">
        <v>1019</v>
      </c>
      <c r="G33" s="47" t="s">
        <v>494</v>
      </c>
      <c r="H33" s="41">
        <v>189321</v>
      </c>
      <c r="I33" s="41"/>
      <c r="J33" s="41">
        <f t="shared" si="9"/>
        <v>-189321</v>
      </c>
      <c r="K33" s="42"/>
      <c r="L33" s="121"/>
      <c r="M33" s="115" t="str">
        <f t="shared" si="10"/>
        <v/>
      </c>
      <c r="N33" s="29" t="str">
        <f t="shared" si="0"/>
        <v>-</v>
      </c>
      <c r="O33" s="29" t="str">
        <f t="shared" si="1"/>
        <v>-</v>
      </c>
      <c r="P33" s="29" t="str">
        <f t="shared" si="2"/>
        <v>-</v>
      </c>
      <c r="Q33" s="29" t="str">
        <f t="shared" si="3"/>
        <v>節</v>
      </c>
      <c r="R33" s="29" t="str">
        <f t="shared" si="4"/>
        <v>事項</v>
      </c>
      <c r="U33" s="9" t="s">
        <v>1012</v>
      </c>
      <c r="V33" s="136" t="str">
        <f t="shared" si="11"/>
        <v>財政局</v>
      </c>
      <c r="X33" s="9">
        <f t="shared" si="12"/>
        <v>1</v>
      </c>
      <c r="Y33" s="9">
        <f t="shared" si="13"/>
        <v>1</v>
      </c>
      <c r="Z33" s="9">
        <f t="shared" si="14"/>
        <v>1</v>
      </c>
      <c r="AA33" s="9">
        <f t="shared" si="15"/>
        <v>1</v>
      </c>
      <c r="AB33" s="11" t="str">
        <f t="shared" si="16"/>
        <v xml:space="preserve">②
</v>
      </c>
      <c r="AD33" s="43">
        <f t="shared" si="17"/>
        <v>0</v>
      </c>
      <c r="AE33" s="43">
        <f t="shared" si="18"/>
        <v>7.5</v>
      </c>
      <c r="AF33" s="43">
        <f t="shared" si="19"/>
        <v>8</v>
      </c>
      <c r="AH33" s="12" t="str">
        <f t="shared" si="20"/>
        <v>1款　市税</v>
      </c>
      <c r="AI33" s="12" t="str">
        <f t="shared" si="21"/>
        <v>5項　入湯税</v>
      </c>
      <c r="AJ33" s="12" t="str">
        <f t="shared" si="22"/>
        <v>1目　入湯税</v>
      </c>
      <c r="AK33" s="12" t="str">
        <f t="shared" si="23"/>
        <v>1節　現年課税分</v>
      </c>
      <c r="AM33" s="12" t="str">
        <f t="shared" si="24"/>
        <v>1款　市税5項　入湯税1目　入湯税1節　現年課税分</v>
      </c>
      <c r="AP33" s="12" t="str">
        <f t="shared" si="25"/>
        <v>1款　市税5項　入湯税1目　入湯税1節　現年課税分</v>
      </c>
      <c r="AQ33" s="9" t="str">
        <f t="shared" si="26"/>
        <v>1款　市税5項　入湯税1目　入湯税1節　現年課税分財政局</v>
      </c>
    </row>
    <row r="34" spans="1:43" ht="26.4">
      <c r="A34" s="90">
        <f t="shared" si="8"/>
        <v>27</v>
      </c>
      <c r="B34" s="45"/>
      <c r="C34" s="331" t="s">
        <v>899</v>
      </c>
      <c r="D34" s="332"/>
      <c r="E34" s="333"/>
      <c r="F34" s="39"/>
      <c r="G34" s="40"/>
      <c r="H34" s="41">
        <f>SUM(H35)</f>
        <v>27834660</v>
      </c>
      <c r="I34" s="41">
        <f>SUM(I35)</f>
        <v>0</v>
      </c>
      <c r="J34" s="41">
        <f t="shared" si="9"/>
        <v>-27834660</v>
      </c>
      <c r="K34" s="42"/>
      <c r="L34" s="121"/>
      <c r="M34" s="115" t="str">
        <f t="shared" si="10"/>
        <v/>
      </c>
      <c r="N34" s="29" t="str">
        <f t="shared" si="0"/>
        <v>-</v>
      </c>
      <c r="O34" s="29" t="str">
        <f t="shared" si="1"/>
        <v>項</v>
      </c>
      <c r="P34" s="29" t="str">
        <f t="shared" si="2"/>
        <v>-</v>
      </c>
      <c r="Q34" s="29" t="str">
        <f t="shared" si="3"/>
        <v>-</v>
      </c>
      <c r="R34" s="29" t="str">
        <f t="shared" si="4"/>
        <v>-</v>
      </c>
      <c r="U34" s="9" t="s">
        <v>1012</v>
      </c>
      <c r="V34" s="136" t="str">
        <f t="shared" si="11"/>
        <v/>
      </c>
      <c r="X34" s="9">
        <f t="shared" si="12"/>
        <v>1</v>
      </c>
      <c r="Y34" s="9">
        <f t="shared" si="13"/>
        <v>1</v>
      </c>
      <c r="Z34" s="9">
        <f t="shared" si="14"/>
        <v>1</v>
      </c>
      <c r="AA34" s="9">
        <f t="shared" si="15"/>
        <v>1</v>
      </c>
      <c r="AB34" s="11" t="str">
        <f t="shared" si="16"/>
        <v xml:space="preserve">②
</v>
      </c>
      <c r="AD34" s="43">
        <f t="shared" si="17"/>
        <v>0</v>
      </c>
      <c r="AE34" s="43">
        <f t="shared" si="18"/>
        <v>0</v>
      </c>
      <c r="AF34" s="43">
        <f t="shared" si="19"/>
        <v>0</v>
      </c>
      <c r="AH34" s="12" t="str">
        <f t="shared" si="20"/>
        <v>1款　市税</v>
      </c>
      <c r="AI34" s="12" t="str">
        <f t="shared" si="21"/>
        <v>6項　事業所税</v>
      </c>
      <c r="AJ34" s="12">
        <f t="shared" si="22"/>
        <v>0</v>
      </c>
      <c r="AK34" s="12">
        <f t="shared" si="23"/>
        <v>0</v>
      </c>
      <c r="AM34" s="12" t="str">
        <f t="shared" si="24"/>
        <v>1款　市税6項　事業所税</v>
      </c>
      <c r="AP34" s="12" t="str">
        <f t="shared" si="25"/>
        <v>1款　市税6項　事業所税</v>
      </c>
      <c r="AQ34" s="9" t="str">
        <f t="shared" si="26"/>
        <v>1款　市税6項　事業所税</v>
      </c>
    </row>
    <row r="35" spans="1:43" ht="26.4">
      <c r="A35" s="90">
        <f t="shared" si="8"/>
        <v>28</v>
      </c>
      <c r="B35" s="45"/>
      <c r="C35" s="44"/>
      <c r="D35" s="331" t="s">
        <v>28</v>
      </c>
      <c r="E35" s="333"/>
      <c r="F35" s="46"/>
      <c r="G35" s="47"/>
      <c r="H35" s="41">
        <f>SUM(H36:H37)</f>
        <v>27834660</v>
      </c>
      <c r="I35" s="41">
        <f>SUM(I36:I37)</f>
        <v>0</v>
      </c>
      <c r="J35" s="41">
        <f t="shared" si="9"/>
        <v>-27834660</v>
      </c>
      <c r="K35" s="42"/>
      <c r="L35" s="121"/>
      <c r="M35" s="115" t="str">
        <f t="shared" si="10"/>
        <v/>
      </c>
      <c r="N35" s="29" t="str">
        <f t="shared" si="0"/>
        <v>-</v>
      </c>
      <c r="O35" s="29" t="str">
        <f t="shared" si="1"/>
        <v>-</v>
      </c>
      <c r="P35" s="29" t="str">
        <f t="shared" si="2"/>
        <v>目</v>
      </c>
      <c r="Q35" s="29" t="str">
        <f t="shared" si="3"/>
        <v>-</v>
      </c>
      <c r="R35" s="29" t="str">
        <f t="shared" si="4"/>
        <v>-</v>
      </c>
      <c r="U35" s="9" t="s">
        <v>1012</v>
      </c>
      <c r="V35" s="136" t="str">
        <f t="shared" si="11"/>
        <v/>
      </c>
      <c r="X35" s="9">
        <f t="shared" si="12"/>
        <v>1</v>
      </c>
      <c r="Y35" s="9">
        <f t="shared" si="13"/>
        <v>1</v>
      </c>
      <c r="Z35" s="9">
        <f t="shared" si="14"/>
        <v>1</v>
      </c>
      <c r="AA35" s="9">
        <f t="shared" si="15"/>
        <v>1</v>
      </c>
      <c r="AB35" s="11" t="str">
        <f t="shared" si="16"/>
        <v xml:space="preserve">②
</v>
      </c>
      <c r="AD35" s="43">
        <f t="shared" si="17"/>
        <v>6.5</v>
      </c>
      <c r="AE35" s="43">
        <f t="shared" si="18"/>
        <v>0</v>
      </c>
      <c r="AF35" s="43">
        <f t="shared" si="19"/>
        <v>0</v>
      </c>
      <c r="AH35" s="12" t="str">
        <f t="shared" si="20"/>
        <v>1款　市税</v>
      </c>
      <c r="AI35" s="12" t="str">
        <f t="shared" si="21"/>
        <v>6項　事業所税</v>
      </c>
      <c r="AJ35" s="12" t="str">
        <f t="shared" si="22"/>
        <v>1目　事業所税</v>
      </c>
      <c r="AK35" s="12">
        <f t="shared" si="23"/>
        <v>0</v>
      </c>
      <c r="AM35" s="12" t="str">
        <f t="shared" si="24"/>
        <v>1款　市税6項　事業所税1目　事業所税</v>
      </c>
      <c r="AP35" s="12" t="str">
        <f t="shared" si="25"/>
        <v>1款　市税6項　事業所税1目　事業所税</v>
      </c>
      <c r="AQ35" s="9" t="str">
        <f t="shared" si="26"/>
        <v>1款　市税6項　事業所税1目　事業所税</v>
      </c>
    </row>
    <row r="36" spans="1:43" ht="26.4">
      <c r="A36" s="90">
        <f t="shared" si="8"/>
        <v>29</v>
      </c>
      <c r="B36" s="45"/>
      <c r="C36" s="45"/>
      <c r="D36" s="44"/>
      <c r="E36" s="107" t="s">
        <v>18</v>
      </c>
      <c r="F36" s="46" t="s">
        <v>472</v>
      </c>
      <c r="G36" s="47" t="s">
        <v>494</v>
      </c>
      <c r="H36" s="41">
        <v>27808519</v>
      </c>
      <c r="I36" s="41"/>
      <c r="J36" s="41">
        <f t="shared" si="9"/>
        <v>-27808519</v>
      </c>
      <c r="K36" s="42"/>
      <c r="L36" s="121"/>
      <c r="M36" s="115" t="str">
        <f t="shared" si="10"/>
        <v/>
      </c>
      <c r="N36" s="29" t="str">
        <f t="shared" si="0"/>
        <v>-</v>
      </c>
      <c r="O36" s="29" t="str">
        <f t="shared" si="1"/>
        <v>-</v>
      </c>
      <c r="P36" s="29" t="str">
        <f t="shared" si="2"/>
        <v>-</v>
      </c>
      <c r="Q36" s="29" t="str">
        <f t="shared" si="3"/>
        <v>節</v>
      </c>
      <c r="R36" s="29" t="str">
        <f t="shared" si="4"/>
        <v>事項</v>
      </c>
      <c r="U36" s="9" t="s">
        <v>1012</v>
      </c>
      <c r="V36" s="136" t="str">
        <f t="shared" si="11"/>
        <v>財政局</v>
      </c>
      <c r="X36" s="9">
        <f t="shared" si="12"/>
        <v>1</v>
      </c>
      <c r="Y36" s="9">
        <f t="shared" si="13"/>
        <v>1</v>
      </c>
      <c r="Z36" s="9">
        <f t="shared" si="14"/>
        <v>1</v>
      </c>
      <c r="AA36" s="9">
        <f t="shared" si="15"/>
        <v>1</v>
      </c>
      <c r="AB36" s="11" t="str">
        <f t="shared" si="16"/>
        <v xml:space="preserve">②
</v>
      </c>
      <c r="AD36" s="43">
        <f t="shared" si="17"/>
        <v>0</v>
      </c>
      <c r="AE36" s="43">
        <f t="shared" si="18"/>
        <v>7.5</v>
      </c>
      <c r="AF36" s="43">
        <f t="shared" si="19"/>
        <v>9</v>
      </c>
      <c r="AH36" s="12" t="str">
        <f t="shared" si="20"/>
        <v>1款　市税</v>
      </c>
      <c r="AI36" s="12" t="str">
        <f t="shared" si="21"/>
        <v>6項　事業所税</v>
      </c>
      <c r="AJ36" s="12" t="str">
        <f t="shared" si="22"/>
        <v>1目　事業所税</v>
      </c>
      <c r="AK36" s="12" t="str">
        <f t="shared" si="23"/>
        <v>1節　現年課税分</v>
      </c>
      <c r="AM36" s="12" t="str">
        <f t="shared" si="24"/>
        <v>1款　市税6項　事業所税1目　事業所税1節　現年課税分</v>
      </c>
      <c r="AP36" s="12" t="str">
        <f t="shared" si="25"/>
        <v>1款　市税6項　事業所税1目　事業所税1節　現年課税分</v>
      </c>
      <c r="AQ36" s="9" t="str">
        <f t="shared" si="26"/>
        <v>1款　市税6項　事業所税1目　事業所税1節　現年課税分財政局</v>
      </c>
    </row>
    <row r="37" spans="1:43" ht="26.4">
      <c r="A37" s="90">
        <f t="shared" si="8"/>
        <v>30</v>
      </c>
      <c r="B37" s="45"/>
      <c r="C37" s="48"/>
      <c r="D37" s="48"/>
      <c r="E37" s="107" t="s">
        <v>19</v>
      </c>
      <c r="F37" s="46" t="s">
        <v>473</v>
      </c>
      <c r="G37" s="47" t="s">
        <v>494</v>
      </c>
      <c r="H37" s="41">
        <v>26141</v>
      </c>
      <c r="I37" s="41"/>
      <c r="J37" s="41">
        <f t="shared" si="9"/>
        <v>-26141</v>
      </c>
      <c r="K37" s="42"/>
      <c r="L37" s="121"/>
      <c r="M37" s="115" t="str">
        <f t="shared" si="10"/>
        <v/>
      </c>
      <c r="N37" s="29" t="str">
        <f t="shared" si="0"/>
        <v>-</v>
      </c>
      <c r="O37" s="29" t="str">
        <f t="shared" si="1"/>
        <v>-</v>
      </c>
      <c r="P37" s="29" t="str">
        <f t="shared" si="2"/>
        <v>-</v>
      </c>
      <c r="Q37" s="29" t="str">
        <f t="shared" si="3"/>
        <v>節</v>
      </c>
      <c r="R37" s="29" t="str">
        <f t="shared" si="4"/>
        <v>事項</v>
      </c>
      <c r="U37" s="9" t="s">
        <v>1012</v>
      </c>
      <c r="V37" s="136" t="str">
        <f t="shared" si="11"/>
        <v>財政局</v>
      </c>
      <c r="X37" s="9">
        <f t="shared" si="12"/>
        <v>1</v>
      </c>
      <c r="Y37" s="9">
        <f t="shared" si="13"/>
        <v>1</v>
      </c>
      <c r="Z37" s="9">
        <f t="shared" si="14"/>
        <v>1</v>
      </c>
      <c r="AA37" s="9">
        <f t="shared" si="15"/>
        <v>1</v>
      </c>
      <c r="AB37" s="11" t="str">
        <f t="shared" si="16"/>
        <v xml:space="preserve">②
</v>
      </c>
      <c r="AD37" s="43">
        <f t="shared" si="17"/>
        <v>0</v>
      </c>
      <c r="AE37" s="43">
        <f t="shared" si="18"/>
        <v>7.5</v>
      </c>
      <c r="AF37" s="43">
        <f t="shared" si="19"/>
        <v>9</v>
      </c>
      <c r="AH37" s="12" t="str">
        <f t="shared" si="20"/>
        <v>1款　市税</v>
      </c>
      <c r="AI37" s="12" t="str">
        <f t="shared" si="21"/>
        <v>6項　事業所税</v>
      </c>
      <c r="AJ37" s="12" t="str">
        <f t="shared" si="22"/>
        <v>1目　事業所税</v>
      </c>
      <c r="AK37" s="12" t="str">
        <f t="shared" si="23"/>
        <v>2節　滞納繰越分</v>
      </c>
      <c r="AM37" s="12" t="str">
        <f t="shared" si="24"/>
        <v>1款　市税6項　事業所税1目　事業所税2節　滞納繰越分</v>
      </c>
      <c r="AP37" s="12" t="str">
        <f t="shared" si="25"/>
        <v>1款　市税6項　事業所税1目　事業所税2節　滞納繰越分</v>
      </c>
      <c r="AQ37" s="9" t="str">
        <f t="shared" si="26"/>
        <v>1款　市税6項　事業所税1目　事業所税2節　滞納繰越分財政局</v>
      </c>
    </row>
    <row r="38" spans="1:43" ht="26.4">
      <c r="A38" s="90">
        <f t="shared" si="8"/>
        <v>31</v>
      </c>
      <c r="B38" s="45"/>
      <c r="C38" s="331" t="s">
        <v>900</v>
      </c>
      <c r="D38" s="332"/>
      <c r="E38" s="333"/>
      <c r="F38" s="39"/>
      <c r="G38" s="40"/>
      <c r="H38" s="41">
        <f>SUM(H39)</f>
        <v>59685568</v>
      </c>
      <c r="I38" s="41">
        <f>SUM(I39)</f>
        <v>0</v>
      </c>
      <c r="J38" s="41">
        <f t="shared" si="9"/>
        <v>-59685568</v>
      </c>
      <c r="K38" s="42"/>
      <c r="L38" s="121"/>
      <c r="M38" s="115" t="str">
        <f t="shared" si="10"/>
        <v/>
      </c>
      <c r="N38" s="29" t="str">
        <f t="shared" si="0"/>
        <v>-</v>
      </c>
      <c r="O38" s="29" t="str">
        <f t="shared" si="1"/>
        <v>項</v>
      </c>
      <c r="P38" s="29" t="str">
        <f t="shared" si="2"/>
        <v>-</v>
      </c>
      <c r="Q38" s="29" t="str">
        <f t="shared" si="3"/>
        <v>-</v>
      </c>
      <c r="R38" s="29" t="str">
        <f t="shared" si="4"/>
        <v>-</v>
      </c>
      <c r="U38" s="9" t="s">
        <v>1012</v>
      </c>
      <c r="V38" s="136" t="str">
        <f t="shared" si="11"/>
        <v/>
      </c>
      <c r="X38" s="9">
        <f t="shared" si="12"/>
        <v>1</v>
      </c>
      <c r="Y38" s="9">
        <f t="shared" si="13"/>
        <v>1</v>
      </c>
      <c r="Z38" s="9">
        <f t="shared" si="14"/>
        <v>1</v>
      </c>
      <c r="AA38" s="9">
        <f t="shared" si="15"/>
        <v>1</v>
      </c>
      <c r="AB38" s="11" t="str">
        <f t="shared" si="16"/>
        <v xml:space="preserve">②
</v>
      </c>
      <c r="AD38" s="43">
        <f t="shared" si="17"/>
        <v>0</v>
      </c>
      <c r="AE38" s="43">
        <f t="shared" si="18"/>
        <v>0</v>
      </c>
      <c r="AF38" s="43">
        <f t="shared" si="19"/>
        <v>0</v>
      </c>
      <c r="AH38" s="12" t="str">
        <f t="shared" si="20"/>
        <v>1款　市税</v>
      </c>
      <c r="AI38" s="12" t="str">
        <f t="shared" si="21"/>
        <v>7項　都市計画税</v>
      </c>
      <c r="AJ38" s="12">
        <f t="shared" si="22"/>
        <v>0</v>
      </c>
      <c r="AK38" s="12">
        <f t="shared" si="23"/>
        <v>0</v>
      </c>
      <c r="AM38" s="12" t="str">
        <f t="shared" si="24"/>
        <v>1款　市税7項　都市計画税</v>
      </c>
      <c r="AP38" s="12" t="str">
        <f t="shared" si="25"/>
        <v>1款　市税7項　都市計画税</v>
      </c>
      <c r="AQ38" s="9" t="str">
        <f t="shared" si="26"/>
        <v>1款　市税7項　都市計画税</v>
      </c>
    </row>
    <row r="39" spans="1:43" ht="26.4">
      <c r="A39" s="90">
        <f t="shared" si="8"/>
        <v>32</v>
      </c>
      <c r="B39" s="45"/>
      <c r="C39" s="44"/>
      <c r="D39" s="331" t="s">
        <v>29</v>
      </c>
      <c r="E39" s="333"/>
      <c r="F39" s="46"/>
      <c r="G39" s="47"/>
      <c r="H39" s="41">
        <f>SUM(H40:H41)</f>
        <v>59685568</v>
      </c>
      <c r="I39" s="41">
        <f>SUM(I40:I41)</f>
        <v>0</v>
      </c>
      <c r="J39" s="41">
        <f t="shared" si="9"/>
        <v>-59685568</v>
      </c>
      <c r="K39" s="42"/>
      <c r="L39" s="121"/>
      <c r="M39" s="115" t="str">
        <f t="shared" si="10"/>
        <v/>
      </c>
      <c r="N39" s="29" t="str">
        <f t="shared" si="0"/>
        <v>-</v>
      </c>
      <c r="O39" s="29" t="str">
        <f t="shared" si="1"/>
        <v>-</v>
      </c>
      <c r="P39" s="29" t="str">
        <f t="shared" si="2"/>
        <v>目</v>
      </c>
      <c r="Q39" s="29" t="str">
        <f t="shared" si="3"/>
        <v>-</v>
      </c>
      <c r="R39" s="29" t="str">
        <f t="shared" si="4"/>
        <v>-</v>
      </c>
      <c r="U39" s="9" t="s">
        <v>1012</v>
      </c>
      <c r="V39" s="136" t="str">
        <f t="shared" si="11"/>
        <v/>
      </c>
      <c r="X39" s="9">
        <f t="shared" si="12"/>
        <v>1</v>
      </c>
      <c r="Y39" s="9">
        <f t="shared" si="13"/>
        <v>1</v>
      </c>
      <c r="Z39" s="9">
        <f t="shared" si="14"/>
        <v>1</v>
      </c>
      <c r="AA39" s="9">
        <f t="shared" si="15"/>
        <v>1</v>
      </c>
      <c r="AB39" s="11" t="str">
        <f t="shared" si="16"/>
        <v xml:space="preserve">②
</v>
      </c>
      <c r="AD39" s="43">
        <f t="shared" si="17"/>
        <v>7.5</v>
      </c>
      <c r="AE39" s="43">
        <f t="shared" si="18"/>
        <v>0</v>
      </c>
      <c r="AF39" s="43">
        <f t="shared" si="19"/>
        <v>0</v>
      </c>
      <c r="AH39" s="12" t="str">
        <f t="shared" si="20"/>
        <v>1款　市税</v>
      </c>
      <c r="AI39" s="12" t="str">
        <f t="shared" si="21"/>
        <v>7項　都市計画税</v>
      </c>
      <c r="AJ39" s="12" t="str">
        <f t="shared" si="22"/>
        <v>1目　都市計画税</v>
      </c>
      <c r="AK39" s="12">
        <f t="shared" si="23"/>
        <v>0</v>
      </c>
      <c r="AM39" s="12" t="str">
        <f t="shared" si="24"/>
        <v>1款　市税7項　都市計画税1目　都市計画税</v>
      </c>
      <c r="AP39" s="12" t="str">
        <f t="shared" si="25"/>
        <v>1款　市税7項　都市計画税1目　都市計画税</v>
      </c>
      <c r="AQ39" s="9" t="str">
        <f t="shared" si="26"/>
        <v>1款　市税7項　都市計画税1目　都市計画税</v>
      </c>
    </row>
    <row r="40" spans="1:43" ht="26.4">
      <c r="A40" s="90">
        <f t="shared" si="8"/>
        <v>33</v>
      </c>
      <c r="B40" s="45"/>
      <c r="C40" s="45"/>
      <c r="D40" s="44"/>
      <c r="E40" s="107" t="s">
        <v>18</v>
      </c>
      <c r="F40" s="46" t="s">
        <v>474</v>
      </c>
      <c r="G40" s="47" t="s">
        <v>494</v>
      </c>
      <c r="H40" s="41">
        <v>59511381</v>
      </c>
      <c r="I40" s="41"/>
      <c r="J40" s="41">
        <f t="shared" si="9"/>
        <v>-59511381</v>
      </c>
      <c r="K40" s="42"/>
      <c r="L40" s="121"/>
      <c r="M40" s="115" t="str">
        <f t="shared" si="10"/>
        <v/>
      </c>
      <c r="N40" s="29" t="str">
        <f t="shared" si="0"/>
        <v>-</v>
      </c>
      <c r="O40" s="29" t="str">
        <f t="shared" si="1"/>
        <v>-</v>
      </c>
      <c r="P40" s="29" t="str">
        <f t="shared" si="2"/>
        <v>-</v>
      </c>
      <c r="Q40" s="29" t="str">
        <f t="shared" si="3"/>
        <v>節</v>
      </c>
      <c r="R40" s="29" t="str">
        <f t="shared" si="4"/>
        <v>事項</v>
      </c>
      <c r="U40" s="9" t="s">
        <v>1012</v>
      </c>
      <c r="V40" s="136" t="str">
        <f t="shared" si="11"/>
        <v>財政局</v>
      </c>
      <c r="X40" s="9">
        <f t="shared" si="12"/>
        <v>1</v>
      </c>
      <c r="Y40" s="9">
        <f t="shared" si="13"/>
        <v>1</v>
      </c>
      <c r="Z40" s="9">
        <f t="shared" si="14"/>
        <v>1</v>
      </c>
      <c r="AA40" s="9">
        <f t="shared" si="15"/>
        <v>1</v>
      </c>
      <c r="AB40" s="11" t="str">
        <f t="shared" si="16"/>
        <v xml:space="preserve">②
</v>
      </c>
      <c r="AD40" s="43">
        <f t="shared" si="17"/>
        <v>0</v>
      </c>
      <c r="AE40" s="43">
        <f t="shared" si="18"/>
        <v>7.5</v>
      </c>
      <c r="AF40" s="43">
        <f t="shared" si="19"/>
        <v>10</v>
      </c>
      <c r="AH40" s="12" t="str">
        <f t="shared" si="20"/>
        <v>1款　市税</v>
      </c>
      <c r="AI40" s="12" t="str">
        <f t="shared" si="21"/>
        <v>7項　都市計画税</v>
      </c>
      <c r="AJ40" s="12" t="str">
        <f t="shared" si="22"/>
        <v>1目　都市計画税</v>
      </c>
      <c r="AK40" s="12" t="str">
        <f t="shared" si="23"/>
        <v>1節　現年課税分</v>
      </c>
      <c r="AM40" s="12" t="str">
        <f t="shared" si="24"/>
        <v>1款　市税7項　都市計画税1目　都市計画税1節　現年課税分</v>
      </c>
      <c r="AP40" s="12" t="str">
        <f t="shared" si="25"/>
        <v>1款　市税7項　都市計画税1目　都市計画税1節　現年課税分</v>
      </c>
      <c r="AQ40" s="9" t="str">
        <f t="shared" si="26"/>
        <v>1款　市税7項　都市計画税1目　都市計画税1節　現年課税分財政局</v>
      </c>
    </row>
    <row r="41" spans="1:43" ht="26.4">
      <c r="A41" s="90">
        <f t="shared" si="8"/>
        <v>34</v>
      </c>
      <c r="B41" s="48"/>
      <c r="C41" s="48"/>
      <c r="D41" s="48"/>
      <c r="E41" s="107" t="s">
        <v>19</v>
      </c>
      <c r="F41" s="46" t="s">
        <v>475</v>
      </c>
      <c r="G41" s="47" t="s">
        <v>494</v>
      </c>
      <c r="H41" s="41">
        <v>174187</v>
      </c>
      <c r="I41" s="41"/>
      <c r="J41" s="41">
        <f t="shared" si="9"/>
        <v>-174187</v>
      </c>
      <c r="K41" s="42"/>
      <c r="L41" s="121"/>
      <c r="M41" s="115" t="str">
        <f t="shared" si="10"/>
        <v/>
      </c>
      <c r="N41" s="29" t="str">
        <f t="shared" si="0"/>
        <v>-</v>
      </c>
      <c r="O41" s="29" t="str">
        <f t="shared" si="1"/>
        <v>-</v>
      </c>
      <c r="P41" s="29" t="str">
        <f t="shared" si="2"/>
        <v>-</v>
      </c>
      <c r="Q41" s="29" t="str">
        <f t="shared" si="3"/>
        <v>節</v>
      </c>
      <c r="R41" s="29" t="str">
        <f t="shared" si="4"/>
        <v>事項</v>
      </c>
      <c r="U41" s="9" t="s">
        <v>1012</v>
      </c>
      <c r="V41" s="136" t="str">
        <f t="shared" si="11"/>
        <v>財政局</v>
      </c>
      <c r="X41" s="9">
        <f t="shared" si="12"/>
        <v>1</v>
      </c>
      <c r="Y41" s="9">
        <f t="shared" si="13"/>
        <v>1</v>
      </c>
      <c r="Z41" s="9">
        <f t="shared" si="14"/>
        <v>1</v>
      </c>
      <c r="AA41" s="9">
        <f t="shared" si="15"/>
        <v>1</v>
      </c>
      <c r="AB41" s="11" t="str">
        <f t="shared" si="16"/>
        <v xml:space="preserve">②
</v>
      </c>
      <c r="AD41" s="43">
        <f t="shared" si="17"/>
        <v>0</v>
      </c>
      <c r="AE41" s="43">
        <f t="shared" si="18"/>
        <v>7.5</v>
      </c>
      <c r="AF41" s="43">
        <f t="shared" si="19"/>
        <v>10</v>
      </c>
      <c r="AH41" s="12" t="str">
        <f t="shared" si="20"/>
        <v>1款　市税</v>
      </c>
      <c r="AI41" s="12" t="str">
        <f t="shared" si="21"/>
        <v>7項　都市計画税</v>
      </c>
      <c r="AJ41" s="12" t="str">
        <f t="shared" si="22"/>
        <v>1目　都市計画税</v>
      </c>
      <c r="AK41" s="12" t="str">
        <f t="shared" si="23"/>
        <v>2節　滞納繰越分</v>
      </c>
      <c r="AM41" s="12" t="str">
        <f t="shared" si="24"/>
        <v>1款　市税7項　都市計画税1目　都市計画税2節　滞納繰越分</v>
      </c>
      <c r="AP41" s="12" t="str">
        <f t="shared" si="25"/>
        <v>1款　市税7項　都市計画税1目　都市計画税2節　滞納繰越分</v>
      </c>
      <c r="AQ41" s="9" t="str">
        <f t="shared" si="26"/>
        <v>1款　市税7項　都市計画税1目　都市計画税2節　滞納繰越分財政局</v>
      </c>
    </row>
    <row r="42" spans="1:43" ht="26.4">
      <c r="A42" s="90">
        <f t="shared" si="8"/>
        <v>35</v>
      </c>
      <c r="B42" s="331" t="s">
        <v>30</v>
      </c>
      <c r="C42" s="332"/>
      <c r="D42" s="332"/>
      <c r="E42" s="333"/>
      <c r="F42" s="39"/>
      <c r="G42" s="40"/>
      <c r="H42" s="41">
        <f>SUMIFS(H$8:H$1151,$U$8:$U$1151,$U42,$O$8:$O$1151,$O$9)</f>
        <v>5957001</v>
      </c>
      <c r="I42" s="41">
        <f>SUMIFS(I$8:I$1151,$U$8:$U$1151,$U42,$O$8:$O$1151,$O$9)</f>
        <v>0</v>
      </c>
      <c r="J42" s="41">
        <f t="shared" si="9"/>
        <v>-5957001</v>
      </c>
      <c r="K42" s="42"/>
      <c r="L42" s="120"/>
      <c r="M42" s="114" t="str">
        <f t="shared" si="10"/>
        <v/>
      </c>
      <c r="N42" s="29" t="str">
        <f t="shared" si="0"/>
        <v>款</v>
      </c>
      <c r="O42" s="29" t="str">
        <f t="shared" si="1"/>
        <v>-</v>
      </c>
      <c r="P42" s="29" t="str">
        <f t="shared" si="2"/>
        <v>-</v>
      </c>
      <c r="Q42" s="29" t="str">
        <f t="shared" si="3"/>
        <v>-</v>
      </c>
      <c r="R42" s="29" t="str">
        <f t="shared" si="4"/>
        <v>-</v>
      </c>
      <c r="U42" s="9" t="s">
        <v>1064</v>
      </c>
      <c r="V42" s="136" t="str">
        <f t="shared" si="11"/>
        <v/>
      </c>
      <c r="X42" s="9">
        <f t="shared" si="12"/>
        <v>1</v>
      </c>
      <c r="Y42" s="9">
        <f t="shared" si="13"/>
        <v>1</v>
      </c>
      <c r="Z42" s="9">
        <f t="shared" si="14"/>
        <v>1</v>
      </c>
      <c r="AA42" s="9">
        <f t="shared" si="15"/>
        <v>1</v>
      </c>
      <c r="AB42" s="11" t="str">
        <f t="shared" si="16"/>
        <v xml:space="preserve">②
</v>
      </c>
      <c r="AD42" s="43">
        <f t="shared" si="17"/>
        <v>0</v>
      </c>
      <c r="AE42" s="43">
        <f t="shared" si="18"/>
        <v>0</v>
      </c>
      <c r="AF42" s="43">
        <f t="shared" si="19"/>
        <v>0</v>
      </c>
      <c r="AH42" s="12" t="str">
        <f t="shared" si="20"/>
        <v>2款　地方譲与税</v>
      </c>
      <c r="AI42" s="12">
        <f t="shared" si="21"/>
        <v>0</v>
      </c>
      <c r="AJ42" s="12">
        <f t="shared" si="22"/>
        <v>0</v>
      </c>
      <c r="AK42" s="12">
        <f t="shared" si="23"/>
        <v>0</v>
      </c>
      <c r="AM42" s="12" t="str">
        <f t="shared" si="24"/>
        <v>2款　地方譲与税</v>
      </c>
      <c r="AP42" s="12" t="str">
        <f t="shared" si="25"/>
        <v>2款　地方譲与税</v>
      </c>
      <c r="AQ42" s="9" t="str">
        <f t="shared" si="26"/>
        <v>2款　地方譲与税</v>
      </c>
    </row>
    <row r="43" spans="1:43" ht="27" thickBot="1">
      <c r="A43" s="149">
        <f t="shared" si="8"/>
        <v>36</v>
      </c>
      <c r="B43" s="150"/>
      <c r="C43" s="428" t="s">
        <v>31</v>
      </c>
      <c r="D43" s="429"/>
      <c r="E43" s="430"/>
      <c r="F43" s="151"/>
      <c r="G43" s="64"/>
      <c r="H43" s="65">
        <f>SUM(H44)</f>
        <v>2440000</v>
      </c>
      <c r="I43" s="65">
        <f>SUM(I44)</f>
        <v>0</v>
      </c>
      <c r="J43" s="65">
        <f t="shared" si="9"/>
        <v>-2440000</v>
      </c>
      <c r="K43" s="67"/>
      <c r="L43" s="124"/>
      <c r="M43" s="115" t="str">
        <f t="shared" si="10"/>
        <v/>
      </c>
      <c r="N43" s="29" t="str">
        <f t="shared" si="0"/>
        <v>-</v>
      </c>
      <c r="O43" s="29" t="str">
        <f t="shared" si="1"/>
        <v>項</v>
      </c>
      <c r="P43" s="29" t="str">
        <f t="shared" si="2"/>
        <v>-</v>
      </c>
      <c r="Q43" s="29" t="str">
        <f t="shared" si="3"/>
        <v>-</v>
      </c>
      <c r="R43" s="29" t="str">
        <f t="shared" si="4"/>
        <v>-</v>
      </c>
      <c r="U43" s="9" t="s">
        <v>1064</v>
      </c>
      <c r="V43" s="136" t="str">
        <f t="shared" si="11"/>
        <v/>
      </c>
      <c r="X43" s="9">
        <f t="shared" si="12"/>
        <v>1</v>
      </c>
      <c r="Y43" s="9">
        <f t="shared" si="13"/>
        <v>1</v>
      </c>
      <c r="Z43" s="9">
        <f t="shared" si="14"/>
        <v>1</v>
      </c>
      <c r="AA43" s="9">
        <f t="shared" si="15"/>
        <v>1</v>
      </c>
      <c r="AB43" s="11" t="str">
        <f t="shared" si="16"/>
        <v xml:space="preserve">②
</v>
      </c>
      <c r="AD43" s="43">
        <f t="shared" si="17"/>
        <v>0</v>
      </c>
      <c r="AE43" s="43">
        <f t="shared" si="18"/>
        <v>0</v>
      </c>
      <c r="AF43" s="43">
        <f t="shared" si="19"/>
        <v>0</v>
      </c>
      <c r="AH43" s="12" t="str">
        <f t="shared" si="20"/>
        <v>2款　地方譲与税</v>
      </c>
      <c r="AI43" s="12" t="str">
        <f t="shared" si="21"/>
        <v>1項　地方揮発油譲与税</v>
      </c>
      <c r="AJ43" s="12">
        <f t="shared" si="22"/>
        <v>0</v>
      </c>
      <c r="AK43" s="12" t="str">
        <f t="shared" si="23"/>
        <v>事項</v>
      </c>
      <c r="AM43" s="12" t="str">
        <f t="shared" si="24"/>
        <v>2款　地方譲与税1項　地方揮発油譲与税</v>
      </c>
      <c r="AP43" s="12" t="str">
        <f t="shared" si="25"/>
        <v>2款　地方譲与税1項　地方揮発油譲与税</v>
      </c>
      <c r="AQ43" s="9" t="str">
        <f t="shared" si="26"/>
        <v>2款　地方譲与税1項　地方揮発油譲与税</v>
      </c>
    </row>
    <row r="44" spans="1:43" ht="26.4">
      <c r="A44" s="148">
        <f t="shared" si="8"/>
        <v>37</v>
      </c>
      <c r="B44" s="45"/>
      <c r="C44" s="45"/>
      <c r="D44" s="366" t="s">
        <v>32</v>
      </c>
      <c r="E44" s="368"/>
      <c r="F44" s="93"/>
      <c r="G44" s="94"/>
      <c r="H44" s="51">
        <f>SUM(H45)</f>
        <v>2440000</v>
      </c>
      <c r="I44" s="51">
        <f>SUM(I45)</f>
        <v>0</v>
      </c>
      <c r="J44" s="51">
        <f t="shared" si="9"/>
        <v>-2440000</v>
      </c>
      <c r="K44" s="92"/>
      <c r="L44" s="122"/>
      <c r="M44" s="115" t="str">
        <f t="shared" si="10"/>
        <v/>
      </c>
      <c r="N44" s="29" t="str">
        <f t="shared" si="0"/>
        <v>-</v>
      </c>
      <c r="O44" s="29" t="str">
        <f t="shared" si="1"/>
        <v>-</v>
      </c>
      <c r="P44" s="29" t="str">
        <f t="shared" si="2"/>
        <v>目</v>
      </c>
      <c r="Q44" s="29" t="str">
        <f t="shared" si="3"/>
        <v>-</v>
      </c>
      <c r="R44" s="29" t="str">
        <f t="shared" si="4"/>
        <v>-</v>
      </c>
      <c r="U44" s="9" t="s">
        <v>1064</v>
      </c>
      <c r="V44" s="136" t="str">
        <f t="shared" si="11"/>
        <v/>
      </c>
      <c r="X44" s="9">
        <f t="shared" si="12"/>
        <v>1</v>
      </c>
      <c r="Y44" s="9">
        <f t="shared" si="13"/>
        <v>1</v>
      </c>
      <c r="Z44" s="9">
        <f t="shared" si="14"/>
        <v>1</v>
      </c>
      <c r="AA44" s="9">
        <f t="shared" si="15"/>
        <v>1</v>
      </c>
      <c r="AB44" s="11" t="str">
        <f t="shared" si="16"/>
        <v xml:space="preserve">②
</v>
      </c>
      <c r="AD44" s="43">
        <f t="shared" si="17"/>
        <v>10.5</v>
      </c>
      <c r="AE44" s="43">
        <f t="shared" si="18"/>
        <v>0</v>
      </c>
      <c r="AF44" s="43">
        <f t="shared" si="19"/>
        <v>0</v>
      </c>
      <c r="AH44" s="12" t="str">
        <f t="shared" si="20"/>
        <v>2款　地方譲与税</v>
      </c>
      <c r="AI44" s="12" t="str">
        <f t="shared" si="21"/>
        <v>1項　地方揮発油譲与税</v>
      </c>
      <c r="AJ44" s="12" t="str">
        <f t="shared" si="22"/>
        <v>1目　地方揮発油譲与税</v>
      </c>
      <c r="AK44" s="12">
        <f t="shared" si="23"/>
        <v>0</v>
      </c>
      <c r="AM44" s="12" t="str">
        <f t="shared" si="24"/>
        <v>2款　地方譲与税1項　地方揮発油譲与税1目　地方揮発油譲与税</v>
      </c>
      <c r="AP44" s="12" t="str">
        <f t="shared" si="25"/>
        <v>2款　地方譲与税1項　地方揮発油譲与税1目　地方揮発油譲与税</v>
      </c>
      <c r="AQ44" s="9" t="str">
        <f t="shared" si="26"/>
        <v>2款　地方譲与税1項　地方揮発油譲与税1目　地方揮発油譲与税</v>
      </c>
    </row>
    <row r="45" spans="1:43" ht="26.4">
      <c r="A45" s="90">
        <f t="shared" si="8"/>
        <v>38</v>
      </c>
      <c r="B45" s="45"/>
      <c r="C45" s="48"/>
      <c r="D45" s="103"/>
      <c r="E45" s="107" t="s">
        <v>33</v>
      </c>
      <c r="F45" s="46" t="s">
        <v>476</v>
      </c>
      <c r="G45" s="47" t="s">
        <v>494</v>
      </c>
      <c r="H45" s="41">
        <v>2440000</v>
      </c>
      <c r="I45" s="41"/>
      <c r="J45" s="41">
        <f t="shared" si="9"/>
        <v>-2440000</v>
      </c>
      <c r="K45" s="42"/>
      <c r="L45" s="121"/>
      <c r="M45" s="115" t="str">
        <f t="shared" si="10"/>
        <v/>
      </c>
      <c r="N45" s="29" t="str">
        <f t="shared" si="0"/>
        <v>-</v>
      </c>
      <c r="O45" s="29" t="str">
        <f t="shared" si="1"/>
        <v>-</v>
      </c>
      <c r="P45" s="29" t="str">
        <f t="shared" si="2"/>
        <v>-</v>
      </c>
      <c r="Q45" s="29" t="str">
        <f t="shared" si="3"/>
        <v>節</v>
      </c>
      <c r="R45" s="29" t="str">
        <f t="shared" si="4"/>
        <v>事項</v>
      </c>
      <c r="U45" s="9" t="s">
        <v>1064</v>
      </c>
      <c r="V45" s="136" t="str">
        <f t="shared" si="11"/>
        <v>財政局</v>
      </c>
      <c r="X45" s="9">
        <f t="shared" si="12"/>
        <v>1</v>
      </c>
      <c r="Y45" s="9">
        <f t="shared" si="13"/>
        <v>1</v>
      </c>
      <c r="Z45" s="9">
        <f t="shared" si="14"/>
        <v>1</v>
      </c>
      <c r="AA45" s="9">
        <f t="shared" si="15"/>
        <v>1</v>
      </c>
      <c r="AB45" s="11" t="str">
        <f t="shared" si="16"/>
        <v xml:space="preserve">②
</v>
      </c>
      <c r="AD45" s="43">
        <f t="shared" si="17"/>
        <v>0</v>
      </c>
      <c r="AE45" s="43">
        <f t="shared" si="18"/>
        <v>10.5</v>
      </c>
      <c r="AF45" s="43">
        <f t="shared" si="19"/>
        <v>8</v>
      </c>
      <c r="AH45" s="12" t="str">
        <f t="shared" si="20"/>
        <v>2款　地方譲与税</v>
      </c>
      <c r="AI45" s="12" t="str">
        <f t="shared" si="21"/>
        <v>1項　地方揮発油譲与税</v>
      </c>
      <c r="AJ45" s="12" t="str">
        <f t="shared" si="22"/>
        <v>1目　地方揮発油譲与税</v>
      </c>
      <c r="AK45" s="12" t="str">
        <f t="shared" si="23"/>
        <v>1節　地方揮発油譲与税</v>
      </c>
      <c r="AM45" s="12" t="str">
        <f t="shared" si="24"/>
        <v>2款　地方譲与税1項　地方揮発油譲与税1目　地方揮発油譲与税1節　地方揮発油譲与税</v>
      </c>
      <c r="AP45" s="12" t="str">
        <f t="shared" si="25"/>
        <v>2款　地方譲与税1項　地方揮発油譲与税1目　地方揮発油譲与税1節　地方揮発油譲与税</v>
      </c>
      <c r="AQ45" s="9" t="str">
        <f t="shared" si="26"/>
        <v>2款　地方譲与税1項　地方揮発油譲与税1目　地方揮発油譲与税1節　地方揮発油譲与税財政局</v>
      </c>
    </row>
    <row r="46" spans="1:43" ht="26.4">
      <c r="A46" s="90">
        <f t="shared" si="8"/>
        <v>39</v>
      </c>
      <c r="B46" s="45"/>
      <c r="C46" s="331" t="s">
        <v>34</v>
      </c>
      <c r="D46" s="332"/>
      <c r="E46" s="333"/>
      <c r="F46" s="39"/>
      <c r="G46" s="40"/>
      <c r="H46" s="41">
        <f>SUM(H47)</f>
        <v>3090000</v>
      </c>
      <c r="I46" s="41">
        <f>SUM(I47)</f>
        <v>0</v>
      </c>
      <c r="J46" s="41">
        <f t="shared" si="9"/>
        <v>-3090000</v>
      </c>
      <c r="K46" s="42"/>
      <c r="L46" s="121"/>
      <c r="M46" s="115" t="str">
        <f t="shared" si="10"/>
        <v/>
      </c>
      <c r="N46" s="29" t="str">
        <f t="shared" si="0"/>
        <v>-</v>
      </c>
      <c r="O46" s="29" t="str">
        <f t="shared" si="1"/>
        <v>項</v>
      </c>
      <c r="P46" s="29" t="str">
        <f t="shared" si="2"/>
        <v>-</v>
      </c>
      <c r="Q46" s="29" t="str">
        <f t="shared" si="3"/>
        <v>-</v>
      </c>
      <c r="R46" s="29" t="str">
        <f t="shared" si="4"/>
        <v>-</v>
      </c>
      <c r="U46" s="9" t="s">
        <v>1064</v>
      </c>
      <c r="V46" s="136" t="str">
        <f t="shared" si="11"/>
        <v/>
      </c>
      <c r="X46" s="9">
        <f t="shared" si="12"/>
        <v>1</v>
      </c>
      <c r="Y46" s="9">
        <f t="shared" si="13"/>
        <v>1</v>
      </c>
      <c r="Z46" s="9">
        <f t="shared" si="14"/>
        <v>1</v>
      </c>
      <c r="AA46" s="9">
        <f t="shared" si="15"/>
        <v>1</v>
      </c>
      <c r="AB46" s="11" t="str">
        <f t="shared" si="16"/>
        <v xml:space="preserve">②
</v>
      </c>
      <c r="AD46" s="43">
        <f t="shared" si="17"/>
        <v>0</v>
      </c>
      <c r="AE46" s="43">
        <f t="shared" si="18"/>
        <v>0</v>
      </c>
      <c r="AF46" s="43">
        <f t="shared" si="19"/>
        <v>0</v>
      </c>
      <c r="AH46" s="12" t="str">
        <f t="shared" si="20"/>
        <v>2款　地方譲与税</v>
      </c>
      <c r="AI46" s="12" t="str">
        <f t="shared" si="21"/>
        <v>2項　自動車重量譲与税</v>
      </c>
      <c r="AJ46" s="12">
        <f t="shared" si="22"/>
        <v>0</v>
      </c>
      <c r="AK46" s="12">
        <f t="shared" si="23"/>
        <v>0</v>
      </c>
      <c r="AM46" s="12" t="str">
        <f t="shared" si="24"/>
        <v>2款　地方譲与税2項　自動車重量譲与税</v>
      </c>
      <c r="AP46" s="12" t="str">
        <f t="shared" si="25"/>
        <v>2款　地方譲与税2項　自動車重量譲与税</v>
      </c>
      <c r="AQ46" s="9" t="str">
        <f t="shared" si="26"/>
        <v>2款　地方譲与税2項　自動車重量譲与税</v>
      </c>
    </row>
    <row r="47" spans="1:43" ht="26.4">
      <c r="A47" s="90">
        <f t="shared" si="8"/>
        <v>40</v>
      </c>
      <c r="B47" s="45"/>
      <c r="C47" s="44"/>
      <c r="D47" s="331" t="s">
        <v>35</v>
      </c>
      <c r="E47" s="333"/>
      <c r="F47" s="46"/>
      <c r="G47" s="47"/>
      <c r="H47" s="41">
        <f>SUM(H48)</f>
        <v>3090000</v>
      </c>
      <c r="I47" s="41">
        <f>SUM(I48)</f>
        <v>0</v>
      </c>
      <c r="J47" s="41">
        <f t="shared" si="9"/>
        <v>-3090000</v>
      </c>
      <c r="K47" s="42"/>
      <c r="L47" s="121"/>
      <c r="M47" s="115" t="str">
        <f t="shared" si="10"/>
        <v/>
      </c>
      <c r="N47" s="29" t="str">
        <f t="shared" si="0"/>
        <v>-</v>
      </c>
      <c r="O47" s="29" t="str">
        <f t="shared" si="1"/>
        <v>-</v>
      </c>
      <c r="P47" s="29" t="str">
        <f t="shared" si="2"/>
        <v>目</v>
      </c>
      <c r="Q47" s="29" t="str">
        <f t="shared" si="3"/>
        <v>-</v>
      </c>
      <c r="R47" s="29" t="str">
        <f t="shared" si="4"/>
        <v>-</v>
      </c>
      <c r="U47" s="9" t="s">
        <v>1064</v>
      </c>
      <c r="V47" s="136" t="str">
        <f t="shared" si="11"/>
        <v/>
      </c>
      <c r="X47" s="9">
        <f t="shared" si="12"/>
        <v>1</v>
      </c>
      <c r="Y47" s="9">
        <f t="shared" si="13"/>
        <v>1</v>
      </c>
      <c r="Z47" s="9">
        <f t="shared" si="14"/>
        <v>1</v>
      </c>
      <c r="AA47" s="9">
        <f t="shared" si="15"/>
        <v>1</v>
      </c>
      <c r="AB47" s="11" t="str">
        <f t="shared" si="16"/>
        <v xml:space="preserve">②
</v>
      </c>
      <c r="AD47" s="43">
        <f t="shared" si="17"/>
        <v>10.5</v>
      </c>
      <c r="AE47" s="43">
        <f t="shared" si="18"/>
        <v>0</v>
      </c>
      <c r="AF47" s="43">
        <f t="shared" si="19"/>
        <v>0</v>
      </c>
      <c r="AH47" s="12" t="str">
        <f t="shared" si="20"/>
        <v>2款　地方譲与税</v>
      </c>
      <c r="AI47" s="12" t="str">
        <f t="shared" si="21"/>
        <v>2項　自動車重量譲与税</v>
      </c>
      <c r="AJ47" s="12" t="str">
        <f t="shared" si="22"/>
        <v>1目　自動車重量譲与税</v>
      </c>
      <c r="AK47" s="12">
        <f t="shared" si="23"/>
        <v>0</v>
      </c>
      <c r="AM47" s="12" t="str">
        <f t="shared" si="24"/>
        <v>2款　地方譲与税2項　自動車重量譲与税1目　自動車重量譲与税</v>
      </c>
      <c r="AP47" s="12" t="str">
        <f t="shared" si="25"/>
        <v>2款　地方譲与税2項　自動車重量譲与税1目　自動車重量譲与税</v>
      </c>
      <c r="AQ47" s="9" t="str">
        <f t="shared" si="26"/>
        <v>2款　地方譲与税2項　自動車重量譲与税1目　自動車重量譲与税</v>
      </c>
    </row>
    <row r="48" spans="1:43" ht="26.4">
      <c r="A48" s="90">
        <f t="shared" si="8"/>
        <v>41</v>
      </c>
      <c r="B48" s="45"/>
      <c r="C48" s="48"/>
      <c r="D48" s="103"/>
      <c r="E48" s="107" t="s">
        <v>36</v>
      </c>
      <c r="F48" s="46" t="s">
        <v>477</v>
      </c>
      <c r="G48" s="47" t="s">
        <v>494</v>
      </c>
      <c r="H48" s="41">
        <v>3090000</v>
      </c>
      <c r="I48" s="41"/>
      <c r="J48" s="41">
        <f t="shared" si="9"/>
        <v>-3090000</v>
      </c>
      <c r="K48" s="42"/>
      <c r="L48" s="121"/>
      <c r="M48" s="115" t="str">
        <f t="shared" si="10"/>
        <v/>
      </c>
      <c r="N48" s="29" t="str">
        <f t="shared" si="0"/>
        <v>-</v>
      </c>
      <c r="O48" s="29" t="str">
        <f t="shared" si="1"/>
        <v>-</v>
      </c>
      <c r="P48" s="29" t="str">
        <f t="shared" si="2"/>
        <v>-</v>
      </c>
      <c r="Q48" s="29" t="str">
        <f t="shared" si="3"/>
        <v>節</v>
      </c>
      <c r="R48" s="29" t="str">
        <f t="shared" si="4"/>
        <v>事項</v>
      </c>
      <c r="U48" s="9" t="s">
        <v>1064</v>
      </c>
      <c r="V48" s="136" t="str">
        <f t="shared" si="11"/>
        <v>財政局</v>
      </c>
      <c r="X48" s="9">
        <f t="shared" si="12"/>
        <v>1</v>
      </c>
      <c r="Y48" s="9">
        <f t="shared" si="13"/>
        <v>1</v>
      </c>
      <c r="Z48" s="9">
        <f t="shared" si="14"/>
        <v>1</v>
      </c>
      <c r="AA48" s="9">
        <f t="shared" si="15"/>
        <v>1</v>
      </c>
      <c r="AB48" s="11" t="str">
        <f t="shared" si="16"/>
        <v xml:space="preserve">②
</v>
      </c>
      <c r="AD48" s="43">
        <f t="shared" si="17"/>
        <v>0</v>
      </c>
      <c r="AE48" s="43">
        <f t="shared" si="18"/>
        <v>10.5</v>
      </c>
      <c r="AF48" s="43">
        <f t="shared" si="19"/>
        <v>8</v>
      </c>
      <c r="AH48" s="12" t="str">
        <f t="shared" si="20"/>
        <v>2款　地方譲与税</v>
      </c>
      <c r="AI48" s="12" t="str">
        <f t="shared" si="21"/>
        <v>2項　自動車重量譲与税</v>
      </c>
      <c r="AJ48" s="12" t="str">
        <f t="shared" si="22"/>
        <v>1目　自動車重量譲与税</v>
      </c>
      <c r="AK48" s="12" t="str">
        <f t="shared" si="23"/>
        <v>1節　自動車重量譲与税</v>
      </c>
      <c r="AM48" s="12" t="str">
        <f t="shared" si="24"/>
        <v>2款　地方譲与税2項　自動車重量譲与税1目　自動車重量譲与税1節　自動車重量譲与税</v>
      </c>
      <c r="AP48" s="12" t="str">
        <f t="shared" si="25"/>
        <v>2款　地方譲与税2項　自動車重量譲与税1目　自動車重量譲与税1節　自動車重量譲与税</v>
      </c>
      <c r="AQ48" s="9" t="str">
        <f t="shared" si="26"/>
        <v>2款　地方譲与税2項　自動車重量譲与税1目　自動車重量譲与税1節　自動車重量譲与税財政局</v>
      </c>
    </row>
    <row r="49" spans="1:43" ht="26.4">
      <c r="A49" s="90">
        <f t="shared" si="8"/>
        <v>42</v>
      </c>
      <c r="B49" s="45"/>
      <c r="C49" s="331" t="s">
        <v>37</v>
      </c>
      <c r="D49" s="332"/>
      <c r="E49" s="333"/>
      <c r="F49" s="49"/>
      <c r="G49" s="50"/>
      <c r="H49" s="51">
        <f>SUM(H50)</f>
        <v>1</v>
      </c>
      <c r="I49" s="51">
        <f>SUM(I50)</f>
        <v>0</v>
      </c>
      <c r="J49" s="51">
        <f t="shared" si="9"/>
        <v>-1</v>
      </c>
      <c r="K49" s="92"/>
      <c r="L49" s="122"/>
      <c r="M49" s="115" t="str">
        <f t="shared" si="10"/>
        <v/>
      </c>
      <c r="N49" s="29" t="str">
        <f t="shared" si="0"/>
        <v>-</v>
      </c>
      <c r="O49" s="29" t="str">
        <f t="shared" si="1"/>
        <v>項</v>
      </c>
      <c r="P49" s="29" t="str">
        <f t="shared" si="2"/>
        <v>-</v>
      </c>
      <c r="Q49" s="29" t="str">
        <f t="shared" si="3"/>
        <v>-</v>
      </c>
      <c r="R49" s="29" t="str">
        <f t="shared" si="4"/>
        <v>-</v>
      </c>
      <c r="U49" s="9" t="s">
        <v>1064</v>
      </c>
      <c r="V49" s="136" t="str">
        <f t="shared" si="11"/>
        <v/>
      </c>
      <c r="X49" s="9">
        <f t="shared" si="12"/>
        <v>1</v>
      </c>
      <c r="Y49" s="9">
        <f t="shared" si="13"/>
        <v>1</v>
      </c>
      <c r="Z49" s="9">
        <f t="shared" si="14"/>
        <v>1</v>
      </c>
      <c r="AA49" s="9">
        <f t="shared" si="15"/>
        <v>1</v>
      </c>
      <c r="AB49" s="11" t="str">
        <f t="shared" si="16"/>
        <v xml:space="preserve">②
</v>
      </c>
      <c r="AD49" s="43">
        <f t="shared" si="17"/>
        <v>0</v>
      </c>
      <c r="AE49" s="43">
        <f t="shared" si="18"/>
        <v>0</v>
      </c>
      <c r="AF49" s="43">
        <f t="shared" si="19"/>
        <v>0</v>
      </c>
      <c r="AH49" s="12" t="str">
        <f t="shared" si="20"/>
        <v>2款　地方譲与税</v>
      </c>
      <c r="AI49" s="12" t="str">
        <f t="shared" si="21"/>
        <v>3項　地方道路譲与税</v>
      </c>
      <c r="AJ49" s="12">
        <f t="shared" si="22"/>
        <v>0</v>
      </c>
      <c r="AK49" s="12">
        <f t="shared" si="23"/>
        <v>0</v>
      </c>
      <c r="AM49" s="12" t="str">
        <f t="shared" si="24"/>
        <v>2款　地方譲与税3項　地方道路譲与税</v>
      </c>
      <c r="AP49" s="12" t="str">
        <f t="shared" si="25"/>
        <v>2款　地方譲与税3項　地方道路譲与税</v>
      </c>
      <c r="AQ49" s="9" t="str">
        <f t="shared" si="26"/>
        <v>2款　地方譲与税3項　地方道路譲与税</v>
      </c>
    </row>
    <row r="50" spans="1:43" ht="26.4">
      <c r="A50" s="90">
        <f t="shared" si="8"/>
        <v>43</v>
      </c>
      <c r="B50" s="45"/>
      <c r="C50" s="44"/>
      <c r="D50" s="331" t="s">
        <v>38</v>
      </c>
      <c r="E50" s="333"/>
      <c r="F50" s="46"/>
      <c r="G50" s="47"/>
      <c r="H50" s="41">
        <f>SUM(H51)</f>
        <v>1</v>
      </c>
      <c r="I50" s="41">
        <f>SUM(I51)</f>
        <v>0</v>
      </c>
      <c r="J50" s="41">
        <f t="shared" si="9"/>
        <v>-1</v>
      </c>
      <c r="K50" s="42"/>
      <c r="L50" s="121"/>
      <c r="M50" s="115" t="str">
        <f t="shared" si="10"/>
        <v/>
      </c>
      <c r="N50" s="29" t="str">
        <f t="shared" si="0"/>
        <v>-</v>
      </c>
      <c r="O50" s="29" t="str">
        <f t="shared" si="1"/>
        <v>-</v>
      </c>
      <c r="P50" s="29" t="str">
        <f t="shared" si="2"/>
        <v>目</v>
      </c>
      <c r="Q50" s="29" t="str">
        <f t="shared" si="3"/>
        <v>-</v>
      </c>
      <c r="R50" s="29" t="str">
        <f t="shared" si="4"/>
        <v>-</v>
      </c>
      <c r="U50" s="9" t="s">
        <v>1064</v>
      </c>
      <c r="V50" s="136" t="str">
        <f t="shared" si="11"/>
        <v/>
      </c>
      <c r="X50" s="9">
        <f t="shared" si="12"/>
        <v>1</v>
      </c>
      <c r="Y50" s="9">
        <f t="shared" si="13"/>
        <v>1</v>
      </c>
      <c r="Z50" s="9">
        <f t="shared" si="14"/>
        <v>1</v>
      </c>
      <c r="AA50" s="9">
        <f t="shared" si="15"/>
        <v>1</v>
      </c>
      <c r="AB50" s="11" t="str">
        <f t="shared" si="16"/>
        <v xml:space="preserve">②
</v>
      </c>
      <c r="AD50" s="43">
        <f t="shared" si="17"/>
        <v>9.5</v>
      </c>
      <c r="AE50" s="43">
        <f t="shared" si="18"/>
        <v>0</v>
      </c>
      <c r="AF50" s="43">
        <f t="shared" si="19"/>
        <v>0</v>
      </c>
      <c r="AH50" s="12" t="str">
        <f t="shared" si="20"/>
        <v>2款　地方譲与税</v>
      </c>
      <c r="AI50" s="12" t="str">
        <f t="shared" si="21"/>
        <v>3項　地方道路譲与税</v>
      </c>
      <c r="AJ50" s="12" t="str">
        <f t="shared" si="22"/>
        <v>1目　地方道路譲与税</v>
      </c>
      <c r="AK50" s="12">
        <f t="shared" si="23"/>
        <v>0</v>
      </c>
      <c r="AM50" s="12" t="str">
        <f t="shared" si="24"/>
        <v>2款　地方譲与税3項　地方道路譲与税1目　地方道路譲与税</v>
      </c>
      <c r="AP50" s="12" t="str">
        <f t="shared" si="25"/>
        <v>2款　地方譲与税3項　地方道路譲与税1目　地方道路譲与税</v>
      </c>
      <c r="AQ50" s="9" t="str">
        <f t="shared" si="26"/>
        <v>2款　地方譲与税3項　地方道路譲与税1目　地方道路譲与税</v>
      </c>
    </row>
    <row r="51" spans="1:43" ht="26.4">
      <c r="A51" s="90">
        <f t="shared" si="8"/>
        <v>44</v>
      </c>
      <c r="B51" s="45"/>
      <c r="C51" s="48"/>
      <c r="D51" s="103"/>
      <c r="E51" s="107" t="s">
        <v>39</v>
      </c>
      <c r="F51" s="46" t="s">
        <v>478</v>
      </c>
      <c r="G51" s="47" t="s">
        <v>494</v>
      </c>
      <c r="H51" s="41">
        <v>1</v>
      </c>
      <c r="I51" s="41"/>
      <c r="J51" s="41">
        <f t="shared" si="9"/>
        <v>-1</v>
      </c>
      <c r="K51" s="42"/>
      <c r="L51" s="121"/>
      <c r="M51" s="115" t="str">
        <f t="shared" si="10"/>
        <v/>
      </c>
      <c r="N51" s="29" t="str">
        <f t="shared" si="0"/>
        <v>-</v>
      </c>
      <c r="O51" s="29" t="str">
        <f t="shared" si="1"/>
        <v>-</v>
      </c>
      <c r="P51" s="29" t="str">
        <f t="shared" si="2"/>
        <v>-</v>
      </c>
      <c r="Q51" s="29" t="str">
        <f t="shared" si="3"/>
        <v>節</v>
      </c>
      <c r="R51" s="29" t="str">
        <f t="shared" si="4"/>
        <v>事項</v>
      </c>
      <c r="U51" s="9" t="s">
        <v>1064</v>
      </c>
      <c r="V51" s="136" t="str">
        <f t="shared" si="11"/>
        <v>財政局</v>
      </c>
      <c r="X51" s="9">
        <f t="shared" si="12"/>
        <v>1</v>
      </c>
      <c r="Y51" s="9">
        <f t="shared" si="13"/>
        <v>1</v>
      </c>
      <c r="Z51" s="9">
        <f t="shared" si="14"/>
        <v>1</v>
      </c>
      <c r="AA51" s="9">
        <f t="shared" si="15"/>
        <v>1</v>
      </c>
      <c r="AB51" s="11" t="str">
        <f t="shared" si="16"/>
        <v xml:space="preserve">②
</v>
      </c>
      <c r="AD51" s="43">
        <f t="shared" si="17"/>
        <v>0</v>
      </c>
      <c r="AE51" s="43">
        <f t="shared" si="18"/>
        <v>9.5</v>
      </c>
      <c r="AF51" s="43">
        <f t="shared" si="19"/>
        <v>7</v>
      </c>
      <c r="AH51" s="12" t="str">
        <f t="shared" si="20"/>
        <v>2款　地方譲与税</v>
      </c>
      <c r="AI51" s="12" t="str">
        <f t="shared" si="21"/>
        <v>3項　地方道路譲与税</v>
      </c>
      <c r="AJ51" s="12" t="str">
        <f t="shared" si="22"/>
        <v>1目　地方道路譲与税</v>
      </c>
      <c r="AK51" s="12" t="str">
        <f t="shared" si="23"/>
        <v>1節　地方道路譲与税</v>
      </c>
      <c r="AM51" s="12" t="str">
        <f t="shared" si="24"/>
        <v>2款　地方譲与税3項　地方道路譲与税1目　地方道路譲与税1節　地方道路譲与税</v>
      </c>
      <c r="AP51" s="12" t="str">
        <f t="shared" si="25"/>
        <v>2款　地方譲与税3項　地方道路譲与税1目　地方道路譲与税1節　地方道路譲与税</v>
      </c>
      <c r="AQ51" s="9" t="str">
        <f t="shared" si="26"/>
        <v>2款　地方譲与税3項　地方道路譲与税1目　地方道路譲与税1節　地方道路譲与税財政局</v>
      </c>
    </row>
    <row r="52" spans="1:43" ht="26.4">
      <c r="A52" s="90">
        <f t="shared" si="8"/>
        <v>45</v>
      </c>
      <c r="B52" s="45"/>
      <c r="C52" s="331" t="s">
        <v>1237</v>
      </c>
      <c r="D52" s="332"/>
      <c r="E52" s="333"/>
      <c r="F52" s="49"/>
      <c r="G52" s="50"/>
      <c r="H52" s="51">
        <f>SUM(H53)</f>
        <v>105000</v>
      </c>
      <c r="I52" s="51">
        <f>SUM(I53)</f>
        <v>0</v>
      </c>
      <c r="J52" s="41">
        <f t="shared" ref="J52:J54" si="45">+I52-H52</f>
        <v>-105000</v>
      </c>
      <c r="K52" s="42"/>
      <c r="L52" s="121"/>
      <c r="M52" s="115" t="str">
        <f t="shared" ref="M52:M54" si="46">IF(AND(I52&lt;&gt;0,H52=0),"○","")</f>
        <v/>
      </c>
      <c r="N52" s="29" t="str">
        <f t="shared" si="0"/>
        <v>-</v>
      </c>
      <c r="O52" s="29" t="str">
        <f t="shared" si="1"/>
        <v>項</v>
      </c>
      <c r="P52" s="29" t="str">
        <f t="shared" si="2"/>
        <v>-</v>
      </c>
      <c r="Q52" s="29" t="str">
        <f t="shared" si="3"/>
        <v>-</v>
      </c>
      <c r="R52" s="29" t="str">
        <f t="shared" si="4"/>
        <v>-</v>
      </c>
      <c r="U52" s="9" t="s">
        <v>1064</v>
      </c>
      <c r="V52" s="136" t="str">
        <f t="shared" ref="V52:V54" si="47">IF(G52&lt;&gt;"",G52,"")</f>
        <v/>
      </c>
      <c r="X52" s="9">
        <f t="shared" ref="X52:X54" si="48">IF(LENB(D52)/2&gt;13.5,2,1)</f>
        <v>1</v>
      </c>
      <c r="Y52" s="9">
        <f t="shared" ref="Y52:Y54" si="49">IF(LENB(E52)/2&gt;26.5,3,IF(LENB(E52)/2&gt;13.5,2,1))</f>
        <v>1</v>
      </c>
      <c r="Z52" s="9">
        <f t="shared" ref="Z52:Z54" si="50">IF(LENB(F52)/2&gt;51,4,IF(LENB(F52)/2&gt;34,3,IF(LENB(F52)/2&gt;17,2,1)))</f>
        <v>1</v>
      </c>
      <c r="AA52" s="9">
        <f t="shared" ref="AA52:AA54" si="51">MAX(X52:Z52)</f>
        <v>1</v>
      </c>
      <c r="AB52" s="11" t="str">
        <f t="shared" ref="AB52:AB54" si="52">IF(AA52=4,"⑤"&amp;CHAR(10)&amp;CHAR(10)&amp;CHAR(10)&amp;CHAR(10),IF(AA52=3,"④"&amp;CHAR(10)&amp;CHAR(10)&amp;CHAR(10),IF(AA52=2,"③"&amp;CHAR(10)&amp;CHAR(10),"②"&amp;CHAR(10))))</f>
        <v xml:space="preserve">②
</v>
      </c>
      <c r="AD52" s="43">
        <f t="shared" ref="AD52:AD54" si="53">LENB(D52)/2</f>
        <v>0</v>
      </c>
      <c r="AE52" s="43">
        <f t="shared" ref="AE52:AE54" si="54">LENB(E52)/2</f>
        <v>0</v>
      </c>
      <c r="AF52" s="43">
        <f t="shared" ref="AF52:AF54" si="55">LENB(F52)/2</f>
        <v>0</v>
      </c>
      <c r="AH52" s="12" t="str">
        <f>IF(N52="款",B52,AH48)</f>
        <v>2款　地方譲与税</v>
      </c>
      <c r="AI52" s="12" t="str">
        <f>IF(AH48=AH52,IF(O52="項",C52,AI48),0)</f>
        <v>4項　森林環境譲与税</v>
      </c>
      <c r="AJ52" s="12">
        <f>IF(AI48=AI52,IF(P52="目",D52,AJ48),0)</f>
        <v>0</v>
      </c>
      <c r="AK52" s="12">
        <f>IF(AJ48=AJ52,IF(Q52="節",E52,"事項"),0)</f>
        <v>0</v>
      </c>
      <c r="AM52" s="12" t="str">
        <f t="shared" ref="AM52:AM54" si="56">IF(AI52=0,AH52,IF(AJ52=0,CONCATENATE(AH52,AI52),IF(AK52=0,CONCATENATE(AH52,AI52,AJ52),IF(AK52="事項",0,CONCATENATE(AH52,AI52,AJ52,AK52)))))</f>
        <v>2款　地方譲与税4項　森林環境譲与税</v>
      </c>
      <c r="AP52" s="12" t="str">
        <f>IF(AM52=0,AP48,AM52)</f>
        <v>2款　地方譲与税4項　森林環境譲与税</v>
      </c>
      <c r="AQ52" s="9" t="str">
        <f t="shared" ref="AQ52:AQ54" si="57">CONCATENATE(AP52,V52)</f>
        <v>2款　地方譲与税4項　森林環境譲与税</v>
      </c>
    </row>
    <row r="53" spans="1:43" ht="26.4">
      <c r="A53" s="90">
        <f t="shared" si="8"/>
        <v>46</v>
      </c>
      <c r="B53" s="45"/>
      <c r="C53" s="44"/>
      <c r="D53" s="331" t="s">
        <v>1238</v>
      </c>
      <c r="E53" s="333"/>
      <c r="F53" s="46"/>
      <c r="G53" s="47"/>
      <c r="H53" s="41">
        <f>SUM(H54)</f>
        <v>105000</v>
      </c>
      <c r="I53" s="41">
        <f>SUM(I54)</f>
        <v>0</v>
      </c>
      <c r="J53" s="41">
        <f t="shared" si="45"/>
        <v>-105000</v>
      </c>
      <c r="K53" s="42"/>
      <c r="L53" s="121"/>
      <c r="M53" s="115" t="str">
        <f t="shared" si="46"/>
        <v/>
      </c>
      <c r="N53" s="29" t="str">
        <f t="shared" si="0"/>
        <v>-</v>
      </c>
      <c r="O53" s="29" t="str">
        <f t="shared" si="1"/>
        <v>-</v>
      </c>
      <c r="P53" s="29" t="str">
        <f t="shared" si="2"/>
        <v>目</v>
      </c>
      <c r="Q53" s="29" t="str">
        <f t="shared" si="3"/>
        <v>-</v>
      </c>
      <c r="R53" s="29" t="str">
        <f t="shared" si="4"/>
        <v>-</v>
      </c>
      <c r="U53" s="9" t="s">
        <v>1064</v>
      </c>
      <c r="V53" s="136" t="str">
        <f t="shared" si="47"/>
        <v/>
      </c>
      <c r="X53" s="9">
        <f t="shared" si="48"/>
        <v>1</v>
      </c>
      <c r="Y53" s="9">
        <f t="shared" si="49"/>
        <v>1</v>
      </c>
      <c r="Z53" s="9">
        <f t="shared" si="50"/>
        <v>1</v>
      </c>
      <c r="AA53" s="9">
        <f t="shared" si="51"/>
        <v>1</v>
      </c>
      <c r="AB53" s="11" t="str">
        <f t="shared" si="52"/>
        <v xml:space="preserve">②
</v>
      </c>
      <c r="AD53" s="43">
        <f t="shared" si="53"/>
        <v>9.5</v>
      </c>
      <c r="AE53" s="43">
        <f t="shared" si="54"/>
        <v>0</v>
      </c>
      <c r="AF53" s="43">
        <f t="shared" si="55"/>
        <v>0</v>
      </c>
      <c r="AH53" s="12" t="str">
        <f t="shared" ref="AH53:AH54" si="58">IF(N53="款",B53,AH52)</f>
        <v>2款　地方譲与税</v>
      </c>
      <c r="AI53" s="12" t="str">
        <f t="shared" ref="AI53:AI54" si="59">IF(AH52=AH53,IF(O53="項",C53,AI52),0)</f>
        <v>4項　森林環境譲与税</v>
      </c>
      <c r="AJ53" s="12" t="str">
        <f t="shared" ref="AJ53:AJ54" si="60">IF(AI52=AI53,IF(P53="目",D53,AJ52),0)</f>
        <v>1目　森林環境譲与税</v>
      </c>
      <c r="AK53" s="12">
        <f t="shared" ref="AK53:AK54" si="61">IF(AJ52=AJ53,IF(Q53="節",E53,"事項"),0)</f>
        <v>0</v>
      </c>
      <c r="AM53" s="12" t="str">
        <f t="shared" si="56"/>
        <v>2款　地方譲与税4項　森林環境譲与税1目　森林環境譲与税</v>
      </c>
      <c r="AP53" s="12" t="str">
        <f t="shared" ref="AP53:AP54" si="62">IF(AM53=0,AP52,AM53)</f>
        <v>2款　地方譲与税4項　森林環境譲与税1目　森林環境譲与税</v>
      </c>
      <c r="AQ53" s="9" t="str">
        <f t="shared" si="57"/>
        <v>2款　地方譲与税4項　森林環境譲与税1目　森林環境譲与税</v>
      </c>
    </row>
    <row r="54" spans="1:43" ht="26.4">
      <c r="A54" s="90">
        <f t="shared" si="8"/>
        <v>47</v>
      </c>
      <c r="B54" s="45"/>
      <c r="C54" s="45"/>
      <c r="D54" s="44"/>
      <c r="E54" s="107" t="s">
        <v>1239</v>
      </c>
      <c r="F54" s="46" t="s">
        <v>1240</v>
      </c>
      <c r="G54" s="47" t="s">
        <v>494</v>
      </c>
      <c r="H54" s="41">
        <v>105000</v>
      </c>
      <c r="I54" s="41"/>
      <c r="J54" s="41">
        <f t="shared" si="45"/>
        <v>-105000</v>
      </c>
      <c r="K54" s="42"/>
      <c r="L54" s="121"/>
      <c r="M54" s="115" t="str">
        <f t="shared" si="46"/>
        <v/>
      </c>
      <c r="N54" s="29" t="str">
        <f t="shared" si="0"/>
        <v>-</v>
      </c>
      <c r="O54" s="29" t="str">
        <f t="shared" si="1"/>
        <v>-</v>
      </c>
      <c r="P54" s="29" t="str">
        <f t="shared" si="2"/>
        <v>-</v>
      </c>
      <c r="Q54" s="29" t="str">
        <f t="shared" si="3"/>
        <v>節</v>
      </c>
      <c r="R54" s="29" t="str">
        <f t="shared" si="4"/>
        <v>事項</v>
      </c>
      <c r="U54" s="9" t="s">
        <v>1064</v>
      </c>
      <c r="V54" s="136" t="str">
        <f t="shared" si="47"/>
        <v>財政局</v>
      </c>
      <c r="X54" s="9">
        <f t="shared" si="48"/>
        <v>1</v>
      </c>
      <c r="Y54" s="9">
        <f t="shared" si="49"/>
        <v>1</v>
      </c>
      <c r="Z54" s="9">
        <f t="shared" si="50"/>
        <v>1</v>
      </c>
      <c r="AA54" s="9">
        <f t="shared" si="51"/>
        <v>1</v>
      </c>
      <c r="AB54" s="11" t="str">
        <f t="shared" si="52"/>
        <v xml:space="preserve">②
</v>
      </c>
      <c r="AD54" s="43">
        <f t="shared" si="53"/>
        <v>0</v>
      </c>
      <c r="AE54" s="43">
        <f t="shared" si="54"/>
        <v>9.5</v>
      </c>
      <c r="AF54" s="43">
        <f t="shared" si="55"/>
        <v>7</v>
      </c>
      <c r="AH54" s="12" t="str">
        <f t="shared" si="58"/>
        <v>2款　地方譲与税</v>
      </c>
      <c r="AI54" s="12" t="str">
        <f t="shared" si="59"/>
        <v>4項　森林環境譲与税</v>
      </c>
      <c r="AJ54" s="12" t="str">
        <f t="shared" si="60"/>
        <v>1目　森林環境譲与税</v>
      </c>
      <c r="AK54" s="12" t="str">
        <f t="shared" si="61"/>
        <v>1節　森林環境譲与税</v>
      </c>
      <c r="AM54" s="12" t="str">
        <f t="shared" si="56"/>
        <v>2款　地方譲与税4項　森林環境譲与税1目　森林環境譲与税1節　森林環境譲与税</v>
      </c>
      <c r="AP54" s="12" t="str">
        <f t="shared" si="62"/>
        <v>2款　地方譲与税4項　森林環境譲与税1目　森林環境譲与税1節　森林環境譲与税</v>
      </c>
      <c r="AQ54" s="9" t="str">
        <f t="shared" si="57"/>
        <v>2款　地方譲与税4項　森林環境譲与税1目　森林環境譲与税1節　森林環境譲与税財政局</v>
      </c>
    </row>
    <row r="55" spans="1:43" ht="26.4">
      <c r="A55" s="90">
        <f t="shared" si="8"/>
        <v>48</v>
      </c>
      <c r="B55" s="45"/>
      <c r="C55" s="331" t="s">
        <v>1241</v>
      </c>
      <c r="D55" s="332"/>
      <c r="E55" s="333"/>
      <c r="F55" s="49"/>
      <c r="G55" s="50"/>
      <c r="H55" s="51">
        <f>SUM(H56)</f>
        <v>253000</v>
      </c>
      <c r="I55" s="51">
        <f>SUM(I56)</f>
        <v>0</v>
      </c>
      <c r="J55" s="41">
        <f t="shared" si="9"/>
        <v>-253000</v>
      </c>
      <c r="K55" s="42"/>
      <c r="L55" s="121"/>
      <c r="M55" s="115" t="str">
        <f t="shared" si="10"/>
        <v/>
      </c>
      <c r="N55" s="29" t="str">
        <f t="shared" si="0"/>
        <v>-</v>
      </c>
      <c r="O55" s="29" t="str">
        <f t="shared" si="1"/>
        <v>項</v>
      </c>
      <c r="P55" s="29" t="str">
        <f t="shared" si="2"/>
        <v>-</v>
      </c>
      <c r="Q55" s="29" t="str">
        <f t="shared" si="3"/>
        <v>-</v>
      </c>
      <c r="R55" s="29" t="str">
        <f t="shared" si="4"/>
        <v>-</v>
      </c>
      <c r="U55" s="9" t="s">
        <v>1064</v>
      </c>
      <c r="V55" s="136" t="str">
        <f t="shared" si="11"/>
        <v/>
      </c>
      <c r="X55" s="9">
        <f t="shared" si="12"/>
        <v>1</v>
      </c>
      <c r="Y55" s="9">
        <f t="shared" si="13"/>
        <v>1</v>
      </c>
      <c r="Z55" s="9">
        <f t="shared" si="14"/>
        <v>1</v>
      </c>
      <c r="AA55" s="9">
        <f t="shared" si="15"/>
        <v>1</v>
      </c>
      <c r="AB55" s="11" t="str">
        <f t="shared" si="16"/>
        <v xml:space="preserve">②
</v>
      </c>
      <c r="AD55" s="43">
        <f t="shared" si="17"/>
        <v>0</v>
      </c>
      <c r="AE55" s="43">
        <f t="shared" si="18"/>
        <v>0</v>
      </c>
      <c r="AF55" s="43">
        <f t="shared" si="19"/>
        <v>0</v>
      </c>
      <c r="AH55" s="12" t="str">
        <f>IF(N55="款",B55,AH51)</f>
        <v>2款　地方譲与税</v>
      </c>
      <c r="AI55" s="12" t="str">
        <f>IF(AH51=AH55,IF(O55="項",C55,AI51),0)</f>
        <v>5項　特別とん譲与税</v>
      </c>
      <c r="AJ55" s="12">
        <f>IF(AI51=AI55,IF(P55="目",D55,AJ51),0)</f>
        <v>0</v>
      </c>
      <c r="AK55" s="12">
        <f>IF(AJ51=AJ55,IF(Q55="節",E55,"事項"),0)</f>
        <v>0</v>
      </c>
      <c r="AM55" s="12" t="str">
        <f t="shared" si="24"/>
        <v>2款　地方譲与税5項　特別とん譲与税</v>
      </c>
      <c r="AP55" s="12" t="str">
        <f>IF(AM55=0,AP51,AM55)</f>
        <v>2款　地方譲与税5項　特別とん譲与税</v>
      </c>
      <c r="AQ55" s="9" t="str">
        <f t="shared" si="26"/>
        <v>2款　地方譲与税5項　特別とん譲与税</v>
      </c>
    </row>
    <row r="56" spans="1:43" ht="26.4">
      <c r="A56" s="90">
        <f t="shared" si="8"/>
        <v>49</v>
      </c>
      <c r="B56" s="45"/>
      <c r="C56" s="44"/>
      <c r="D56" s="331" t="s">
        <v>40</v>
      </c>
      <c r="E56" s="333"/>
      <c r="F56" s="46"/>
      <c r="G56" s="47"/>
      <c r="H56" s="41">
        <f>SUM(H57)</f>
        <v>253000</v>
      </c>
      <c r="I56" s="41">
        <f>SUM(I57)</f>
        <v>0</v>
      </c>
      <c r="J56" s="41">
        <f t="shared" si="9"/>
        <v>-253000</v>
      </c>
      <c r="K56" s="42"/>
      <c r="L56" s="121"/>
      <c r="M56" s="115" t="str">
        <f t="shared" si="10"/>
        <v/>
      </c>
      <c r="N56" s="29" t="str">
        <f t="shared" si="0"/>
        <v>-</v>
      </c>
      <c r="O56" s="29" t="str">
        <f t="shared" si="1"/>
        <v>-</v>
      </c>
      <c r="P56" s="29" t="str">
        <f t="shared" si="2"/>
        <v>目</v>
      </c>
      <c r="Q56" s="29" t="str">
        <f t="shared" si="3"/>
        <v>-</v>
      </c>
      <c r="R56" s="29" t="str">
        <f t="shared" si="4"/>
        <v>-</v>
      </c>
      <c r="U56" s="9" t="s">
        <v>1064</v>
      </c>
      <c r="V56" s="136" t="str">
        <f t="shared" si="11"/>
        <v/>
      </c>
      <c r="X56" s="9">
        <f t="shared" si="12"/>
        <v>1</v>
      </c>
      <c r="Y56" s="9">
        <f t="shared" si="13"/>
        <v>1</v>
      </c>
      <c r="Z56" s="9">
        <f t="shared" si="14"/>
        <v>1</v>
      </c>
      <c r="AA56" s="9">
        <f t="shared" si="15"/>
        <v>1</v>
      </c>
      <c r="AB56" s="11" t="str">
        <f t="shared" si="16"/>
        <v xml:space="preserve">②
</v>
      </c>
      <c r="AD56" s="43">
        <f t="shared" si="17"/>
        <v>9.5</v>
      </c>
      <c r="AE56" s="43">
        <f t="shared" si="18"/>
        <v>0</v>
      </c>
      <c r="AF56" s="43">
        <f t="shared" si="19"/>
        <v>0</v>
      </c>
      <c r="AH56" s="12" t="str">
        <f t="shared" si="20"/>
        <v>2款　地方譲与税</v>
      </c>
      <c r="AI56" s="12" t="str">
        <f t="shared" si="21"/>
        <v>5項　特別とん譲与税</v>
      </c>
      <c r="AJ56" s="12" t="str">
        <f t="shared" si="22"/>
        <v>1目　特別とん譲与税</v>
      </c>
      <c r="AK56" s="12">
        <f t="shared" si="23"/>
        <v>0</v>
      </c>
      <c r="AM56" s="12" t="str">
        <f t="shared" si="24"/>
        <v>2款　地方譲与税5項　特別とん譲与税1目　特別とん譲与税</v>
      </c>
      <c r="AP56" s="12" t="str">
        <f t="shared" si="25"/>
        <v>2款　地方譲与税5項　特別とん譲与税1目　特別とん譲与税</v>
      </c>
      <c r="AQ56" s="9" t="str">
        <f t="shared" si="26"/>
        <v>2款　地方譲与税5項　特別とん譲与税1目　特別とん譲与税</v>
      </c>
    </row>
    <row r="57" spans="1:43" ht="26.4">
      <c r="A57" s="90">
        <f t="shared" si="8"/>
        <v>50</v>
      </c>
      <c r="B57" s="45"/>
      <c r="C57" s="45"/>
      <c r="D57" s="44"/>
      <c r="E57" s="107" t="s">
        <v>41</v>
      </c>
      <c r="F57" s="46" t="s">
        <v>479</v>
      </c>
      <c r="G57" s="47" t="s">
        <v>494</v>
      </c>
      <c r="H57" s="41">
        <v>253000</v>
      </c>
      <c r="I57" s="41"/>
      <c r="J57" s="41">
        <f t="shared" si="9"/>
        <v>-253000</v>
      </c>
      <c r="K57" s="42"/>
      <c r="L57" s="121"/>
      <c r="M57" s="115" t="str">
        <f t="shared" si="10"/>
        <v/>
      </c>
      <c r="N57" s="29" t="str">
        <f t="shared" si="0"/>
        <v>-</v>
      </c>
      <c r="O57" s="29" t="str">
        <f t="shared" si="1"/>
        <v>-</v>
      </c>
      <c r="P57" s="29" t="str">
        <f t="shared" si="2"/>
        <v>-</v>
      </c>
      <c r="Q57" s="29" t="str">
        <f t="shared" si="3"/>
        <v>節</v>
      </c>
      <c r="R57" s="29" t="str">
        <f t="shared" si="4"/>
        <v>事項</v>
      </c>
      <c r="U57" s="9" t="s">
        <v>1064</v>
      </c>
      <c r="V57" s="136" t="str">
        <f t="shared" si="11"/>
        <v>財政局</v>
      </c>
      <c r="X57" s="9">
        <f t="shared" si="12"/>
        <v>1</v>
      </c>
      <c r="Y57" s="9">
        <f t="shared" si="13"/>
        <v>1</v>
      </c>
      <c r="Z57" s="9">
        <f t="shared" si="14"/>
        <v>1</v>
      </c>
      <c r="AA57" s="9">
        <f t="shared" si="15"/>
        <v>1</v>
      </c>
      <c r="AB57" s="11" t="str">
        <f t="shared" si="16"/>
        <v xml:space="preserve">②
</v>
      </c>
      <c r="AD57" s="43">
        <f t="shared" si="17"/>
        <v>0</v>
      </c>
      <c r="AE57" s="43">
        <f t="shared" si="18"/>
        <v>9.5</v>
      </c>
      <c r="AF57" s="43">
        <f t="shared" si="19"/>
        <v>7</v>
      </c>
      <c r="AH57" s="12" t="str">
        <f t="shared" si="20"/>
        <v>2款　地方譲与税</v>
      </c>
      <c r="AI57" s="12" t="str">
        <f t="shared" si="21"/>
        <v>5項　特別とん譲与税</v>
      </c>
      <c r="AJ57" s="12" t="str">
        <f t="shared" si="22"/>
        <v>1目　特別とん譲与税</v>
      </c>
      <c r="AK57" s="12" t="str">
        <f t="shared" si="23"/>
        <v>1節　特別とん譲与税</v>
      </c>
      <c r="AM57" s="12" t="str">
        <f t="shared" si="24"/>
        <v>2款　地方譲与税5項　特別とん譲与税1目　特別とん譲与税1節　特別とん譲与税</v>
      </c>
      <c r="AP57" s="12" t="str">
        <f t="shared" si="25"/>
        <v>2款　地方譲与税5項　特別とん譲与税1目　特別とん譲与税1節　特別とん譲与税</v>
      </c>
      <c r="AQ57" s="9" t="str">
        <f t="shared" si="26"/>
        <v>2款　地方譲与税5項　特別とん譲与税1目　特別とん譲与税1節　特別とん譲与税財政局</v>
      </c>
    </row>
    <row r="58" spans="1:43" ht="26.4">
      <c r="A58" s="90">
        <f t="shared" si="8"/>
        <v>51</v>
      </c>
      <c r="B58" s="45"/>
      <c r="C58" s="331" t="s">
        <v>1242</v>
      </c>
      <c r="D58" s="332"/>
      <c r="E58" s="333"/>
      <c r="F58" s="39"/>
      <c r="G58" s="40"/>
      <c r="H58" s="41">
        <f>SUM(H59)</f>
        <v>69000</v>
      </c>
      <c r="I58" s="41">
        <f>SUM(I59)</f>
        <v>0</v>
      </c>
      <c r="J58" s="41">
        <f t="shared" si="9"/>
        <v>-69000</v>
      </c>
      <c r="K58" s="42"/>
      <c r="L58" s="121"/>
      <c r="M58" s="115" t="str">
        <f t="shared" si="10"/>
        <v/>
      </c>
      <c r="N58" s="29" t="str">
        <f t="shared" si="0"/>
        <v>-</v>
      </c>
      <c r="O58" s="29" t="str">
        <f t="shared" si="1"/>
        <v>項</v>
      </c>
      <c r="P58" s="29" t="str">
        <f t="shared" si="2"/>
        <v>-</v>
      </c>
      <c r="Q58" s="29" t="str">
        <f t="shared" si="3"/>
        <v>-</v>
      </c>
      <c r="R58" s="29" t="str">
        <f t="shared" si="4"/>
        <v>-</v>
      </c>
      <c r="U58" s="9" t="s">
        <v>1064</v>
      </c>
      <c r="V58" s="136" t="str">
        <f t="shared" si="11"/>
        <v/>
      </c>
      <c r="X58" s="9">
        <f t="shared" si="12"/>
        <v>1</v>
      </c>
      <c r="Y58" s="9">
        <f t="shared" si="13"/>
        <v>1</v>
      </c>
      <c r="Z58" s="9">
        <f t="shared" si="14"/>
        <v>1</v>
      </c>
      <c r="AA58" s="9">
        <f t="shared" si="15"/>
        <v>1</v>
      </c>
      <c r="AB58" s="11" t="str">
        <f t="shared" si="16"/>
        <v xml:space="preserve">②
</v>
      </c>
      <c r="AD58" s="43">
        <f t="shared" si="17"/>
        <v>0</v>
      </c>
      <c r="AE58" s="43">
        <f t="shared" si="18"/>
        <v>0</v>
      </c>
      <c r="AF58" s="43">
        <f t="shared" si="19"/>
        <v>0</v>
      </c>
      <c r="AH58" s="12" t="str">
        <f t="shared" si="20"/>
        <v>2款　地方譲与税</v>
      </c>
      <c r="AI58" s="12" t="str">
        <f t="shared" si="21"/>
        <v>6項　石油ガス譲与税</v>
      </c>
      <c r="AJ58" s="12">
        <f t="shared" si="22"/>
        <v>0</v>
      </c>
      <c r="AK58" s="12">
        <f t="shared" si="23"/>
        <v>0</v>
      </c>
      <c r="AM58" s="12" t="str">
        <f t="shared" si="24"/>
        <v>2款　地方譲与税6項　石油ガス譲与税</v>
      </c>
      <c r="AP58" s="12" t="str">
        <f t="shared" si="25"/>
        <v>2款　地方譲与税6項　石油ガス譲与税</v>
      </c>
      <c r="AQ58" s="9" t="str">
        <f t="shared" si="26"/>
        <v>2款　地方譲与税6項　石油ガス譲与税</v>
      </c>
    </row>
    <row r="59" spans="1:43" ht="26.4">
      <c r="A59" s="90">
        <f t="shared" si="8"/>
        <v>52</v>
      </c>
      <c r="B59" s="45"/>
      <c r="C59" s="44"/>
      <c r="D59" s="331" t="s">
        <v>42</v>
      </c>
      <c r="E59" s="333"/>
      <c r="F59" s="46"/>
      <c r="G59" s="47"/>
      <c r="H59" s="41">
        <f>SUM(H60)</f>
        <v>69000</v>
      </c>
      <c r="I59" s="41">
        <f>SUM(I60)</f>
        <v>0</v>
      </c>
      <c r="J59" s="41">
        <f t="shared" si="9"/>
        <v>-69000</v>
      </c>
      <c r="K59" s="42"/>
      <c r="L59" s="121"/>
      <c r="M59" s="115" t="str">
        <f t="shared" si="10"/>
        <v/>
      </c>
      <c r="N59" s="29" t="str">
        <f t="shared" si="0"/>
        <v>-</v>
      </c>
      <c r="O59" s="29" t="str">
        <f t="shared" si="1"/>
        <v>-</v>
      </c>
      <c r="P59" s="29" t="str">
        <f t="shared" si="2"/>
        <v>目</v>
      </c>
      <c r="Q59" s="29" t="str">
        <f t="shared" si="3"/>
        <v>-</v>
      </c>
      <c r="R59" s="29" t="str">
        <f t="shared" si="4"/>
        <v>-</v>
      </c>
      <c r="U59" s="9" t="s">
        <v>1064</v>
      </c>
      <c r="V59" s="136" t="str">
        <f t="shared" si="11"/>
        <v/>
      </c>
      <c r="X59" s="9">
        <f t="shared" si="12"/>
        <v>1</v>
      </c>
      <c r="Y59" s="9">
        <f t="shared" si="13"/>
        <v>1</v>
      </c>
      <c r="Z59" s="9">
        <f t="shared" si="14"/>
        <v>1</v>
      </c>
      <c r="AA59" s="9">
        <f t="shared" si="15"/>
        <v>1</v>
      </c>
      <c r="AB59" s="11" t="str">
        <f t="shared" si="16"/>
        <v xml:space="preserve">②
</v>
      </c>
      <c r="AD59" s="43">
        <f t="shared" si="17"/>
        <v>9.5</v>
      </c>
      <c r="AE59" s="43">
        <f t="shared" si="18"/>
        <v>0</v>
      </c>
      <c r="AF59" s="43">
        <f t="shared" si="19"/>
        <v>0</v>
      </c>
      <c r="AH59" s="12" t="str">
        <f t="shared" si="20"/>
        <v>2款　地方譲与税</v>
      </c>
      <c r="AI59" s="12" t="str">
        <f t="shared" si="21"/>
        <v>6項　石油ガス譲与税</v>
      </c>
      <c r="AJ59" s="12" t="str">
        <f t="shared" si="22"/>
        <v>1目　石油ガス譲与税</v>
      </c>
      <c r="AK59" s="12">
        <f t="shared" si="23"/>
        <v>0</v>
      </c>
      <c r="AM59" s="12" t="str">
        <f t="shared" si="24"/>
        <v>2款　地方譲与税6項　石油ガス譲与税1目　石油ガス譲与税</v>
      </c>
      <c r="AP59" s="12" t="str">
        <f t="shared" si="25"/>
        <v>2款　地方譲与税6項　石油ガス譲与税1目　石油ガス譲与税</v>
      </c>
      <c r="AQ59" s="9" t="str">
        <f t="shared" si="26"/>
        <v>2款　地方譲与税6項　石油ガス譲与税1目　石油ガス譲与税</v>
      </c>
    </row>
    <row r="60" spans="1:43" ht="26.4">
      <c r="A60" s="90">
        <f t="shared" si="8"/>
        <v>53</v>
      </c>
      <c r="B60" s="45"/>
      <c r="C60" s="45"/>
      <c r="D60" s="44"/>
      <c r="E60" s="107" t="s">
        <v>43</v>
      </c>
      <c r="F60" s="46" t="s">
        <v>480</v>
      </c>
      <c r="G60" s="47" t="s">
        <v>494</v>
      </c>
      <c r="H60" s="41">
        <v>69000</v>
      </c>
      <c r="I60" s="41"/>
      <c r="J60" s="41">
        <f t="shared" si="9"/>
        <v>-69000</v>
      </c>
      <c r="K60" s="42"/>
      <c r="L60" s="121"/>
      <c r="M60" s="115" t="str">
        <f t="shared" si="10"/>
        <v/>
      </c>
      <c r="N60" s="29" t="str">
        <f t="shared" si="0"/>
        <v>-</v>
      </c>
      <c r="O60" s="29" t="str">
        <f t="shared" si="1"/>
        <v>-</v>
      </c>
      <c r="P60" s="29" t="str">
        <f t="shared" si="2"/>
        <v>-</v>
      </c>
      <c r="Q60" s="29" t="str">
        <f t="shared" si="3"/>
        <v>節</v>
      </c>
      <c r="R60" s="29" t="str">
        <f t="shared" si="4"/>
        <v>事項</v>
      </c>
      <c r="U60" s="9" t="s">
        <v>1064</v>
      </c>
      <c r="V60" s="136" t="str">
        <f t="shared" si="11"/>
        <v>財政局</v>
      </c>
      <c r="X60" s="9">
        <f t="shared" si="12"/>
        <v>1</v>
      </c>
      <c r="Y60" s="9">
        <f t="shared" si="13"/>
        <v>1</v>
      </c>
      <c r="Z60" s="9">
        <f t="shared" si="14"/>
        <v>1</v>
      </c>
      <c r="AA60" s="9">
        <f t="shared" si="15"/>
        <v>1</v>
      </c>
      <c r="AB60" s="11" t="str">
        <f t="shared" si="16"/>
        <v xml:space="preserve">②
</v>
      </c>
      <c r="AD60" s="43">
        <f t="shared" si="17"/>
        <v>0</v>
      </c>
      <c r="AE60" s="43">
        <f t="shared" si="18"/>
        <v>9.5</v>
      </c>
      <c r="AF60" s="43">
        <f t="shared" si="19"/>
        <v>7</v>
      </c>
      <c r="AH60" s="12" t="str">
        <f t="shared" si="20"/>
        <v>2款　地方譲与税</v>
      </c>
      <c r="AI60" s="12" t="str">
        <f t="shared" si="21"/>
        <v>6項　石油ガス譲与税</v>
      </c>
      <c r="AJ60" s="12" t="str">
        <f t="shared" si="22"/>
        <v>1目　石油ガス譲与税</v>
      </c>
      <c r="AK60" s="12" t="str">
        <f t="shared" si="23"/>
        <v>1節　石油ガス譲与税</v>
      </c>
      <c r="AM60" s="12" t="str">
        <f t="shared" si="24"/>
        <v>2款　地方譲与税6項　石油ガス譲与税1目　石油ガス譲与税1節　石油ガス譲与税</v>
      </c>
      <c r="AP60" s="12" t="str">
        <f t="shared" si="25"/>
        <v>2款　地方譲与税6項　石油ガス譲与税1目　石油ガス譲与税1節　石油ガス譲与税</v>
      </c>
      <c r="AQ60" s="9" t="str">
        <f t="shared" si="26"/>
        <v>2款　地方譲与税6項　石油ガス譲与税1目　石油ガス譲与税1節　石油ガス譲与税財政局</v>
      </c>
    </row>
    <row r="61" spans="1:43" ht="26.4">
      <c r="A61" s="90">
        <f t="shared" si="8"/>
        <v>54</v>
      </c>
      <c r="B61" s="331" t="s">
        <v>757</v>
      </c>
      <c r="C61" s="332"/>
      <c r="D61" s="332"/>
      <c r="E61" s="333"/>
      <c r="F61" s="39"/>
      <c r="G61" s="40"/>
      <c r="H61" s="41">
        <f>SUMIFS(H$8:H$1151,$U$8:$U$1151,$U61,$O$8:$O$1151,$O$9)</f>
        <v>762000</v>
      </c>
      <c r="I61" s="41">
        <f>SUMIFS($I$8:$I$1151,$U$8:$U$1151,$U61,$O$8:$O$1151,$O$9)</f>
        <v>0</v>
      </c>
      <c r="J61" s="41">
        <f t="shared" si="9"/>
        <v>-762000</v>
      </c>
      <c r="K61" s="42"/>
      <c r="L61" s="120"/>
      <c r="M61" s="114" t="str">
        <f t="shared" si="10"/>
        <v/>
      </c>
      <c r="N61" s="29" t="str">
        <f t="shared" si="0"/>
        <v>款</v>
      </c>
      <c r="O61" s="29" t="str">
        <f t="shared" si="1"/>
        <v>-</v>
      </c>
      <c r="P61" s="29" t="str">
        <f t="shared" si="2"/>
        <v>-</v>
      </c>
      <c r="Q61" s="29" t="str">
        <f t="shared" si="3"/>
        <v>-</v>
      </c>
      <c r="R61" s="29" t="str">
        <f t="shared" si="4"/>
        <v>-</v>
      </c>
      <c r="U61" s="9" t="s">
        <v>1065</v>
      </c>
      <c r="V61" s="136" t="str">
        <f t="shared" si="11"/>
        <v/>
      </c>
      <c r="X61" s="9">
        <f t="shared" si="12"/>
        <v>1</v>
      </c>
      <c r="Y61" s="9">
        <f t="shared" si="13"/>
        <v>1</v>
      </c>
      <c r="Z61" s="9">
        <f t="shared" si="14"/>
        <v>1</v>
      </c>
      <c r="AA61" s="9">
        <f t="shared" si="15"/>
        <v>1</v>
      </c>
      <c r="AB61" s="11" t="str">
        <f t="shared" si="16"/>
        <v xml:space="preserve">②
</v>
      </c>
      <c r="AD61" s="43">
        <f t="shared" si="17"/>
        <v>0</v>
      </c>
      <c r="AE61" s="43">
        <f t="shared" si="18"/>
        <v>0</v>
      </c>
      <c r="AF61" s="43">
        <f t="shared" si="19"/>
        <v>0</v>
      </c>
      <c r="AH61" s="12" t="str">
        <f t="shared" si="20"/>
        <v>3款　利子割交付金</v>
      </c>
      <c r="AI61" s="12">
        <f t="shared" si="21"/>
        <v>0</v>
      </c>
      <c r="AJ61" s="12">
        <f t="shared" si="22"/>
        <v>0</v>
      </c>
      <c r="AK61" s="12">
        <f t="shared" si="23"/>
        <v>0</v>
      </c>
      <c r="AM61" s="12" t="str">
        <f t="shared" si="24"/>
        <v>3款　利子割交付金</v>
      </c>
      <c r="AP61" s="12" t="str">
        <f t="shared" si="25"/>
        <v>3款　利子割交付金</v>
      </c>
      <c r="AQ61" s="9" t="str">
        <f t="shared" si="26"/>
        <v>3款　利子割交付金</v>
      </c>
    </row>
    <row r="62" spans="1:43" ht="26.4">
      <c r="A62" s="90">
        <f t="shared" si="8"/>
        <v>55</v>
      </c>
      <c r="B62" s="52"/>
      <c r="C62" s="331" t="s">
        <v>44</v>
      </c>
      <c r="D62" s="332"/>
      <c r="E62" s="333"/>
      <c r="F62" s="39"/>
      <c r="G62" s="40"/>
      <c r="H62" s="41">
        <f>SUM(H63)</f>
        <v>762000</v>
      </c>
      <c r="I62" s="41">
        <f>SUM(I63)</f>
        <v>0</v>
      </c>
      <c r="J62" s="41">
        <f t="shared" si="9"/>
        <v>-762000</v>
      </c>
      <c r="K62" s="42"/>
      <c r="L62" s="121"/>
      <c r="M62" s="115" t="str">
        <f t="shared" si="10"/>
        <v/>
      </c>
      <c r="N62" s="29" t="str">
        <f t="shared" si="0"/>
        <v>-</v>
      </c>
      <c r="O62" s="29" t="str">
        <f t="shared" si="1"/>
        <v>項</v>
      </c>
      <c r="P62" s="29" t="str">
        <f t="shared" si="2"/>
        <v>-</v>
      </c>
      <c r="Q62" s="29" t="str">
        <f t="shared" si="3"/>
        <v>-</v>
      </c>
      <c r="R62" s="29" t="str">
        <f t="shared" si="4"/>
        <v>-</v>
      </c>
      <c r="U62" s="9" t="s">
        <v>1065</v>
      </c>
      <c r="V62" s="136" t="str">
        <f t="shared" si="11"/>
        <v/>
      </c>
      <c r="X62" s="9">
        <f t="shared" si="12"/>
        <v>1</v>
      </c>
      <c r="Y62" s="9">
        <f t="shared" si="13"/>
        <v>1</v>
      </c>
      <c r="Z62" s="9">
        <f t="shared" si="14"/>
        <v>1</v>
      </c>
      <c r="AA62" s="9">
        <f t="shared" si="15"/>
        <v>1</v>
      </c>
      <c r="AB62" s="11" t="str">
        <f t="shared" si="16"/>
        <v xml:space="preserve">②
</v>
      </c>
      <c r="AD62" s="43">
        <f t="shared" si="17"/>
        <v>0</v>
      </c>
      <c r="AE62" s="43">
        <f t="shared" si="18"/>
        <v>0</v>
      </c>
      <c r="AF62" s="43">
        <f t="shared" si="19"/>
        <v>0</v>
      </c>
      <c r="AH62" s="12" t="str">
        <f t="shared" si="20"/>
        <v>3款　利子割交付金</v>
      </c>
      <c r="AI62" s="12" t="str">
        <f t="shared" si="21"/>
        <v>1項　利子割交付金</v>
      </c>
      <c r="AJ62" s="12">
        <f t="shared" si="22"/>
        <v>0</v>
      </c>
      <c r="AK62" s="12" t="str">
        <f t="shared" si="23"/>
        <v>事項</v>
      </c>
      <c r="AM62" s="12" t="str">
        <f t="shared" si="24"/>
        <v>3款　利子割交付金1項　利子割交付金</v>
      </c>
      <c r="AP62" s="12" t="str">
        <f t="shared" si="25"/>
        <v>3款　利子割交付金1項　利子割交付金</v>
      </c>
      <c r="AQ62" s="9" t="str">
        <f t="shared" si="26"/>
        <v>3款　利子割交付金1項　利子割交付金</v>
      </c>
    </row>
    <row r="63" spans="1:43" ht="26.4">
      <c r="A63" s="90">
        <f t="shared" si="8"/>
        <v>56</v>
      </c>
      <c r="B63" s="45"/>
      <c r="C63" s="44"/>
      <c r="D63" s="331" t="s">
        <v>45</v>
      </c>
      <c r="E63" s="333"/>
      <c r="F63" s="46"/>
      <c r="G63" s="47"/>
      <c r="H63" s="41">
        <f>SUM(H64)</f>
        <v>762000</v>
      </c>
      <c r="I63" s="41">
        <f>SUM(I64)</f>
        <v>0</v>
      </c>
      <c r="J63" s="41">
        <f t="shared" si="9"/>
        <v>-762000</v>
      </c>
      <c r="K63" s="42"/>
      <c r="L63" s="121"/>
      <c r="M63" s="115" t="str">
        <f t="shared" si="10"/>
        <v/>
      </c>
      <c r="N63" s="29" t="str">
        <f t="shared" si="0"/>
        <v>-</v>
      </c>
      <c r="O63" s="29" t="str">
        <f t="shared" si="1"/>
        <v>-</v>
      </c>
      <c r="P63" s="29" t="str">
        <f t="shared" si="2"/>
        <v>目</v>
      </c>
      <c r="Q63" s="29" t="str">
        <f t="shared" si="3"/>
        <v>-</v>
      </c>
      <c r="R63" s="29" t="str">
        <f t="shared" si="4"/>
        <v>-</v>
      </c>
      <c r="U63" s="9" t="s">
        <v>1065</v>
      </c>
      <c r="V63" s="136" t="str">
        <f t="shared" si="11"/>
        <v/>
      </c>
      <c r="X63" s="9">
        <f t="shared" si="12"/>
        <v>1</v>
      </c>
      <c r="Y63" s="9">
        <f t="shared" si="13"/>
        <v>1</v>
      </c>
      <c r="Z63" s="9">
        <f t="shared" si="14"/>
        <v>1</v>
      </c>
      <c r="AA63" s="9">
        <f t="shared" si="15"/>
        <v>1</v>
      </c>
      <c r="AB63" s="11" t="str">
        <f t="shared" si="16"/>
        <v xml:space="preserve">②
</v>
      </c>
      <c r="AD63" s="43">
        <f t="shared" si="17"/>
        <v>8.5</v>
      </c>
      <c r="AE63" s="43">
        <f t="shared" si="18"/>
        <v>0</v>
      </c>
      <c r="AF63" s="43">
        <f t="shared" si="19"/>
        <v>0</v>
      </c>
      <c r="AH63" s="12" t="str">
        <f t="shared" si="20"/>
        <v>3款　利子割交付金</v>
      </c>
      <c r="AI63" s="12" t="str">
        <f t="shared" si="21"/>
        <v>1項　利子割交付金</v>
      </c>
      <c r="AJ63" s="12" t="str">
        <f t="shared" si="22"/>
        <v>1目　利子割交付金</v>
      </c>
      <c r="AK63" s="12">
        <f t="shared" si="23"/>
        <v>0</v>
      </c>
      <c r="AM63" s="12" t="str">
        <f t="shared" si="24"/>
        <v>3款　利子割交付金1項　利子割交付金1目　利子割交付金</v>
      </c>
      <c r="AP63" s="12" t="str">
        <f t="shared" si="25"/>
        <v>3款　利子割交付金1項　利子割交付金1目　利子割交付金</v>
      </c>
      <c r="AQ63" s="9" t="str">
        <f t="shared" si="26"/>
        <v>3款　利子割交付金1項　利子割交付金1目　利子割交付金</v>
      </c>
    </row>
    <row r="64" spans="1:43" ht="26.4">
      <c r="A64" s="90">
        <f t="shared" si="8"/>
        <v>57</v>
      </c>
      <c r="B64" s="45"/>
      <c r="C64" s="45"/>
      <c r="D64" s="44"/>
      <c r="E64" s="107" t="s">
        <v>46</v>
      </c>
      <c r="F64" s="46" t="s">
        <v>481</v>
      </c>
      <c r="G64" s="47" t="s">
        <v>494</v>
      </c>
      <c r="H64" s="41">
        <v>762000</v>
      </c>
      <c r="I64" s="41"/>
      <c r="J64" s="41">
        <f t="shared" si="9"/>
        <v>-762000</v>
      </c>
      <c r="K64" s="42"/>
      <c r="L64" s="121"/>
      <c r="M64" s="115" t="str">
        <f t="shared" si="10"/>
        <v/>
      </c>
      <c r="N64" s="29" t="str">
        <f t="shared" si="0"/>
        <v>-</v>
      </c>
      <c r="O64" s="29" t="str">
        <f t="shared" si="1"/>
        <v>-</v>
      </c>
      <c r="P64" s="29" t="str">
        <f t="shared" si="2"/>
        <v>-</v>
      </c>
      <c r="Q64" s="29" t="str">
        <f t="shared" si="3"/>
        <v>節</v>
      </c>
      <c r="R64" s="29" t="str">
        <f t="shared" si="4"/>
        <v>事項</v>
      </c>
      <c r="U64" s="9" t="s">
        <v>1065</v>
      </c>
      <c r="V64" s="136" t="str">
        <f t="shared" si="11"/>
        <v>財政局</v>
      </c>
      <c r="X64" s="9">
        <f t="shared" si="12"/>
        <v>1</v>
      </c>
      <c r="Y64" s="9">
        <f t="shared" si="13"/>
        <v>1</v>
      </c>
      <c r="Z64" s="9">
        <f t="shared" si="14"/>
        <v>1</v>
      </c>
      <c r="AA64" s="9">
        <f t="shared" si="15"/>
        <v>1</v>
      </c>
      <c r="AB64" s="11" t="str">
        <f t="shared" si="16"/>
        <v xml:space="preserve">②
</v>
      </c>
      <c r="AD64" s="43">
        <f t="shared" si="17"/>
        <v>0</v>
      </c>
      <c r="AE64" s="43">
        <f t="shared" si="18"/>
        <v>8.5</v>
      </c>
      <c r="AF64" s="43">
        <f t="shared" si="19"/>
        <v>6</v>
      </c>
      <c r="AH64" s="12" t="str">
        <f t="shared" si="20"/>
        <v>3款　利子割交付金</v>
      </c>
      <c r="AI64" s="12" t="str">
        <f t="shared" si="21"/>
        <v>1項　利子割交付金</v>
      </c>
      <c r="AJ64" s="12" t="str">
        <f t="shared" si="22"/>
        <v>1目　利子割交付金</v>
      </c>
      <c r="AK64" s="12" t="str">
        <f t="shared" si="23"/>
        <v>1節　利子割交付金</v>
      </c>
      <c r="AM64" s="12" t="str">
        <f t="shared" si="24"/>
        <v>3款　利子割交付金1項　利子割交付金1目　利子割交付金1節　利子割交付金</v>
      </c>
      <c r="AP64" s="12" t="str">
        <f t="shared" si="25"/>
        <v>3款　利子割交付金1項　利子割交付金1目　利子割交付金1節　利子割交付金</v>
      </c>
      <c r="AQ64" s="9" t="str">
        <f t="shared" si="26"/>
        <v>3款　利子割交付金1項　利子割交付金1目　利子割交付金1節　利子割交付金財政局</v>
      </c>
    </row>
    <row r="65" spans="1:43" ht="26.4">
      <c r="A65" s="90">
        <f t="shared" si="8"/>
        <v>58</v>
      </c>
      <c r="B65" s="331" t="s">
        <v>758</v>
      </c>
      <c r="C65" s="332"/>
      <c r="D65" s="332"/>
      <c r="E65" s="333"/>
      <c r="F65" s="39"/>
      <c r="G65" s="40"/>
      <c r="H65" s="41">
        <f>SUMIFS(H$8:H$1151,$U$8:$U$1151,$U65,$O$8:$O$1151,$O$9)</f>
        <v>2737000</v>
      </c>
      <c r="I65" s="41">
        <f>SUMIFS($I$8:$I$1151,$U$8:$U$1151,$U65,$O$8:$O$1151,$O$9)</f>
        <v>0</v>
      </c>
      <c r="J65" s="41">
        <f t="shared" si="9"/>
        <v>-2737000</v>
      </c>
      <c r="K65" s="42"/>
      <c r="L65" s="120"/>
      <c r="M65" s="114" t="str">
        <f t="shared" si="10"/>
        <v/>
      </c>
      <c r="N65" s="29" t="str">
        <f t="shared" si="0"/>
        <v>款</v>
      </c>
      <c r="O65" s="29" t="str">
        <f t="shared" si="1"/>
        <v>-</v>
      </c>
      <c r="P65" s="29" t="str">
        <f t="shared" si="2"/>
        <v>-</v>
      </c>
      <c r="Q65" s="29" t="str">
        <f t="shared" si="3"/>
        <v>-</v>
      </c>
      <c r="R65" s="29" t="str">
        <f t="shared" si="4"/>
        <v>-</v>
      </c>
      <c r="U65" s="9" t="s">
        <v>1066</v>
      </c>
      <c r="V65" s="136" t="str">
        <f t="shared" si="11"/>
        <v/>
      </c>
      <c r="X65" s="9">
        <f t="shared" si="12"/>
        <v>1</v>
      </c>
      <c r="Y65" s="9">
        <f t="shared" si="13"/>
        <v>1</v>
      </c>
      <c r="Z65" s="9">
        <f t="shared" si="14"/>
        <v>1</v>
      </c>
      <c r="AA65" s="9">
        <f t="shared" si="15"/>
        <v>1</v>
      </c>
      <c r="AB65" s="11" t="str">
        <f t="shared" si="16"/>
        <v xml:space="preserve">②
</v>
      </c>
      <c r="AD65" s="43">
        <f t="shared" si="17"/>
        <v>0</v>
      </c>
      <c r="AE65" s="43">
        <f t="shared" si="18"/>
        <v>0</v>
      </c>
      <c r="AF65" s="43">
        <f t="shared" si="19"/>
        <v>0</v>
      </c>
      <c r="AH65" s="12" t="str">
        <f t="shared" si="20"/>
        <v>4款　配当割交付金</v>
      </c>
      <c r="AI65" s="12">
        <f t="shared" si="21"/>
        <v>0</v>
      </c>
      <c r="AJ65" s="12">
        <f t="shared" si="22"/>
        <v>0</v>
      </c>
      <c r="AK65" s="12">
        <f t="shared" si="23"/>
        <v>0</v>
      </c>
      <c r="AM65" s="12" t="str">
        <f t="shared" si="24"/>
        <v>4款　配当割交付金</v>
      </c>
      <c r="AP65" s="12" t="str">
        <f t="shared" si="25"/>
        <v>4款　配当割交付金</v>
      </c>
      <c r="AQ65" s="9" t="str">
        <f t="shared" si="26"/>
        <v>4款　配当割交付金</v>
      </c>
    </row>
    <row r="66" spans="1:43" ht="26.4">
      <c r="A66" s="90">
        <f t="shared" si="8"/>
        <v>59</v>
      </c>
      <c r="B66" s="52"/>
      <c r="C66" s="331" t="s">
        <v>47</v>
      </c>
      <c r="D66" s="332"/>
      <c r="E66" s="333"/>
      <c r="F66" s="39"/>
      <c r="G66" s="40"/>
      <c r="H66" s="41">
        <f>SUM(H67)</f>
        <v>2737000</v>
      </c>
      <c r="I66" s="41">
        <f>SUM(I67)</f>
        <v>0</v>
      </c>
      <c r="J66" s="41">
        <f t="shared" si="9"/>
        <v>-2737000</v>
      </c>
      <c r="K66" s="42"/>
      <c r="L66" s="121"/>
      <c r="M66" s="115" t="str">
        <f t="shared" si="10"/>
        <v/>
      </c>
      <c r="N66" s="29" t="str">
        <f t="shared" si="0"/>
        <v>-</v>
      </c>
      <c r="O66" s="29" t="str">
        <f t="shared" si="1"/>
        <v>項</v>
      </c>
      <c r="P66" s="29" t="str">
        <f t="shared" si="2"/>
        <v>-</v>
      </c>
      <c r="Q66" s="29" t="str">
        <f t="shared" si="3"/>
        <v>-</v>
      </c>
      <c r="R66" s="29" t="str">
        <f t="shared" si="4"/>
        <v>-</v>
      </c>
      <c r="U66" s="9" t="s">
        <v>1066</v>
      </c>
      <c r="V66" s="136" t="str">
        <f t="shared" si="11"/>
        <v/>
      </c>
      <c r="X66" s="9">
        <f t="shared" si="12"/>
        <v>1</v>
      </c>
      <c r="Y66" s="9">
        <f t="shared" si="13"/>
        <v>1</v>
      </c>
      <c r="Z66" s="9">
        <f t="shared" si="14"/>
        <v>1</v>
      </c>
      <c r="AA66" s="9">
        <f t="shared" si="15"/>
        <v>1</v>
      </c>
      <c r="AB66" s="11" t="str">
        <f t="shared" si="16"/>
        <v xml:space="preserve">②
</v>
      </c>
      <c r="AD66" s="43">
        <f t="shared" si="17"/>
        <v>0</v>
      </c>
      <c r="AE66" s="43">
        <f t="shared" si="18"/>
        <v>0</v>
      </c>
      <c r="AF66" s="43">
        <f t="shared" si="19"/>
        <v>0</v>
      </c>
      <c r="AH66" s="12" t="str">
        <f t="shared" si="20"/>
        <v>4款　配当割交付金</v>
      </c>
      <c r="AI66" s="12" t="str">
        <f t="shared" si="21"/>
        <v>1項　配当割交付金</v>
      </c>
      <c r="AJ66" s="12">
        <f t="shared" si="22"/>
        <v>0</v>
      </c>
      <c r="AK66" s="12" t="str">
        <f t="shared" si="23"/>
        <v>事項</v>
      </c>
      <c r="AM66" s="12" t="str">
        <f t="shared" si="24"/>
        <v>4款　配当割交付金1項　配当割交付金</v>
      </c>
      <c r="AP66" s="12" t="str">
        <f t="shared" si="25"/>
        <v>4款　配当割交付金1項　配当割交付金</v>
      </c>
      <c r="AQ66" s="9" t="str">
        <f t="shared" si="26"/>
        <v>4款　配当割交付金1項　配当割交付金</v>
      </c>
    </row>
    <row r="67" spans="1:43" ht="26.4">
      <c r="A67" s="90">
        <f t="shared" si="8"/>
        <v>60</v>
      </c>
      <c r="B67" s="45"/>
      <c r="C67" s="44"/>
      <c r="D67" s="331" t="s">
        <v>48</v>
      </c>
      <c r="E67" s="333"/>
      <c r="F67" s="46"/>
      <c r="G67" s="47"/>
      <c r="H67" s="41">
        <f>SUM(H68)</f>
        <v>2737000</v>
      </c>
      <c r="I67" s="41">
        <f>SUM(I68)</f>
        <v>0</v>
      </c>
      <c r="J67" s="41">
        <f t="shared" si="9"/>
        <v>-2737000</v>
      </c>
      <c r="K67" s="42"/>
      <c r="L67" s="121"/>
      <c r="M67" s="115" t="str">
        <f t="shared" si="10"/>
        <v/>
      </c>
      <c r="N67" s="29" t="str">
        <f t="shared" si="0"/>
        <v>-</v>
      </c>
      <c r="O67" s="29" t="str">
        <f t="shared" si="1"/>
        <v>-</v>
      </c>
      <c r="P67" s="29" t="str">
        <f t="shared" si="2"/>
        <v>目</v>
      </c>
      <c r="Q67" s="29" t="str">
        <f t="shared" si="3"/>
        <v>-</v>
      </c>
      <c r="R67" s="29" t="str">
        <f t="shared" si="4"/>
        <v>-</v>
      </c>
      <c r="U67" s="9" t="s">
        <v>1066</v>
      </c>
      <c r="V67" s="136" t="str">
        <f t="shared" si="11"/>
        <v/>
      </c>
      <c r="X67" s="9">
        <f t="shared" si="12"/>
        <v>1</v>
      </c>
      <c r="Y67" s="9">
        <f t="shared" si="13"/>
        <v>1</v>
      </c>
      <c r="Z67" s="9">
        <f t="shared" si="14"/>
        <v>1</v>
      </c>
      <c r="AA67" s="9">
        <f t="shared" si="15"/>
        <v>1</v>
      </c>
      <c r="AB67" s="11" t="str">
        <f t="shared" si="16"/>
        <v xml:space="preserve">②
</v>
      </c>
      <c r="AD67" s="43">
        <f t="shared" si="17"/>
        <v>8.5</v>
      </c>
      <c r="AE67" s="43">
        <f t="shared" si="18"/>
        <v>0</v>
      </c>
      <c r="AF67" s="43">
        <f t="shared" si="19"/>
        <v>0</v>
      </c>
      <c r="AH67" s="12" t="str">
        <f t="shared" si="20"/>
        <v>4款　配当割交付金</v>
      </c>
      <c r="AI67" s="12" t="str">
        <f t="shared" si="21"/>
        <v>1項　配当割交付金</v>
      </c>
      <c r="AJ67" s="12" t="str">
        <f t="shared" si="22"/>
        <v>1目　配当割交付金</v>
      </c>
      <c r="AK67" s="12">
        <f t="shared" si="23"/>
        <v>0</v>
      </c>
      <c r="AM67" s="12" t="str">
        <f t="shared" si="24"/>
        <v>4款　配当割交付金1項　配当割交付金1目　配当割交付金</v>
      </c>
      <c r="AP67" s="12" t="str">
        <f t="shared" si="25"/>
        <v>4款　配当割交付金1項　配当割交付金1目　配当割交付金</v>
      </c>
      <c r="AQ67" s="9" t="str">
        <f t="shared" si="26"/>
        <v>4款　配当割交付金1項　配当割交付金1目　配当割交付金</v>
      </c>
    </row>
    <row r="68" spans="1:43" ht="26.4">
      <c r="A68" s="90">
        <f t="shared" si="8"/>
        <v>61</v>
      </c>
      <c r="B68" s="45"/>
      <c r="C68" s="45"/>
      <c r="D68" s="44"/>
      <c r="E68" s="107" t="s">
        <v>49</v>
      </c>
      <c r="F68" s="46" t="s">
        <v>482</v>
      </c>
      <c r="G68" s="47" t="s">
        <v>494</v>
      </c>
      <c r="H68" s="41">
        <v>2737000</v>
      </c>
      <c r="I68" s="41"/>
      <c r="J68" s="41">
        <f t="shared" si="9"/>
        <v>-2737000</v>
      </c>
      <c r="K68" s="42"/>
      <c r="L68" s="121"/>
      <c r="M68" s="115" t="str">
        <f t="shared" si="10"/>
        <v/>
      </c>
      <c r="N68" s="29" t="str">
        <f t="shared" si="0"/>
        <v>-</v>
      </c>
      <c r="O68" s="29" t="str">
        <f t="shared" si="1"/>
        <v>-</v>
      </c>
      <c r="P68" s="29" t="str">
        <f t="shared" si="2"/>
        <v>-</v>
      </c>
      <c r="Q68" s="29" t="str">
        <f t="shared" si="3"/>
        <v>節</v>
      </c>
      <c r="R68" s="29" t="str">
        <f t="shared" si="4"/>
        <v>事項</v>
      </c>
      <c r="U68" s="9" t="s">
        <v>1066</v>
      </c>
      <c r="V68" s="136" t="str">
        <f t="shared" si="11"/>
        <v>財政局</v>
      </c>
      <c r="X68" s="9">
        <f t="shared" si="12"/>
        <v>1</v>
      </c>
      <c r="Y68" s="9">
        <f t="shared" si="13"/>
        <v>1</v>
      </c>
      <c r="Z68" s="9">
        <f t="shared" si="14"/>
        <v>1</v>
      </c>
      <c r="AA68" s="9">
        <f t="shared" si="15"/>
        <v>1</v>
      </c>
      <c r="AB68" s="11" t="str">
        <f t="shared" si="16"/>
        <v xml:space="preserve">②
</v>
      </c>
      <c r="AD68" s="43">
        <f t="shared" si="17"/>
        <v>0</v>
      </c>
      <c r="AE68" s="43">
        <f t="shared" si="18"/>
        <v>8.5</v>
      </c>
      <c r="AF68" s="43">
        <f t="shared" si="19"/>
        <v>6</v>
      </c>
      <c r="AH68" s="12" t="str">
        <f t="shared" si="20"/>
        <v>4款　配当割交付金</v>
      </c>
      <c r="AI68" s="12" t="str">
        <f t="shared" si="21"/>
        <v>1項　配当割交付金</v>
      </c>
      <c r="AJ68" s="12" t="str">
        <f t="shared" si="22"/>
        <v>1目　配当割交付金</v>
      </c>
      <c r="AK68" s="12" t="str">
        <f t="shared" si="23"/>
        <v>1節　配当割交付金</v>
      </c>
      <c r="AM68" s="12" t="str">
        <f t="shared" si="24"/>
        <v>4款　配当割交付金1項　配当割交付金1目　配当割交付金1節　配当割交付金</v>
      </c>
      <c r="AP68" s="12" t="str">
        <f t="shared" si="25"/>
        <v>4款　配当割交付金1項　配当割交付金1目　配当割交付金1節　配当割交付金</v>
      </c>
      <c r="AQ68" s="9" t="str">
        <f t="shared" si="26"/>
        <v>4款　配当割交付金1項　配当割交付金1目　配当割交付金1節　配当割交付金財政局</v>
      </c>
    </row>
    <row r="69" spans="1:43" ht="26.4">
      <c r="A69" s="90">
        <f t="shared" si="8"/>
        <v>62</v>
      </c>
      <c r="B69" s="331" t="s">
        <v>759</v>
      </c>
      <c r="C69" s="332"/>
      <c r="D69" s="332"/>
      <c r="E69" s="333"/>
      <c r="F69" s="39"/>
      <c r="G69" s="40"/>
      <c r="H69" s="41">
        <f>SUMIFS(H$8:H$1151,$U$8:$U$1151,$U69,$O$8:$O$1151,$O$9)</f>
        <v>2347000</v>
      </c>
      <c r="I69" s="41">
        <f>SUMIFS($I$8:$I$1151,$U$8:$U$1151,$U69,$O$8:$O$1151,$O$9)</f>
        <v>0</v>
      </c>
      <c r="J69" s="41">
        <f t="shared" si="9"/>
        <v>-2347000</v>
      </c>
      <c r="K69" s="42"/>
      <c r="L69" s="120"/>
      <c r="M69" s="114" t="str">
        <f t="shared" si="10"/>
        <v/>
      </c>
      <c r="N69" s="29" t="str">
        <f t="shared" si="0"/>
        <v>款</v>
      </c>
      <c r="O69" s="29" t="str">
        <f t="shared" si="1"/>
        <v>-</v>
      </c>
      <c r="P69" s="29" t="str">
        <f t="shared" si="2"/>
        <v>-</v>
      </c>
      <c r="Q69" s="29" t="str">
        <f t="shared" si="3"/>
        <v>-</v>
      </c>
      <c r="R69" s="29" t="str">
        <f t="shared" si="4"/>
        <v>-</v>
      </c>
      <c r="U69" s="9" t="s">
        <v>1067</v>
      </c>
      <c r="V69" s="136" t="str">
        <f t="shared" si="11"/>
        <v/>
      </c>
      <c r="X69" s="9">
        <f t="shared" si="12"/>
        <v>1</v>
      </c>
      <c r="Y69" s="9">
        <f t="shared" si="13"/>
        <v>1</v>
      </c>
      <c r="Z69" s="9">
        <f t="shared" si="14"/>
        <v>1</v>
      </c>
      <c r="AA69" s="9">
        <f t="shared" si="15"/>
        <v>1</v>
      </c>
      <c r="AB69" s="11" t="str">
        <f t="shared" si="16"/>
        <v xml:space="preserve">②
</v>
      </c>
      <c r="AD69" s="43">
        <f t="shared" si="17"/>
        <v>0</v>
      </c>
      <c r="AE69" s="43">
        <f t="shared" si="18"/>
        <v>0</v>
      </c>
      <c r="AF69" s="43">
        <f t="shared" si="19"/>
        <v>0</v>
      </c>
      <c r="AH69" s="12" t="str">
        <f t="shared" si="20"/>
        <v>5款　株式等譲渡所得割交付金</v>
      </c>
      <c r="AI69" s="12">
        <f t="shared" si="21"/>
        <v>0</v>
      </c>
      <c r="AJ69" s="12">
        <f t="shared" si="22"/>
        <v>0</v>
      </c>
      <c r="AK69" s="12">
        <f t="shared" si="23"/>
        <v>0</v>
      </c>
      <c r="AM69" s="12" t="str">
        <f t="shared" si="24"/>
        <v>5款　株式等譲渡所得割交付金</v>
      </c>
      <c r="AP69" s="12" t="str">
        <f t="shared" si="25"/>
        <v>5款　株式等譲渡所得割交付金</v>
      </c>
      <c r="AQ69" s="9" t="str">
        <f t="shared" si="26"/>
        <v>5款　株式等譲渡所得割交付金</v>
      </c>
    </row>
    <row r="70" spans="1:43" ht="26.4">
      <c r="A70" s="90">
        <f t="shared" si="8"/>
        <v>63</v>
      </c>
      <c r="B70" s="52"/>
      <c r="C70" s="331" t="s">
        <v>50</v>
      </c>
      <c r="D70" s="332"/>
      <c r="E70" s="333"/>
      <c r="F70" s="39"/>
      <c r="G70" s="40"/>
      <c r="H70" s="41">
        <f>SUM(H71)</f>
        <v>2347000</v>
      </c>
      <c r="I70" s="41">
        <f>SUM(I71)</f>
        <v>0</v>
      </c>
      <c r="J70" s="41">
        <f t="shared" si="9"/>
        <v>-2347000</v>
      </c>
      <c r="K70" s="42"/>
      <c r="L70" s="121"/>
      <c r="M70" s="115" t="str">
        <f t="shared" si="10"/>
        <v/>
      </c>
      <c r="N70" s="29" t="str">
        <f t="shared" si="0"/>
        <v>-</v>
      </c>
      <c r="O70" s="29" t="str">
        <f t="shared" si="1"/>
        <v>項</v>
      </c>
      <c r="P70" s="29" t="str">
        <f t="shared" si="2"/>
        <v>-</v>
      </c>
      <c r="Q70" s="29" t="str">
        <f t="shared" si="3"/>
        <v>-</v>
      </c>
      <c r="R70" s="29" t="str">
        <f t="shared" si="4"/>
        <v>-</v>
      </c>
      <c r="U70" s="9" t="s">
        <v>1067</v>
      </c>
      <c r="V70" s="136" t="str">
        <f t="shared" si="11"/>
        <v/>
      </c>
      <c r="X70" s="9">
        <f t="shared" si="12"/>
        <v>1</v>
      </c>
      <c r="Y70" s="9">
        <f t="shared" si="13"/>
        <v>1</v>
      </c>
      <c r="Z70" s="9">
        <f t="shared" si="14"/>
        <v>1</v>
      </c>
      <c r="AA70" s="9">
        <f t="shared" si="15"/>
        <v>1</v>
      </c>
      <c r="AB70" s="11" t="str">
        <f t="shared" si="16"/>
        <v xml:space="preserve">②
</v>
      </c>
      <c r="AD70" s="43">
        <f t="shared" si="17"/>
        <v>0</v>
      </c>
      <c r="AE70" s="43">
        <f t="shared" si="18"/>
        <v>0</v>
      </c>
      <c r="AF70" s="43">
        <f t="shared" si="19"/>
        <v>0</v>
      </c>
      <c r="AH70" s="12" t="str">
        <f t="shared" si="20"/>
        <v>5款　株式等譲渡所得割交付金</v>
      </c>
      <c r="AI70" s="12" t="str">
        <f t="shared" si="21"/>
        <v>1項　株式等譲渡所得割交付金</v>
      </c>
      <c r="AJ70" s="12">
        <f t="shared" si="22"/>
        <v>0</v>
      </c>
      <c r="AK70" s="12" t="str">
        <f t="shared" si="23"/>
        <v>事項</v>
      </c>
      <c r="AM70" s="12" t="str">
        <f t="shared" si="24"/>
        <v>5款　株式等譲渡所得割交付金1項　株式等譲渡所得割交付金</v>
      </c>
      <c r="AP70" s="12" t="str">
        <f t="shared" si="25"/>
        <v>5款　株式等譲渡所得割交付金1項　株式等譲渡所得割交付金</v>
      </c>
      <c r="AQ70" s="9" t="str">
        <f t="shared" si="26"/>
        <v>5款　株式等譲渡所得割交付金1項　株式等譲渡所得割交付金</v>
      </c>
    </row>
    <row r="71" spans="1:43" ht="26.4">
      <c r="A71" s="90">
        <f t="shared" si="8"/>
        <v>64</v>
      </c>
      <c r="B71" s="45"/>
      <c r="C71" s="44"/>
      <c r="D71" s="331" t="s">
        <v>51</v>
      </c>
      <c r="E71" s="333"/>
      <c r="F71" s="46"/>
      <c r="G71" s="47"/>
      <c r="H71" s="41">
        <f>SUM(H72)</f>
        <v>2347000</v>
      </c>
      <c r="I71" s="41">
        <f>SUM(I72)</f>
        <v>0</v>
      </c>
      <c r="J71" s="41">
        <f t="shared" si="9"/>
        <v>-2347000</v>
      </c>
      <c r="K71" s="42"/>
      <c r="L71" s="121"/>
      <c r="M71" s="115" t="str">
        <f t="shared" si="10"/>
        <v/>
      </c>
      <c r="N71" s="29" t="str">
        <f t="shared" si="0"/>
        <v>-</v>
      </c>
      <c r="O71" s="29" t="str">
        <f t="shared" si="1"/>
        <v>-</v>
      </c>
      <c r="P71" s="29" t="str">
        <f t="shared" si="2"/>
        <v>目</v>
      </c>
      <c r="Q71" s="29" t="str">
        <f t="shared" si="3"/>
        <v>-</v>
      </c>
      <c r="R71" s="29" t="str">
        <f t="shared" si="4"/>
        <v>-</v>
      </c>
      <c r="U71" s="9" t="s">
        <v>1067</v>
      </c>
      <c r="V71" s="136" t="str">
        <f t="shared" si="11"/>
        <v/>
      </c>
      <c r="X71" s="9">
        <f t="shared" si="12"/>
        <v>1</v>
      </c>
      <c r="Y71" s="9">
        <f t="shared" si="13"/>
        <v>1</v>
      </c>
      <c r="Z71" s="9">
        <f t="shared" si="14"/>
        <v>1</v>
      </c>
      <c r="AA71" s="9">
        <f t="shared" si="15"/>
        <v>1</v>
      </c>
      <c r="AB71" s="11" t="str">
        <f t="shared" si="16"/>
        <v xml:space="preserve">②
</v>
      </c>
      <c r="AD71" s="43">
        <f t="shared" si="17"/>
        <v>13.5</v>
      </c>
      <c r="AE71" s="43">
        <f t="shared" si="18"/>
        <v>0</v>
      </c>
      <c r="AF71" s="43">
        <f t="shared" si="19"/>
        <v>0</v>
      </c>
      <c r="AH71" s="12" t="str">
        <f t="shared" si="20"/>
        <v>5款　株式等譲渡所得割交付金</v>
      </c>
      <c r="AI71" s="12" t="str">
        <f t="shared" si="21"/>
        <v>1項　株式等譲渡所得割交付金</v>
      </c>
      <c r="AJ71" s="12" t="str">
        <f t="shared" si="22"/>
        <v>1目　株式等譲渡所得割交付金</v>
      </c>
      <c r="AK71" s="12">
        <f t="shared" si="23"/>
        <v>0</v>
      </c>
      <c r="AM71" s="12" t="str">
        <f t="shared" si="24"/>
        <v>5款　株式等譲渡所得割交付金1項　株式等譲渡所得割交付金1目　株式等譲渡所得割交付金</v>
      </c>
      <c r="AP71" s="12" t="str">
        <f t="shared" si="25"/>
        <v>5款　株式等譲渡所得割交付金1項　株式等譲渡所得割交付金1目　株式等譲渡所得割交付金</v>
      </c>
      <c r="AQ71" s="9" t="str">
        <f t="shared" si="26"/>
        <v>5款　株式等譲渡所得割交付金1項　株式等譲渡所得割交付金1目　株式等譲渡所得割交付金</v>
      </c>
    </row>
    <row r="72" spans="1:43" ht="26.4">
      <c r="A72" s="90">
        <f t="shared" si="8"/>
        <v>65</v>
      </c>
      <c r="B72" s="45"/>
      <c r="C72" s="45"/>
      <c r="D72" s="44"/>
      <c r="E72" s="107" t="s">
        <v>52</v>
      </c>
      <c r="F72" s="46" t="s">
        <v>483</v>
      </c>
      <c r="G72" s="47" t="s">
        <v>494</v>
      </c>
      <c r="H72" s="41">
        <v>2347000</v>
      </c>
      <c r="I72" s="41"/>
      <c r="J72" s="41">
        <f t="shared" si="9"/>
        <v>-2347000</v>
      </c>
      <c r="K72" s="42"/>
      <c r="L72" s="121"/>
      <c r="M72" s="115" t="str">
        <f t="shared" si="10"/>
        <v/>
      </c>
      <c r="N72" s="29" t="str">
        <f t="shared" ref="N72:N135" si="63">IF(B72&lt;&gt;"","款","-")</f>
        <v>-</v>
      </c>
      <c r="O72" s="29" t="str">
        <f t="shared" ref="O72:O135" si="64">IF(C72&lt;&gt;"","項","-")</f>
        <v>-</v>
      </c>
      <c r="P72" s="29" t="str">
        <f t="shared" ref="P72:P135" si="65">IF(D72&lt;&gt;"","目","-")</f>
        <v>-</v>
      </c>
      <c r="Q72" s="29" t="str">
        <f t="shared" ref="Q72:Q135" si="66">IF(E72&lt;&gt;"","節","-")</f>
        <v>節</v>
      </c>
      <c r="R72" s="29" t="str">
        <f t="shared" ref="R72:R135" si="67">IF(F72&lt;&gt;"","事項","-")</f>
        <v>事項</v>
      </c>
      <c r="U72" s="9" t="s">
        <v>1067</v>
      </c>
      <c r="V72" s="136" t="str">
        <f t="shared" si="11"/>
        <v>財政局</v>
      </c>
      <c r="X72" s="9">
        <f t="shared" si="12"/>
        <v>1</v>
      </c>
      <c r="Y72" s="9">
        <f t="shared" si="13"/>
        <v>1</v>
      </c>
      <c r="Z72" s="9">
        <f t="shared" si="14"/>
        <v>1</v>
      </c>
      <c r="AA72" s="9">
        <f t="shared" si="15"/>
        <v>1</v>
      </c>
      <c r="AB72" s="11" t="str">
        <f t="shared" si="16"/>
        <v xml:space="preserve">②
</v>
      </c>
      <c r="AD72" s="43">
        <f t="shared" si="17"/>
        <v>0</v>
      </c>
      <c r="AE72" s="43">
        <f t="shared" si="18"/>
        <v>13.5</v>
      </c>
      <c r="AF72" s="43">
        <f t="shared" si="19"/>
        <v>11</v>
      </c>
      <c r="AH72" s="12" t="str">
        <f t="shared" si="20"/>
        <v>5款　株式等譲渡所得割交付金</v>
      </c>
      <c r="AI72" s="12" t="str">
        <f t="shared" si="21"/>
        <v>1項　株式等譲渡所得割交付金</v>
      </c>
      <c r="AJ72" s="12" t="str">
        <f t="shared" si="22"/>
        <v>1目　株式等譲渡所得割交付金</v>
      </c>
      <c r="AK72" s="12" t="str">
        <f t="shared" si="23"/>
        <v>1節　株式等譲渡所得割交付金</v>
      </c>
      <c r="AM72" s="12" t="str">
        <f t="shared" si="24"/>
        <v>5款　株式等譲渡所得割交付金1項　株式等譲渡所得割交付金1目　株式等譲渡所得割交付金1節　株式等譲渡所得割交付金</v>
      </c>
      <c r="AP72" s="12" t="str">
        <f t="shared" si="25"/>
        <v>5款　株式等譲渡所得割交付金1項　株式等譲渡所得割交付金1目　株式等譲渡所得割交付金1節　株式等譲渡所得割交付金</v>
      </c>
      <c r="AQ72" s="9" t="str">
        <f t="shared" si="26"/>
        <v>5款　株式等譲渡所得割交付金1項　株式等譲渡所得割交付金1目　株式等譲渡所得割交付金1節　株式等譲渡所得割交付金財政局</v>
      </c>
    </row>
    <row r="73" spans="1:43" ht="26.4">
      <c r="A73" s="90">
        <f t="shared" si="8"/>
        <v>66</v>
      </c>
      <c r="B73" s="331" t="s">
        <v>753</v>
      </c>
      <c r="C73" s="332"/>
      <c r="D73" s="332"/>
      <c r="E73" s="333"/>
      <c r="F73" s="39"/>
      <c r="G73" s="40"/>
      <c r="H73" s="41">
        <f>SUMIFS(H$8:H$1151,$U$8:$U$1151,$U73,$O$8:$O$1151,$O$9)</f>
        <v>385000</v>
      </c>
      <c r="I73" s="41">
        <f>SUMIFS($I$8:$I$1151,$U$8:$U$1151,$U73,$O$8:$O$1151,$O$9)</f>
        <v>0</v>
      </c>
      <c r="J73" s="41">
        <f t="shared" si="9"/>
        <v>-385000</v>
      </c>
      <c r="K73" s="42"/>
      <c r="L73" s="120"/>
      <c r="M73" s="114" t="str">
        <f t="shared" si="10"/>
        <v/>
      </c>
      <c r="N73" s="29" t="str">
        <f t="shared" si="63"/>
        <v>款</v>
      </c>
      <c r="O73" s="29" t="str">
        <f t="shared" si="64"/>
        <v>-</v>
      </c>
      <c r="P73" s="29" t="str">
        <f t="shared" si="65"/>
        <v>-</v>
      </c>
      <c r="Q73" s="29" t="str">
        <f t="shared" si="66"/>
        <v>-</v>
      </c>
      <c r="R73" s="29" t="str">
        <f t="shared" si="67"/>
        <v>-</v>
      </c>
      <c r="U73" s="9" t="s">
        <v>1068</v>
      </c>
      <c r="V73" s="136" t="str">
        <f t="shared" si="11"/>
        <v/>
      </c>
      <c r="X73" s="9">
        <f t="shared" si="12"/>
        <v>1</v>
      </c>
      <c r="Y73" s="9">
        <f t="shared" si="13"/>
        <v>1</v>
      </c>
      <c r="Z73" s="9">
        <f t="shared" si="14"/>
        <v>1</v>
      </c>
      <c r="AA73" s="9">
        <f t="shared" si="15"/>
        <v>1</v>
      </c>
      <c r="AB73" s="11" t="str">
        <f t="shared" si="16"/>
        <v xml:space="preserve">②
</v>
      </c>
      <c r="AD73" s="43">
        <f t="shared" si="17"/>
        <v>0</v>
      </c>
      <c r="AE73" s="43">
        <f t="shared" si="18"/>
        <v>0</v>
      </c>
      <c r="AF73" s="43">
        <f t="shared" si="19"/>
        <v>0</v>
      </c>
      <c r="AH73" s="12" t="str">
        <f t="shared" si="20"/>
        <v>6款　分離課税所得割交付金</v>
      </c>
      <c r="AI73" s="12">
        <f t="shared" si="21"/>
        <v>0</v>
      </c>
      <c r="AJ73" s="12">
        <f t="shared" si="22"/>
        <v>0</v>
      </c>
      <c r="AK73" s="12">
        <f t="shared" si="23"/>
        <v>0</v>
      </c>
      <c r="AM73" s="12" t="str">
        <f t="shared" si="24"/>
        <v>6款　分離課税所得割交付金</v>
      </c>
      <c r="AP73" s="12" t="str">
        <f t="shared" si="25"/>
        <v>6款　分離課税所得割交付金</v>
      </c>
      <c r="AQ73" s="9" t="str">
        <f t="shared" si="26"/>
        <v>6款　分離課税所得割交付金</v>
      </c>
    </row>
    <row r="74" spans="1:43" ht="26.4">
      <c r="A74" s="90">
        <f t="shared" si="8"/>
        <v>67</v>
      </c>
      <c r="B74" s="52"/>
      <c r="C74" s="331" t="s">
        <v>754</v>
      </c>
      <c r="D74" s="332"/>
      <c r="E74" s="333"/>
      <c r="F74" s="39"/>
      <c r="G74" s="40"/>
      <c r="H74" s="41">
        <f>SUM(H75)</f>
        <v>385000</v>
      </c>
      <c r="I74" s="41">
        <f>SUM(I75)</f>
        <v>0</v>
      </c>
      <c r="J74" s="41">
        <f t="shared" si="9"/>
        <v>-385000</v>
      </c>
      <c r="K74" s="42"/>
      <c r="L74" s="121"/>
      <c r="M74" s="115" t="str">
        <f t="shared" si="10"/>
        <v/>
      </c>
      <c r="N74" s="29" t="str">
        <f t="shared" si="63"/>
        <v>-</v>
      </c>
      <c r="O74" s="29" t="str">
        <f t="shared" si="64"/>
        <v>項</v>
      </c>
      <c r="P74" s="29" t="str">
        <f t="shared" si="65"/>
        <v>-</v>
      </c>
      <c r="Q74" s="29" t="str">
        <f t="shared" si="66"/>
        <v>-</v>
      </c>
      <c r="R74" s="29" t="str">
        <f t="shared" si="67"/>
        <v>-</v>
      </c>
      <c r="U74" s="9" t="s">
        <v>1068</v>
      </c>
      <c r="V74" s="136" t="str">
        <f t="shared" si="11"/>
        <v/>
      </c>
      <c r="X74" s="9">
        <f t="shared" si="12"/>
        <v>1</v>
      </c>
      <c r="Y74" s="9">
        <f t="shared" si="13"/>
        <v>1</v>
      </c>
      <c r="Z74" s="9">
        <f t="shared" si="14"/>
        <v>1</v>
      </c>
      <c r="AA74" s="9">
        <f t="shared" si="15"/>
        <v>1</v>
      </c>
      <c r="AB74" s="11" t="str">
        <f t="shared" si="16"/>
        <v xml:space="preserve">②
</v>
      </c>
      <c r="AD74" s="43">
        <f t="shared" si="17"/>
        <v>0</v>
      </c>
      <c r="AE74" s="43">
        <f t="shared" si="18"/>
        <v>0</v>
      </c>
      <c r="AF74" s="43">
        <f t="shared" si="19"/>
        <v>0</v>
      </c>
      <c r="AH74" s="12" t="str">
        <f t="shared" si="20"/>
        <v>6款　分離課税所得割交付金</v>
      </c>
      <c r="AI74" s="12" t="str">
        <f t="shared" si="21"/>
        <v>1項　分離課税所得割交付金</v>
      </c>
      <c r="AJ74" s="12">
        <f t="shared" si="22"/>
        <v>0</v>
      </c>
      <c r="AK74" s="12" t="str">
        <f t="shared" si="23"/>
        <v>事項</v>
      </c>
      <c r="AM74" s="12" t="str">
        <f t="shared" si="24"/>
        <v>6款　分離課税所得割交付金1項　分離課税所得割交付金</v>
      </c>
      <c r="AP74" s="12" t="str">
        <f t="shared" si="25"/>
        <v>6款　分離課税所得割交付金1項　分離課税所得割交付金</v>
      </c>
      <c r="AQ74" s="9" t="str">
        <f t="shared" si="26"/>
        <v>6款　分離課税所得割交付金1項　分離課税所得割交付金</v>
      </c>
    </row>
    <row r="75" spans="1:43" ht="26.4">
      <c r="A75" s="90">
        <f t="shared" si="8"/>
        <v>68</v>
      </c>
      <c r="B75" s="45"/>
      <c r="C75" s="44"/>
      <c r="D75" s="331" t="s">
        <v>755</v>
      </c>
      <c r="E75" s="333"/>
      <c r="F75" s="46"/>
      <c r="G75" s="47"/>
      <c r="H75" s="41">
        <f>SUM(H76)</f>
        <v>385000</v>
      </c>
      <c r="I75" s="41">
        <f>SUM(I76)</f>
        <v>0</v>
      </c>
      <c r="J75" s="41">
        <f t="shared" si="9"/>
        <v>-385000</v>
      </c>
      <c r="K75" s="42"/>
      <c r="L75" s="121"/>
      <c r="M75" s="115" t="str">
        <f t="shared" si="10"/>
        <v/>
      </c>
      <c r="N75" s="29" t="str">
        <f t="shared" si="63"/>
        <v>-</v>
      </c>
      <c r="O75" s="29" t="str">
        <f t="shared" si="64"/>
        <v>-</v>
      </c>
      <c r="P75" s="29" t="str">
        <f t="shared" si="65"/>
        <v>目</v>
      </c>
      <c r="Q75" s="29" t="str">
        <f t="shared" si="66"/>
        <v>-</v>
      </c>
      <c r="R75" s="29" t="str">
        <f t="shared" si="67"/>
        <v>-</v>
      </c>
      <c r="U75" s="9" t="s">
        <v>1068</v>
      </c>
      <c r="V75" s="136" t="str">
        <f t="shared" si="11"/>
        <v/>
      </c>
      <c r="X75" s="9">
        <f t="shared" si="12"/>
        <v>1</v>
      </c>
      <c r="Y75" s="9">
        <f t="shared" si="13"/>
        <v>1</v>
      </c>
      <c r="Z75" s="9">
        <f t="shared" si="14"/>
        <v>1</v>
      </c>
      <c r="AA75" s="9">
        <f t="shared" si="15"/>
        <v>1</v>
      </c>
      <c r="AB75" s="11" t="str">
        <f t="shared" si="16"/>
        <v xml:space="preserve">②
</v>
      </c>
      <c r="AD75" s="43">
        <f t="shared" si="17"/>
        <v>12.5</v>
      </c>
      <c r="AE75" s="43">
        <f t="shared" si="18"/>
        <v>0</v>
      </c>
      <c r="AF75" s="43">
        <f t="shared" si="19"/>
        <v>0</v>
      </c>
      <c r="AH75" s="12" t="str">
        <f t="shared" si="20"/>
        <v>6款　分離課税所得割交付金</v>
      </c>
      <c r="AI75" s="12" t="str">
        <f t="shared" si="21"/>
        <v>1項　分離課税所得割交付金</v>
      </c>
      <c r="AJ75" s="12" t="str">
        <f t="shared" si="22"/>
        <v>1目　分離課税所得割交付金</v>
      </c>
      <c r="AK75" s="12">
        <f t="shared" si="23"/>
        <v>0</v>
      </c>
      <c r="AM75" s="12" t="str">
        <f t="shared" si="24"/>
        <v>6款　分離課税所得割交付金1項　分離課税所得割交付金1目　分離課税所得割交付金</v>
      </c>
      <c r="AP75" s="12" t="str">
        <f t="shared" si="25"/>
        <v>6款　分離課税所得割交付金1項　分離課税所得割交付金1目　分離課税所得割交付金</v>
      </c>
      <c r="AQ75" s="9" t="str">
        <f t="shared" si="26"/>
        <v>6款　分離課税所得割交付金1項　分離課税所得割交付金1目　分離課税所得割交付金</v>
      </c>
    </row>
    <row r="76" spans="1:43" ht="26.4">
      <c r="A76" s="90">
        <f t="shared" si="8"/>
        <v>69</v>
      </c>
      <c r="B76" s="45"/>
      <c r="C76" s="45"/>
      <c r="D76" s="44"/>
      <c r="E76" s="107" t="s">
        <v>763</v>
      </c>
      <c r="F76" s="46" t="s">
        <v>756</v>
      </c>
      <c r="G76" s="47" t="s">
        <v>494</v>
      </c>
      <c r="H76" s="41">
        <v>385000</v>
      </c>
      <c r="I76" s="41"/>
      <c r="J76" s="41">
        <f t="shared" si="9"/>
        <v>-385000</v>
      </c>
      <c r="K76" s="42"/>
      <c r="L76" s="121"/>
      <c r="M76" s="115" t="str">
        <f t="shared" si="10"/>
        <v/>
      </c>
      <c r="N76" s="29" t="str">
        <f t="shared" si="63"/>
        <v>-</v>
      </c>
      <c r="O76" s="29" t="str">
        <f t="shared" si="64"/>
        <v>-</v>
      </c>
      <c r="P76" s="29" t="str">
        <f t="shared" si="65"/>
        <v>-</v>
      </c>
      <c r="Q76" s="29" t="str">
        <f t="shared" si="66"/>
        <v>節</v>
      </c>
      <c r="R76" s="29" t="str">
        <f t="shared" si="67"/>
        <v>事項</v>
      </c>
      <c r="U76" s="9" t="s">
        <v>1068</v>
      </c>
      <c r="V76" s="136" t="str">
        <f t="shared" si="11"/>
        <v>財政局</v>
      </c>
      <c r="X76" s="9">
        <f t="shared" si="12"/>
        <v>1</v>
      </c>
      <c r="Y76" s="9">
        <f t="shared" si="13"/>
        <v>1</v>
      </c>
      <c r="Z76" s="9">
        <f t="shared" si="14"/>
        <v>1</v>
      </c>
      <c r="AA76" s="9">
        <f t="shared" si="15"/>
        <v>1</v>
      </c>
      <c r="AB76" s="11" t="str">
        <f t="shared" si="16"/>
        <v xml:space="preserve">②
</v>
      </c>
      <c r="AD76" s="43">
        <f t="shared" si="17"/>
        <v>0</v>
      </c>
      <c r="AE76" s="43">
        <f t="shared" si="18"/>
        <v>12.5</v>
      </c>
      <c r="AF76" s="43">
        <f t="shared" si="19"/>
        <v>10</v>
      </c>
      <c r="AH76" s="12" t="str">
        <f t="shared" si="20"/>
        <v>6款　分離課税所得割交付金</v>
      </c>
      <c r="AI76" s="12" t="str">
        <f t="shared" si="21"/>
        <v>1項　分離課税所得割交付金</v>
      </c>
      <c r="AJ76" s="12" t="str">
        <f t="shared" si="22"/>
        <v>1目　分離課税所得割交付金</v>
      </c>
      <c r="AK76" s="12" t="str">
        <f t="shared" si="23"/>
        <v>1節　分離課税所得割交付金</v>
      </c>
      <c r="AM76" s="12" t="str">
        <f t="shared" si="24"/>
        <v>6款　分離課税所得割交付金1項　分離課税所得割交付金1目　分離課税所得割交付金1節　分離課税所得割交付金</v>
      </c>
      <c r="AP76" s="12" t="str">
        <f t="shared" si="25"/>
        <v>6款　分離課税所得割交付金1項　分離課税所得割交付金1目　分離課税所得割交付金1節　分離課税所得割交付金</v>
      </c>
      <c r="AQ76" s="9" t="str">
        <f t="shared" si="26"/>
        <v>6款　分離課税所得割交付金1項　分離課税所得割交付金1目　分離課税所得割交付金1節　分離課税所得割交付金財政局</v>
      </c>
    </row>
    <row r="77" spans="1:43" ht="26.4">
      <c r="A77" s="90">
        <f t="shared" ref="A77:A140" si="68">A76+1</f>
        <v>70</v>
      </c>
      <c r="B77" s="331" t="s">
        <v>1176</v>
      </c>
      <c r="C77" s="332"/>
      <c r="D77" s="332"/>
      <c r="E77" s="333"/>
      <c r="F77" s="39"/>
      <c r="G77" s="40"/>
      <c r="H77" s="41">
        <f>SUMIFS(H$8:H$1151,$U$8:$U$1151,$U77,$O$8:$O$1151,$O$9)</f>
        <v>55939000</v>
      </c>
      <c r="I77" s="41">
        <f>SUMIFS($I$8:$I$1151,$U$8:$U$1151,$U77,$O$8:$O$1151,$O$9)</f>
        <v>0</v>
      </c>
      <c r="J77" s="41">
        <f t="shared" ref="J77:J143" si="69">+I77-H77</f>
        <v>-55939000</v>
      </c>
      <c r="K77" s="42"/>
      <c r="L77" s="120"/>
      <c r="M77" s="114" t="str">
        <f t="shared" ref="M77:M143" si="70">IF(AND(I77&lt;&gt;0,H77=0),"○","")</f>
        <v/>
      </c>
      <c r="N77" s="29" t="str">
        <f t="shared" si="63"/>
        <v>款</v>
      </c>
      <c r="O77" s="29" t="str">
        <f t="shared" si="64"/>
        <v>-</v>
      </c>
      <c r="P77" s="29" t="str">
        <f t="shared" si="65"/>
        <v>-</v>
      </c>
      <c r="Q77" s="29" t="str">
        <f t="shared" si="66"/>
        <v>-</v>
      </c>
      <c r="R77" s="29" t="str">
        <f t="shared" si="67"/>
        <v>-</v>
      </c>
      <c r="U77" s="9" t="s">
        <v>1233</v>
      </c>
      <c r="V77" s="136" t="str">
        <f t="shared" si="11"/>
        <v/>
      </c>
      <c r="X77" s="9">
        <f t="shared" si="12"/>
        <v>1</v>
      </c>
      <c r="Y77" s="9">
        <f t="shared" si="13"/>
        <v>1</v>
      </c>
      <c r="Z77" s="9">
        <f t="shared" si="14"/>
        <v>1</v>
      </c>
      <c r="AA77" s="9">
        <f t="shared" si="15"/>
        <v>1</v>
      </c>
      <c r="AB77" s="11" t="str">
        <f t="shared" si="16"/>
        <v xml:space="preserve">②
</v>
      </c>
      <c r="AD77" s="43">
        <f t="shared" si="17"/>
        <v>0</v>
      </c>
      <c r="AE77" s="43">
        <f t="shared" si="18"/>
        <v>0</v>
      </c>
      <c r="AF77" s="43">
        <f t="shared" si="19"/>
        <v>0</v>
      </c>
      <c r="AH77" s="12" t="str">
        <f t="shared" si="20"/>
        <v>7款　地方消費税交付金</v>
      </c>
      <c r="AI77" s="12">
        <f t="shared" si="21"/>
        <v>0</v>
      </c>
      <c r="AJ77" s="12">
        <f t="shared" si="22"/>
        <v>0</v>
      </c>
      <c r="AK77" s="12">
        <f t="shared" si="23"/>
        <v>0</v>
      </c>
      <c r="AM77" s="12" t="str">
        <f t="shared" si="24"/>
        <v>7款　地方消費税交付金</v>
      </c>
      <c r="AP77" s="12" t="str">
        <f t="shared" si="25"/>
        <v>7款　地方消費税交付金</v>
      </c>
      <c r="AQ77" s="9" t="str">
        <f t="shared" si="26"/>
        <v>7款　地方消費税交付金</v>
      </c>
    </row>
    <row r="78" spans="1:43" ht="26.4">
      <c r="A78" s="90">
        <f t="shared" si="68"/>
        <v>71</v>
      </c>
      <c r="B78" s="52"/>
      <c r="C78" s="331" t="s">
        <v>53</v>
      </c>
      <c r="D78" s="332"/>
      <c r="E78" s="333"/>
      <c r="F78" s="39"/>
      <c r="G78" s="40"/>
      <c r="H78" s="41">
        <f>SUM(H79)</f>
        <v>55939000</v>
      </c>
      <c r="I78" s="41">
        <f>SUM(I79)</f>
        <v>0</v>
      </c>
      <c r="J78" s="41">
        <f t="shared" si="69"/>
        <v>-55939000</v>
      </c>
      <c r="K78" s="42"/>
      <c r="L78" s="121"/>
      <c r="M78" s="115" t="str">
        <f t="shared" si="70"/>
        <v/>
      </c>
      <c r="N78" s="29" t="str">
        <f t="shared" si="63"/>
        <v>-</v>
      </c>
      <c r="O78" s="29" t="str">
        <f t="shared" si="64"/>
        <v>項</v>
      </c>
      <c r="P78" s="29" t="str">
        <f t="shared" si="65"/>
        <v>-</v>
      </c>
      <c r="Q78" s="29" t="str">
        <f t="shared" si="66"/>
        <v>-</v>
      </c>
      <c r="R78" s="29" t="str">
        <f t="shared" si="67"/>
        <v>-</v>
      </c>
      <c r="U78" s="9" t="s">
        <v>1233</v>
      </c>
      <c r="V78" s="136" t="str">
        <f t="shared" ref="V78:V141" si="71">IF(G78&lt;&gt;"",G78,"")</f>
        <v/>
      </c>
      <c r="X78" s="9">
        <f t="shared" ref="X78:X141" si="72">IF(LENB(D78)/2&gt;13.5,2,1)</f>
        <v>1</v>
      </c>
      <c r="Y78" s="9">
        <f t="shared" ref="Y78:Y141" si="73">IF(LENB(E78)/2&gt;26.5,3,IF(LENB(E78)/2&gt;13.5,2,1))</f>
        <v>1</v>
      </c>
      <c r="Z78" s="9">
        <f t="shared" ref="Z78:Z141" si="74">IF(LENB(F78)/2&gt;51,4,IF(LENB(F78)/2&gt;34,3,IF(LENB(F78)/2&gt;17,2,1)))</f>
        <v>1</v>
      </c>
      <c r="AA78" s="9">
        <f t="shared" ref="AA78:AA141" si="75">MAX(X78:Z78)</f>
        <v>1</v>
      </c>
      <c r="AB78" s="11" t="str">
        <f t="shared" ref="AB78:AB141" si="76">IF(AA78=4,"⑤"&amp;CHAR(10)&amp;CHAR(10)&amp;CHAR(10)&amp;CHAR(10),IF(AA78=3,"④"&amp;CHAR(10)&amp;CHAR(10)&amp;CHAR(10),IF(AA78=2,"③"&amp;CHAR(10)&amp;CHAR(10),"②"&amp;CHAR(10))))</f>
        <v xml:space="preserve">②
</v>
      </c>
      <c r="AD78" s="43">
        <f t="shared" ref="AD78:AD141" si="77">LENB(D78)/2</f>
        <v>0</v>
      </c>
      <c r="AE78" s="43">
        <f t="shared" ref="AE78:AE141" si="78">LENB(E78)/2</f>
        <v>0</v>
      </c>
      <c r="AF78" s="43">
        <f t="shared" ref="AF78:AF141" si="79">LENB(F78)/2</f>
        <v>0</v>
      </c>
      <c r="AH78" s="12" t="str">
        <f t="shared" ref="AH78:AH141" si="80">IF(N78="款",B78,AH77)</f>
        <v>7款　地方消費税交付金</v>
      </c>
      <c r="AI78" s="12" t="str">
        <f t="shared" ref="AI78:AI141" si="81">IF(AH77=AH78,IF(O78="項",C78,AI77),0)</f>
        <v>1項　地方消費税交付金</v>
      </c>
      <c r="AJ78" s="12">
        <f t="shared" ref="AJ78:AJ141" si="82">IF(AI77=AI78,IF(P78="目",D78,AJ77),0)</f>
        <v>0</v>
      </c>
      <c r="AK78" s="12" t="str">
        <f t="shared" ref="AK78:AK141" si="83">IF(AJ77=AJ78,IF(Q78="節",E78,"事項"),0)</f>
        <v>事項</v>
      </c>
      <c r="AM78" s="12" t="str">
        <f t="shared" ref="AM78:AM141" si="84">IF(AI78=0,AH78,IF(AJ78=0,CONCATENATE(AH78,AI78),IF(AK78=0,CONCATENATE(AH78,AI78,AJ78),IF(AK78="事項",0,CONCATENATE(AH78,AI78,AJ78,AK78)))))</f>
        <v>7款　地方消費税交付金1項　地方消費税交付金</v>
      </c>
      <c r="AP78" s="12" t="str">
        <f t="shared" ref="AP78:AP141" si="85">IF(AM78=0,AP77,AM78)</f>
        <v>7款　地方消費税交付金1項　地方消費税交付金</v>
      </c>
      <c r="AQ78" s="9" t="str">
        <f t="shared" ref="AQ78:AQ141" si="86">CONCATENATE(AP78,V78)</f>
        <v>7款　地方消費税交付金1項　地方消費税交付金</v>
      </c>
    </row>
    <row r="79" spans="1:43" ht="26.4">
      <c r="A79" s="90">
        <f t="shared" si="68"/>
        <v>72</v>
      </c>
      <c r="B79" s="45"/>
      <c r="C79" s="44"/>
      <c r="D79" s="331" t="s">
        <v>54</v>
      </c>
      <c r="E79" s="333"/>
      <c r="F79" s="46"/>
      <c r="G79" s="47"/>
      <c r="H79" s="41">
        <f>SUM(H80)</f>
        <v>55939000</v>
      </c>
      <c r="I79" s="41">
        <f>SUM(I80)</f>
        <v>0</v>
      </c>
      <c r="J79" s="41">
        <f t="shared" si="69"/>
        <v>-55939000</v>
      </c>
      <c r="K79" s="42"/>
      <c r="L79" s="121"/>
      <c r="M79" s="115" t="str">
        <f t="shared" si="70"/>
        <v/>
      </c>
      <c r="N79" s="29" t="str">
        <f t="shared" si="63"/>
        <v>-</v>
      </c>
      <c r="O79" s="29" t="str">
        <f t="shared" si="64"/>
        <v>-</v>
      </c>
      <c r="P79" s="29" t="str">
        <f t="shared" si="65"/>
        <v>目</v>
      </c>
      <c r="Q79" s="29" t="str">
        <f t="shared" si="66"/>
        <v>-</v>
      </c>
      <c r="R79" s="29" t="str">
        <f t="shared" si="67"/>
        <v>-</v>
      </c>
      <c r="U79" s="9" t="s">
        <v>1233</v>
      </c>
      <c r="V79" s="136" t="str">
        <f t="shared" si="71"/>
        <v/>
      </c>
      <c r="X79" s="9">
        <f t="shared" si="72"/>
        <v>1</v>
      </c>
      <c r="Y79" s="9">
        <f t="shared" si="73"/>
        <v>1</v>
      </c>
      <c r="Z79" s="9">
        <f t="shared" si="74"/>
        <v>1</v>
      </c>
      <c r="AA79" s="9">
        <f t="shared" si="75"/>
        <v>1</v>
      </c>
      <c r="AB79" s="11" t="str">
        <f t="shared" si="76"/>
        <v xml:space="preserve">②
</v>
      </c>
      <c r="AD79" s="43">
        <f t="shared" si="77"/>
        <v>10.5</v>
      </c>
      <c r="AE79" s="43">
        <f t="shared" si="78"/>
        <v>0</v>
      </c>
      <c r="AF79" s="43">
        <f t="shared" si="79"/>
        <v>0</v>
      </c>
      <c r="AH79" s="12" t="str">
        <f t="shared" si="80"/>
        <v>7款　地方消費税交付金</v>
      </c>
      <c r="AI79" s="12" t="str">
        <f t="shared" si="81"/>
        <v>1項　地方消費税交付金</v>
      </c>
      <c r="AJ79" s="12" t="str">
        <f t="shared" si="82"/>
        <v>1目　地方消費税交付金</v>
      </c>
      <c r="AK79" s="12">
        <f t="shared" si="83"/>
        <v>0</v>
      </c>
      <c r="AM79" s="12" t="str">
        <f t="shared" si="84"/>
        <v>7款　地方消費税交付金1項　地方消費税交付金1目　地方消費税交付金</v>
      </c>
      <c r="AP79" s="12" t="str">
        <f t="shared" si="85"/>
        <v>7款　地方消費税交付金1項　地方消費税交付金1目　地方消費税交付金</v>
      </c>
      <c r="AQ79" s="9" t="str">
        <f t="shared" si="86"/>
        <v>7款　地方消費税交付金1項　地方消費税交付金1目　地方消費税交付金</v>
      </c>
    </row>
    <row r="80" spans="1:43" ht="26.4">
      <c r="A80" s="90">
        <f t="shared" si="68"/>
        <v>73</v>
      </c>
      <c r="B80" s="45"/>
      <c r="C80" s="45"/>
      <c r="D80" s="44"/>
      <c r="E80" s="107" t="s">
        <v>55</v>
      </c>
      <c r="F80" s="46" t="s">
        <v>484</v>
      </c>
      <c r="G80" s="47" t="s">
        <v>494</v>
      </c>
      <c r="H80" s="41">
        <v>55939000</v>
      </c>
      <c r="I80" s="41"/>
      <c r="J80" s="41">
        <f t="shared" si="69"/>
        <v>-55939000</v>
      </c>
      <c r="K80" s="42"/>
      <c r="L80" s="121"/>
      <c r="M80" s="115" t="str">
        <f t="shared" si="70"/>
        <v/>
      </c>
      <c r="N80" s="29" t="str">
        <f t="shared" si="63"/>
        <v>-</v>
      </c>
      <c r="O80" s="29" t="str">
        <f t="shared" si="64"/>
        <v>-</v>
      </c>
      <c r="P80" s="29" t="str">
        <f t="shared" si="65"/>
        <v>-</v>
      </c>
      <c r="Q80" s="29" t="str">
        <f t="shared" si="66"/>
        <v>節</v>
      </c>
      <c r="R80" s="29" t="str">
        <f t="shared" si="67"/>
        <v>事項</v>
      </c>
      <c r="U80" s="9" t="s">
        <v>1233</v>
      </c>
      <c r="V80" s="136" t="str">
        <f t="shared" si="71"/>
        <v>財政局</v>
      </c>
      <c r="X80" s="9">
        <f t="shared" si="72"/>
        <v>1</v>
      </c>
      <c r="Y80" s="9">
        <f t="shared" si="73"/>
        <v>1</v>
      </c>
      <c r="Z80" s="9">
        <f t="shared" si="74"/>
        <v>1</v>
      </c>
      <c r="AA80" s="9">
        <f t="shared" si="75"/>
        <v>1</v>
      </c>
      <c r="AB80" s="11" t="str">
        <f t="shared" si="76"/>
        <v xml:space="preserve">②
</v>
      </c>
      <c r="AD80" s="43">
        <f t="shared" si="77"/>
        <v>0</v>
      </c>
      <c r="AE80" s="43">
        <f t="shared" si="78"/>
        <v>10.5</v>
      </c>
      <c r="AF80" s="43">
        <f t="shared" si="79"/>
        <v>8</v>
      </c>
      <c r="AH80" s="12" t="str">
        <f t="shared" si="80"/>
        <v>7款　地方消費税交付金</v>
      </c>
      <c r="AI80" s="12" t="str">
        <f t="shared" si="81"/>
        <v>1項　地方消費税交付金</v>
      </c>
      <c r="AJ80" s="12" t="str">
        <f t="shared" si="82"/>
        <v>1目　地方消費税交付金</v>
      </c>
      <c r="AK80" s="12" t="str">
        <f t="shared" si="83"/>
        <v>1節　地方消費税交付金</v>
      </c>
      <c r="AM80" s="12" t="str">
        <f t="shared" si="84"/>
        <v>7款　地方消費税交付金1項　地方消費税交付金1目　地方消費税交付金1節　地方消費税交付金</v>
      </c>
      <c r="AP80" s="12" t="str">
        <f t="shared" si="85"/>
        <v>7款　地方消費税交付金1項　地方消費税交付金1目　地方消費税交付金1節　地方消費税交付金</v>
      </c>
      <c r="AQ80" s="9" t="str">
        <f t="shared" si="86"/>
        <v>7款　地方消費税交付金1項　地方消費税交付金1目　地方消費税交付金1節　地方消費税交付金財政局</v>
      </c>
    </row>
    <row r="81" spans="1:43" ht="27" thickBot="1">
      <c r="A81" s="149">
        <f t="shared" si="68"/>
        <v>74</v>
      </c>
      <c r="B81" s="428" t="s">
        <v>1177</v>
      </c>
      <c r="C81" s="429"/>
      <c r="D81" s="429"/>
      <c r="E81" s="430"/>
      <c r="F81" s="151"/>
      <c r="G81" s="64"/>
      <c r="H81" s="41">
        <f>SUMIFS(H$8:H$1151,$U$8:$U$1151,$U81,$O$8:$O$1151,$O$9)</f>
        <v>1546001</v>
      </c>
      <c r="I81" s="65">
        <f>SUMIFS($I$8:$I$1151,$U$8:$U$1151,$U81,$O$8:$O$1151,$O$9)</f>
        <v>0</v>
      </c>
      <c r="J81" s="65">
        <f t="shared" si="69"/>
        <v>-1546001</v>
      </c>
      <c r="K81" s="67"/>
      <c r="L81" s="152"/>
      <c r="M81" s="114" t="str">
        <f t="shared" si="70"/>
        <v/>
      </c>
      <c r="N81" s="29" t="str">
        <f t="shared" si="63"/>
        <v>款</v>
      </c>
      <c r="O81" s="29" t="str">
        <f t="shared" si="64"/>
        <v>-</v>
      </c>
      <c r="P81" s="29" t="str">
        <f t="shared" si="65"/>
        <v>-</v>
      </c>
      <c r="Q81" s="29" t="str">
        <f t="shared" si="66"/>
        <v>-</v>
      </c>
      <c r="R81" s="29" t="str">
        <f t="shared" si="67"/>
        <v>-</v>
      </c>
      <c r="U81" s="9" t="s">
        <v>1184</v>
      </c>
      <c r="V81" s="136" t="str">
        <f t="shared" si="71"/>
        <v/>
      </c>
      <c r="X81" s="9">
        <f t="shared" si="72"/>
        <v>1</v>
      </c>
      <c r="Y81" s="9">
        <f t="shared" si="73"/>
        <v>1</v>
      </c>
      <c r="Z81" s="9">
        <f t="shared" si="74"/>
        <v>1</v>
      </c>
      <c r="AA81" s="9">
        <f t="shared" si="75"/>
        <v>1</v>
      </c>
      <c r="AB81" s="11" t="str">
        <f t="shared" si="76"/>
        <v xml:space="preserve">②
</v>
      </c>
      <c r="AD81" s="43">
        <f t="shared" si="77"/>
        <v>0</v>
      </c>
      <c r="AE81" s="43">
        <f t="shared" si="78"/>
        <v>0</v>
      </c>
      <c r="AF81" s="43">
        <f t="shared" si="79"/>
        <v>0</v>
      </c>
      <c r="AH81" s="12" t="str">
        <f t="shared" si="80"/>
        <v>8款　自動車取得税交付金</v>
      </c>
      <c r="AI81" s="12">
        <f t="shared" si="81"/>
        <v>0</v>
      </c>
      <c r="AJ81" s="12">
        <f t="shared" si="82"/>
        <v>0</v>
      </c>
      <c r="AK81" s="12">
        <f t="shared" si="83"/>
        <v>0</v>
      </c>
      <c r="AM81" s="12" t="str">
        <f t="shared" si="84"/>
        <v>8款　自動車取得税交付金</v>
      </c>
      <c r="AP81" s="12" t="str">
        <f t="shared" si="85"/>
        <v>8款　自動車取得税交付金</v>
      </c>
      <c r="AQ81" s="9" t="str">
        <f t="shared" si="86"/>
        <v>8款　自動車取得税交付金</v>
      </c>
    </row>
    <row r="82" spans="1:43" ht="26.4">
      <c r="A82" s="148">
        <f t="shared" si="68"/>
        <v>75</v>
      </c>
      <c r="B82" s="45"/>
      <c r="C82" s="366" t="s">
        <v>56</v>
      </c>
      <c r="D82" s="367"/>
      <c r="E82" s="368"/>
      <c r="F82" s="49"/>
      <c r="G82" s="50"/>
      <c r="H82" s="51">
        <f>SUM(H83,H85)</f>
        <v>1546001</v>
      </c>
      <c r="I82" s="51">
        <f>SUM(I83,I85)</f>
        <v>0</v>
      </c>
      <c r="J82" s="51">
        <f t="shared" si="69"/>
        <v>-1546001</v>
      </c>
      <c r="K82" s="92"/>
      <c r="L82" s="122"/>
      <c r="M82" s="115" t="str">
        <f t="shared" si="70"/>
        <v/>
      </c>
      <c r="N82" s="29" t="str">
        <f t="shared" si="63"/>
        <v>-</v>
      </c>
      <c r="O82" s="29" t="str">
        <f t="shared" si="64"/>
        <v>項</v>
      </c>
      <c r="P82" s="29" t="str">
        <f t="shared" si="65"/>
        <v>-</v>
      </c>
      <c r="Q82" s="29" t="str">
        <f t="shared" si="66"/>
        <v>-</v>
      </c>
      <c r="R82" s="29" t="str">
        <f t="shared" si="67"/>
        <v>-</v>
      </c>
      <c r="U82" s="9" t="s">
        <v>1184</v>
      </c>
      <c r="V82" s="136" t="str">
        <f t="shared" si="71"/>
        <v/>
      </c>
      <c r="X82" s="9">
        <f t="shared" si="72"/>
        <v>1</v>
      </c>
      <c r="Y82" s="9">
        <f t="shared" si="73"/>
        <v>1</v>
      </c>
      <c r="Z82" s="9">
        <f t="shared" si="74"/>
        <v>1</v>
      </c>
      <c r="AA82" s="9">
        <f t="shared" si="75"/>
        <v>1</v>
      </c>
      <c r="AB82" s="11" t="str">
        <f t="shared" si="76"/>
        <v xml:space="preserve">②
</v>
      </c>
      <c r="AD82" s="43">
        <f t="shared" si="77"/>
        <v>0</v>
      </c>
      <c r="AE82" s="43">
        <f t="shared" si="78"/>
        <v>0</v>
      </c>
      <c r="AF82" s="43">
        <f t="shared" si="79"/>
        <v>0</v>
      </c>
      <c r="AH82" s="12" t="str">
        <f t="shared" si="80"/>
        <v>8款　自動車取得税交付金</v>
      </c>
      <c r="AI82" s="12" t="str">
        <f t="shared" si="81"/>
        <v>1項　自動車取得税交付金</v>
      </c>
      <c r="AJ82" s="12">
        <f t="shared" si="82"/>
        <v>0</v>
      </c>
      <c r="AK82" s="12" t="str">
        <f t="shared" si="83"/>
        <v>事項</v>
      </c>
      <c r="AM82" s="12" t="str">
        <f t="shared" si="84"/>
        <v>8款　自動車取得税交付金1項　自動車取得税交付金</v>
      </c>
      <c r="AP82" s="12" t="str">
        <f t="shared" si="85"/>
        <v>8款　自動車取得税交付金1項　自動車取得税交付金</v>
      </c>
      <c r="AQ82" s="9" t="str">
        <f t="shared" si="86"/>
        <v>8款　自動車取得税交付金1項　自動車取得税交付金</v>
      </c>
    </row>
    <row r="83" spans="1:43" ht="26.4">
      <c r="A83" s="90">
        <f t="shared" si="68"/>
        <v>76</v>
      </c>
      <c r="B83" s="45"/>
      <c r="C83" s="44"/>
      <c r="D83" s="331" t="s">
        <v>57</v>
      </c>
      <c r="E83" s="333"/>
      <c r="F83" s="46"/>
      <c r="G83" s="47"/>
      <c r="H83" s="41">
        <f>SUM(H84)</f>
        <v>1546000</v>
      </c>
      <c r="I83" s="41">
        <f>SUM(I84)</f>
        <v>0</v>
      </c>
      <c r="J83" s="41">
        <f t="shared" si="69"/>
        <v>-1546000</v>
      </c>
      <c r="K83" s="42"/>
      <c r="L83" s="121"/>
      <c r="M83" s="115" t="str">
        <f t="shared" si="70"/>
        <v/>
      </c>
      <c r="N83" s="29" t="str">
        <f t="shared" si="63"/>
        <v>-</v>
      </c>
      <c r="O83" s="29" t="str">
        <f t="shared" si="64"/>
        <v>-</v>
      </c>
      <c r="P83" s="29" t="str">
        <f t="shared" si="65"/>
        <v>目</v>
      </c>
      <c r="Q83" s="29" t="str">
        <f t="shared" si="66"/>
        <v>-</v>
      </c>
      <c r="R83" s="29" t="str">
        <f t="shared" si="67"/>
        <v>-</v>
      </c>
      <c r="U83" s="9" t="s">
        <v>1184</v>
      </c>
      <c r="V83" s="136" t="str">
        <f t="shared" si="71"/>
        <v/>
      </c>
      <c r="X83" s="9">
        <f t="shared" si="72"/>
        <v>1</v>
      </c>
      <c r="Y83" s="9">
        <f t="shared" si="73"/>
        <v>1</v>
      </c>
      <c r="Z83" s="9">
        <f t="shared" si="74"/>
        <v>1</v>
      </c>
      <c r="AA83" s="9">
        <f t="shared" si="75"/>
        <v>1</v>
      </c>
      <c r="AB83" s="11" t="str">
        <f t="shared" si="76"/>
        <v xml:space="preserve">②
</v>
      </c>
      <c r="AD83" s="43">
        <f t="shared" si="77"/>
        <v>11.5</v>
      </c>
      <c r="AE83" s="43">
        <f t="shared" si="78"/>
        <v>0</v>
      </c>
      <c r="AF83" s="43">
        <f t="shared" si="79"/>
        <v>0</v>
      </c>
      <c r="AH83" s="12" t="str">
        <f t="shared" si="80"/>
        <v>8款　自動車取得税交付金</v>
      </c>
      <c r="AI83" s="12" t="str">
        <f t="shared" si="81"/>
        <v>1項　自動車取得税交付金</v>
      </c>
      <c r="AJ83" s="12" t="str">
        <f t="shared" si="82"/>
        <v>1目　自動車取得税交付金</v>
      </c>
      <c r="AK83" s="12">
        <f t="shared" si="83"/>
        <v>0</v>
      </c>
      <c r="AM83" s="12" t="str">
        <f t="shared" si="84"/>
        <v>8款　自動車取得税交付金1項　自動車取得税交付金1目　自動車取得税交付金</v>
      </c>
      <c r="AP83" s="12" t="str">
        <f t="shared" si="85"/>
        <v>8款　自動車取得税交付金1項　自動車取得税交付金1目　自動車取得税交付金</v>
      </c>
      <c r="AQ83" s="9" t="str">
        <f t="shared" si="86"/>
        <v>8款　自動車取得税交付金1項　自動車取得税交付金1目　自動車取得税交付金</v>
      </c>
    </row>
    <row r="84" spans="1:43" ht="26.4">
      <c r="A84" s="90">
        <f t="shared" si="68"/>
        <v>77</v>
      </c>
      <c r="B84" s="45"/>
      <c r="C84" s="45"/>
      <c r="D84" s="103"/>
      <c r="E84" s="107" t="s">
        <v>58</v>
      </c>
      <c r="F84" s="46" t="s">
        <v>485</v>
      </c>
      <c r="G84" s="47" t="s">
        <v>494</v>
      </c>
      <c r="H84" s="41">
        <v>1546000</v>
      </c>
      <c r="I84" s="41"/>
      <c r="J84" s="41">
        <f t="shared" si="69"/>
        <v>-1546000</v>
      </c>
      <c r="K84" s="42"/>
      <c r="L84" s="121"/>
      <c r="M84" s="115" t="str">
        <f t="shared" si="70"/>
        <v/>
      </c>
      <c r="N84" s="29" t="str">
        <f t="shared" si="63"/>
        <v>-</v>
      </c>
      <c r="O84" s="29" t="str">
        <f t="shared" si="64"/>
        <v>-</v>
      </c>
      <c r="P84" s="29" t="str">
        <f t="shared" si="65"/>
        <v>-</v>
      </c>
      <c r="Q84" s="29" t="str">
        <f t="shared" si="66"/>
        <v>節</v>
      </c>
      <c r="R84" s="29" t="str">
        <f t="shared" si="67"/>
        <v>事項</v>
      </c>
      <c r="U84" s="9" t="s">
        <v>1184</v>
      </c>
      <c r="V84" s="136" t="str">
        <f t="shared" si="71"/>
        <v>財政局</v>
      </c>
      <c r="X84" s="9">
        <f t="shared" si="72"/>
        <v>1</v>
      </c>
      <c r="Y84" s="9">
        <f t="shared" si="73"/>
        <v>1</v>
      </c>
      <c r="Z84" s="9">
        <f t="shared" si="74"/>
        <v>1</v>
      </c>
      <c r="AA84" s="9">
        <f t="shared" si="75"/>
        <v>1</v>
      </c>
      <c r="AB84" s="11" t="str">
        <f t="shared" si="76"/>
        <v xml:space="preserve">②
</v>
      </c>
      <c r="AD84" s="43">
        <f t="shared" si="77"/>
        <v>0</v>
      </c>
      <c r="AE84" s="43">
        <f t="shared" si="78"/>
        <v>11.5</v>
      </c>
      <c r="AF84" s="43">
        <f t="shared" si="79"/>
        <v>9</v>
      </c>
      <c r="AH84" s="12" t="str">
        <f t="shared" si="80"/>
        <v>8款　自動車取得税交付金</v>
      </c>
      <c r="AI84" s="12" t="str">
        <f t="shared" si="81"/>
        <v>1項　自動車取得税交付金</v>
      </c>
      <c r="AJ84" s="12" t="str">
        <f t="shared" si="82"/>
        <v>1目　自動車取得税交付金</v>
      </c>
      <c r="AK84" s="12" t="str">
        <f t="shared" si="83"/>
        <v>1節　自動車取得税交付金</v>
      </c>
      <c r="AM84" s="12" t="str">
        <f t="shared" si="84"/>
        <v>8款　自動車取得税交付金1項　自動車取得税交付金1目　自動車取得税交付金1節　自動車取得税交付金</v>
      </c>
      <c r="AP84" s="12" t="str">
        <f t="shared" si="85"/>
        <v>8款　自動車取得税交付金1項　自動車取得税交付金1目　自動車取得税交付金1節　自動車取得税交付金</v>
      </c>
      <c r="AQ84" s="9" t="str">
        <f t="shared" si="86"/>
        <v>8款　自動車取得税交付金1項　自動車取得税交付金1目　自動車取得税交付金1節　自動車取得税交付金財政局</v>
      </c>
    </row>
    <row r="85" spans="1:43" ht="39.6">
      <c r="A85" s="90">
        <f t="shared" si="68"/>
        <v>78</v>
      </c>
      <c r="B85" s="45"/>
      <c r="C85" s="45"/>
      <c r="D85" s="331" t="s">
        <v>59</v>
      </c>
      <c r="E85" s="333"/>
      <c r="F85" s="46"/>
      <c r="G85" s="47"/>
      <c r="H85" s="41">
        <f>SUM(H86)</f>
        <v>1</v>
      </c>
      <c r="I85" s="41">
        <f>SUM(I86)</f>
        <v>0</v>
      </c>
      <c r="J85" s="41">
        <f t="shared" si="69"/>
        <v>-1</v>
      </c>
      <c r="K85" s="42"/>
      <c r="L85" s="121"/>
      <c r="M85" s="115" t="str">
        <f t="shared" si="70"/>
        <v/>
      </c>
      <c r="N85" s="29" t="str">
        <f t="shared" si="63"/>
        <v>-</v>
      </c>
      <c r="O85" s="29" t="str">
        <f t="shared" si="64"/>
        <v>-</v>
      </c>
      <c r="P85" s="29" t="str">
        <f t="shared" si="65"/>
        <v>目</v>
      </c>
      <c r="Q85" s="29" t="str">
        <f t="shared" si="66"/>
        <v>-</v>
      </c>
      <c r="R85" s="29" t="str">
        <f t="shared" si="67"/>
        <v>-</v>
      </c>
      <c r="U85" s="9" t="s">
        <v>1184</v>
      </c>
      <c r="V85" s="136" t="str">
        <f t="shared" si="71"/>
        <v/>
      </c>
      <c r="X85" s="9">
        <f t="shared" si="72"/>
        <v>2</v>
      </c>
      <c r="Y85" s="9">
        <f t="shared" si="73"/>
        <v>1</v>
      </c>
      <c r="Z85" s="9">
        <f t="shared" si="74"/>
        <v>1</v>
      </c>
      <c r="AA85" s="9">
        <f t="shared" si="75"/>
        <v>2</v>
      </c>
      <c r="AB85" s="11" t="str">
        <f t="shared" si="76"/>
        <v xml:space="preserve">③
</v>
      </c>
      <c r="AD85" s="43">
        <f t="shared" si="77"/>
        <v>16.5</v>
      </c>
      <c r="AE85" s="43">
        <f t="shared" si="78"/>
        <v>0</v>
      </c>
      <c r="AF85" s="43">
        <f t="shared" si="79"/>
        <v>0</v>
      </c>
      <c r="AH85" s="12" t="str">
        <f t="shared" si="80"/>
        <v>8款　自動車取得税交付金</v>
      </c>
      <c r="AI85" s="12" t="str">
        <f t="shared" si="81"/>
        <v>1項　自動車取得税交付金</v>
      </c>
      <c r="AJ85" s="12" t="str">
        <f t="shared" si="82"/>
        <v>2目　旧法による自動車取得税交付金</v>
      </c>
      <c r="AK85" s="12">
        <f t="shared" si="83"/>
        <v>0</v>
      </c>
      <c r="AM85" s="12" t="str">
        <f t="shared" si="84"/>
        <v>8款　自動車取得税交付金1項　自動車取得税交付金2目　旧法による自動車取得税交付金</v>
      </c>
      <c r="AP85" s="12" t="str">
        <f t="shared" si="85"/>
        <v>8款　自動車取得税交付金1項　自動車取得税交付金2目　旧法による自動車取得税交付金</v>
      </c>
      <c r="AQ85" s="9" t="str">
        <f t="shared" si="86"/>
        <v>8款　自動車取得税交付金1項　自動車取得税交付金2目　旧法による自動車取得税交付金</v>
      </c>
    </row>
    <row r="86" spans="1:43" ht="39.6">
      <c r="A86" s="90">
        <f t="shared" si="68"/>
        <v>79</v>
      </c>
      <c r="B86" s="45"/>
      <c r="C86" s="45"/>
      <c r="D86" s="44"/>
      <c r="E86" s="107" t="s">
        <v>60</v>
      </c>
      <c r="F86" s="46" t="s">
        <v>486</v>
      </c>
      <c r="G86" s="47" t="s">
        <v>494</v>
      </c>
      <c r="H86" s="41">
        <v>1</v>
      </c>
      <c r="I86" s="41"/>
      <c r="J86" s="41">
        <f t="shared" si="69"/>
        <v>-1</v>
      </c>
      <c r="K86" s="42"/>
      <c r="L86" s="121"/>
      <c r="M86" s="115" t="str">
        <f t="shared" si="70"/>
        <v/>
      </c>
      <c r="N86" s="29" t="str">
        <f t="shared" si="63"/>
        <v>-</v>
      </c>
      <c r="O86" s="29" t="str">
        <f t="shared" si="64"/>
        <v>-</v>
      </c>
      <c r="P86" s="29" t="str">
        <f t="shared" si="65"/>
        <v>-</v>
      </c>
      <c r="Q86" s="29" t="str">
        <f t="shared" si="66"/>
        <v>節</v>
      </c>
      <c r="R86" s="29" t="str">
        <f t="shared" si="67"/>
        <v>事項</v>
      </c>
      <c r="U86" s="9" t="s">
        <v>1184</v>
      </c>
      <c r="V86" s="136" t="str">
        <f t="shared" si="71"/>
        <v>財政局</v>
      </c>
      <c r="X86" s="9">
        <f t="shared" si="72"/>
        <v>1</v>
      </c>
      <c r="Y86" s="9">
        <f t="shared" si="73"/>
        <v>2</v>
      </c>
      <c r="Z86" s="9">
        <f t="shared" si="74"/>
        <v>1</v>
      </c>
      <c r="AA86" s="9">
        <f t="shared" si="75"/>
        <v>2</v>
      </c>
      <c r="AB86" s="11" t="str">
        <f t="shared" si="76"/>
        <v xml:space="preserve">③
</v>
      </c>
      <c r="AD86" s="43">
        <f t="shared" si="77"/>
        <v>0</v>
      </c>
      <c r="AE86" s="43">
        <f t="shared" si="78"/>
        <v>16.5</v>
      </c>
      <c r="AF86" s="43">
        <f t="shared" si="79"/>
        <v>14</v>
      </c>
      <c r="AH86" s="12" t="str">
        <f t="shared" si="80"/>
        <v>8款　自動車取得税交付金</v>
      </c>
      <c r="AI86" s="12" t="str">
        <f t="shared" si="81"/>
        <v>1項　自動車取得税交付金</v>
      </c>
      <c r="AJ86" s="12" t="str">
        <f t="shared" si="82"/>
        <v>2目　旧法による自動車取得税交付金</v>
      </c>
      <c r="AK86" s="12" t="str">
        <f t="shared" si="83"/>
        <v>1節　旧法による自動車取得税交付金</v>
      </c>
      <c r="AM86" s="12" t="str">
        <f t="shared" si="84"/>
        <v>8款　自動車取得税交付金1項　自動車取得税交付金2目　旧法による自動車取得税交付金1節　旧法による自動車取得税交付金</v>
      </c>
      <c r="AP86" s="12" t="str">
        <f t="shared" si="85"/>
        <v>8款　自動車取得税交付金1項　自動車取得税交付金2目　旧法による自動車取得税交付金1節　旧法による自動車取得税交付金</v>
      </c>
      <c r="AQ86" s="9" t="str">
        <f t="shared" si="86"/>
        <v>8款　自動車取得税交付金1項　自動車取得税交付金2目　旧法による自動車取得税交付金1節　旧法による自動車取得税交付金財政局</v>
      </c>
    </row>
    <row r="87" spans="1:43" ht="26.4">
      <c r="A87" s="90">
        <f t="shared" si="68"/>
        <v>80</v>
      </c>
      <c r="B87" s="331" t="s">
        <v>1178</v>
      </c>
      <c r="C87" s="332"/>
      <c r="D87" s="332"/>
      <c r="E87" s="333"/>
      <c r="F87" s="39"/>
      <c r="G87" s="40"/>
      <c r="H87" s="41">
        <f>SUMIFS(H$8:H$1151,$U$8:$U$1151,$U87,$O$8:$O$1151,$O$9)</f>
        <v>500000</v>
      </c>
      <c r="I87" s="41">
        <f>SUMIFS($I$8:$I$1151,$U$8:$U$1151,$U87,$O$8:$O$1151,$O$9)</f>
        <v>0</v>
      </c>
      <c r="J87" s="41">
        <f t="shared" ref="J87:J90" si="87">+I87-H87</f>
        <v>-500000</v>
      </c>
      <c r="K87" s="42"/>
      <c r="L87" s="120"/>
      <c r="M87" s="114" t="str">
        <f t="shared" ref="M87:M90" si="88">IF(AND(I87&lt;&gt;0,H87=0),"○","")</f>
        <v/>
      </c>
      <c r="N87" s="29" t="str">
        <f t="shared" si="63"/>
        <v>款</v>
      </c>
      <c r="O87" s="29" t="str">
        <f t="shared" si="64"/>
        <v>-</v>
      </c>
      <c r="P87" s="29" t="str">
        <f t="shared" si="65"/>
        <v>-</v>
      </c>
      <c r="Q87" s="29" t="str">
        <f t="shared" si="66"/>
        <v>-</v>
      </c>
      <c r="R87" s="29" t="str">
        <f t="shared" si="67"/>
        <v>-</v>
      </c>
      <c r="U87" s="9" t="s">
        <v>1183</v>
      </c>
      <c r="V87" s="136" t="str">
        <f t="shared" si="71"/>
        <v/>
      </c>
      <c r="X87" s="9">
        <f t="shared" si="72"/>
        <v>1</v>
      </c>
      <c r="Y87" s="9">
        <f t="shared" si="73"/>
        <v>1</v>
      </c>
      <c r="Z87" s="9">
        <f t="shared" si="74"/>
        <v>1</v>
      </c>
      <c r="AA87" s="9">
        <f t="shared" si="75"/>
        <v>1</v>
      </c>
      <c r="AB87" s="11" t="str">
        <f t="shared" si="76"/>
        <v xml:space="preserve">②
</v>
      </c>
      <c r="AD87" s="43">
        <f t="shared" si="77"/>
        <v>0</v>
      </c>
      <c r="AE87" s="43">
        <f t="shared" si="78"/>
        <v>0</v>
      </c>
      <c r="AF87" s="43">
        <f t="shared" si="79"/>
        <v>0</v>
      </c>
      <c r="AH87" s="12" t="str">
        <f t="shared" si="80"/>
        <v>9款　環境性能割交付金</v>
      </c>
      <c r="AI87" s="12">
        <f t="shared" si="81"/>
        <v>0</v>
      </c>
      <c r="AJ87" s="12">
        <f t="shared" si="82"/>
        <v>0</v>
      </c>
      <c r="AK87" s="12">
        <f t="shared" si="83"/>
        <v>0</v>
      </c>
      <c r="AM87" s="12" t="str">
        <f t="shared" si="84"/>
        <v>9款　環境性能割交付金</v>
      </c>
      <c r="AP87" s="12" t="str">
        <f t="shared" si="85"/>
        <v>9款　環境性能割交付金</v>
      </c>
      <c r="AQ87" s="9" t="str">
        <f t="shared" si="86"/>
        <v>9款　環境性能割交付金</v>
      </c>
    </row>
    <row r="88" spans="1:43" ht="26.4">
      <c r="A88" s="90">
        <f t="shared" si="68"/>
        <v>81</v>
      </c>
      <c r="B88" s="52"/>
      <c r="C88" s="331" t="s">
        <v>1179</v>
      </c>
      <c r="D88" s="332"/>
      <c r="E88" s="333"/>
      <c r="F88" s="39"/>
      <c r="G88" s="40"/>
      <c r="H88" s="41">
        <f>SUM(H89)</f>
        <v>500000</v>
      </c>
      <c r="I88" s="41">
        <f>SUM(I89)</f>
        <v>0</v>
      </c>
      <c r="J88" s="41">
        <f t="shared" si="87"/>
        <v>-500000</v>
      </c>
      <c r="K88" s="42"/>
      <c r="L88" s="121"/>
      <c r="M88" s="115" t="str">
        <f t="shared" si="88"/>
        <v/>
      </c>
      <c r="N88" s="29" t="str">
        <f t="shared" si="63"/>
        <v>-</v>
      </c>
      <c r="O88" s="29" t="str">
        <f t="shared" si="64"/>
        <v>項</v>
      </c>
      <c r="P88" s="29" t="str">
        <f t="shared" si="65"/>
        <v>-</v>
      </c>
      <c r="Q88" s="29" t="str">
        <f t="shared" si="66"/>
        <v>-</v>
      </c>
      <c r="R88" s="29" t="str">
        <f t="shared" si="67"/>
        <v>-</v>
      </c>
      <c r="U88" s="9" t="s">
        <v>1183</v>
      </c>
      <c r="V88" s="136" t="str">
        <f t="shared" si="71"/>
        <v/>
      </c>
      <c r="X88" s="9">
        <f t="shared" si="72"/>
        <v>1</v>
      </c>
      <c r="Y88" s="9">
        <f t="shared" si="73"/>
        <v>1</v>
      </c>
      <c r="Z88" s="9">
        <f t="shared" si="74"/>
        <v>1</v>
      </c>
      <c r="AA88" s="9">
        <f t="shared" si="75"/>
        <v>1</v>
      </c>
      <c r="AB88" s="11" t="str">
        <f t="shared" si="76"/>
        <v xml:space="preserve">②
</v>
      </c>
      <c r="AD88" s="43">
        <f t="shared" si="77"/>
        <v>0</v>
      </c>
      <c r="AE88" s="43">
        <f t="shared" si="78"/>
        <v>0</v>
      </c>
      <c r="AF88" s="43">
        <f t="shared" si="79"/>
        <v>0</v>
      </c>
      <c r="AH88" s="12" t="str">
        <f t="shared" si="80"/>
        <v>9款　環境性能割交付金</v>
      </c>
      <c r="AI88" s="12" t="str">
        <f t="shared" si="81"/>
        <v>1項　環境性能割交付金</v>
      </c>
      <c r="AJ88" s="12">
        <f t="shared" si="82"/>
        <v>0</v>
      </c>
      <c r="AK88" s="12" t="str">
        <f t="shared" si="83"/>
        <v>事項</v>
      </c>
      <c r="AM88" s="12" t="str">
        <f t="shared" si="84"/>
        <v>9款　環境性能割交付金1項　環境性能割交付金</v>
      </c>
      <c r="AP88" s="12" t="str">
        <f t="shared" si="85"/>
        <v>9款　環境性能割交付金1項　環境性能割交付金</v>
      </c>
      <c r="AQ88" s="9" t="str">
        <f t="shared" si="86"/>
        <v>9款　環境性能割交付金1項　環境性能割交付金</v>
      </c>
    </row>
    <row r="89" spans="1:43" ht="26.4">
      <c r="A89" s="90">
        <f t="shared" si="68"/>
        <v>82</v>
      </c>
      <c r="B89" s="45"/>
      <c r="C89" s="44"/>
      <c r="D89" s="331" t="s">
        <v>1180</v>
      </c>
      <c r="E89" s="333"/>
      <c r="F89" s="46"/>
      <c r="G89" s="47"/>
      <c r="H89" s="41">
        <f>SUM(H90)</f>
        <v>500000</v>
      </c>
      <c r="I89" s="41">
        <f>SUM(I90)</f>
        <v>0</v>
      </c>
      <c r="J89" s="41">
        <f t="shared" si="87"/>
        <v>-500000</v>
      </c>
      <c r="K89" s="42"/>
      <c r="L89" s="121"/>
      <c r="M89" s="115" t="str">
        <f t="shared" si="88"/>
        <v/>
      </c>
      <c r="N89" s="29" t="str">
        <f t="shared" si="63"/>
        <v>-</v>
      </c>
      <c r="O89" s="29" t="str">
        <f t="shared" si="64"/>
        <v>-</v>
      </c>
      <c r="P89" s="29" t="str">
        <f t="shared" si="65"/>
        <v>目</v>
      </c>
      <c r="Q89" s="29" t="str">
        <f t="shared" si="66"/>
        <v>-</v>
      </c>
      <c r="R89" s="29" t="str">
        <f t="shared" si="67"/>
        <v>-</v>
      </c>
      <c r="U89" s="9" t="s">
        <v>1183</v>
      </c>
      <c r="V89" s="136" t="str">
        <f t="shared" si="71"/>
        <v/>
      </c>
      <c r="X89" s="9">
        <f t="shared" si="72"/>
        <v>1</v>
      </c>
      <c r="Y89" s="9">
        <f t="shared" si="73"/>
        <v>1</v>
      </c>
      <c r="Z89" s="9">
        <f t="shared" si="74"/>
        <v>1</v>
      </c>
      <c r="AA89" s="9">
        <f t="shared" si="75"/>
        <v>1</v>
      </c>
      <c r="AB89" s="11" t="str">
        <f t="shared" si="76"/>
        <v xml:space="preserve">②
</v>
      </c>
      <c r="AD89" s="43">
        <f t="shared" si="77"/>
        <v>10.5</v>
      </c>
      <c r="AE89" s="43">
        <f t="shared" si="78"/>
        <v>0</v>
      </c>
      <c r="AF89" s="43">
        <f t="shared" si="79"/>
        <v>0</v>
      </c>
      <c r="AH89" s="12" t="str">
        <f t="shared" si="80"/>
        <v>9款　環境性能割交付金</v>
      </c>
      <c r="AI89" s="12" t="str">
        <f t="shared" si="81"/>
        <v>1項　環境性能割交付金</v>
      </c>
      <c r="AJ89" s="12" t="str">
        <f t="shared" si="82"/>
        <v>1目　環境性能割交付金</v>
      </c>
      <c r="AK89" s="12">
        <f t="shared" si="83"/>
        <v>0</v>
      </c>
      <c r="AM89" s="12" t="str">
        <f t="shared" si="84"/>
        <v>9款　環境性能割交付金1項　環境性能割交付金1目　環境性能割交付金</v>
      </c>
      <c r="AP89" s="12" t="str">
        <f t="shared" si="85"/>
        <v>9款　環境性能割交付金1項　環境性能割交付金1目　環境性能割交付金</v>
      </c>
      <c r="AQ89" s="9" t="str">
        <f t="shared" si="86"/>
        <v>9款　環境性能割交付金1項　環境性能割交付金1目　環境性能割交付金</v>
      </c>
    </row>
    <row r="90" spans="1:43" ht="26.4">
      <c r="A90" s="90">
        <f t="shared" si="68"/>
        <v>83</v>
      </c>
      <c r="B90" s="45"/>
      <c r="C90" s="45"/>
      <c r="D90" s="44"/>
      <c r="E90" s="107" t="s">
        <v>1181</v>
      </c>
      <c r="F90" s="46" t="s">
        <v>1182</v>
      </c>
      <c r="G90" s="47" t="s">
        <v>494</v>
      </c>
      <c r="H90" s="41">
        <v>500000</v>
      </c>
      <c r="I90" s="41"/>
      <c r="J90" s="41">
        <f t="shared" si="87"/>
        <v>-500000</v>
      </c>
      <c r="K90" s="42"/>
      <c r="L90" s="121"/>
      <c r="M90" s="115" t="str">
        <f t="shared" si="88"/>
        <v/>
      </c>
      <c r="N90" s="29" t="str">
        <f t="shared" si="63"/>
        <v>-</v>
      </c>
      <c r="O90" s="29" t="str">
        <f t="shared" si="64"/>
        <v>-</v>
      </c>
      <c r="P90" s="29" t="str">
        <f t="shared" si="65"/>
        <v>-</v>
      </c>
      <c r="Q90" s="29" t="str">
        <f t="shared" si="66"/>
        <v>節</v>
      </c>
      <c r="R90" s="29" t="str">
        <f t="shared" si="67"/>
        <v>事項</v>
      </c>
      <c r="U90" s="9" t="s">
        <v>1183</v>
      </c>
      <c r="V90" s="136" t="str">
        <f t="shared" si="71"/>
        <v>財政局</v>
      </c>
      <c r="X90" s="9">
        <f t="shared" si="72"/>
        <v>1</v>
      </c>
      <c r="Y90" s="9">
        <f t="shared" si="73"/>
        <v>1</v>
      </c>
      <c r="Z90" s="9">
        <f t="shared" si="74"/>
        <v>1</v>
      </c>
      <c r="AA90" s="9">
        <f t="shared" si="75"/>
        <v>1</v>
      </c>
      <c r="AB90" s="11" t="str">
        <f t="shared" si="76"/>
        <v xml:space="preserve">②
</v>
      </c>
      <c r="AD90" s="43">
        <f t="shared" si="77"/>
        <v>0</v>
      </c>
      <c r="AE90" s="43">
        <f t="shared" si="78"/>
        <v>10.5</v>
      </c>
      <c r="AF90" s="43">
        <f t="shared" si="79"/>
        <v>8</v>
      </c>
      <c r="AH90" s="12" t="str">
        <f t="shared" si="80"/>
        <v>9款　環境性能割交付金</v>
      </c>
      <c r="AI90" s="12" t="str">
        <f t="shared" si="81"/>
        <v>1項　環境性能割交付金</v>
      </c>
      <c r="AJ90" s="12" t="str">
        <f t="shared" si="82"/>
        <v>1目　環境性能割交付金</v>
      </c>
      <c r="AK90" s="12" t="str">
        <f t="shared" si="83"/>
        <v>1節　環境性能割交付金</v>
      </c>
      <c r="AM90" s="12" t="str">
        <f t="shared" si="84"/>
        <v>9款　環境性能割交付金1項　環境性能割交付金1目　環境性能割交付金1節　環境性能割交付金</v>
      </c>
      <c r="AP90" s="12" t="str">
        <f t="shared" si="85"/>
        <v>9款　環境性能割交付金1項　環境性能割交付金1目　環境性能割交付金1節　環境性能割交付金</v>
      </c>
      <c r="AQ90" s="9" t="str">
        <f t="shared" si="86"/>
        <v>9款　環境性能割交付金1項　環境性能割交付金1目　環境性能割交付金1節　環境性能割交付金財政局</v>
      </c>
    </row>
    <row r="91" spans="1:43" ht="26.4">
      <c r="A91" s="90">
        <f t="shared" si="68"/>
        <v>84</v>
      </c>
      <c r="B91" s="331" t="s">
        <v>901</v>
      </c>
      <c r="C91" s="332"/>
      <c r="D91" s="332"/>
      <c r="E91" s="333"/>
      <c r="F91" s="39"/>
      <c r="G91" s="40"/>
      <c r="H91" s="41">
        <f>SUMIFS(H$8:H$1151,$U$8:$U$1151,$U91,$O$8:$O$1151,$O$9)</f>
        <v>12048000</v>
      </c>
      <c r="I91" s="41">
        <f>SUMIFS($I$8:$I$1151,$U$8:$U$1151,$U91,$O$8:$O$1151,$O$9)</f>
        <v>0</v>
      </c>
      <c r="J91" s="41">
        <f t="shared" si="69"/>
        <v>-12048000</v>
      </c>
      <c r="K91" s="42"/>
      <c r="L91" s="120"/>
      <c r="M91" s="114" t="str">
        <f t="shared" si="70"/>
        <v/>
      </c>
      <c r="N91" s="29" t="str">
        <f t="shared" si="63"/>
        <v>款</v>
      </c>
      <c r="O91" s="29" t="str">
        <f t="shared" si="64"/>
        <v>-</v>
      </c>
      <c r="P91" s="29" t="str">
        <f t="shared" si="65"/>
        <v>-</v>
      </c>
      <c r="Q91" s="29" t="str">
        <f t="shared" si="66"/>
        <v>-</v>
      </c>
      <c r="R91" s="29" t="str">
        <f t="shared" si="67"/>
        <v>-</v>
      </c>
      <c r="U91" s="9" t="s">
        <v>1099</v>
      </c>
      <c r="V91" s="136" t="str">
        <f t="shared" si="71"/>
        <v/>
      </c>
      <c r="X91" s="9">
        <f t="shared" si="72"/>
        <v>1</v>
      </c>
      <c r="Y91" s="9">
        <f t="shared" si="73"/>
        <v>1</v>
      </c>
      <c r="Z91" s="9">
        <f t="shared" si="74"/>
        <v>1</v>
      </c>
      <c r="AA91" s="9">
        <f t="shared" si="75"/>
        <v>1</v>
      </c>
      <c r="AB91" s="11" t="str">
        <f t="shared" si="76"/>
        <v xml:space="preserve">②
</v>
      </c>
      <c r="AD91" s="43">
        <f t="shared" si="77"/>
        <v>0</v>
      </c>
      <c r="AE91" s="43">
        <f t="shared" si="78"/>
        <v>0</v>
      </c>
      <c r="AF91" s="43">
        <f t="shared" si="79"/>
        <v>0</v>
      </c>
      <c r="AH91" s="12" t="str">
        <f t="shared" si="80"/>
        <v>10款　軽油引取税交付金</v>
      </c>
      <c r="AI91" s="12">
        <f t="shared" si="81"/>
        <v>0</v>
      </c>
      <c r="AJ91" s="12">
        <f t="shared" si="82"/>
        <v>0</v>
      </c>
      <c r="AK91" s="12">
        <f t="shared" si="83"/>
        <v>0</v>
      </c>
      <c r="AM91" s="12" t="str">
        <f t="shared" si="84"/>
        <v>10款　軽油引取税交付金</v>
      </c>
      <c r="AP91" s="12" t="str">
        <f t="shared" si="85"/>
        <v>10款　軽油引取税交付金</v>
      </c>
      <c r="AQ91" s="9" t="str">
        <f t="shared" si="86"/>
        <v>10款　軽油引取税交付金</v>
      </c>
    </row>
    <row r="92" spans="1:43" ht="26.4">
      <c r="A92" s="90">
        <f t="shared" si="68"/>
        <v>85</v>
      </c>
      <c r="B92" s="52"/>
      <c r="C92" s="331" t="s">
        <v>61</v>
      </c>
      <c r="D92" s="332"/>
      <c r="E92" s="333"/>
      <c r="F92" s="39"/>
      <c r="G92" s="40"/>
      <c r="H92" s="41">
        <f>SUM(H93,H95)</f>
        <v>12048000</v>
      </c>
      <c r="I92" s="41">
        <f>SUM(I93,I95)</f>
        <v>0</v>
      </c>
      <c r="J92" s="41">
        <f t="shared" si="69"/>
        <v>-12048000</v>
      </c>
      <c r="K92" s="42"/>
      <c r="L92" s="121"/>
      <c r="M92" s="115" t="str">
        <f t="shared" si="70"/>
        <v/>
      </c>
      <c r="N92" s="29" t="str">
        <f t="shared" si="63"/>
        <v>-</v>
      </c>
      <c r="O92" s="29" t="str">
        <f t="shared" si="64"/>
        <v>項</v>
      </c>
      <c r="P92" s="29" t="str">
        <f t="shared" si="65"/>
        <v>-</v>
      </c>
      <c r="Q92" s="29" t="str">
        <f t="shared" si="66"/>
        <v>-</v>
      </c>
      <c r="R92" s="29" t="str">
        <f t="shared" si="67"/>
        <v>-</v>
      </c>
      <c r="U92" s="9" t="s">
        <v>1099</v>
      </c>
      <c r="V92" s="136" t="str">
        <f t="shared" si="71"/>
        <v/>
      </c>
      <c r="X92" s="9">
        <f t="shared" si="72"/>
        <v>1</v>
      </c>
      <c r="Y92" s="9">
        <f t="shared" si="73"/>
        <v>1</v>
      </c>
      <c r="Z92" s="9">
        <f t="shared" si="74"/>
        <v>1</v>
      </c>
      <c r="AA92" s="9">
        <f t="shared" si="75"/>
        <v>1</v>
      </c>
      <c r="AB92" s="11" t="str">
        <f t="shared" si="76"/>
        <v xml:space="preserve">②
</v>
      </c>
      <c r="AD92" s="43">
        <f t="shared" si="77"/>
        <v>0</v>
      </c>
      <c r="AE92" s="43">
        <f t="shared" si="78"/>
        <v>0</v>
      </c>
      <c r="AF92" s="43">
        <f t="shared" si="79"/>
        <v>0</v>
      </c>
      <c r="AH92" s="12" t="str">
        <f t="shared" si="80"/>
        <v>10款　軽油引取税交付金</v>
      </c>
      <c r="AI92" s="12" t="str">
        <f t="shared" si="81"/>
        <v>1項　軽油引取税交付金</v>
      </c>
      <c r="AJ92" s="12">
        <f t="shared" si="82"/>
        <v>0</v>
      </c>
      <c r="AK92" s="12" t="str">
        <f t="shared" si="83"/>
        <v>事項</v>
      </c>
      <c r="AM92" s="12" t="str">
        <f t="shared" si="84"/>
        <v>10款　軽油引取税交付金1項　軽油引取税交付金</v>
      </c>
      <c r="AP92" s="12" t="str">
        <f t="shared" si="85"/>
        <v>10款　軽油引取税交付金1項　軽油引取税交付金</v>
      </c>
      <c r="AQ92" s="9" t="str">
        <f t="shared" si="86"/>
        <v>10款　軽油引取税交付金1項　軽油引取税交付金</v>
      </c>
    </row>
    <row r="93" spans="1:43" ht="26.4">
      <c r="A93" s="90">
        <f t="shared" si="68"/>
        <v>86</v>
      </c>
      <c r="B93" s="45"/>
      <c r="C93" s="44"/>
      <c r="D93" s="331" t="s">
        <v>62</v>
      </c>
      <c r="E93" s="333"/>
      <c r="F93" s="46"/>
      <c r="G93" s="47"/>
      <c r="H93" s="41">
        <f>SUM(H94)</f>
        <v>12046000</v>
      </c>
      <c r="I93" s="41">
        <f>SUM(I94)</f>
        <v>0</v>
      </c>
      <c r="J93" s="41">
        <f t="shared" si="69"/>
        <v>-12046000</v>
      </c>
      <c r="K93" s="42"/>
      <c r="L93" s="121"/>
      <c r="M93" s="115" t="str">
        <f t="shared" si="70"/>
        <v/>
      </c>
      <c r="N93" s="29" t="str">
        <f t="shared" si="63"/>
        <v>-</v>
      </c>
      <c r="O93" s="29" t="str">
        <f t="shared" si="64"/>
        <v>-</v>
      </c>
      <c r="P93" s="29" t="str">
        <f t="shared" si="65"/>
        <v>目</v>
      </c>
      <c r="Q93" s="29" t="str">
        <f t="shared" si="66"/>
        <v>-</v>
      </c>
      <c r="R93" s="29" t="str">
        <f t="shared" si="67"/>
        <v>-</v>
      </c>
      <c r="U93" s="9" t="s">
        <v>1099</v>
      </c>
      <c r="V93" s="136" t="str">
        <f t="shared" si="71"/>
        <v/>
      </c>
      <c r="X93" s="9">
        <f t="shared" si="72"/>
        <v>1</v>
      </c>
      <c r="Y93" s="9">
        <f t="shared" si="73"/>
        <v>1</v>
      </c>
      <c r="Z93" s="9">
        <f t="shared" si="74"/>
        <v>1</v>
      </c>
      <c r="AA93" s="9">
        <f t="shared" si="75"/>
        <v>1</v>
      </c>
      <c r="AB93" s="11" t="str">
        <f t="shared" si="76"/>
        <v xml:space="preserve">②
</v>
      </c>
      <c r="AD93" s="43">
        <f t="shared" si="77"/>
        <v>10.5</v>
      </c>
      <c r="AE93" s="43">
        <f t="shared" si="78"/>
        <v>0</v>
      </c>
      <c r="AF93" s="43">
        <f t="shared" si="79"/>
        <v>0</v>
      </c>
      <c r="AH93" s="12" t="str">
        <f t="shared" si="80"/>
        <v>10款　軽油引取税交付金</v>
      </c>
      <c r="AI93" s="12" t="str">
        <f t="shared" si="81"/>
        <v>1項　軽油引取税交付金</v>
      </c>
      <c r="AJ93" s="12" t="str">
        <f t="shared" si="82"/>
        <v>1目　軽油引取税交付金</v>
      </c>
      <c r="AK93" s="12">
        <f t="shared" si="83"/>
        <v>0</v>
      </c>
      <c r="AM93" s="12" t="str">
        <f t="shared" si="84"/>
        <v>10款　軽油引取税交付金1項　軽油引取税交付金1目　軽油引取税交付金</v>
      </c>
      <c r="AP93" s="12" t="str">
        <f t="shared" si="85"/>
        <v>10款　軽油引取税交付金1項　軽油引取税交付金1目　軽油引取税交付金</v>
      </c>
      <c r="AQ93" s="9" t="str">
        <f t="shared" si="86"/>
        <v>10款　軽油引取税交付金1項　軽油引取税交付金1目　軽油引取税交付金</v>
      </c>
    </row>
    <row r="94" spans="1:43" ht="26.4">
      <c r="A94" s="90">
        <f t="shared" si="68"/>
        <v>87</v>
      </c>
      <c r="B94" s="45"/>
      <c r="C94" s="45"/>
      <c r="D94" s="44"/>
      <c r="E94" s="107" t="s">
        <v>63</v>
      </c>
      <c r="F94" s="46" t="s">
        <v>487</v>
      </c>
      <c r="G94" s="47" t="s">
        <v>494</v>
      </c>
      <c r="H94" s="41">
        <v>12046000</v>
      </c>
      <c r="I94" s="41"/>
      <c r="J94" s="41">
        <f t="shared" si="69"/>
        <v>-12046000</v>
      </c>
      <c r="K94" s="42"/>
      <c r="L94" s="121"/>
      <c r="M94" s="115" t="str">
        <f t="shared" si="70"/>
        <v/>
      </c>
      <c r="N94" s="29" t="str">
        <f t="shared" si="63"/>
        <v>-</v>
      </c>
      <c r="O94" s="29" t="str">
        <f t="shared" si="64"/>
        <v>-</v>
      </c>
      <c r="P94" s="29" t="str">
        <f t="shared" si="65"/>
        <v>-</v>
      </c>
      <c r="Q94" s="29" t="str">
        <f t="shared" si="66"/>
        <v>節</v>
      </c>
      <c r="R94" s="29" t="str">
        <f t="shared" si="67"/>
        <v>事項</v>
      </c>
      <c r="U94" s="9" t="s">
        <v>1099</v>
      </c>
      <c r="V94" s="136" t="str">
        <f t="shared" si="71"/>
        <v>財政局</v>
      </c>
      <c r="X94" s="9">
        <f t="shared" si="72"/>
        <v>1</v>
      </c>
      <c r="Y94" s="9">
        <f t="shared" si="73"/>
        <v>1</v>
      </c>
      <c r="Z94" s="9">
        <f t="shared" si="74"/>
        <v>1</v>
      </c>
      <c r="AA94" s="9">
        <f t="shared" si="75"/>
        <v>1</v>
      </c>
      <c r="AB94" s="11" t="str">
        <f t="shared" si="76"/>
        <v xml:space="preserve">②
</v>
      </c>
      <c r="AD94" s="43">
        <f t="shared" si="77"/>
        <v>0</v>
      </c>
      <c r="AE94" s="43">
        <f t="shared" si="78"/>
        <v>10.5</v>
      </c>
      <c r="AF94" s="43">
        <f t="shared" si="79"/>
        <v>8</v>
      </c>
      <c r="AH94" s="12" t="str">
        <f t="shared" si="80"/>
        <v>10款　軽油引取税交付金</v>
      </c>
      <c r="AI94" s="12" t="str">
        <f t="shared" si="81"/>
        <v>1項　軽油引取税交付金</v>
      </c>
      <c r="AJ94" s="12" t="str">
        <f t="shared" si="82"/>
        <v>1目　軽油引取税交付金</v>
      </c>
      <c r="AK94" s="12" t="str">
        <f t="shared" si="83"/>
        <v>1節　軽油引取税交付金</v>
      </c>
      <c r="AM94" s="12" t="str">
        <f t="shared" si="84"/>
        <v>10款　軽油引取税交付金1項　軽油引取税交付金1目　軽油引取税交付金1節　軽油引取税交付金</v>
      </c>
      <c r="AP94" s="12" t="str">
        <f t="shared" si="85"/>
        <v>10款　軽油引取税交付金1項　軽油引取税交付金1目　軽油引取税交付金1節　軽油引取税交付金</v>
      </c>
      <c r="AQ94" s="9" t="str">
        <f t="shared" si="86"/>
        <v>10款　軽油引取税交付金1項　軽油引取税交付金1目　軽油引取税交付金1節　軽油引取税交付金財政局</v>
      </c>
    </row>
    <row r="95" spans="1:43" ht="39.6">
      <c r="A95" s="90">
        <f t="shared" si="68"/>
        <v>88</v>
      </c>
      <c r="B95" s="45"/>
      <c r="C95" s="45"/>
      <c r="D95" s="331" t="s">
        <v>64</v>
      </c>
      <c r="E95" s="333"/>
      <c r="F95" s="46"/>
      <c r="G95" s="47"/>
      <c r="H95" s="41">
        <f>SUM(H96)</f>
        <v>2000</v>
      </c>
      <c r="I95" s="41">
        <f>SUM(I96)</f>
        <v>0</v>
      </c>
      <c r="J95" s="41">
        <f t="shared" si="69"/>
        <v>-2000</v>
      </c>
      <c r="K95" s="42"/>
      <c r="L95" s="121"/>
      <c r="M95" s="115" t="str">
        <f t="shared" si="70"/>
        <v/>
      </c>
      <c r="N95" s="29" t="str">
        <f t="shared" si="63"/>
        <v>-</v>
      </c>
      <c r="O95" s="29" t="str">
        <f t="shared" si="64"/>
        <v>-</v>
      </c>
      <c r="P95" s="29" t="str">
        <f t="shared" si="65"/>
        <v>目</v>
      </c>
      <c r="Q95" s="29" t="str">
        <f t="shared" si="66"/>
        <v>-</v>
      </c>
      <c r="R95" s="29" t="str">
        <f t="shared" si="67"/>
        <v>-</v>
      </c>
      <c r="U95" s="9" t="s">
        <v>1099</v>
      </c>
      <c r="V95" s="136" t="str">
        <f t="shared" si="71"/>
        <v/>
      </c>
      <c r="X95" s="9">
        <f t="shared" si="72"/>
        <v>2</v>
      </c>
      <c r="Y95" s="9">
        <f t="shared" si="73"/>
        <v>1</v>
      </c>
      <c r="Z95" s="9">
        <f t="shared" si="74"/>
        <v>1</v>
      </c>
      <c r="AA95" s="9">
        <f t="shared" si="75"/>
        <v>2</v>
      </c>
      <c r="AB95" s="11" t="str">
        <f t="shared" si="76"/>
        <v xml:space="preserve">③
</v>
      </c>
      <c r="AD95" s="43">
        <f t="shared" si="77"/>
        <v>15.5</v>
      </c>
      <c r="AE95" s="43">
        <f t="shared" si="78"/>
        <v>0</v>
      </c>
      <c r="AF95" s="43">
        <f t="shared" si="79"/>
        <v>0</v>
      </c>
      <c r="AH95" s="12" t="str">
        <f t="shared" si="80"/>
        <v>10款　軽油引取税交付金</v>
      </c>
      <c r="AI95" s="12" t="str">
        <f t="shared" si="81"/>
        <v>1項　軽油引取税交付金</v>
      </c>
      <c r="AJ95" s="12" t="str">
        <f t="shared" si="82"/>
        <v>2目　旧法による軽油引取税交付金</v>
      </c>
      <c r="AK95" s="12">
        <f t="shared" si="83"/>
        <v>0</v>
      </c>
      <c r="AM95" s="12" t="str">
        <f t="shared" si="84"/>
        <v>10款　軽油引取税交付金1項　軽油引取税交付金2目　旧法による軽油引取税交付金</v>
      </c>
      <c r="AP95" s="12" t="str">
        <f t="shared" si="85"/>
        <v>10款　軽油引取税交付金1項　軽油引取税交付金2目　旧法による軽油引取税交付金</v>
      </c>
      <c r="AQ95" s="9" t="str">
        <f t="shared" si="86"/>
        <v>10款　軽油引取税交付金1項　軽油引取税交付金2目　旧法による軽油引取税交付金</v>
      </c>
    </row>
    <row r="96" spans="1:43" ht="39.6">
      <c r="A96" s="90">
        <f t="shared" si="68"/>
        <v>89</v>
      </c>
      <c r="B96" s="45"/>
      <c r="C96" s="45"/>
      <c r="D96" s="44"/>
      <c r="E96" s="107" t="s">
        <v>65</v>
      </c>
      <c r="F96" s="46" t="s">
        <v>488</v>
      </c>
      <c r="G96" s="47" t="s">
        <v>494</v>
      </c>
      <c r="H96" s="41">
        <v>2000</v>
      </c>
      <c r="I96" s="41"/>
      <c r="J96" s="41">
        <f t="shared" si="69"/>
        <v>-2000</v>
      </c>
      <c r="K96" s="42"/>
      <c r="L96" s="121"/>
      <c r="M96" s="115" t="str">
        <f t="shared" si="70"/>
        <v/>
      </c>
      <c r="N96" s="29" t="str">
        <f t="shared" si="63"/>
        <v>-</v>
      </c>
      <c r="O96" s="29" t="str">
        <f t="shared" si="64"/>
        <v>-</v>
      </c>
      <c r="P96" s="29" t="str">
        <f t="shared" si="65"/>
        <v>-</v>
      </c>
      <c r="Q96" s="29" t="str">
        <f t="shared" si="66"/>
        <v>節</v>
      </c>
      <c r="R96" s="29" t="str">
        <f t="shared" si="67"/>
        <v>事項</v>
      </c>
      <c r="U96" s="9" t="s">
        <v>1099</v>
      </c>
      <c r="V96" s="136" t="str">
        <f t="shared" si="71"/>
        <v>財政局</v>
      </c>
      <c r="X96" s="9">
        <f t="shared" si="72"/>
        <v>1</v>
      </c>
      <c r="Y96" s="9">
        <f t="shared" si="73"/>
        <v>2</v>
      </c>
      <c r="Z96" s="9">
        <f t="shared" si="74"/>
        <v>1</v>
      </c>
      <c r="AA96" s="9">
        <f t="shared" si="75"/>
        <v>2</v>
      </c>
      <c r="AB96" s="11" t="str">
        <f t="shared" si="76"/>
        <v xml:space="preserve">③
</v>
      </c>
      <c r="AD96" s="43">
        <f t="shared" si="77"/>
        <v>0</v>
      </c>
      <c r="AE96" s="43">
        <f t="shared" si="78"/>
        <v>15.5</v>
      </c>
      <c r="AF96" s="43">
        <f t="shared" si="79"/>
        <v>13</v>
      </c>
      <c r="AH96" s="12" t="str">
        <f t="shared" si="80"/>
        <v>10款　軽油引取税交付金</v>
      </c>
      <c r="AI96" s="12" t="str">
        <f t="shared" si="81"/>
        <v>1項　軽油引取税交付金</v>
      </c>
      <c r="AJ96" s="12" t="str">
        <f t="shared" si="82"/>
        <v>2目　旧法による軽油引取税交付金</v>
      </c>
      <c r="AK96" s="12" t="str">
        <f t="shared" si="83"/>
        <v>1節　旧法による軽油引取税交付金</v>
      </c>
      <c r="AM96" s="12" t="str">
        <f t="shared" si="84"/>
        <v>10款　軽油引取税交付金1項　軽油引取税交付金2目　旧法による軽油引取税交付金1節　旧法による軽油引取税交付金</v>
      </c>
      <c r="AP96" s="12" t="str">
        <f t="shared" si="85"/>
        <v>10款　軽油引取税交付金1項　軽油引取税交付金2目　旧法による軽油引取税交付金1節　旧法による軽油引取税交付金</v>
      </c>
      <c r="AQ96" s="9" t="str">
        <f t="shared" si="86"/>
        <v>10款　軽油引取税交付金1項　軽油引取税交付金2目　旧法による軽油引取税交付金1節　旧法による軽油引取税交付金財政局</v>
      </c>
    </row>
    <row r="97" spans="1:43" ht="26.4">
      <c r="A97" s="90">
        <f t="shared" si="68"/>
        <v>90</v>
      </c>
      <c r="B97" s="331" t="s">
        <v>902</v>
      </c>
      <c r="C97" s="332"/>
      <c r="D97" s="332"/>
      <c r="E97" s="333"/>
      <c r="F97" s="39"/>
      <c r="G97" s="40"/>
      <c r="H97" s="41">
        <f>SUMIFS(H$8:H$1151,$U$8:$U$1151,$U97,$O$8:$O$1151,$O$9)</f>
        <v>6254000</v>
      </c>
      <c r="I97" s="41">
        <f>SUMIFS($I$8:$I$1151,$U$8:$U$1151,$U97,$O$8:$O$1151,$O$9)</f>
        <v>0</v>
      </c>
      <c r="J97" s="41">
        <f t="shared" si="69"/>
        <v>-6254000</v>
      </c>
      <c r="K97" s="42"/>
      <c r="L97" s="120"/>
      <c r="M97" s="114" t="str">
        <f t="shared" si="70"/>
        <v/>
      </c>
      <c r="N97" s="29" t="str">
        <f t="shared" si="63"/>
        <v>款</v>
      </c>
      <c r="O97" s="29" t="str">
        <f t="shared" si="64"/>
        <v>-</v>
      </c>
      <c r="P97" s="29" t="str">
        <f t="shared" si="65"/>
        <v>-</v>
      </c>
      <c r="Q97" s="29" t="str">
        <f t="shared" si="66"/>
        <v>-</v>
      </c>
      <c r="R97" s="29" t="str">
        <f t="shared" si="67"/>
        <v>-</v>
      </c>
      <c r="U97" s="9" t="s">
        <v>1100</v>
      </c>
      <c r="V97" s="136" t="str">
        <f t="shared" si="71"/>
        <v/>
      </c>
      <c r="X97" s="9">
        <f t="shared" si="72"/>
        <v>1</v>
      </c>
      <c r="Y97" s="9">
        <f t="shared" si="73"/>
        <v>1</v>
      </c>
      <c r="Z97" s="9">
        <f t="shared" si="74"/>
        <v>1</v>
      </c>
      <c r="AA97" s="9">
        <f t="shared" si="75"/>
        <v>1</v>
      </c>
      <c r="AB97" s="11" t="str">
        <f t="shared" si="76"/>
        <v xml:space="preserve">②
</v>
      </c>
      <c r="AD97" s="43">
        <f t="shared" si="77"/>
        <v>0</v>
      </c>
      <c r="AE97" s="43">
        <f t="shared" si="78"/>
        <v>0</v>
      </c>
      <c r="AF97" s="43">
        <f t="shared" si="79"/>
        <v>0</v>
      </c>
      <c r="AH97" s="12" t="str">
        <f t="shared" si="80"/>
        <v>11款　地方特例交付金</v>
      </c>
      <c r="AI97" s="12">
        <f t="shared" si="81"/>
        <v>0</v>
      </c>
      <c r="AJ97" s="12">
        <f t="shared" si="82"/>
        <v>0</v>
      </c>
      <c r="AK97" s="12">
        <f t="shared" si="83"/>
        <v>0</v>
      </c>
      <c r="AM97" s="12" t="str">
        <f t="shared" si="84"/>
        <v>11款　地方特例交付金</v>
      </c>
      <c r="AP97" s="12" t="str">
        <f t="shared" si="85"/>
        <v>11款　地方特例交付金</v>
      </c>
      <c r="AQ97" s="9" t="str">
        <f t="shared" si="86"/>
        <v>11款　地方特例交付金</v>
      </c>
    </row>
    <row r="98" spans="1:43" ht="26.4">
      <c r="A98" s="90">
        <f t="shared" si="68"/>
        <v>91</v>
      </c>
      <c r="B98" s="52"/>
      <c r="C98" s="331" t="s">
        <v>66</v>
      </c>
      <c r="D98" s="332"/>
      <c r="E98" s="333"/>
      <c r="F98" s="39"/>
      <c r="G98" s="40"/>
      <c r="H98" s="41">
        <f>SUM(H99)</f>
        <v>3162000</v>
      </c>
      <c r="I98" s="41">
        <f>SUM(I99)</f>
        <v>0</v>
      </c>
      <c r="J98" s="41">
        <f t="shared" si="69"/>
        <v>-3162000</v>
      </c>
      <c r="K98" s="42"/>
      <c r="L98" s="121"/>
      <c r="M98" s="115" t="str">
        <f t="shared" si="70"/>
        <v/>
      </c>
      <c r="N98" s="29" t="str">
        <f t="shared" si="63"/>
        <v>-</v>
      </c>
      <c r="O98" s="29" t="str">
        <f t="shared" si="64"/>
        <v>項</v>
      </c>
      <c r="P98" s="29" t="str">
        <f t="shared" si="65"/>
        <v>-</v>
      </c>
      <c r="Q98" s="29" t="str">
        <f t="shared" si="66"/>
        <v>-</v>
      </c>
      <c r="R98" s="29" t="str">
        <f t="shared" si="67"/>
        <v>-</v>
      </c>
      <c r="U98" s="9" t="s">
        <v>1100</v>
      </c>
      <c r="V98" s="136" t="str">
        <f t="shared" si="71"/>
        <v/>
      </c>
      <c r="X98" s="9">
        <f t="shared" si="72"/>
        <v>1</v>
      </c>
      <c r="Y98" s="9">
        <f t="shared" si="73"/>
        <v>1</v>
      </c>
      <c r="Z98" s="9">
        <f t="shared" si="74"/>
        <v>1</v>
      </c>
      <c r="AA98" s="9">
        <f t="shared" si="75"/>
        <v>1</v>
      </c>
      <c r="AB98" s="11" t="str">
        <f t="shared" si="76"/>
        <v xml:space="preserve">②
</v>
      </c>
      <c r="AD98" s="43">
        <f t="shared" si="77"/>
        <v>0</v>
      </c>
      <c r="AE98" s="43">
        <f t="shared" si="78"/>
        <v>0</v>
      </c>
      <c r="AF98" s="43">
        <f t="shared" si="79"/>
        <v>0</v>
      </c>
      <c r="AH98" s="12" t="str">
        <f t="shared" si="80"/>
        <v>11款　地方特例交付金</v>
      </c>
      <c r="AI98" s="12" t="str">
        <f t="shared" si="81"/>
        <v>1項　地方特例交付金</v>
      </c>
      <c r="AJ98" s="12">
        <f t="shared" si="82"/>
        <v>0</v>
      </c>
      <c r="AK98" s="12" t="str">
        <f t="shared" si="83"/>
        <v>事項</v>
      </c>
      <c r="AM98" s="12" t="str">
        <f t="shared" si="84"/>
        <v>11款　地方特例交付金1項　地方特例交付金</v>
      </c>
      <c r="AP98" s="12" t="str">
        <f t="shared" si="85"/>
        <v>11款　地方特例交付金1項　地方特例交付金</v>
      </c>
      <c r="AQ98" s="9" t="str">
        <f t="shared" si="86"/>
        <v>11款　地方特例交付金1項　地方特例交付金</v>
      </c>
    </row>
    <row r="99" spans="1:43" ht="26.4">
      <c r="A99" s="90">
        <f t="shared" si="68"/>
        <v>92</v>
      </c>
      <c r="B99" s="45"/>
      <c r="C99" s="44"/>
      <c r="D99" s="331" t="s">
        <v>67</v>
      </c>
      <c r="E99" s="333"/>
      <c r="F99" s="46"/>
      <c r="G99" s="47"/>
      <c r="H99" s="41">
        <f>SUM(H100)</f>
        <v>3162000</v>
      </c>
      <c r="I99" s="41">
        <f>SUM(I100)</f>
        <v>0</v>
      </c>
      <c r="J99" s="41">
        <f t="shared" si="69"/>
        <v>-3162000</v>
      </c>
      <c r="K99" s="42"/>
      <c r="L99" s="121"/>
      <c r="M99" s="115" t="str">
        <f t="shared" si="70"/>
        <v/>
      </c>
      <c r="N99" s="29" t="str">
        <f t="shared" si="63"/>
        <v>-</v>
      </c>
      <c r="O99" s="29" t="str">
        <f t="shared" si="64"/>
        <v>-</v>
      </c>
      <c r="P99" s="29" t="str">
        <f t="shared" si="65"/>
        <v>目</v>
      </c>
      <c r="Q99" s="29" t="str">
        <f t="shared" si="66"/>
        <v>-</v>
      </c>
      <c r="R99" s="29" t="str">
        <f t="shared" si="67"/>
        <v>-</v>
      </c>
      <c r="U99" s="9" t="s">
        <v>1100</v>
      </c>
      <c r="V99" s="136" t="str">
        <f t="shared" si="71"/>
        <v/>
      </c>
      <c r="X99" s="9">
        <f t="shared" si="72"/>
        <v>1</v>
      </c>
      <c r="Y99" s="9">
        <f t="shared" si="73"/>
        <v>1</v>
      </c>
      <c r="Z99" s="9">
        <f t="shared" si="74"/>
        <v>1</v>
      </c>
      <c r="AA99" s="9">
        <f t="shared" si="75"/>
        <v>1</v>
      </c>
      <c r="AB99" s="11" t="str">
        <f t="shared" si="76"/>
        <v xml:space="preserve">②
</v>
      </c>
      <c r="AD99" s="43">
        <f t="shared" si="77"/>
        <v>9.5</v>
      </c>
      <c r="AE99" s="43">
        <f t="shared" si="78"/>
        <v>0</v>
      </c>
      <c r="AF99" s="43">
        <f t="shared" si="79"/>
        <v>0</v>
      </c>
      <c r="AH99" s="12" t="str">
        <f t="shared" si="80"/>
        <v>11款　地方特例交付金</v>
      </c>
      <c r="AI99" s="12" t="str">
        <f t="shared" si="81"/>
        <v>1項　地方特例交付金</v>
      </c>
      <c r="AJ99" s="12" t="str">
        <f t="shared" si="82"/>
        <v>1目　地方特例交付金</v>
      </c>
      <c r="AK99" s="12">
        <f t="shared" si="83"/>
        <v>0</v>
      </c>
      <c r="AM99" s="12" t="str">
        <f t="shared" si="84"/>
        <v>11款　地方特例交付金1項　地方特例交付金1目　地方特例交付金</v>
      </c>
      <c r="AP99" s="12" t="str">
        <f t="shared" si="85"/>
        <v>11款　地方特例交付金1項　地方特例交付金1目　地方特例交付金</v>
      </c>
      <c r="AQ99" s="9" t="str">
        <f t="shared" si="86"/>
        <v>11款　地方特例交付金1項　地方特例交付金1目　地方特例交付金</v>
      </c>
    </row>
    <row r="100" spans="1:43" ht="26.4">
      <c r="A100" s="90">
        <f t="shared" si="68"/>
        <v>93</v>
      </c>
      <c r="B100" s="45"/>
      <c r="C100" s="45"/>
      <c r="D100" s="44"/>
      <c r="E100" s="107" t="s">
        <v>68</v>
      </c>
      <c r="F100" s="46" t="s">
        <v>489</v>
      </c>
      <c r="G100" s="47" t="s">
        <v>494</v>
      </c>
      <c r="H100" s="41">
        <v>3162000</v>
      </c>
      <c r="I100" s="41"/>
      <c r="J100" s="41">
        <f t="shared" si="69"/>
        <v>-3162000</v>
      </c>
      <c r="K100" s="42"/>
      <c r="L100" s="121"/>
      <c r="M100" s="115" t="str">
        <f t="shared" si="70"/>
        <v/>
      </c>
      <c r="N100" s="29" t="str">
        <f t="shared" si="63"/>
        <v>-</v>
      </c>
      <c r="O100" s="29" t="str">
        <f t="shared" si="64"/>
        <v>-</v>
      </c>
      <c r="P100" s="29" t="str">
        <f t="shared" si="65"/>
        <v>-</v>
      </c>
      <c r="Q100" s="29" t="str">
        <f t="shared" si="66"/>
        <v>節</v>
      </c>
      <c r="R100" s="29" t="str">
        <f t="shared" si="67"/>
        <v>事項</v>
      </c>
      <c r="U100" s="9" t="s">
        <v>1100</v>
      </c>
      <c r="V100" s="136" t="str">
        <f t="shared" si="71"/>
        <v>財政局</v>
      </c>
      <c r="X100" s="9">
        <f t="shared" si="72"/>
        <v>1</v>
      </c>
      <c r="Y100" s="9">
        <f t="shared" si="73"/>
        <v>1</v>
      </c>
      <c r="Z100" s="9">
        <f t="shared" si="74"/>
        <v>1</v>
      </c>
      <c r="AA100" s="9">
        <f t="shared" si="75"/>
        <v>1</v>
      </c>
      <c r="AB100" s="11" t="str">
        <f t="shared" si="76"/>
        <v xml:space="preserve">②
</v>
      </c>
      <c r="AD100" s="43">
        <f t="shared" si="77"/>
        <v>0</v>
      </c>
      <c r="AE100" s="43">
        <f t="shared" si="78"/>
        <v>9.5</v>
      </c>
      <c r="AF100" s="43">
        <f t="shared" si="79"/>
        <v>7</v>
      </c>
      <c r="AH100" s="12" t="str">
        <f t="shared" si="80"/>
        <v>11款　地方特例交付金</v>
      </c>
      <c r="AI100" s="12" t="str">
        <f t="shared" si="81"/>
        <v>1項　地方特例交付金</v>
      </c>
      <c r="AJ100" s="12" t="str">
        <f t="shared" si="82"/>
        <v>1目　地方特例交付金</v>
      </c>
      <c r="AK100" s="12" t="str">
        <f t="shared" si="83"/>
        <v>1節　地方特例交付金</v>
      </c>
      <c r="AM100" s="12" t="str">
        <f t="shared" si="84"/>
        <v>11款　地方特例交付金1項　地方特例交付金1目　地方特例交付金1節　地方特例交付金</v>
      </c>
      <c r="AP100" s="12" t="str">
        <f t="shared" si="85"/>
        <v>11款　地方特例交付金1項　地方特例交付金1目　地方特例交付金1節　地方特例交付金</v>
      </c>
      <c r="AQ100" s="9" t="str">
        <f t="shared" si="86"/>
        <v>11款　地方特例交付金1項　地方特例交付金1目　地方特例交付金1節　地方特例交付金財政局</v>
      </c>
    </row>
    <row r="101" spans="1:43" ht="41.25" customHeight="1">
      <c r="A101" s="90">
        <f t="shared" si="68"/>
        <v>94</v>
      </c>
      <c r="B101" s="54"/>
      <c r="C101" s="331" t="s">
        <v>1243</v>
      </c>
      <c r="D101" s="332"/>
      <c r="E101" s="333"/>
      <c r="F101" s="39"/>
      <c r="G101" s="40"/>
      <c r="H101" s="41">
        <f>SUM(H102)</f>
        <v>3092000</v>
      </c>
      <c r="I101" s="41">
        <f>SUM(I102)</f>
        <v>0</v>
      </c>
      <c r="J101" s="41">
        <f t="shared" ref="J101:J103" si="89">+I101-H101</f>
        <v>-3092000</v>
      </c>
      <c r="K101" s="42"/>
      <c r="L101" s="121"/>
      <c r="M101" s="115" t="str">
        <f t="shared" ref="M101:M103" si="90">IF(AND(I101&lt;&gt;0,H101=0),"○","")</f>
        <v/>
      </c>
      <c r="N101" s="29" t="str">
        <f t="shared" si="63"/>
        <v>-</v>
      </c>
      <c r="O101" s="29" t="str">
        <f t="shared" si="64"/>
        <v>項</v>
      </c>
      <c r="P101" s="29" t="str">
        <f t="shared" si="65"/>
        <v>-</v>
      </c>
      <c r="Q101" s="29" t="str">
        <f t="shared" si="66"/>
        <v>-</v>
      </c>
      <c r="R101" s="29" t="str">
        <f t="shared" si="67"/>
        <v>-</v>
      </c>
      <c r="U101" s="9" t="s">
        <v>1100</v>
      </c>
      <c r="V101" s="136" t="str">
        <f t="shared" si="71"/>
        <v/>
      </c>
      <c r="X101" s="9">
        <f t="shared" si="72"/>
        <v>1</v>
      </c>
      <c r="Y101" s="9">
        <f t="shared" si="73"/>
        <v>1</v>
      </c>
      <c r="Z101" s="9">
        <f t="shared" si="74"/>
        <v>1</v>
      </c>
      <c r="AA101" s="9">
        <f t="shared" si="75"/>
        <v>1</v>
      </c>
      <c r="AB101" s="11" t="str">
        <f t="shared" si="76"/>
        <v xml:space="preserve">②
</v>
      </c>
      <c r="AD101" s="43">
        <f t="shared" si="77"/>
        <v>0</v>
      </c>
      <c r="AE101" s="43">
        <f t="shared" si="78"/>
        <v>0</v>
      </c>
      <c r="AF101" s="43">
        <f t="shared" si="79"/>
        <v>0</v>
      </c>
      <c r="AH101" s="12" t="str">
        <f t="shared" si="80"/>
        <v>11款　地方特例交付金</v>
      </c>
      <c r="AI101" s="12" t="str">
        <f t="shared" si="81"/>
        <v>2項　子ども・子育て支援臨時交付金</v>
      </c>
      <c r="AJ101" s="12">
        <f t="shared" si="82"/>
        <v>0</v>
      </c>
      <c r="AK101" s="12">
        <f t="shared" si="83"/>
        <v>0</v>
      </c>
      <c r="AM101" s="12" t="str">
        <f t="shared" si="84"/>
        <v>11款　地方特例交付金2項　子ども・子育て支援臨時交付金</v>
      </c>
      <c r="AP101" s="12" t="str">
        <f t="shared" si="85"/>
        <v>11款　地方特例交付金2項　子ども・子育て支援臨時交付金</v>
      </c>
      <c r="AQ101" s="9" t="str">
        <f t="shared" si="86"/>
        <v>11款　地方特例交付金2項　子ども・子育て支援臨時交付金</v>
      </c>
    </row>
    <row r="102" spans="1:43" ht="39.6">
      <c r="A102" s="90">
        <f t="shared" si="68"/>
        <v>95</v>
      </c>
      <c r="B102" s="45"/>
      <c r="C102" s="44"/>
      <c r="D102" s="331" t="s">
        <v>1185</v>
      </c>
      <c r="E102" s="333"/>
      <c r="F102" s="46"/>
      <c r="G102" s="47"/>
      <c r="H102" s="41">
        <f>SUM(H103)</f>
        <v>3092000</v>
      </c>
      <c r="I102" s="41">
        <f>SUM(I103)</f>
        <v>0</v>
      </c>
      <c r="J102" s="41">
        <f t="shared" si="89"/>
        <v>-3092000</v>
      </c>
      <c r="K102" s="42"/>
      <c r="L102" s="121"/>
      <c r="M102" s="115" t="str">
        <f t="shared" si="90"/>
        <v/>
      </c>
      <c r="N102" s="29" t="str">
        <f t="shared" si="63"/>
        <v>-</v>
      </c>
      <c r="O102" s="29" t="str">
        <f t="shared" si="64"/>
        <v>-</v>
      </c>
      <c r="P102" s="29" t="str">
        <f t="shared" si="65"/>
        <v>目</v>
      </c>
      <c r="Q102" s="29" t="str">
        <f t="shared" si="66"/>
        <v>-</v>
      </c>
      <c r="R102" s="29" t="str">
        <f t="shared" si="67"/>
        <v>-</v>
      </c>
      <c r="U102" s="9" t="s">
        <v>1100</v>
      </c>
      <c r="V102" s="136" t="str">
        <f t="shared" si="71"/>
        <v/>
      </c>
      <c r="X102" s="9">
        <f t="shared" si="72"/>
        <v>2</v>
      </c>
      <c r="Y102" s="9">
        <f t="shared" si="73"/>
        <v>1</v>
      </c>
      <c r="Z102" s="9">
        <f t="shared" si="74"/>
        <v>1</v>
      </c>
      <c r="AA102" s="9">
        <f t="shared" si="75"/>
        <v>2</v>
      </c>
      <c r="AB102" s="11" t="str">
        <f t="shared" si="76"/>
        <v xml:space="preserve">③
</v>
      </c>
      <c r="AD102" s="43">
        <f t="shared" si="77"/>
        <v>16.5</v>
      </c>
      <c r="AE102" s="43">
        <f t="shared" si="78"/>
        <v>0</v>
      </c>
      <c r="AF102" s="43">
        <f t="shared" si="79"/>
        <v>0</v>
      </c>
      <c r="AH102" s="12" t="str">
        <f t="shared" si="80"/>
        <v>11款　地方特例交付金</v>
      </c>
      <c r="AI102" s="12" t="str">
        <f t="shared" si="81"/>
        <v>2項　子ども・子育て支援臨時交付金</v>
      </c>
      <c r="AJ102" s="12" t="str">
        <f t="shared" si="82"/>
        <v>1目　子ども・子育て支援臨時交付金</v>
      </c>
      <c r="AK102" s="12">
        <f t="shared" si="83"/>
        <v>0</v>
      </c>
      <c r="AM102" s="12" t="str">
        <f t="shared" si="84"/>
        <v>11款　地方特例交付金2項　子ども・子育て支援臨時交付金1目　子ども・子育て支援臨時交付金</v>
      </c>
      <c r="AP102" s="12" t="str">
        <f t="shared" si="85"/>
        <v>11款　地方特例交付金2項　子ども・子育て支援臨時交付金1目　子ども・子育て支援臨時交付金</v>
      </c>
      <c r="AQ102" s="9" t="str">
        <f t="shared" si="86"/>
        <v>11款　地方特例交付金2項　子ども・子育て支援臨時交付金1目　子ども・子育て支援臨時交付金</v>
      </c>
    </row>
    <row r="103" spans="1:43" ht="39.6">
      <c r="A103" s="90">
        <f t="shared" si="68"/>
        <v>96</v>
      </c>
      <c r="B103" s="45"/>
      <c r="C103" s="45"/>
      <c r="D103" s="44"/>
      <c r="E103" s="107" t="s">
        <v>1186</v>
      </c>
      <c r="F103" s="46" t="s">
        <v>1187</v>
      </c>
      <c r="G103" s="47" t="s">
        <v>494</v>
      </c>
      <c r="H103" s="41">
        <v>3092000</v>
      </c>
      <c r="I103" s="41"/>
      <c r="J103" s="41">
        <f t="shared" si="89"/>
        <v>-3092000</v>
      </c>
      <c r="K103" s="42"/>
      <c r="L103" s="121"/>
      <c r="M103" s="115" t="str">
        <f t="shared" si="90"/>
        <v/>
      </c>
      <c r="N103" s="29" t="str">
        <f t="shared" si="63"/>
        <v>-</v>
      </c>
      <c r="O103" s="29" t="str">
        <f t="shared" si="64"/>
        <v>-</v>
      </c>
      <c r="P103" s="29" t="str">
        <f t="shared" si="65"/>
        <v>-</v>
      </c>
      <c r="Q103" s="29" t="str">
        <f t="shared" si="66"/>
        <v>節</v>
      </c>
      <c r="R103" s="29" t="str">
        <f t="shared" si="67"/>
        <v>事項</v>
      </c>
      <c r="U103" s="9" t="s">
        <v>1100</v>
      </c>
      <c r="V103" s="136" t="str">
        <f t="shared" si="71"/>
        <v>財政局</v>
      </c>
      <c r="X103" s="9">
        <f t="shared" si="72"/>
        <v>1</v>
      </c>
      <c r="Y103" s="9">
        <f t="shared" si="73"/>
        <v>2</v>
      </c>
      <c r="Z103" s="9">
        <f t="shared" si="74"/>
        <v>1</v>
      </c>
      <c r="AA103" s="9">
        <f t="shared" si="75"/>
        <v>2</v>
      </c>
      <c r="AB103" s="11" t="str">
        <f t="shared" si="76"/>
        <v xml:space="preserve">③
</v>
      </c>
      <c r="AD103" s="43">
        <f t="shared" si="77"/>
        <v>0</v>
      </c>
      <c r="AE103" s="43">
        <f t="shared" si="78"/>
        <v>16.5</v>
      </c>
      <c r="AF103" s="43">
        <f t="shared" si="79"/>
        <v>14</v>
      </c>
      <c r="AH103" s="12" t="str">
        <f t="shared" si="80"/>
        <v>11款　地方特例交付金</v>
      </c>
      <c r="AI103" s="12" t="str">
        <f t="shared" si="81"/>
        <v>2項　子ども・子育て支援臨時交付金</v>
      </c>
      <c r="AJ103" s="12" t="str">
        <f t="shared" si="82"/>
        <v>1目　子ども・子育て支援臨時交付金</v>
      </c>
      <c r="AK103" s="12" t="str">
        <f t="shared" si="83"/>
        <v>1節　子ども・子育て支援臨時交付金</v>
      </c>
      <c r="AM103" s="12" t="str">
        <f t="shared" si="84"/>
        <v>11款　地方特例交付金2項　子ども・子育て支援臨時交付金1目　子ども・子育て支援臨時交付金1節　子ども・子育て支援臨時交付金</v>
      </c>
      <c r="AP103" s="12" t="str">
        <f t="shared" si="85"/>
        <v>11款　地方特例交付金2項　子ども・子育て支援臨時交付金1目　子ども・子育て支援臨時交付金1節　子ども・子育て支援臨時交付金</v>
      </c>
      <c r="AQ103" s="9" t="str">
        <f t="shared" si="86"/>
        <v>11款　地方特例交付金2項　子ども・子育て支援臨時交付金1目　子ども・子育て支援臨時交付金1節　子ども・子育て支援臨時交付金財政局</v>
      </c>
    </row>
    <row r="104" spans="1:43" ht="26.4">
      <c r="A104" s="90">
        <f t="shared" si="68"/>
        <v>97</v>
      </c>
      <c r="B104" s="331" t="s">
        <v>903</v>
      </c>
      <c r="C104" s="332"/>
      <c r="D104" s="332"/>
      <c r="E104" s="333"/>
      <c r="F104" s="39"/>
      <c r="G104" s="40"/>
      <c r="H104" s="41">
        <f>SUMIFS(H$8:H$1151,$U$8:$U$1151,$U104,$O$8:$O$1151,$O$9)</f>
        <v>39000000</v>
      </c>
      <c r="I104" s="41">
        <f>SUMIFS($I$8:$I$1151,$U$8:$U$1151,$U104,$O$8:$O$1151,$O$9)</f>
        <v>0</v>
      </c>
      <c r="J104" s="41">
        <f t="shared" si="69"/>
        <v>-39000000</v>
      </c>
      <c r="K104" s="42"/>
      <c r="L104" s="120"/>
      <c r="M104" s="114" t="str">
        <f t="shared" si="70"/>
        <v/>
      </c>
      <c r="N104" s="29" t="str">
        <f t="shared" si="63"/>
        <v>款</v>
      </c>
      <c r="O104" s="29" t="str">
        <f t="shared" si="64"/>
        <v>-</v>
      </c>
      <c r="P104" s="29" t="str">
        <f t="shared" si="65"/>
        <v>-</v>
      </c>
      <c r="Q104" s="29" t="str">
        <f t="shared" si="66"/>
        <v>-</v>
      </c>
      <c r="R104" s="29" t="str">
        <f t="shared" si="67"/>
        <v>-</v>
      </c>
      <c r="U104" s="9" t="s">
        <v>1101</v>
      </c>
      <c r="V104" s="136" t="str">
        <f t="shared" si="71"/>
        <v/>
      </c>
      <c r="X104" s="9">
        <f t="shared" si="72"/>
        <v>1</v>
      </c>
      <c r="Y104" s="9">
        <f t="shared" si="73"/>
        <v>1</v>
      </c>
      <c r="Z104" s="9">
        <f t="shared" si="74"/>
        <v>1</v>
      </c>
      <c r="AA104" s="9">
        <f t="shared" si="75"/>
        <v>1</v>
      </c>
      <c r="AB104" s="11" t="str">
        <f t="shared" si="76"/>
        <v xml:space="preserve">②
</v>
      </c>
      <c r="AD104" s="43">
        <f t="shared" si="77"/>
        <v>0</v>
      </c>
      <c r="AE104" s="43">
        <f t="shared" si="78"/>
        <v>0</v>
      </c>
      <c r="AF104" s="43">
        <f t="shared" si="79"/>
        <v>0</v>
      </c>
      <c r="AH104" s="12" t="str">
        <f t="shared" si="80"/>
        <v>12款　地方交付税</v>
      </c>
      <c r="AI104" s="12">
        <f t="shared" si="81"/>
        <v>0</v>
      </c>
      <c r="AJ104" s="12">
        <f t="shared" si="82"/>
        <v>0</v>
      </c>
      <c r="AK104" s="12">
        <f t="shared" si="83"/>
        <v>0</v>
      </c>
      <c r="AM104" s="12" t="str">
        <f t="shared" si="84"/>
        <v>12款　地方交付税</v>
      </c>
      <c r="AP104" s="12" t="str">
        <f t="shared" si="85"/>
        <v>12款　地方交付税</v>
      </c>
      <c r="AQ104" s="9" t="str">
        <f t="shared" si="86"/>
        <v>12款　地方交付税</v>
      </c>
    </row>
    <row r="105" spans="1:43" ht="26.4">
      <c r="A105" s="90">
        <f t="shared" si="68"/>
        <v>98</v>
      </c>
      <c r="B105" s="52"/>
      <c r="C105" s="331" t="s">
        <v>69</v>
      </c>
      <c r="D105" s="332"/>
      <c r="E105" s="333"/>
      <c r="F105" s="39"/>
      <c r="G105" s="40"/>
      <c r="H105" s="41">
        <f>SUM(H106)</f>
        <v>39000000</v>
      </c>
      <c r="I105" s="41">
        <f>SUM(I106)</f>
        <v>0</v>
      </c>
      <c r="J105" s="41">
        <f t="shared" si="69"/>
        <v>-39000000</v>
      </c>
      <c r="K105" s="42"/>
      <c r="L105" s="121"/>
      <c r="M105" s="115" t="str">
        <f t="shared" si="70"/>
        <v/>
      </c>
      <c r="N105" s="29" t="str">
        <f t="shared" si="63"/>
        <v>-</v>
      </c>
      <c r="O105" s="29" t="str">
        <f t="shared" si="64"/>
        <v>項</v>
      </c>
      <c r="P105" s="29" t="str">
        <f t="shared" si="65"/>
        <v>-</v>
      </c>
      <c r="Q105" s="29" t="str">
        <f t="shared" si="66"/>
        <v>-</v>
      </c>
      <c r="R105" s="29" t="str">
        <f t="shared" si="67"/>
        <v>-</v>
      </c>
      <c r="U105" s="9" t="s">
        <v>1101</v>
      </c>
      <c r="V105" s="136" t="str">
        <f t="shared" si="71"/>
        <v/>
      </c>
      <c r="X105" s="9">
        <f t="shared" si="72"/>
        <v>1</v>
      </c>
      <c r="Y105" s="9">
        <f t="shared" si="73"/>
        <v>1</v>
      </c>
      <c r="Z105" s="9">
        <f t="shared" si="74"/>
        <v>1</v>
      </c>
      <c r="AA105" s="9">
        <f t="shared" si="75"/>
        <v>1</v>
      </c>
      <c r="AB105" s="11" t="str">
        <f t="shared" si="76"/>
        <v xml:space="preserve">②
</v>
      </c>
      <c r="AD105" s="43">
        <f t="shared" si="77"/>
        <v>0</v>
      </c>
      <c r="AE105" s="43">
        <f t="shared" si="78"/>
        <v>0</v>
      </c>
      <c r="AF105" s="43">
        <f t="shared" si="79"/>
        <v>0</v>
      </c>
      <c r="AH105" s="12" t="str">
        <f t="shared" si="80"/>
        <v>12款　地方交付税</v>
      </c>
      <c r="AI105" s="12" t="str">
        <f t="shared" si="81"/>
        <v>1項　地方交付税</v>
      </c>
      <c r="AJ105" s="12">
        <f t="shared" si="82"/>
        <v>0</v>
      </c>
      <c r="AK105" s="12" t="str">
        <f t="shared" si="83"/>
        <v>事項</v>
      </c>
      <c r="AM105" s="12" t="str">
        <f t="shared" si="84"/>
        <v>12款　地方交付税1項　地方交付税</v>
      </c>
      <c r="AP105" s="12" t="str">
        <f t="shared" si="85"/>
        <v>12款　地方交付税1項　地方交付税</v>
      </c>
      <c r="AQ105" s="9" t="str">
        <f t="shared" si="86"/>
        <v>12款　地方交付税1項　地方交付税</v>
      </c>
    </row>
    <row r="106" spans="1:43" ht="26.4">
      <c r="A106" s="90">
        <f t="shared" si="68"/>
        <v>99</v>
      </c>
      <c r="B106" s="45"/>
      <c r="C106" s="44"/>
      <c r="D106" s="331" t="s">
        <v>70</v>
      </c>
      <c r="E106" s="333"/>
      <c r="F106" s="46"/>
      <c r="G106" s="47"/>
      <c r="H106" s="41">
        <f>SUM(H107)</f>
        <v>39000000</v>
      </c>
      <c r="I106" s="41">
        <f>SUM(I107)</f>
        <v>0</v>
      </c>
      <c r="J106" s="41">
        <f t="shared" si="69"/>
        <v>-39000000</v>
      </c>
      <c r="K106" s="42"/>
      <c r="L106" s="121"/>
      <c r="M106" s="115" t="str">
        <f t="shared" si="70"/>
        <v/>
      </c>
      <c r="N106" s="29" t="str">
        <f t="shared" si="63"/>
        <v>-</v>
      </c>
      <c r="O106" s="29" t="str">
        <f t="shared" si="64"/>
        <v>-</v>
      </c>
      <c r="P106" s="29" t="str">
        <f t="shared" si="65"/>
        <v>目</v>
      </c>
      <c r="Q106" s="29" t="str">
        <f t="shared" si="66"/>
        <v>-</v>
      </c>
      <c r="R106" s="29" t="str">
        <f t="shared" si="67"/>
        <v>-</v>
      </c>
      <c r="U106" s="9" t="s">
        <v>1101</v>
      </c>
      <c r="V106" s="136" t="str">
        <f t="shared" si="71"/>
        <v/>
      </c>
      <c r="X106" s="9">
        <f t="shared" si="72"/>
        <v>1</v>
      </c>
      <c r="Y106" s="9">
        <f t="shared" si="73"/>
        <v>1</v>
      </c>
      <c r="Z106" s="9">
        <f t="shared" si="74"/>
        <v>1</v>
      </c>
      <c r="AA106" s="9">
        <f t="shared" si="75"/>
        <v>1</v>
      </c>
      <c r="AB106" s="11" t="str">
        <f t="shared" si="76"/>
        <v xml:space="preserve">②
</v>
      </c>
      <c r="AD106" s="43">
        <f t="shared" si="77"/>
        <v>7.5</v>
      </c>
      <c r="AE106" s="43">
        <f t="shared" si="78"/>
        <v>0</v>
      </c>
      <c r="AF106" s="43">
        <f t="shared" si="79"/>
        <v>0</v>
      </c>
      <c r="AH106" s="12" t="str">
        <f t="shared" si="80"/>
        <v>12款　地方交付税</v>
      </c>
      <c r="AI106" s="12" t="str">
        <f t="shared" si="81"/>
        <v>1項　地方交付税</v>
      </c>
      <c r="AJ106" s="12" t="str">
        <f t="shared" si="82"/>
        <v>1目　地方交付税</v>
      </c>
      <c r="AK106" s="12">
        <f t="shared" si="83"/>
        <v>0</v>
      </c>
      <c r="AM106" s="12" t="str">
        <f t="shared" si="84"/>
        <v>12款　地方交付税1項　地方交付税1目　地方交付税</v>
      </c>
      <c r="AP106" s="12" t="str">
        <f t="shared" si="85"/>
        <v>12款　地方交付税1項　地方交付税1目　地方交付税</v>
      </c>
      <c r="AQ106" s="9" t="str">
        <f t="shared" si="86"/>
        <v>12款　地方交付税1項　地方交付税1目　地方交付税</v>
      </c>
    </row>
    <row r="107" spans="1:43" ht="26.4">
      <c r="A107" s="90">
        <f t="shared" si="68"/>
        <v>100</v>
      </c>
      <c r="B107" s="45"/>
      <c r="C107" s="45"/>
      <c r="D107" s="44"/>
      <c r="E107" s="107" t="s">
        <v>71</v>
      </c>
      <c r="F107" s="46" t="s">
        <v>490</v>
      </c>
      <c r="G107" s="47" t="s">
        <v>494</v>
      </c>
      <c r="H107" s="41">
        <v>39000000</v>
      </c>
      <c r="I107" s="41"/>
      <c r="J107" s="41">
        <f t="shared" si="69"/>
        <v>-39000000</v>
      </c>
      <c r="K107" s="42"/>
      <c r="L107" s="121"/>
      <c r="M107" s="115" t="str">
        <f t="shared" si="70"/>
        <v/>
      </c>
      <c r="N107" s="29" t="str">
        <f t="shared" si="63"/>
        <v>-</v>
      </c>
      <c r="O107" s="29" t="str">
        <f t="shared" si="64"/>
        <v>-</v>
      </c>
      <c r="P107" s="29" t="str">
        <f t="shared" si="65"/>
        <v>-</v>
      </c>
      <c r="Q107" s="29" t="str">
        <f t="shared" si="66"/>
        <v>節</v>
      </c>
      <c r="R107" s="29" t="str">
        <f t="shared" si="67"/>
        <v>事項</v>
      </c>
      <c r="U107" s="9" t="s">
        <v>1101</v>
      </c>
      <c r="V107" s="136" t="str">
        <f t="shared" si="71"/>
        <v>財政局</v>
      </c>
      <c r="X107" s="9">
        <f t="shared" si="72"/>
        <v>1</v>
      </c>
      <c r="Y107" s="9">
        <f t="shared" si="73"/>
        <v>1</v>
      </c>
      <c r="Z107" s="9">
        <f t="shared" si="74"/>
        <v>1</v>
      </c>
      <c r="AA107" s="9">
        <f t="shared" si="75"/>
        <v>1</v>
      </c>
      <c r="AB107" s="11" t="str">
        <f t="shared" si="76"/>
        <v xml:space="preserve">②
</v>
      </c>
      <c r="AD107" s="43">
        <f t="shared" si="77"/>
        <v>0</v>
      </c>
      <c r="AE107" s="43">
        <f t="shared" si="78"/>
        <v>7.5</v>
      </c>
      <c r="AF107" s="43">
        <f t="shared" si="79"/>
        <v>5</v>
      </c>
      <c r="AH107" s="12" t="str">
        <f t="shared" si="80"/>
        <v>12款　地方交付税</v>
      </c>
      <c r="AI107" s="12" t="str">
        <f t="shared" si="81"/>
        <v>1項　地方交付税</v>
      </c>
      <c r="AJ107" s="12" t="str">
        <f t="shared" si="82"/>
        <v>1目　地方交付税</v>
      </c>
      <c r="AK107" s="12" t="str">
        <f t="shared" si="83"/>
        <v>1節　地方交付税</v>
      </c>
      <c r="AM107" s="12" t="str">
        <f t="shared" si="84"/>
        <v>12款　地方交付税1項　地方交付税1目　地方交付税1節　地方交付税</v>
      </c>
      <c r="AP107" s="12" t="str">
        <f t="shared" si="85"/>
        <v>12款　地方交付税1項　地方交付税1目　地方交付税1節　地方交付税</v>
      </c>
      <c r="AQ107" s="9" t="str">
        <f t="shared" si="86"/>
        <v>12款　地方交付税1項　地方交付税1目　地方交付税1節　地方交付税財政局</v>
      </c>
    </row>
    <row r="108" spans="1:43" ht="26.4">
      <c r="A108" s="90">
        <f t="shared" si="68"/>
        <v>101</v>
      </c>
      <c r="B108" s="331" t="s">
        <v>904</v>
      </c>
      <c r="C108" s="332"/>
      <c r="D108" s="332"/>
      <c r="E108" s="333"/>
      <c r="F108" s="39"/>
      <c r="G108" s="40"/>
      <c r="H108" s="41">
        <f>SUMIFS(H$8:H$1151,$U$8:$U$1151,$U108,$O$8:$O$1151,$O$9)</f>
        <v>765000</v>
      </c>
      <c r="I108" s="41">
        <f>SUMIFS($I$8:$I$1151,$U$8:$U$1151,$U108,$O$8:$O$1151,$O$9)</f>
        <v>0</v>
      </c>
      <c r="J108" s="41">
        <f t="shared" si="69"/>
        <v>-765000</v>
      </c>
      <c r="K108" s="42"/>
      <c r="L108" s="120"/>
      <c r="M108" s="114" t="str">
        <f t="shared" si="70"/>
        <v/>
      </c>
      <c r="N108" s="29" t="str">
        <f t="shared" si="63"/>
        <v>款</v>
      </c>
      <c r="O108" s="29" t="str">
        <f t="shared" si="64"/>
        <v>-</v>
      </c>
      <c r="P108" s="29" t="str">
        <f t="shared" si="65"/>
        <v>-</v>
      </c>
      <c r="Q108" s="29" t="str">
        <f t="shared" si="66"/>
        <v>-</v>
      </c>
      <c r="R108" s="29" t="str">
        <f t="shared" si="67"/>
        <v>-</v>
      </c>
      <c r="U108" s="9" t="s">
        <v>1013</v>
      </c>
      <c r="V108" s="136" t="str">
        <f t="shared" si="71"/>
        <v/>
      </c>
      <c r="X108" s="9">
        <f t="shared" si="72"/>
        <v>1</v>
      </c>
      <c r="Y108" s="9">
        <f t="shared" si="73"/>
        <v>1</v>
      </c>
      <c r="Z108" s="9">
        <f t="shared" si="74"/>
        <v>1</v>
      </c>
      <c r="AA108" s="9">
        <f t="shared" si="75"/>
        <v>1</v>
      </c>
      <c r="AB108" s="11" t="str">
        <f t="shared" si="76"/>
        <v xml:space="preserve">②
</v>
      </c>
      <c r="AD108" s="43">
        <f t="shared" si="77"/>
        <v>0</v>
      </c>
      <c r="AE108" s="43">
        <f t="shared" si="78"/>
        <v>0</v>
      </c>
      <c r="AF108" s="43">
        <f t="shared" si="79"/>
        <v>0</v>
      </c>
      <c r="AH108" s="12" t="str">
        <f t="shared" si="80"/>
        <v>13款　交通安全対策特別交付金</v>
      </c>
      <c r="AI108" s="12">
        <f t="shared" si="81"/>
        <v>0</v>
      </c>
      <c r="AJ108" s="12">
        <f t="shared" si="82"/>
        <v>0</v>
      </c>
      <c r="AK108" s="12">
        <f t="shared" si="83"/>
        <v>0</v>
      </c>
      <c r="AM108" s="12" t="str">
        <f t="shared" si="84"/>
        <v>13款　交通安全対策特別交付金</v>
      </c>
      <c r="AP108" s="12" t="str">
        <f t="shared" si="85"/>
        <v>13款　交通安全対策特別交付金</v>
      </c>
      <c r="AQ108" s="9" t="str">
        <f t="shared" si="86"/>
        <v>13款　交通安全対策特別交付金</v>
      </c>
    </row>
    <row r="109" spans="1:43" ht="26.4">
      <c r="A109" s="90">
        <f t="shared" si="68"/>
        <v>102</v>
      </c>
      <c r="B109" s="52"/>
      <c r="C109" s="331" t="s">
        <v>72</v>
      </c>
      <c r="D109" s="332"/>
      <c r="E109" s="333"/>
      <c r="F109" s="39"/>
      <c r="G109" s="40"/>
      <c r="H109" s="41">
        <f>SUM(H110)</f>
        <v>765000</v>
      </c>
      <c r="I109" s="41">
        <f>SUM(I110)</f>
        <v>0</v>
      </c>
      <c r="J109" s="41">
        <f t="shared" si="69"/>
        <v>-765000</v>
      </c>
      <c r="K109" s="42"/>
      <c r="L109" s="121"/>
      <c r="M109" s="115" t="str">
        <f t="shared" si="70"/>
        <v/>
      </c>
      <c r="N109" s="29" t="str">
        <f t="shared" si="63"/>
        <v>-</v>
      </c>
      <c r="O109" s="29" t="str">
        <f t="shared" si="64"/>
        <v>項</v>
      </c>
      <c r="P109" s="29" t="str">
        <f t="shared" si="65"/>
        <v>-</v>
      </c>
      <c r="Q109" s="29" t="str">
        <f t="shared" si="66"/>
        <v>-</v>
      </c>
      <c r="R109" s="29" t="str">
        <f t="shared" si="67"/>
        <v>-</v>
      </c>
      <c r="U109" s="9" t="s">
        <v>1013</v>
      </c>
      <c r="V109" s="136" t="str">
        <f t="shared" si="71"/>
        <v/>
      </c>
      <c r="X109" s="9">
        <f t="shared" si="72"/>
        <v>1</v>
      </c>
      <c r="Y109" s="9">
        <f t="shared" si="73"/>
        <v>1</v>
      </c>
      <c r="Z109" s="9">
        <f t="shared" si="74"/>
        <v>1</v>
      </c>
      <c r="AA109" s="9">
        <f t="shared" si="75"/>
        <v>1</v>
      </c>
      <c r="AB109" s="11" t="str">
        <f t="shared" si="76"/>
        <v xml:space="preserve">②
</v>
      </c>
      <c r="AD109" s="43">
        <f t="shared" si="77"/>
        <v>0</v>
      </c>
      <c r="AE109" s="43">
        <f t="shared" si="78"/>
        <v>0</v>
      </c>
      <c r="AF109" s="43">
        <f t="shared" si="79"/>
        <v>0</v>
      </c>
      <c r="AH109" s="12" t="str">
        <f t="shared" si="80"/>
        <v>13款　交通安全対策特別交付金</v>
      </c>
      <c r="AI109" s="12" t="str">
        <f t="shared" si="81"/>
        <v>1項　交通安全対策特別交付金</v>
      </c>
      <c r="AJ109" s="12">
        <f t="shared" si="82"/>
        <v>0</v>
      </c>
      <c r="AK109" s="12" t="str">
        <f t="shared" si="83"/>
        <v>事項</v>
      </c>
      <c r="AM109" s="12" t="str">
        <f t="shared" si="84"/>
        <v>13款　交通安全対策特別交付金1項　交通安全対策特別交付金</v>
      </c>
      <c r="AP109" s="12" t="str">
        <f t="shared" si="85"/>
        <v>13款　交通安全対策特別交付金1項　交通安全対策特別交付金</v>
      </c>
      <c r="AQ109" s="9" t="str">
        <f t="shared" si="86"/>
        <v>13款　交通安全対策特別交付金1項　交通安全対策特別交付金</v>
      </c>
    </row>
    <row r="110" spans="1:43" ht="26.4">
      <c r="A110" s="90">
        <f t="shared" si="68"/>
        <v>103</v>
      </c>
      <c r="B110" s="45"/>
      <c r="C110" s="44"/>
      <c r="D110" s="331" t="s">
        <v>73</v>
      </c>
      <c r="E110" s="333"/>
      <c r="F110" s="46"/>
      <c r="G110" s="47"/>
      <c r="H110" s="41">
        <f>SUM(H111)</f>
        <v>765000</v>
      </c>
      <c r="I110" s="41">
        <f>SUM(I111)</f>
        <v>0</v>
      </c>
      <c r="J110" s="41">
        <f t="shared" si="69"/>
        <v>-765000</v>
      </c>
      <c r="K110" s="42"/>
      <c r="L110" s="121"/>
      <c r="M110" s="115" t="str">
        <f t="shared" si="70"/>
        <v/>
      </c>
      <c r="N110" s="29" t="str">
        <f t="shared" si="63"/>
        <v>-</v>
      </c>
      <c r="O110" s="29" t="str">
        <f t="shared" si="64"/>
        <v>-</v>
      </c>
      <c r="P110" s="29" t="str">
        <f t="shared" si="65"/>
        <v>目</v>
      </c>
      <c r="Q110" s="29" t="str">
        <f t="shared" si="66"/>
        <v>-</v>
      </c>
      <c r="R110" s="29" t="str">
        <f t="shared" si="67"/>
        <v>-</v>
      </c>
      <c r="U110" s="9" t="s">
        <v>1013</v>
      </c>
      <c r="V110" s="136" t="str">
        <f t="shared" si="71"/>
        <v/>
      </c>
      <c r="X110" s="9">
        <f t="shared" si="72"/>
        <v>1</v>
      </c>
      <c r="Y110" s="9">
        <f t="shared" si="73"/>
        <v>1</v>
      </c>
      <c r="Z110" s="9">
        <f t="shared" si="74"/>
        <v>1</v>
      </c>
      <c r="AA110" s="9">
        <f t="shared" si="75"/>
        <v>1</v>
      </c>
      <c r="AB110" s="11" t="str">
        <f t="shared" si="76"/>
        <v xml:space="preserve">②
</v>
      </c>
      <c r="AD110" s="43">
        <f t="shared" si="77"/>
        <v>13.5</v>
      </c>
      <c r="AE110" s="43">
        <f t="shared" si="78"/>
        <v>0</v>
      </c>
      <c r="AF110" s="43">
        <f t="shared" si="79"/>
        <v>0</v>
      </c>
      <c r="AH110" s="12" t="str">
        <f t="shared" si="80"/>
        <v>13款　交通安全対策特別交付金</v>
      </c>
      <c r="AI110" s="12" t="str">
        <f t="shared" si="81"/>
        <v>1項　交通安全対策特別交付金</v>
      </c>
      <c r="AJ110" s="12" t="str">
        <f t="shared" si="82"/>
        <v>1目　交通安全対策特別交付金</v>
      </c>
      <c r="AK110" s="12">
        <f t="shared" si="83"/>
        <v>0</v>
      </c>
      <c r="AM110" s="12" t="str">
        <f t="shared" si="84"/>
        <v>13款　交通安全対策特別交付金1項　交通安全対策特別交付金1目　交通安全対策特別交付金</v>
      </c>
      <c r="AP110" s="12" t="str">
        <f t="shared" si="85"/>
        <v>13款　交通安全対策特別交付金1項　交通安全対策特別交付金1目　交通安全対策特別交付金</v>
      </c>
      <c r="AQ110" s="9" t="str">
        <f t="shared" si="86"/>
        <v>13款　交通安全対策特別交付金1項　交通安全対策特別交付金1目　交通安全対策特別交付金</v>
      </c>
    </row>
    <row r="111" spans="1:43" ht="26.4">
      <c r="A111" s="90">
        <f t="shared" si="68"/>
        <v>104</v>
      </c>
      <c r="B111" s="45"/>
      <c r="C111" s="45"/>
      <c r="D111" s="44"/>
      <c r="E111" s="107" t="s">
        <v>74</v>
      </c>
      <c r="F111" s="46" t="s">
        <v>491</v>
      </c>
      <c r="G111" s="47" t="s">
        <v>494</v>
      </c>
      <c r="H111" s="41">
        <v>765000</v>
      </c>
      <c r="I111" s="41"/>
      <c r="J111" s="41">
        <f t="shared" si="69"/>
        <v>-765000</v>
      </c>
      <c r="K111" s="42"/>
      <c r="L111" s="121"/>
      <c r="M111" s="115" t="str">
        <f t="shared" si="70"/>
        <v/>
      </c>
      <c r="N111" s="29" t="str">
        <f t="shared" si="63"/>
        <v>-</v>
      </c>
      <c r="O111" s="29" t="str">
        <f t="shared" si="64"/>
        <v>-</v>
      </c>
      <c r="P111" s="29" t="str">
        <f t="shared" si="65"/>
        <v>-</v>
      </c>
      <c r="Q111" s="29" t="str">
        <f t="shared" si="66"/>
        <v>節</v>
      </c>
      <c r="R111" s="29" t="str">
        <f t="shared" si="67"/>
        <v>事項</v>
      </c>
      <c r="U111" s="9" t="s">
        <v>1013</v>
      </c>
      <c r="V111" s="136" t="str">
        <f t="shared" si="71"/>
        <v>財政局</v>
      </c>
      <c r="X111" s="9">
        <f t="shared" si="72"/>
        <v>1</v>
      </c>
      <c r="Y111" s="9">
        <f t="shared" si="73"/>
        <v>1</v>
      </c>
      <c r="Z111" s="9">
        <f t="shared" si="74"/>
        <v>1</v>
      </c>
      <c r="AA111" s="9">
        <f t="shared" si="75"/>
        <v>1</v>
      </c>
      <c r="AB111" s="11" t="str">
        <f t="shared" si="76"/>
        <v xml:space="preserve">②
</v>
      </c>
      <c r="AD111" s="43">
        <f t="shared" si="77"/>
        <v>0</v>
      </c>
      <c r="AE111" s="43">
        <f t="shared" si="78"/>
        <v>13.5</v>
      </c>
      <c r="AF111" s="43">
        <f t="shared" si="79"/>
        <v>11</v>
      </c>
      <c r="AH111" s="12" t="str">
        <f t="shared" si="80"/>
        <v>13款　交通安全対策特別交付金</v>
      </c>
      <c r="AI111" s="12" t="str">
        <f t="shared" si="81"/>
        <v>1項　交通安全対策特別交付金</v>
      </c>
      <c r="AJ111" s="12" t="str">
        <f t="shared" si="82"/>
        <v>1目　交通安全対策特別交付金</v>
      </c>
      <c r="AK111" s="12" t="str">
        <f t="shared" si="83"/>
        <v>1節　交通安全対策特別交付金</v>
      </c>
      <c r="AM111" s="12" t="str">
        <f t="shared" si="84"/>
        <v>13款　交通安全対策特別交付金1項　交通安全対策特別交付金1目　交通安全対策特別交付金1節　交通安全対策特別交付金</v>
      </c>
      <c r="AP111" s="12" t="str">
        <f t="shared" si="85"/>
        <v>13款　交通安全対策特別交付金1項　交通安全対策特別交付金1目　交通安全対策特別交付金1節　交通安全対策特別交付金</v>
      </c>
      <c r="AQ111" s="9" t="str">
        <f t="shared" si="86"/>
        <v>13款　交通安全対策特別交付金1項　交通安全対策特別交付金1目　交通安全対策特別交付金1節　交通安全対策特別交付金財政局</v>
      </c>
    </row>
    <row r="112" spans="1:43" ht="26.4">
      <c r="A112" s="90">
        <f t="shared" si="68"/>
        <v>105</v>
      </c>
      <c r="B112" s="331" t="s">
        <v>905</v>
      </c>
      <c r="C112" s="332"/>
      <c r="D112" s="332"/>
      <c r="E112" s="333"/>
      <c r="F112" s="39"/>
      <c r="G112" s="40"/>
      <c r="H112" s="41">
        <f>SUMIFS(H$8:H$1151,$U$8:$U$1151,$U112,$O$8:$O$1151,$O$9)</f>
        <v>5017740</v>
      </c>
      <c r="I112" s="41">
        <f>SUMIFS($I$8:$I$1151,$U$8:$U$1151,$U112,$O$8:$O$1151,$O$9)</f>
        <v>0</v>
      </c>
      <c r="J112" s="41">
        <f t="shared" si="69"/>
        <v>-5017740</v>
      </c>
      <c r="K112" s="42"/>
      <c r="L112" s="120"/>
      <c r="M112" s="114" t="str">
        <f t="shared" si="70"/>
        <v/>
      </c>
      <c r="N112" s="29" t="str">
        <f t="shared" si="63"/>
        <v>款</v>
      </c>
      <c r="O112" s="29" t="str">
        <f t="shared" si="64"/>
        <v>-</v>
      </c>
      <c r="P112" s="29" t="str">
        <f t="shared" si="65"/>
        <v>-</v>
      </c>
      <c r="Q112" s="29" t="str">
        <f t="shared" si="66"/>
        <v>-</v>
      </c>
      <c r="R112" s="29" t="str">
        <f t="shared" si="67"/>
        <v>-</v>
      </c>
      <c r="U112" s="9" t="s">
        <v>1102</v>
      </c>
      <c r="V112" s="136" t="str">
        <f t="shared" si="71"/>
        <v/>
      </c>
      <c r="X112" s="9">
        <f t="shared" si="72"/>
        <v>1</v>
      </c>
      <c r="Y112" s="9">
        <f t="shared" si="73"/>
        <v>1</v>
      </c>
      <c r="Z112" s="9">
        <f t="shared" si="74"/>
        <v>1</v>
      </c>
      <c r="AA112" s="9">
        <f t="shared" si="75"/>
        <v>1</v>
      </c>
      <c r="AB112" s="11" t="str">
        <f t="shared" si="76"/>
        <v xml:space="preserve">②
</v>
      </c>
      <c r="AD112" s="43">
        <f t="shared" si="77"/>
        <v>0</v>
      </c>
      <c r="AE112" s="43">
        <f t="shared" si="78"/>
        <v>0</v>
      </c>
      <c r="AF112" s="43">
        <f t="shared" si="79"/>
        <v>0</v>
      </c>
      <c r="AH112" s="12" t="str">
        <f t="shared" si="80"/>
        <v>14款　分担金及負担金</v>
      </c>
      <c r="AI112" s="12">
        <f t="shared" si="81"/>
        <v>0</v>
      </c>
      <c r="AJ112" s="12">
        <f t="shared" si="82"/>
        <v>0</v>
      </c>
      <c r="AK112" s="12">
        <f t="shared" si="83"/>
        <v>0</v>
      </c>
      <c r="AM112" s="12" t="str">
        <f t="shared" si="84"/>
        <v>14款　分担金及負担金</v>
      </c>
      <c r="AP112" s="12" t="str">
        <f t="shared" si="85"/>
        <v>14款　分担金及負担金</v>
      </c>
      <c r="AQ112" s="9" t="str">
        <f t="shared" si="86"/>
        <v>14款　分担金及負担金</v>
      </c>
    </row>
    <row r="113" spans="1:43" ht="26.4">
      <c r="A113" s="90">
        <f t="shared" si="68"/>
        <v>106</v>
      </c>
      <c r="B113" s="52"/>
      <c r="C113" s="331" t="s">
        <v>75</v>
      </c>
      <c r="D113" s="332"/>
      <c r="E113" s="333"/>
      <c r="F113" s="39"/>
      <c r="G113" s="40"/>
      <c r="H113" s="41">
        <f>SUM(H114)</f>
        <v>728577</v>
      </c>
      <c r="I113" s="41">
        <f>SUM(I114)</f>
        <v>0</v>
      </c>
      <c r="J113" s="41">
        <f t="shared" si="69"/>
        <v>-728577</v>
      </c>
      <c r="K113" s="42"/>
      <c r="L113" s="121"/>
      <c r="M113" s="115" t="str">
        <f t="shared" si="70"/>
        <v/>
      </c>
      <c r="N113" s="29" t="str">
        <f t="shared" si="63"/>
        <v>-</v>
      </c>
      <c r="O113" s="29" t="str">
        <f t="shared" si="64"/>
        <v>項</v>
      </c>
      <c r="P113" s="29" t="str">
        <f t="shared" si="65"/>
        <v>-</v>
      </c>
      <c r="Q113" s="29" t="str">
        <f t="shared" si="66"/>
        <v>-</v>
      </c>
      <c r="R113" s="29" t="str">
        <f t="shared" si="67"/>
        <v>-</v>
      </c>
      <c r="U113" s="9" t="s">
        <v>1102</v>
      </c>
      <c r="V113" s="136" t="str">
        <f t="shared" si="71"/>
        <v/>
      </c>
      <c r="X113" s="9">
        <f t="shared" si="72"/>
        <v>1</v>
      </c>
      <c r="Y113" s="9">
        <f t="shared" si="73"/>
        <v>1</v>
      </c>
      <c r="Z113" s="9">
        <f t="shared" si="74"/>
        <v>1</v>
      </c>
      <c r="AA113" s="9">
        <f t="shared" si="75"/>
        <v>1</v>
      </c>
      <c r="AB113" s="11" t="str">
        <f t="shared" si="76"/>
        <v xml:space="preserve">②
</v>
      </c>
      <c r="AD113" s="43">
        <f t="shared" si="77"/>
        <v>0</v>
      </c>
      <c r="AE113" s="43">
        <f t="shared" si="78"/>
        <v>0</v>
      </c>
      <c r="AF113" s="43">
        <f t="shared" si="79"/>
        <v>0</v>
      </c>
      <c r="AH113" s="12" t="str">
        <f t="shared" si="80"/>
        <v>14款　分担金及負担金</v>
      </c>
      <c r="AI113" s="12" t="str">
        <f t="shared" si="81"/>
        <v>1項　分担金</v>
      </c>
      <c r="AJ113" s="12">
        <f t="shared" si="82"/>
        <v>0</v>
      </c>
      <c r="AK113" s="12" t="str">
        <f t="shared" si="83"/>
        <v>事項</v>
      </c>
      <c r="AM113" s="12" t="str">
        <f t="shared" si="84"/>
        <v>14款　分担金及負担金1項　分担金</v>
      </c>
      <c r="AP113" s="12" t="str">
        <f t="shared" si="85"/>
        <v>14款　分担金及負担金1項　分担金</v>
      </c>
      <c r="AQ113" s="9" t="str">
        <f t="shared" si="86"/>
        <v>14款　分担金及負担金1項　分担金</v>
      </c>
    </row>
    <row r="114" spans="1:43" ht="26.4">
      <c r="A114" s="90">
        <f t="shared" si="68"/>
        <v>107</v>
      </c>
      <c r="B114" s="45"/>
      <c r="C114" s="44"/>
      <c r="D114" s="331" t="s">
        <v>76</v>
      </c>
      <c r="E114" s="333"/>
      <c r="F114" s="46"/>
      <c r="G114" s="47"/>
      <c r="H114" s="41">
        <f>SUM(H115:H119)</f>
        <v>728577</v>
      </c>
      <c r="I114" s="41">
        <f>SUM(I115:I119)</f>
        <v>0</v>
      </c>
      <c r="J114" s="41">
        <f t="shared" si="69"/>
        <v>-728577</v>
      </c>
      <c r="K114" s="42"/>
      <c r="L114" s="121"/>
      <c r="M114" s="115" t="str">
        <f t="shared" si="70"/>
        <v/>
      </c>
      <c r="N114" s="29" t="str">
        <f t="shared" si="63"/>
        <v>-</v>
      </c>
      <c r="O114" s="29" t="str">
        <f t="shared" si="64"/>
        <v>-</v>
      </c>
      <c r="P114" s="29" t="str">
        <f t="shared" si="65"/>
        <v>目</v>
      </c>
      <c r="Q114" s="29" t="str">
        <f t="shared" si="66"/>
        <v>-</v>
      </c>
      <c r="R114" s="29" t="str">
        <f t="shared" si="67"/>
        <v>-</v>
      </c>
      <c r="U114" s="9" t="s">
        <v>1102</v>
      </c>
      <c r="V114" s="136" t="str">
        <f t="shared" si="71"/>
        <v/>
      </c>
      <c r="X114" s="9">
        <f t="shared" si="72"/>
        <v>1</v>
      </c>
      <c r="Y114" s="9">
        <f t="shared" si="73"/>
        <v>1</v>
      </c>
      <c r="Z114" s="9">
        <f t="shared" si="74"/>
        <v>1</v>
      </c>
      <c r="AA114" s="9">
        <f t="shared" si="75"/>
        <v>1</v>
      </c>
      <c r="AB114" s="11" t="str">
        <f t="shared" si="76"/>
        <v xml:space="preserve">②
</v>
      </c>
      <c r="AD114" s="43">
        <f t="shared" si="77"/>
        <v>8.5</v>
      </c>
      <c r="AE114" s="43">
        <f t="shared" si="78"/>
        <v>0</v>
      </c>
      <c r="AF114" s="43">
        <f t="shared" si="79"/>
        <v>0</v>
      </c>
      <c r="AH114" s="12" t="str">
        <f t="shared" si="80"/>
        <v>14款　分担金及負担金</v>
      </c>
      <c r="AI114" s="12" t="str">
        <f t="shared" si="81"/>
        <v>1項　分担金</v>
      </c>
      <c r="AJ114" s="12" t="str">
        <f t="shared" si="82"/>
        <v>1目　土木費分担金</v>
      </c>
      <c r="AK114" s="12">
        <f t="shared" si="83"/>
        <v>0</v>
      </c>
      <c r="AM114" s="12" t="str">
        <f t="shared" si="84"/>
        <v>14款　分担金及負担金1項　分担金1目　土木費分担金</v>
      </c>
      <c r="AP114" s="12" t="str">
        <f t="shared" si="85"/>
        <v>14款　分担金及負担金1項　分担金1目　土木費分担金</v>
      </c>
      <c r="AQ114" s="9" t="str">
        <f t="shared" si="86"/>
        <v>14款　分担金及負担金1項　分担金1目　土木費分担金</v>
      </c>
    </row>
    <row r="115" spans="1:43" ht="40.5" customHeight="1" thickBot="1">
      <c r="A115" s="149">
        <f t="shared" si="68"/>
        <v>108</v>
      </c>
      <c r="B115" s="153"/>
      <c r="C115" s="153"/>
      <c r="D115" s="150"/>
      <c r="E115" s="154" t="s">
        <v>684</v>
      </c>
      <c r="F115" s="154" t="s">
        <v>1037</v>
      </c>
      <c r="G115" s="155" t="s">
        <v>648</v>
      </c>
      <c r="H115" s="65">
        <v>474627</v>
      </c>
      <c r="I115" s="65"/>
      <c r="J115" s="65">
        <f t="shared" si="69"/>
        <v>-474627</v>
      </c>
      <c r="K115" s="67"/>
      <c r="L115" s="124"/>
      <c r="M115" s="115" t="str">
        <f t="shared" si="70"/>
        <v/>
      </c>
      <c r="N115" s="29" t="str">
        <f t="shared" si="63"/>
        <v>-</v>
      </c>
      <c r="O115" s="29" t="str">
        <f t="shared" si="64"/>
        <v>-</v>
      </c>
      <c r="P115" s="29" t="str">
        <f t="shared" si="65"/>
        <v>-</v>
      </c>
      <c r="Q115" s="29" t="str">
        <f t="shared" si="66"/>
        <v>節</v>
      </c>
      <c r="R115" s="29" t="str">
        <f t="shared" si="67"/>
        <v>事項</v>
      </c>
      <c r="U115" s="9" t="s">
        <v>1102</v>
      </c>
      <c r="V115" s="136" t="str">
        <f t="shared" si="71"/>
        <v>建設局</v>
      </c>
      <c r="X115" s="9">
        <f t="shared" si="72"/>
        <v>1</v>
      </c>
      <c r="Y115" s="9">
        <f t="shared" si="73"/>
        <v>1</v>
      </c>
      <c r="Z115" s="9">
        <f t="shared" si="74"/>
        <v>2</v>
      </c>
      <c r="AA115" s="9">
        <f t="shared" si="75"/>
        <v>2</v>
      </c>
      <c r="AB115" s="11" t="str">
        <f t="shared" si="76"/>
        <v xml:space="preserve">③
</v>
      </c>
      <c r="AD115" s="43">
        <f t="shared" si="77"/>
        <v>0</v>
      </c>
      <c r="AE115" s="43">
        <f t="shared" si="78"/>
        <v>8.5</v>
      </c>
      <c r="AF115" s="43">
        <f t="shared" si="79"/>
        <v>19</v>
      </c>
      <c r="AH115" s="12" t="str">
        <f t="shared" si="80"/>
        <v>14款　分担金及負担金</v>
      </c>
      <c r="AI115" s="12" t="str">
        <f t="shared" si="81"/>
        <v>1項　分担金</v>
      </c>
      <c r="AJ115" s="12" t="str">
        <f t="shared" si="82"/>
        <v>1目　土木費分担金</v>
      </c>
      <c r="AK115" s="12" t="str">
        <f t="shared" si="83"/>
        <v>1節　道路費分担金</v>
      </c>
      <c r="AM115" s="12" t="str">
        <f t="shared" si="84"/>
        <v>14款　分担金及負担金1項　分担金1目　土木費分担金1節　道路費分担金</v>
      </c>
      <c r="AP115" s="12" t="str">
        <f t="shared" si="85"/>
        <v>14款　分担金及負担金1項　分担金1目　土木費分担金1節　道路費分担金</v>
      </c>
      <c r="AQ115" s="9" t="str">
        <f t="shared" si="86"/>
        <v>14款　分担金及負担金1項　分担金1目　土木費分担金1節　道路費分担金建設局</v>
      </c>
    </row>
    <row r="116" spans="1:43" ht="26.4">
      <c r="A116" s="148">
        <f t="shared" si="68"/>
        <v>109</v>
      </c>
      <c r="B116" s="45"/>
      <c r="C116" s="45"/>
      <c r="D116" s="45"/>
      <c r="E116" s="108" t="s">
        <v>685</v>
      </c>
      <c r="F116" s="108" t="s">
        <v>1038</v>
      </c>
      <c r="G116" s="94" t="s">
        <v>648</v>
      </c>
      <c r="H116" s="51">
        <v>221500</v>
      </c>
      <c r="I116" s="51"/>
      <c r="J116" s="51">
        <f t="shared" si="69"/>
        <v>-221500</v>
      </c>
      <c r="K116" s="92"/>
      <c r="L116" s="122"/>
      <c r="M116" s="115" t="str">
        <f t="shared" si="70"/>
        <v/>
      </c>
      <c r="N116" s="29" t="str">
        <f t="shared" si="63"/>
        <v>-</v>
      </c>
      <c r="O116" s="29" t="str">
        <f t="shared" si="64"/>
        <v>-</v>
      </c>
      <c r="P116" s="29" t="str">
        <f t="shared" si="65"/>
        <v>-</v>
      </c>
      <c r="Q116" s="29" t="str">
        <f t="shared" si="66"/>
        <v>節</v>
      </c>
      <c r="R116" s="29" t="str">
        <f t="shared" si="67"/>
        <v>事項</v>
      </c>
      <c r="U116" s="9" t="s">
        <v>1102</v>
      </c>
      <c r="V116" s="136" t="str">
        <f t="shared" si="71"/>
        <v>建設局</v>
      </c>
      <c r="X116" s="9">
        <f t="shared" si="72"/>
        <v>1</v>
      </c>
      <c r="Y116" s="9">
        <f t="shared" si="73"/>
        <v>1</v>
      </c>
      <c r="Z116" s="9">
        <f t="shared" si="74"/>
        <v>1</v>
      </c>
      <c r="AA116" s="9">
        <f t="shared" si="75"/>
        <v>1</v>
      </c>
      <c r="AB116" s="11" t="str">
        <f t="shared" si="76"/>
        <v xml:space="preserve">②
</v>
      </c>
      <c r="AD116" s="43">
        <f t="shared" si="77"/>
        <v>0</v>
      </c>
      <c r="AE116" s="43">
        <f t="shared" si="78"/>
        <v>8.5</v>
      </c>
      <c r="AF116" s="43">
        <f t="shared" si="79"/>
        <v>17</v>
      </c>
      <c r="AH116" s="12" t="str">
        <f t="shared" si="80"/>
        <v>14款　分担金及負担金</v>
      </c>
      <c r="AI116" s="12" t="str">
        <f t="shared" si="81"/>
        <v>1項　分担金</v>
      </c>
      <c r="AJ116" s="12" t="str">
        <f t="shared" si="82"/>
        <v>1目　土木費分担金</v>
      </c>
      <c r="AK116" s="12" t="str">
        <f t="shared" si="83"/>
        <v>2節　橋梁費分担金</v>
      </c>
      <c r="AM116" s="12" t="str">
        <f t="shared" si="84"/>
        <v>14款　分担金及負担金1項　分担金1目　土木費分担金2節　橋梁費分担金</v>
      </c>
      <c r="AP116" s="12" t="str">
        <f t="shared" si="85"/>
        <v>14款　分担金及負担金1項　分担金1目　土木費分担金2節　橋梁費分担金</v>
      </c>
      <c r="AQ116" s="9" t="str">
        <f t="shared" si="86"/>
        <v>14款　分担金及負担金1項　分担金1目　土木費分担金2節　橋梁費分担金建設局</v>
      </c>
    </row>
    <row r="117" spans="1:43" ht="52.8">
      <c r="A117" s="90">
        <f t="shared" si="68"/>
        <v>110</v>
      </c>
      <c r="B117" s="45"/>
      <c r="C117" s="45"/>
      <c r="D117" s="45"/>
      <c r="E117" s="107" t="s">
        <v>77</v>
      </c>
      <c r="F117" s="46" t="s">
        <v>1039</v>
      </c>
      <c r="G117" s="47" t="s">
        <v>678</v>
      </c>
      <c r="H117" s="41">
        <v>31550</v>
      </c>
      <c r="I117" s="41"/>
      <c r="J117" s="41">
        <f t="shared" si="69"/>
        <v>-31550</v>
      </c>
      <c r="K117" s="42"/>
      <c r="L117" s="121"/>
      <c r="M117" s="115" t="str">
        <f t="shared" si="70"/>
        <v/>
      </c>
      <c r="N117" s="29" t="str">
        <f t="shared" si="63"/>
        <v>-</v>
      </c>
      <c r="O117" s="29" t="str">
        <f t="shared" si="64"/>
        <v>-</v>
      </c>
      <c r="P117" s="29" t="str">
        <f t="shared" si="65"/>
        <v>-</v>
      </c>
      <c r="Q117" s="29" t="str">
        <f t="shared" si="66"/>
        <v>節</v>
      </c>
      <c r="R117" s="29" t="str">
        <f t="shared" si="67"/>
        <v>事項</v>
      </c>
      <c r="U117" s="9" t="s">
        <v>1102</v>
      </c>
      <c r="V117" s="136" t="str">
        <f t="shared" si="71"/>
        <v>都市計画局</v>
      </c>
      <c r="X117" s="9">
        <f t="shared" si="72"/>
        <v>1</v>
      </c>
      <c r="Y117" s="9">
        <f t="shared" si="73"/>
        <v>1</v>
      </c>
      <c r="Z117" s="9">
        <f t="shared" si="74"/>
        <v>3</v>
      </c>
      <c r="AA117" s="9">
        <f t="shared" si="75"/>
        <v>3</v>
      </c>
      <c r="AB117" s="11" t="str">
        <f t="shared" si="76"/>
        <v xml:space="preserve">④
</v>
      </c>
      <c r="AD117" s="43">
        <f t="shared" si="77"/>
        <v>0</v>
      </c>
      <c r="AE117" s="43">
        <f t="shared" si="78"/>
        <v>10.5</v>
      </c>
      <c r="AF117" s="43">
        <f t="shared" si="79"/>
        <v>42</v>
      </c>
      <c r="AH117" s="12" t="str">
        <f t="shared" si="80"/>
        <v>14款　分担金及負担金</v>
      </c>
      <c r="AI117" s="12" t="str">
        <f t="shared" si="81"/>
        <v>1項　分担金</v>
      </c>
      <c r="AJ117" s="12" t="str">
        <f t="shared" si="82"/>
        <v>1目　土木費分担金</v>
      </c>
      <c r="AK117" s="12" t="str">
        <f t="shared" si="83"/>
        <v>3節　計画調査費分担金</v>
      </c>
      <c r="AM117" s="12" t="str">
        <f t="shared" si="84"/>
        <v>14款　分担金及負担金1項　分担金1目　土木費分担金3節　計画調査費分担金</v>
      </c>
      <c r="AP117" s="12" t="str">
        <f t="shared" si="85"/>
        <v>14款　分担金及負担金1項　分担金1目　土木費分担金3節　計画調査費分担金</v>
      </c>
      <c r="AQ117" s="9" t="str">
        <f t="shared" si="86"/>
        <v>14款　分担金及負担金1項　分担金1目　土木費分担金3節　計画調査費分担金都市計画局</v>
      </c>
    </row>
    <row r="118" spans="1:43" ht="27" customHeight="1">
      <c r="A118" s="90">
        <f t="shared" si="68"/>
        <v>111</v>
      </c>
      <c r="B118" s="45"/>
      <c r="C118" s="45"/>
      <c r="D118" s="45"/>
      <c r="E118" s="107" t="s">
        <v>78</v>
      </c>
      <c r="F118" s="107" t="s">
        <v>1040</v>
      </c>
      <c r="G118" s="47" t="s">
        <v>648</v>
      </c>
      <c r="H118" s="41">
        <v>900</v>
      </c>
      <c r="I118" s="41"/>
      <c r="J118" s="41">
        <f t="shared" si="69"/>
        <v>-900</v>
      </c>
      <c r="K118" s="42"/>
      <c r="L118" s="121"/>
      <c r="M118" s="115" t="str">
        <f t="shared" si="70"/>
        <v/>
      </c>
      <c r="N118" s="29" t="str">
        <f t="shared" si="63"/>
        <v>-</v>
      </c>
      <c r="O118" s="29" t="str">
        <f t="shared" si="64"/>
        <v>-</v>
      </c>
      <c r="P118" s="29" t="str">
        <f t="shared" si="65"/>
        <v>-</v>
      </c>
      <c r="Q118" s="29" t="str">
        <f t="shared" si="66"/>
        <v>節</v>
      </c>
      <c r="R118" s="29" t="str">
        <f t="shared" si="67"/>
        <v>事項</v>
      </c>
      <c r="U118" s="9" t="s">
        <v>1102</v>
      </c>
      <c r="V118" s="136" t="str">
        <f t="shared" si="71"/>
        <v>建設局</v>
      </c>
      <c r="X118" s="9">
        <f t="shared" si="72"/>
        <v>1</v>
      </c>
      <c r="Y118" s="9">
        <f t="shared" si="73"/>
        <v>1</v>
      </c>
      <c r="Z118" s="9">
        <f t="shared" si="74"/>
        <v>2</v>
      </c>
      <c r="AA118" s="9">
        <f t="shared" si="75"/>
        <v>2</v>
      </c>
      <c r="AB118" s="11" t="str">
        <f t="shared" si="76"/>
        <v xml:space="preserve">③
</v>
      </c>
      <c r="AD118" s="43">
        <f t="shared" si="77"/>
        <v>0</v>
      </c>
      <c r="AE118" s="43">
        <f t="shared" si="78"/>
        <v>10.5</v>
      </c>
      <c r="AF118" s="43">
        <f t="shared" si="79"/>
        <v>18</v>
      </c>
      <c r="AH118" s="12" t="str">
        <f t="shared" si="80"/>
        <v>14款　分担金及負担金</v>
      </c>
      <c r="AI118" s="12" t="str">
        <f t="shared" si="81"/>
        <v>1項　分担金</v>
      </c>
      <c r="AJ118" s="12" t="str">
        <f t="shared" si="82"/>
        <v>1目　土木費分担金</v>
      </c>
      <c r="AK118" s="12" t="str">
        <f t="shared" si="83"/>
        <v>4節　街路事業費分担金</v>
      </c>
      <c r="AM118" s="12" t="str">
        <f t="shared" si="84"/>
        <v>14款　分担金及負担金1項　分担金1目　土木費分担金4節　街路事業費分担金</v>
      </c>
      <c r="AP118" s="12" t="str">
        <f t="shared" si="85"/>
        <v>14款　分担金及負担金1項　分担金1目　土木費分担金4節　街路事業費分担金</v>
      </c>
      <c r="AQ118" s="9" t="str">
        <f t="shared" si="86"/>
        <v>14款　分担金及負担金1項　分担金1目　土木費分担金4節　街路事業費分担金建設局</v>
      </c>
    </row>
    <row r="119" spans="1:43" ht="40.5" customHeight="1">
      <c r="A119" s="90">
        <f t="shared" si="68"/>
        <v>112</v>
      </c>
      <c r="B119" s="45"/>
      <c r="C119" s="48"/>
      <c r="D119" s="48"/>
      <c r="E119" s="107" t="s">
        <v>1188</v>
      </c>
      <c r="F119" s="46" t="s">
        <v>1244</v>
      </c>
      <c r="G119" s="47" t="s">
        <v>111</v>
      </c>
      <c r="H119" s="41">
        <v>0</v>
      </c>
      <c r="I119" s="41"/>
      <c r="J119" s="41">
        <f t="shared" si="69"/>
        <v>0</v>
      </c>
      <c r="K119" s="42"/>
      <c r="L119" s="121"/>
      <c r="M119" s="115" t="str">
        <f t="shared" si="70"/>
        <v/>
      </c>
      <c r="N119" s="29" t="str">
        <f t="shared" si="63"/>
        <v>-</v>
      </c>
      <c r="O119" s="29" t="str">
        <f t="shared" si="64"/>
        <v>-</v>
      </c>
      <c r="P119" s="29" t="str">
        <f t="shared" si="65"/>
        <v>-</v>
      </c>
      <c r="Q119" s="29" t="str">
        <f t="shared" si="66"/>
        <v>節</v>
      </c>
      <c r="R119" s="29" t="str">
        <f t="shared" si="67"/>
        <v>事項</v>
      </c>
      <c r="U119" s="9" t="s">
        <v>1102</v>
      </c>
      <c r="V119" s="136" t="str">
        <f t="shared" si="71"/>
        <v>都市整備局</v>
      </c>
      <c r="X119" s="9">
        <f t="shared" si="72"/>
        <v>1</v>
      </c>
      <c r="Y119" s="9">
        <f t="shared" si="73"/>
        <v>1</v>
      </c>
      <c r="Z119" s="9">
        <f t="shared" si="74"/>
        <v>2</v>
      </c>
      <c r="AA119" s="9">
        <f t="shared" si="75"/>
        <v>2</v>
      </c>
      <c r="AB119" s="11" t="str">
        <f t="shared" si="76"/>
        <v xml:space="preserve">③
</v>
      </c>
      <c r="AD119" s="43">
        <f t="shared" si="77"/>
        <v>0</v>
      </c>
      <c r="AE119" s="43">
        <f t="shared" si="78"/>
        <v>12</v>
      </c>
      <c r="AF119" s="43">
        <f t="shared" si="79"/>
        <v>21</v>
      </c>
      <c r="AH119" s="12" t="str">
        <f t="shared" si="80"/>
        <v>14款　分担金及負担金</v>
      </c>
      <c r="AI119" s="12" t="str">
        <f t="shared" si="81"/>
        <v>1項　分担金</v>
      </c>
      <c r="AJ119" s="12" t="str">
        <f t="shared" si="82"/>
        <v>1目　土木費分担金</v>
      </c>
      <c r="AK119" s="12" t="str">
        <f t="shared" si="83"/>
        <v>（区画整理事業費分担金）</v>
      </c>
      <c r="AM119" s="12" t="str">
        <f t="shared" si="84"/>
        <v>14款　分担金及負担金1項　分担金1目　土木費分担金（区画整理事業費分担金）</v>
      </c>
      <c r="AP119" s="12" t="str">
        <f t="shared" si="85"/>
        <v>14款　分担金及負担金1項　分担金1目　土木費分担金（区画整理事業費分担金）</v>
      </c>
      <c r="AQ119" s="9" t="str">
        <f t="shared" si="86"/>
        <v>14款　分担金及負担金1項　分担金1目　土木費分担金（区画整理事業費分担金）都市整備局</v>
      </c>
    </row>
    <row r="120" spans="1:43" ht="26.4">
      <c r="A120" s="90">
        <f t="shared" si="68"/>
        <v>113</v>
      </c>
      <c r="B120" s="45"/>
      <c r="C120" s="331" t="s">
        <v>79</v>
      </c>
      <c r="D120" s="332"/>
      <c r="E120" s="333"/>
      <c r="F120" s="49"/>
      <c r="G120" s="50"/>
      <c r="H120" s="51">
        <f>SUM(H121)</f>
        <v>4289163</v>
      </c>
      <c r="I120" s="51">
        <f>SUM(I121)</f>
        <v>0</v>
      </c>
      <c r="J120" s="51">
        <f t="shared" si="69"/>
        <v>-4289163</v>
      </c>
      <c r="K120" s="92"/>
      <c r="L120" s="122"/>
      <c r="M120" s="115" t="str">
        <f t="shared" si="70"/>
        <v/>
      </c>
      <c r="N120" s="29" t="str">
        <f t="shared" si="63"/>
        <v>-</v>
      </c>
      <c r="O120" s="29" t="str">
        <f t="shared" si="64"/>
        <v>項</v>
      </c>
      <c r="P120" s="29" t="str">
        <f t="shared" si="65"/>
        <v>-</v>
      </c>
      <c r="Q120" s="29" t="str">
        <f t="shared" si="66"/>
        <v>-</v>
      </c>
      <c r="R120" s="29" t="str">
        <f t="shared" si="67"/>
        <v>-</v>
      </c>
      <c r="U120" s="9" t="s">
        <v>1102</v>
      </c>
      <c r="V120" s="136" t="str">
        <f t="shared" si="71"/>
        <v/>
      </c>
      <c r="X120" s="9">
        <f t="shared" si="72"/>
        <v>1</v>
      </c>
      <c r="Y120" s="9">
        <f t="shared" si="73"/>
        <v>1</v>
      </c>
      <c r="Z120" s="9">
        <f t="shared" si="74"/>
        <v>1</v>
      </c>
      <c r="AA120" s="9">
        <f t="shared" si="75"/>
        <v>1</v>
      </c>
      <c r="AB120" s="11" t="str">
        <f t="shared" si="76"/>
        <v xml:space="preserve">②
</v>
      </c>
      <c r="AD120" s="43">
        <f t="shared" si="77"/>
        <v>0</v>
      </c>
      <c r="AE120" s="43">
        <f t="shared" si="78"/>
        <v>0</v>
      </c>
      <c r="AF120" s="43">
        <f t="shared" si="79"/>
        <v>0</v>
      </c>
      <c r="AH120" s="12" t="str">
        <f t="shared" si="80"/>
        <v>14款　分担金及負担金</v>
      </c>
      <c r="AI120" s="12" t="str">
        <f t="shared" si="81"/>
        <v>2項　負担金</v>
      </c>
      <c r="AJ120" s="12">
        <f t="shared" si="82"/>
        <v>0</v>
      </c>
      <c r="AK120" s="12">
        <f t="shared" si="83"/>
        <v>0</v>
      </c>
      <c r="AM120" s="12" t="str">
        <f t="shared" si="84"/>
        <v>14款　分担金及負担金2項　負担金</v>
      </c>
      <c r="AP120" s="12" t="str">
        <f t="shared" si="85"/>
        <v>14款　分担金及負担金2項　負担金</v>
      </c>
      <c r="AQ120" s="9" t="str">
        <f t="shared" si="86"/>
        <v>14款　分担金及負担金2項　負担金</v>
      </c>
    </row>
    <row r="121" spans="1:43" ht="26.4">
      <c r="A121" s="90">
        <f t="shared" si="68"/>
        <v>114</v>
      </c>
      <c r="B121" s="45"/>
      <c r="C121" s="44"/>
      <c r="D121" s="331" t="s">
        <v>80</v>
      </c>
      <c r="E121" s="333"/>
      <c r="F121" s="46"/>
      <c r="G121" s="47"/>
      <c r="H121" s="41">
        <f>SUM(H122)</f>
        <v>4289163</v>
      </c>
      <c r="I121" s="41">
        <f>SUM(I122)</f>
        <v>0</v>
      </c>
      <c r="J121" s="41">
        <f t="shared" si="69"/>
        <v>-4289163</v>
      </c>
      <c r="K121" s="42"/>
      <c r="L121" s="121"/>
      <c r="M121" s="115" t="str">
        <f t="shared" si="70"/>
        <v/>
      </c>
      <c r="N121" s="29" t="str">
        <f t="shared" si="63"/>
        <v>-</v>
      </c>
      <c r="O121" s="29" t="str">
        <f t="shared" si="64"/>
        <v>-</v>
      </c>
      <c r="P121" s="29" t="str">
        <f t="shared" si="65"/>
        <v>目</v>
      </c>
      <c r="Q121" s="29" t="str">
        <f t="shared" si="66"/>
        <v>-</v>
      </c>
      <c r="R121" s="29" t="str">
        <f t="shared" si="67"/>
        <v>-</v>
      </c>
      <c r="U121" s="9" t="s">
        <v>1102</v>
      </c>
      <c r="V121" s="136" t="str">
        <f t="shared" si="71"/>
        <v/>
      </c>
      <c r="X121" s="9">
        <f t="shared" si="72"/>
        <v>1</v>
      </c>
      <c r="Y121" s="9">
        <f t="shared" si="73"/>
        <v>1</v>
      </c>
      <c r="Z121" s="9">
        <f t="shared" si="74"/>
        <v>1</v>
      </c>
      <c r="AA121" s="9">
        <f t="shared" si="75"/>
        <v>1</v>
      </c>
      <c r="AB121" s="11" t="str">
        <f t="shared" si="76"/>
        <v xml:space="preserve">②
</v>
      </c>
      <c r="AD121" s="43">
        <f t="shared" si="77"/>
        <v>8.5</v>
      </c>
      <c r="AE121" s="43">
        <f t="shared" si="78"/>
        <v>0</v>
      </c>
      <c r="AF121" s="43">
        <f t="shared" si="79"/>
        <v>0</v>
      </c>
      <c r="AH121" s="12" t="str">
        <f t="shared" si="80"/>
        <v>14款　分担金及負担金</v>
      </c>
      <c r="AI121" s="12" t="str">
        <f t="shared" si="81"/>
        <v>2項　負担金</v>
      </c>
      <c r="AJ121" s="12" t="str">
        <f t="shared" si="82"/>
        <v>1目　健康費負担金</v>
      </c>
      <c r="AK121" s="12">
        <f t="shared" si="83"/>
        <v>0</v>
      </c>
      <c r="AM121" s="12" t="str">
        <f t="shared" si="84"/>
        <v>14款　分担金及負担金2項　負担金1目　健康費負担金</v>
      </c>
      <c r="AP121" s="12" t="str">
        <f t="shared" si="85"/>
        <v>14款　分担金及負担金2項　負担金1目　健康費負担金</v>
      </c>
      <c r="AQ121" s="9" t="str">
        <f t="shared" si="86"/>
        <v>14款　分担金及負担金2項　負担金1目　健康費負担金</v>
      </c>
    </row>
    <row r="122" spans="1:43" ht="52.8">
      <c r="A122" s="90">
        <f t="shared" si="68"/>
        <v>115</v>
      </c>
      <c r="B122" s="48"/>
      <c r="C122" s="48"/>
      <c r="D122" s="103"/>
      <c r="E122" s="135" t="s">
        <v>81</v>
      </c>
      <c r="F122" s="46" t="s">
        <v>847</v>
      </c>
      <c r="G122" s="47" t="s">
        <v>82</v>
      </c>
      <c r="H122" s="41">
        <v>4289163</v>
      </c>
      <c r="I122" s="41"/>
      <c r="J122" s="41">
        <f t="shared" si="69"/>
        <v>-4289163</v>
      </c>
      <c r="K122" s="42"/>
      <c r="L122" s="121"/>
      <c r="M122" s="115" t="str">
        <f t="shared" si="70"/>
        <v/>
      </c>
      <c r="N122" s="29" t="str">
        <f t="shared" si="63"/>
        <v>-</v>
      </c>
      <c r="O122" s="29" t="str">
        <f t="shared" si="64"/>
        <v>-</v>
      </c>
      <c r="P122" s="29" t="str">
        <f t="shared" si="65"/>
        <v>-</v>
      </c>
      <c r="Q122" s="29" t="str">
        <f t="shared" si="66"/>
        <v>節</v>
      </c>
      <c r="R122" s="29" t="str">
        <f t="shared" si="67"/>
        <v>事項</v>
      </c>
      <c r="U122" s="9" t="s">
        <v>1102</v>
      </c>
      <c r="V122" s="136" t="str">
        <f t="shared" si="71"/>
        <v>健康局</v>
      </c>
      <c r="X122" s="9">
        <f t="shared" si="72"/>
        <v>1</v>
      </c>
      <c r="Y122" s="9">
        <f t="shared" si="73"/>
        <v>1</v>
      </c>
      <c r="Z122" s="9">
        <f t="shared" si="74"/>
        <v>3</v>
      </c>
      <c r="AA122" s="9">
        <f t="shared" si="75"/>
        <v>3</v>
      </c>
      <c r="AB122" s="11" t="str">
        <f t="shared" si="76"/>
        <v xml:space="preserve">④
</v>
      </c>
      <c r="AD122" s="43">
        <f t="shared" si="77"/>
        <v>0</v>
      </c>
      <c r="AE122" s="43">
        <f t="shared" si="78"/>
        <v>10.5</v>
      </c>
      <c r="AF122" s="43">
        <f t="shared" si="79"/>
        <v>37</v>
      </c>
      <c r="AH122" s="12" t="str">
        <f t="shared" si="80"/>
        <v>14款　分担金及負担金</v>
      </c>
      <c r="AI122" s="12" t="str">
        <f t="shared" si="81"/>
        <v>2項　負担金</v>
      </c>
      <c r="AJ122" s="12" t="str">
        <f t="shared" si="82"/>
        <v>1目　健康費負担金</v>
      </c>
      <c r="AK122" s="12" t="str">
        <f t="shared" si="83"/>
        <v>1節　市民病院費負担金</v>
      </c>
      <c r="AM122" s="12" t="str">
        <f t="shared" si="84"/>
        <v>14款　分担金及負担金2項　負担金1目　健康費負担金1節　市民病院費負担金</v>
      </c>
      <c r="AP122" s="12" t="str">
        <f t="shared" si="85"/>
        <v>14款　分担金及負担金2項　負担金1目　健康費負担金1節　市民病院費負担金</v>
      </c>
      <c r="AQ122" s="9" t="str">
        <f t="shared" si="86"/>
        <v>14款　分担金及負担金2項　負担金1目　健康費負担金1節　市民病院費負担金健康局</v>
      </c>
    </row>
    <row r="123" spans="1:43" ht="26.4">
      <c r="A123" s="90">
        <f t="shared" si="68"/>
        <v>116</v>
      </c>
      <c r="B123" s="331" t="s">
        <v>906</v>
      </c>
      <c r="C123" s="332"/>
      <c r="D123" s="332"/>
      <c r="E123" s="333"/>
      <c r="F123" s="39"/>
      <c r="G123" s="40"/>
      <c r="H123" s="41">
        <f>SUMIFS(H$8:H$1151,$U$8:$U$1151,$U123,$O$8:$O$1151,$O$9)</f>
        <v>71079605</v>
      </c>
      <c r="I123" s="41">
        <f>SUMIFS($I$8:$I$1151,$U$8:$U$1151,$U123,$O$8:$O$1151,$O$9)</f>
        <v>71634</v>
      </c>
      <c r="J123" s="41">
        <f t="shared" si="69"/>
        <v>-71007971</v>
      </c>
      <c r="K123" s="42"/>
      <c r="L123" s="120"/>
      <c r="M123" s="114" t="str">
        <f t="shared" si="70"/>
        <v/>
      </c>
      <c r="N123" s="29" t="str">
        <f t="shared" si="63"/>
        <v>款</v>
      </c>
      <c r="O123" s="29" t="str">
        <f t="shared" si="64"/>
        <v>-</v>
      </c>
      <c r="P123" s="29" t="str">
        <f t="shared" si="65"/>
        <v>-</v>
      </c>
      <c r="Q123" s="29" t="str">
        <f t="shared" si="66"/>
        <v>-</v>
      </c>
      <c r="R123" s="29" t="str">
        <f t="shared" si="67"/>
        <v>-</v>
      </c>
      <c r="U123" s="9" t="s">
        <v>1014</v>
      </c>
      <c r="V123" s="136" t="str">
        <f t="shared" si="71"/>
        <v/>
      </c>
      <c r="X123" s="9">
        <f t="shared" si="72"/>
        <v>1</v>
      </c>
      <c r="Y123" s="9">
        <f t="shared" si="73"/>
        <v>1</v>
      </c>
      <c r="Z123" s="9">
        <f t="shared" si="74"/>
        <v>1</v>
      </c>
      <c r="AA123" s="9">
        <f t="shared" si="75"/>
        <v>1</v>
      </c>
      <c r="AB123" s="11" t="str">
        <f t="shared" si="76"/>
        <v xml:space="preserve">②
</v>
      </c>
      <c r="AD123" s="43">
        <f t="shared" si="77"/>
        <v>0</v>
      </c>
      <c r="AE123" s="43">
        <f t="shared" si="78"/>
        <v>0</v>
      </c>
      <c r="AF123" s="43">
        <f t="shared" si="79"/>
        <v>0</v>
      </c>
      <c r="AH123" s="12" t="str">
        <f t="shared" si="80"/>
        <v>15款　使用料及手数料</v>
      </c>
      <c r="AI123" s="12">
        <f t="shared" si="81"/>
        <v>0</v>
      </c>
      <c r="AJ123" s="12">
        <f t="shared" si="82"/>
        <v>0</v>
      </c>
      <c r="AK123" s="12">
        <f t="shared" si="83"/>
        <v>0</v>
      </c>
      <c r="AM123" s="12" t="str">
        <f t="shared" si="84"/>
        <v>15款　使用料及手数料</v>
      </c>
      <c r="AP123" s="12" t="str">
        <f t="shared" si="85"/>
        <v>15款　使用料及手数料</v>
      </c>
      <c r="AQ123" s="9" t="str">
        <f t="shared" si="86"/>
        <v>15款　使用料及手数料</v>
      </c>
    </row>
    <row r="124" spans="1:43" ht="26.4">
      <c r="A124" s="90">
        <f t="shared" si="68"/>
        <v>117</v>
      </c>
      <c r="B124" s="52"/>
      <c r="C124" s="331" t="s">
        <v>2</v>
      </c>
      <c r="D124" s="332"/>
      <c r="E124" s="333"/>
      <c r="F124" s="39"/>
      <c r="G124" s="40"/>
      <c r="H124" s="41">
        <f>SUM(H125,H183,H188,H193,H198,H202,H207,H213,H219,H222,H225)</f>
        <v>63119000</v>
      </c>
      <c r="I124" s="41">
        <f>SUM(I125,I183,I188,I193,I198,I202,I207,I213,I219,I222,I225)</f>
        <v>41501</v>
      </c>
      <c r="J124" s="41">
        <f t="shared" si="69"/>
        <v>-63077499</v>
      </c>
      <c r="K124" s="42"/>
      <c r="L124" s="121"/>
      <c r="M124" s="115" t="str">
        <f t="shared" si="70"/>
        <v/>
      </c>
      <c r="N124" s="29" t="str">
        <f t="shared" si="63"/>
        <v>-</v>
      </c>
      <c r="O124" s="29" t="str">
        <f t="shared" si="64"/>
        <v>項</v>
      </c>
      <c r="P124" s="29" t="str">
        <f t="shared" si="65"/>
        <v>-</v>
      </c>
      <c r="Q124" s="29" t="str">
        <f t="shared" si="66"/>
        <v>-</v>
      </c>
      <c r="R124" s="29" t="str">
        <f t="shared" si="67"/>
        <v>-</v>
      </c>
      <c r="U124" s="9" t="s">
        <v>1014</v>
      </c>
      <c r="V124" s="136" t="str">
        <f t="shared" si="71"/>
        <v/>
      </c>
      <c r="X124" s="9">
        <f t="shared" si="72"/>
        <v>1</v>
      </c>
      <c r="Y124" s="9">
        <f t="shared" si="73"/>
        <v>1</v>
      </c>
      <c r="Z124" s="9">
        <f t="shared" si="74"/>
        <v>1</v>
      </c>
      <c r="AA124" s="9">
        <f t="shared" si="75"/>
        <v>1</v>
      </c>
      <c r="AB124" s="11" t="str">
        <f t="shared" si="76"/>
        <v xml:space="preserve">②
</v>
      </c>
      <c r="AD124" s="43">
        <f t="shared" si="77"/>
        <v>0</v>
      </c>
      <c r="AE124" s="43">
        <f t="shared" si="78"/>
        <v>0</v>
      </c>
      <c r="AF124" s="43">
        <f t="shared" si="79"/>
        <v>0</v>
      </c>
      <c r="AH124" s="12" t="str">
        <f t="shared" si="80"/>
        <v>15款　使用料及手数料</v>
      </c>
      <c r="AI124" s="12" t="str">
        <f t="shared" si="81"/>
        <v>1項　使用料</v>
      </c>
      <c r="AJ124" s="12">
        <f t="shared" si="82"/>
        <v>0</v>
      </c>
      <c r="AK124" s="12" t="str">
        <f t="shared" si="83"/>
        <v>事項</v>
      </c>
      <c r="AM124" s="12" t="str">
        <f t="shared" si="84"/>
        <v>15款　使用料及手数料1項　使用料</v>
      </c>
      <c r="AP124" s="12" t="str">
        <f t="shared" si="85"/>
        <v>15款　使用料及手数料1項　使用料</v>
      </c>
      <c r="AQ124" s="9" t="str">
        <f t="shared" si="86"/>
        <v>15款　使用料及手数料1項　使用料</v>
      </c>
    </row>
    <row r="125" spans="1:43" ht="26.4">
      <c r="A125" s="90">
        <f t="shared" si="68"/>
        <v>118</v>
      </c>
      <c r="B125" s="45"/>
      <c r="C125" s="44"/>
      <c r="D125" s="331" t="s">
        <v>5</v>
      </c>
      <c r="E125" s="333"/>
      <c r="F125" s="46"/>
      <c r="G125" s="47"/>
      <c r="H125" s="41">
        <f>SUM(H126,H127,H152)</f>
        <v>904741</v>
      </c>
      <c r="I125" s="41">
        <f>SUM(I126,I127,I152)</f>
        <v>0</v>
      </c>
      <c r="J125" s="41">
        <f t="shared" si="69"/>
        <v>-904741</v>
      </c>
      <c r="K125" s="42"/>
      <c r="L125" s="121"/>
      <c r="M125" s="115" t="str">
        <f t="shared" si="70"/>
        <v/>
      </c>
      <c r="N125" s="29" t="str">
        <f t="shared" si="63"/>
        <v>-</v>
      </c>
      <c r="O125" s="29" t="str">
        <f t="shared" si="64"/>
        <v>-</v>
      </c>
      <c r="P125" s="29" t="str">
        <f t="shared" si="65"/>
        <v>目</v>
      </c>
      <c r="Q125" s="29" t="str">
        <f t="shared" si="66"/>
        <v>-</v>
      </c>
      <c r="R125" s="29" t="str">
        <f t="shared" si="67"/>
        <v>-</v>
      </c>
      <c r="U125" s="9" t="s">
        <v>1014</v>
      </c>
      <c r="V125" s="136" t="str">
        <f t="shared" si="71"/>
        <v/>
      </c>
      <c r="X125" s="9">
        <f t="shared" si="72"/>
        <v>1</v>
      </c>
      <c r="Y125" s="9">
        <f t="shared" si="73"/>
        <v>1</v>
      </c>
      <c r="Z125" s="9">
        <f t="shared" si="74"/>
        <v>1</v>
      </c>
      <c r="AA125" s="9">
        <f t="shared" si="75"/>
        <v>1</v>
      </c>
      <c r="AB125" s="11" t="str">
        <f t="shared" si="76"/>
        <v xml:space="preserve">②
</v>
      </c>
      <c r="AD125" s="43">
        <f t="shared" si="77"/>
        <v>7.5</v>
      </c>
      <c r="AE125" s="43">
        <f t="shared" si="78"/>
        <v>0</v>
      </c>
      <c r="AF125" s="43">
        <f t="shared" si="79"/>
        <v>0</v>
      </c>
      <c r="AH125" s="12" t="str">
        <f t="shared" si="80"/>
        <v>15款　使用料及手数料</v>
      </c>
      <c r="AI125" s="12" t="str">
        <f t="shared" si="81"/>
        <v>1項　使用料</v>
      </c>
      <c r="AJ125" s="12" t="str">
        <f t="shared" si="82"/>
        <v>1目　総務使用料</v>
      </c>
      <c r="AK125" s="12">
        <f t="shared" si="83"/>
        <v>0</v>
      </c>
      <c r="AM125" s="12" t="str">
        <f t="shared" si="84"/>
        <v>15款　使用料及手数料1項　使用料1目　総務使用料</v>
      </c>
      <c r="AP125" s="12" t="str">
        <f t="shared" si="85"/>
        <v>15款　使用料及手数料1項　使用料1目　総務使用料</v>
      </c>
      <c r="AQ125" s="9" t="str">
        <f t="shared" si="86"/>
        <v>15款　使用料及手数料1項　使用料1目　総務使用料</v>
      </c>
    </row>
    <row r="126" spans="1:43" ht="39.6">
      <c r="A126" s="90">
        <f t="shared" si="68"/>
        <v>119</v>
      </c>
      <c r="B126" s="45"/>
      <c r="C126" s="45"/>
      <c r="D126" s="44"/>
      <c r="E126" s="107" t="s">
        <v>965</v>
      </c>
      <c r="F126" s="107" t="s">
        <v>966</v>
      </c>
      <c r="G126" s="47" t="s">
        <v>967</v>
      </c>
      <c r="H126" s="41">
        <v>98516</v>
      </c>
      <c r="I126" s="41"/>
      <c r="J126" s="41">
        <f t="shared" si="69"/>
        <v>-98516</v>
      </c>
      <c r="K126" s="42"/>
      <c r="L126" s="121"/>
      <c r="M126" s="115" t="str">
        <f t="shared" si="70"/>
        <v/>
      </c>
      <c r="N126" s="29" t="str">
        <f t="shared" si="63"/>
        <v>-</v>
      </c>
      <c r="O126" s="29" t="str">
        <f t="shared" si="64"/>
        <v>-</v>
      </c>
      <c r="P126" s="29" t="str">
        <f t="shared" si="65"/>
        <v>-</v>
      </c>
      <c r="Q126" s="29" t="str">
        <f t="shared" si="66"/>
        <v>節</v>
      </c>
      <c r="R126" s="29" t="str">
        <f t="shared" si="67"/>
        <v>事項</v>
      </c>
      <c r="U126" s="9" t="s">
        <v>1014</v>
      </c>
      <c r="V126" s="136" t="str">
        <f t="shared" si="71"/>
        <v>市民局</v>
      </c>
      <c r="X126" s="9">
        <f t="shared" si="72"/>
        <v>1</v>
      </c>
      <c r="Y126" s="9">
        <f t="shared" si="73"/>
        <v>2</v>
      </c>
      <c r="Z126" s="9">
        <f t="shared" si="74"/>
        <v>1</v>
      </c>
      <c r="AA126" s="9">
        <f t="shared" si="75"/>
        <v>2</v>
      </c>
      <c r="AB126" s="11" t="str">
        <f t="shared" si="76"/>
        <v xml:space="preserve">③
</v>
      </c>
      <c r="AD126" s="43">
        <f t="shared" si="77"/>
        <v>0</v>
      </c>
      <c r="AE126" s="43">
        <f t="shared" si="78"/>
        <v>15.5</v>
      </c>
      <c r="AF126" s="43">
        <f t="shared" si="79"/>
        <v>15</v>
      </c>
      <c r="AH126" s="12" t="str">
        <f t="shared" si="80"/>
        <v>15款　使用料及手数料</v>
      </c>
      <c r="AI126" s="12" t="str">
        <f t="shared" si="81"/>
        <v>1項　使用料</v>
      </c>
      <c r="AJ126" s="12" t="str">
        <f t="shared" si="82"/>
        <v>1目　総務使用料</v>
      </c>
      <c r="AK126" s="12" t="str">
        <f t="shared" si="83"/>
        <v>1節　男女共同参画センター使用料</v>
      </c>
      <c r="AM126" s="12" t="str">
        <f t="shared" si="84"/>
        <v>15款　使用料及手数料1項　使用料1目　総務使用料1節　男女共同参画センター使用料</v>
      </c>
      <c r="AP126" s="12" t="str">
        <f t="shared" si="85"/>
        <v>15款　使用料及手数料1項　使用料1目　総務使用料1節　男女共同参画センター使用料</v>
      </c>
      <c r="AQ126" s="9" t="str">
        <f t="shared" si="86"/>
        <v>15款　使用料及手数料1項　使用料1目　総務使用料1節　男女共同参画センター使用料市民局</v>
      </c>
    </row>
    <row r="127" spans="1:43" ht="26.4">
      <c r="A127" s="90">
        <f t="shared" si="68"/>
        <v>120</v>
      </c>
      <c r="B127" s="45"/>
      <c r="C127" s="45"/>
      <c r="D127" s="45"/>
      <c r="E127" s="107" t="s">
        <v>84</v>
      </c>
      <c r="F127" s="46" t="s">
        <v>776</v>
      </c>
      <c r="G127" s="46"/>
      <c r="H127" s="41">
        <f>SUM(H128:H151)</f>
        <v>345694</v>
      </c>
      <c r="I127" s="41">
        <f>SUM(I128:I151)</f>
        <v>0</v>
      </c>
      <c r="J127" s="41">
        <f t="shared" si="69"/>
        <v>-345694</v>
      </c>
      <c r="K127" s="42"/>
      <c r="L127" s="121"/>
      <c r="M127" s="115" t="str">
        <f t="shared" si="70"/>
        <v/>
      </c>
      <c r="N127" s="29" t="str">
        <f t="shared" si="63"/>
        <v>-</v>
      </c>
      <c r="O127" s="29" t="str">
        <f t="shared" si="64"/>
        <v>-</v>
      </c>
      <c r="P127" s="29" t="str">
        <f t="shared" si="65"/>
        <v>-</v>
      </c>
      <c r="Q127" s="29" t="str">
        <f t="shared" si="66"/>
        <v>節</v>
      </c>
      <c r="R127" s="29" t="str">
        <f t="shared" si="67"/>
        <v>事項</v>
      </c>
      <c r="U127" s="9" t="s">
        <v>1014</v>
      </c>
      <c r="V127" s="136" t="str">
        <f t="shared" si="71"/>
        <v/>
      </c>
      <c r="X127" s="9">
        <f t="shared" si="72"/>
        <v>1</v>
      </c>
      <c r="Y127" s="9">
        <f t="shared" si="73"/>
        <v>1</v>
      </c>
      <c r="Z127" s="9">
        <f t="shared" si="74"/>
        <v>1</v>
      </c>
      <c r="AA127" s="9">
        <f t="shared" si="75"/>
        <v>1</v>
      </c>
      <c r="AB127" s="11" t="str">
        <f t="shared" si="76"/>
        <v xml:space="preserve">②
</v>
      </c>
      <c r="AD127" s="43">
        <f t="shared" si="77"/>
        <v>0</v>
      </c>
      <c r="AE127" s="43">
        <f t="shared" si="78"/>
        <v>12.5</v>
      </c>
      <c r="AF127" s="43">
        <f t="shared" si="79"/>
        <v>7</v>
      </c>
      <c r="AH127" s="12" t="str">
        <f t="shared" si="80"/>
        <v>15款　使用料及手数料</v>
      </c>
      <c r="AI127" s="12" t="str">
        <f t="shared" si="81"/>
        <v>1項　使用料</v>
      </c>
      <c r="AJ127" s="12" t="str">
        <f t="shared" si="82"/>
        <v>1目　総務使用料</v>
      </c>
      <c r="AK127" s="12" t="str">
        <f t="shared" si="83"/>
        <v>2節　区役所付設会館使用料</v>
      </c>
      <c r="AM127" s="12" t="str">
        <f t="shared" si="84"/>
        <v>15款　使用料及手数料1項　使用料1目　総務使用料2節　区役所付設会館使用料</v>
      </c>
      <c r="AP127" s="12" t="str">
        <f t="shared" si="85"/>
        <v>15款　使用料及手数料1項　使用料1目　総務使用料2節　区役所付設会館使用料</v>
      </c>
      <c r="AQ127" s="9" t="str">
        <f t="shared" si="86"/>
        <v>15款　使用料及手数料1項　使用料1目　総務使用料2節　区役所付設会館使用料</v>
      </c>
    </row>
    <row r="128" spans="1:43" ht="26.4">
      <c r="A128" s="90">
        <f t="shared" si="68"/>
        <v>121</v>
      </c>
      <c r="B128" s="45"/>
      <c r="C128" s="45"/>
      <c r="D128" s="45"/>
      <c r="E128" s="107"/>
      <c r="F128" s="46"/>
      <c r="G128" s="47" t="s">
        <v>622</v>
      </c>
      <c r="H128" s="41">
        <v>30195</v>
      </c>
      <c r="I128" s="41"/>
      <c r="J128" s="41">
        <f t="shared" si="69"/>
        <v>-30195</v>
      </c>
      <c r="K128" s="42"/>
      <c r="L128" s="121"/>
      <c r="M128" s="115" t="str">
        <f t="shared" si="70"/>
        <v/>
      </c>
      <c r="N128" s="29" t="str">
        <f t="shared" si="63"/>
        <v>-</v>
      </c>
      <c r="O128" s="29" t="str">
        <f t="shared" si="64"/>
        <v>-</v>
      </c>
      <c r="P128" s="29" t="str">
        <f t="shared" si="65"/>
        <v>-</v>
      </c>
      <c r="Q128" s="29" t="str">
        <f t="shared" si="66"/>
        <v>-</v>
      </c>
      <c r="R128" s="29" t="str">
        <f t="shared" si="67"/>
        <v>-</v>
      </c>
      <c r="U128" s="9" t="s">
        <v>1014</v>
      </c>
      <c r="V128" s="136" t="str">
        <f t="shared" si="71"/>
        <v>北区役所</v>
      </c>
      <c r="X128" s="9">
        <f t="shared" si="72"/>
        <v>1</v>
      </c>
      <c r="Y128" s="9">
        <f t="shared" si="73"/>
        <v>1</v>
      </c>
      <c r="Z128" s="9">
        <f t="shared" si="74"/>
        <v>1</v>
      </c>
      <c r="AA128" s="9">
        <f t="shared" si="75"/>
        <v>1</v>
      </c>
      <c r="AB128" s="11" t="str">
        <f t="shared" si="76"/>
        <v xml:space="preserve">②
</v>
      </c>
      <c r="AD128" s="43">
        <f t="shared" si="77"/>
        <v>0</v>
      </c>
      <c r="AE128" s="43">
        <f t="shared" si="78"/>
        <v>0</v>
      </c>
      <c r="AF128" s="43">
        <f t="shared" si="79"/>
        <v>0</v>
      </c>
      <c r="AH128" s="12" t="str">
        <f t="shared" si="80"/>
        <v>15款　使用料及手数料</v>
      </c>
      <c r="AI128" s="12" t="str">
        <f t="shared" si="81"/>
        <v>1項　使用料</v>
      </c>
      <c r="AJ128" s="12" t="str">
        <f t="shared" si="82"/>
        <v>1目　総務使用料</v>
      </c>
      <c r="AK128" s="12" t="str">
        <f t="shared" si="83"/>
        <v>事項</v>
      </c>
      <c r="AM128" s="12">
        <f t="shared" si="84"/>
        <v>0</v>
      </c>
      <c r="AP128" s="12" t="str">
        <f t="shared" si="85"/>
        <v>15款　使用料及手数料1項　使用料1目　総務使用料2節　区役所付設会館使用料</v>
      </c>
      <c r="AQ128" s="9" t="str">
        <f t="shared" si="86"/>
        <v>15款　使用料及手数料1項　使用料1目　総務使用料2節　区役所付設会館使用料北区役所</v>
      </c>
    </row>
    <row r="129" spans="1:43" ht="26.4">
      <c r="A129" s="90">
        <f t="shared" si="68"/>
        <v>122</v>
      </c>
      <c r="B129" s="45"/>
      <c r="C129" s="45"/>
      <c r="D129" s="45"/>
      <c r="E129" s="107"/>
      <c r="F129" s="107"/>
      <c r="G129" s="47" t="s">
        <v>647</v>
      </c>
      <c r="H129" s="41">
        <v>10741</v>
      </c>
      <c r="I129" s="41"/>
      <c r="J129" s="41">
        <f t="shared" si="69"/>
        <v>-10741</v>
      </c>
      <c r="K129" s="53"/>
      <c r="L129" s="121"/>
      <c r="M129" s="115" t="str">
        <f t="shared" si="70"/>
        <v/>
      </c>
      <c r="N129" s="29" t="str">
        <f t="shared" si="63"/>
        <v>-</v>
      </c>
      <c r="O129" s="29" t="str">
        <f t="shared" si="64"/>
        <v>-</v>
      </c>
      <c r="P129" s="29" t="str">
        <f t="shared" si="65"/>
        <v>-</v>
      </c>
      <c r="Q129" s="29" t="str">
        <f t="shared" si="66"/>
        <v>-</v>
      </c>
      <c r="R129" s="29" t="str">
        <f t="shared" si="67"/>
        <v>-</v>
      </c>
      <c r="U129" s="9" t="s">
        <v>1014</v>
      </c>
      <c r="V129" s="136" t="str">
        <f t="shared" si="71"/>
        <v>都島区役所</v>
      </c>
      <c r="X129" s="9">
        <f t="shared" si="72"/>
        <v>1</v>
      </c>
      <c r="Y129" s="9">
        <f t="shared" si="73"/>
        <v>1</v>
      </c>
      <c r="Z129" s="9">
        <f t="shared" si="74"/>
        <v>1</v>
      </c>
      <c r="AA129" s="9">
        <f t="shared" si="75"/>
        <v>1</v>
      </c>
      <c r="AB129" s="11" t="str">
        <f t="shared" si="76"/>
        <v xml:space="preserve">②
</v>
      </c>
      <c r="AD129" s="43">
        <f t="shared" si="77"/>
        <v>0</v>
      </c>
      <c r="AE129" s="43">
        <f t="shared" si="78"/>
        <v>0</v>
      </c>
      <c r="AF129" s="43">
        <f t="shared" si="79"/>
        <v>0</v>
      </c>
      <c r="AH129" s="12" t="str">
        <f t="shared" si="80"/>
        <v>15款　使用料及手数料</v>
      </c>
      <c r="AI129" s="12" t="str">
        <f t="shared" si="81"/>
        <v>1項　使用料</v>
      </c>
      <c r="AJ129" s="12" t="str">
        <f t="shared" si="82"/>
        <v>1目　総務使用料</v>
      </c>
      <c r="AK129" s="12" t="str">
        <f t="shared" si="83"/>
        <v>事項</v>
      </c>
      <c r="AM129" s="12">
        <f t="shared" si="84"/>
        <v>0</v>
      </c>
      <c r="AP129" s="12" t="str">
        <f t="shared" si="85"/>
        <v>15款　使用料及手数料1項　使用料1目　総務使用料2節　区役所付設会館使用料</v>
      </c>
      <c r="AQ129" s="9" t="str">
        <f t="shared" si="86"/>
        <v>15款　使用料及手数料1項　使用料1目　総務使用料2節　区役所付設会館使用料都島区役所</v>
      </c>
    </row>
    <row r="130" spans="1:43" ht="26.4">
      <c r="A130" s="90">
        <f t="shared" si="68"/>
        <v>123</v>
      </c>
      <c r="B130" s="45"/>
      <c r="C130" s="45"/>
      <c r="D130" s="45"/>
      <c r="E130" s="107"/>
      <c r="F130" s="46"/>
      <c r="G130" s="47" t="s">
        <v>586</v>
      </c>
      <c r="H130" s="41">
        <v>13000</v>
      </c>
      <c r="I130" s="41"/>
      <c r="J130" s="41">
        <f t="shared" si="69"/>
        <v>-13000</v>
      </c>
      <c r="K130" s="42"/>
      <c r="L130" s="121"/>
      <c r="M130" s="115" t="str">
        <f t="shared" si="70"/>
        <v/>
      </c>
      <c r="N130" s="29" t="str">
        <f t="shared" si="63"/>
        <v>-</v>
      </c>
      <c r="O130" s="29" t="str">
        <f t="shared" si="64"/>
        <v>-</v>
      </c>
      <c r="P130" s="29" t="str">
        <f t="shared" si="65"/>
        <v>-</v>
      </c>
      <c r="Q130" s="29" t="str">
        <f t="shared" si="66"/>
        <v>-</v>
      </c>
      <c r="R130" s="29" t="str">
        <f t="shared" si="67"/>
        <v>-</v>
      </c>
      <c r="U130" s="9" t="s">
        <v>1014</v>
      </c>
      <c r="V130" s="136" t="str">
        <f t="shared" si="71"/>
        <v>福島区役所</v>
      </c>
      <c r="X130" s="9">
        <f t="shared" si="72"/>
        <v>1</v>
      </c>
      <c r="Y130" s="9">
        <f t="shared" si="73"/>
        <v>1</v>
      </c>
      <c r="Z130" s="9">
        <f t="shared" si="74"/>
        <v>1</v>
      </c>
      <c r="AA130" s="9">
        <f t="shared" si="75"/>
        <v>1</v>
      </c>
      <c r="AB130" s="11" t="str">
        <f t="shared" si="76"/>
        <v xml:space="preserve">②
</v>
      </c>
      <c r="AD130" s="43">
        <f t="shared" si="77"/>
        <v>0</v>
      </c>
      <c r="AE130" s="43">
        <f t="shared" si="78"/>
        <v>0</v>
      </c>
      <c r="AF130" s="43">
        <f t="shared" si="79"/>
        <v>0</v>
      </c>
      <c r="AH130" s="12" t="str">
        <f t="shared" si="80"/>
        <v>15款　使用料及手数料</v>
      </c>
      <c r="AI130" s="12" t="str">
        <f t="shared" si="81"/>
        <v>1項　使用料</v>
      </c>
      <c r="AJ130" s="12" t="str">
        <f t="shared" si="82"/>
        <v>1目　総務使用料</v>
      </c>
      <c r="AK130" s="12" t="str">
        <f t="shared" si="83"/>
        <v>事項</v>
      </c>
      <c r="AM130" s="12">
        <f t="shared" si="84"/>
        <v>0</v>
      </c>
      <c r="AP130" s="12" t="str">
        <f t="shared" si="85"/>
        <v>15款　使用料及手数料1項　使用料1目　総務使用料2節　区役所付設会館使用料</v>
      </c>
      <c r="AQ130" s="9" t="str">
        <f t="shared" si="86"/>
        <v>15款　使用料及手数料1項　使用料1目　総務使用料2節　区役所付設会館使用料福島区役所</v>
      </c>
    </row>
    <row r="131" spans="1:43" ht="26.4">
      <c r="A131" s="90">
        <f t="shared" si="68"/>
        <v>124</v>
      </c>
      <c r="B131" s="45"/>
      <c r="C131" s="45"/>
      <c r="D131" s="45"/>
      <c r="E131" s="107"/>
      <c r="F131" s="46"/>
      <c r="G131" s="47" t="s">
        <v>587</v>
      </c>
      <c r="H131" s="41">
        <v>6598</v>
      </c>
      <c r="I131" s="41"/>
      <c r="J131" s="41">
        <f t="shared" si="69"/>
        <v>-6598</v>
      </c>
      <c r="K131" s="42"/>
      <c r="L131" s="121"/>
      <c r="M131" s="115" t="str">
        <f t="shared" si="70"/>
        <v/>
      </c>
      <c r="N131" s="29" t="str">
        <f t="shared" si="63"/>
        <v>-</v>
      </c>
      <c r="O131" s="29" t="str">
        <f t="shared" si="64"/>
        <v>-</v>
      </c>
      <c r="P131" s="29" t="str">
        <f t="shared" si="65"/>
        <v>-</v>
      </c>
      <c r="Q131" s="29" t="str">
        <f t="shared" si="66"/>
        <v>-</v>
      </c>
      <c r="R131" s="29" t="str">
        <f t="shared" si="67"/>
        <v>-</v>
      </c>
      <c r="U131" s="9" t="s">
        <v>1014</v>
      </c>
      <c r="V131" s="136" t="str">
        <f t="shared" si="71"/>
        <v>此花区役所</v>
      </c>
      <c r="X131" s="9">
        <f t="shared" si="72"/>
        <v>1</v>
      </c>
      <c r="Y131" s="9">
        <f t="shared" si="73"/>
        <v>1</v>
      </c>
      <c r="Z131" s="9">
        <f t="shared" si="74"/>
        <v>1</v>
      </c>
      <c r="AA131" s="9">
        <f t="shared" si="75"/>
        <v>1</v>
      </c>
      <c r="AB131" s="11" t="str">
        <f t="shared" si="76"/>
        <v xml:space="preserve">②
</v>
      </c>
      <c r="AD131" s="43">
        <f t="shared" si="77"/>
        <v>0</v>
      </c>
      <c r="AE131" s="43">
        <f t="shared" si="78"/>
        <v>0</v>
      </c>
      <c r="AF131" s="43">
        <f t="shared" si="79"/>
        <v>0</v>
      </c>
      <c r="AH131" s="12" t="str">
        <f t="shared" si="80"/>
        <v>15款　使用料及手数料</v>
      </c>
      <c r="AI131" s="12" t="str">
        <f t="shared" si="81"/>
        <v>1項　使用料</v>
      </c>
      <c r="AJ131" s="12" t="str">
        <f t="shared" si="82"/>
        <v>1目　総務使用料</v>
      </c>
      <c r="AK131" s="12" t="str">
        <f t="shared" si="83"/>
        <v>事項</v>
      </c>
      <c r="AM131" s="12">
        <f t="shared" si="84"/>
        <v>0</v>
      </c>
      <c r="AP131" s="12" t="str">
        <f t="shared" si="85"/>
        <v>15款　使用料及手数料1項　使用料1目　総務使用料2節　区役所付設会館使用料</v>
      </c>
      <c r="AQ131" s="9" t="str">
        <f t="shared" si="86"/>
        <v>15款　使用料及手数料1項　使用料1目　総務使用料2節　区役所付設会館使用料此花区役所</v>
      </c>
    </row>
    <row r="132" spans="1:43" ht="26.4">
      <c r="A132" s="90">
        <f t="shared" si="68"/>
        <v>125</v>
      </c>
      <c r="B132" s="45"/>
      <c r="C132" s="45"/>
      <c r="D132" s="45"/>
      <c r="E132" s="107"/>
      <c r="F132" s="46"/>
      <c r="G132" s="47" t="s">
        <v>588</v>
      </c>
      <c r="H132" s="41">
        <v>21172</v>
      </c>
      <c r="I132" s="41"/>
      <c r="J132" s="41">
        <f t="shared" si="69"/>
        <v>-21172</v>
      </c>
      <c r="K132" s="42"/>
      <c r="L132" s="121"/>
      <c r="M132" s="115" t="str">
        <f t="shared" si="70"/>
        <v/>
      </c>
      <c r="N132" s="29" t="str">
        <f t="shared" si="63"/>
        <v>-</v>
      </c>
      <c r="O132" s="29" t="str">
        <f t="shared" si="64"/>
        <v>-</v>
      </c>
      <c r="P132" s="29" t="str">
        <f t="shared" si="65"/>
        <v>-</v>
      </c>
      <c r="Q132" s="29" t="str">
        <f t="shared" si="66"/>
        <v>-</v>
      </c>
      <c r="R132" s="29" t="str">
        <f t="shared" si="67"/>
        <v>-</v>
      </c>
      <c r="U132" s="9" t="s">
        <v>1014</v>
      </c>
      <c r="V132" s="136" t="str">
        <f t="shared" si="71"/>
        <v>中央区役所</v>
      </c>
      <c r="X132" s="9">
        <f t="shared" si="72"/>
        <v>1</v>
      </c>
      <c r="Y132" s="9">
        <f t="shared" si="73"/>
        <v>1</v>
      </c>
      <c r="Z132" s="9">
        <f t="shared" si="74"/>
        <v>1</v>
      </c>
      <c r="AA132" s="9">
        <f t="shared" si="75"/>
        <v>1</v>
      </c>
      <c r="AB132" s="11" t="str">
        <f t="shared" si="76"/>
        <v xml:space="preserve">②
</v>
      </c>
      <c r="AD132" s="43">
        <f t="shared" si="77"/>
        <v>0</v>
      </c>
      <c r="AE132" s="43">
        <f t="shared" si="78"/>
        <v>0</v>
      </c>
      <c r="AF132" s="43">
        <f t="shared" si="79"/>
        <v>0</v>
      </c>
      <c r="AH132" s="12" t="str">
        <f t="shared" si="80"/>
        <v>15款　使用料及手数料</v>
      </c>
      <c r="AI132" s="12" t="str">
        <f t="shared" si="81"/>
        <v>1項　使用料</v>
      </c>
      <c r="AJ132" s="12" t="str">
        <f t="shared" si="82"/>
        <v>1目　総務使用料</v>
      </c>
      <c r="AK132" s="12" t="str">
        <f t="shared" si="83"/>
        <v>事項</v>
      </c>
      <c r="AM132" s="12">
        <f t="shared" si="84"/>
        <v>0</v>
      </c>
      <c r="AP132" s="12" t="str">
        <f t="shared" si="85"/>
        <v>15款　使用料及手数料1項　使用料1目　総務使用料2節　区役所付設会館使用料</v>
      </c>
      <c r="AQ132" s="9" t="str">
        <f t="shared" si="86"/>
        <v>15款　使用料及手数料1項　使用料1目　総務使用料2節　区役所付設会館使用料中央区役所</v>
      </c>
    </row>
    <row r="133" spans="1:43" ht="26.4">
      <c r="A133" s="90">
        <f t="shared" si="68"/>
        <v>126</v>
      </c>
      <c r="B133" s="45"/>
      <c r="C133" s="45"/>
      <c r="D133" s="45"/>
      <c r="E133" s="127"/>
      <c r="F133" s="126"/>
      <c r="G133" s="47" t="s">
        <v>589</v>
      </c>
      <c r="H133" s="41">
        <v>11623</v>
      </c>
      <c r="I133" s="41"/>
      <c r="J133" s="41">
        <f t="shared" si="69"/>
        <v>-11623</v>
      </c>
      <c r="K133" s="42"/>
      <c r="L133" s="121"/>
      <c r="M133" s="115" t="str">
        <f t="shared" si="70"/>
        <v/>
      </c>
      <c r="N133" s="29" t="str">
        <f t="shared" si="63"/>
        <v>-</v>
      </c>
      <c r="O133" s="29" t="str">
        <f t="shared" si="64"/>
        <v>-</v>
      </c>
      <c r="P133" s="29" t="str">
        <f t="shared" si="65"/>
        <v>-</v>
      </c>
      <c r="Q133" s="29" t="str">
        <f t="shared" si="66"/>
        <v>-</v>
      </c>
      <c r="R133" s="29" t="str">
        <f t="shared" si="67"/>
        <v>-</v>
      </c>
      <c r="U133" s="9" t="s">
        <v>1014</v>
      </c>
      <c r="V133" s="136" t="str">
        <f t="shared" si="71"/>
        <v>西区役所</v>
      </c>
      <c r="X133" s="9">
        <f t="shared" si="72"/>
        <v>1</v>
      </c>
      <c r="Y133" s="9">
        <f t="shared" si="73"/>
        <v>1</v>
      </c>
      <c r="Z133" s="9">
        <f t="shared" si="74"/>
        <v>1</v>
      </c>
      <c r="AA133" s="9">
        <f t="shared" si="75"/>
        <v>1</v>
      </c>
      <c r="AB133" s="11" t="str">
        <f t="shared" si="76"/>
        <v xml:space="preserve">②
</v>
      </c>
      <c r="AD133" s="43">
        <f t="shared" si="77"/>
        <v>0</v>
      </c>
      <c r="AE133" s="43">
        <f t="shared" si="78"/>
        <v>0</v>
      </c>
      <c r="AF133" s="43">
        <f t="shared" si="79"/>
        <v>0</v>
      </c>
      <c r="AH133" s="12" t="str">
        <f t="shared" si="80"/>
        <v>15款　使用料及手数料</v>
      </c>
      <c r="AI133" s="12" t="str">
        <f t="shared" si="81"/>
        <v>1項　使用料</v>
      </c>
      <c r="AJ133" s="12" t="str">
        <f t="shared" si="82"/>
        <v>1目　総務使用料</v>
      </c>
      <c r="AK133" s="12" t="str">
        <f t="shared" si="83"/>
        <v>事項</v>
      </c>
      <c r="AM133" s="12">
        <f t="shared" si="84"/>
        <v>0</v>
      </c>
      <c r="AP133" s="12" t="str">
        <f t="shared" si="85"/>
        <v>15款　使用料及手数料1項　使用料1目　総務使用料2節　区役所付設会館使用料</v>
      </c>
      <c r="AQ133" s="9" t="str">
        <f t="shared" si="86"/>
        <v>15款　使用料及手数料1項　使用料1目　総務使用料2節　区役所付設会館使用料西区役所</v>
      </c>
    </row>
    <row r="134" spans="1:43" ht="26.4">
      <c r="A134" s="90">
        <f t="shared" si="68"/>
        <v>127</v>
      </c>
      <c r="B134" s="45"/>
      <c r="C134" s="45"/>
      <c r="D134" s="45"/>
      <c r="E134" s="107"/>
      <c r="F134" s="46"/>
      <c r="G134" s="47" t="s">
        <v>590</v>
      </c>
      <c r="H134" s="41">
        <v>17484</v>
      </c>
      <c r="I134" s="41"/>
      <c r="J134" s="41">
        <f t="shared" si="69"/>
        <v>-17484</v>
      </c>
      <c r="K134" s="42"/>
      <c r="L134" s="121"/>
      <c r="M134" s="115" t="str">
        <f t="shared" si="70"/>
        <v/>
      </c>
      <c r="N134" s="29" t="str">
        <f t="shared" si="63"/>
        <v>-</v>
      </c>
      <c r="O134" s="29" t="str">
        <f t="shared" si="64"/>
        <v>-</v>
      </c>
      <c r="P134" s="29" t="str">
        <f t="shared" si="65"/>
        <v>-</v>
      </c>
      <c r="Q134" s="29" t="str">
        <f t="shared" si="66"/>
        <v>-</v>
      </c>
      <c r="R134" s="29" t="str">
        <f t="shared" si="67"/>
        <v>-</v>
      </c>
      <c r="U134" s="9" t="s">
        <v>1014</v>
      </c>
      <c r="V134" s="136" t="str">
        <f t="shared" si="71"/>
        <v>港区役所</v>
      </c>
      <c r="X134" s="9">
        <f t="shared" si="72"/>
        <v>1</v>
      </c>
      <c r="Y134" s="9">
        <f t="shared" si="73"/>
        <v>1</v>
      </c>
      <c r="Z134" s="9">
        <f t="shared" si="74"/>
        <v>1</v>
      </c>
      <c r="AA134" s="9">
        <f t="shared" si="75"/>
        <v>1</v>
      </c>
      <c r="AB134" s="11" t="str">
        <f t="shared" si="76"/>
        <v xml:space="preserve">②
</v>
      </c>
      <c r="AD134" s="43">
        <f t="shared" si="77"/>
        <v>0</v>
      </c>
      <c r="AE134" s="43">
        <f t="shared" si="78"/>
        <v>0</v>
      </c>
      <c r="AF134" s="43">
        <f t="shared" si="79"/>
        <v>0</v>
      </c>
      <c r="AH134" s="12" t="str">
        <f t="shared" si="80"/>
        <v>15款　使用料及手数料</v>
      </c>
      <c r="AI134" s="12" t="str">
        <f t="shared" si="81"/>
        <v>1項　使用料</v>
      </c>
      <c r="AJ134" s="12" t="str">
        <f t="shared" si="82"/>
        <v>1目　総務使用料</v>
      </c>
      <c r="AK134" s="12" t="str">
        <f t="shared" si="83"/>
        <v>事項</v>
      </c>
      <c r="AM134" s="12">
        <f t="shared" si="84"/>
        <v>0</v>
      </c>
      <c r="AP134" s="12" t="str">
        <f t="shared" si="85"/>
        <v>15款　使用料及手数料1項　使用料1目　総務使用料2節　区役所付設会館使用料</v>
      </c>
      <c r="AQ134" s="9" t="str">
        <f t="shared" si="86"/>
        <v>15款　使用料及手数料1項　使用料1目　総務使用料2節　区役所付設会館使用料港区役所</v>
      </c>
    </row>
    <row r="135" spans="1:43" ht="26.4">
      <c r="A135" s="90">
        <f t="shared" si="68"/>
        <v>128</v>
      </c>
      <c r="B135" s="45"/>
      <c r="C135" s="45"/>
      <c r="D135" s="45"/>
      <c r="E135" s="107"/>
      <c r="F135" s="46"/>
      <c r="G135" s="47" t="s">
        <v>591</v>
      </c>
      <c r="H135" s="41">
        <v>9253</v>
      </c>
      <c r="I135" s="41"/>
      <c r="J135" s="41">
        <f t="shared" si="69"/>
        <v>-9253</v>
      </c>
      <c r="K135" s="42"/>
      <c r="L135" s="121"/>
      <c r="M135" s="115" t="str">
        <f t="shared" si="70"/>
        <v/>
      </c>
      <c r="N135" s="29" t="str">
        <f t="shared" si="63"/>
        <v>-</v>
      </c>
      <c r="O135" s="29" t="str">
        <f t="shared" si="64"/>
        <v>-</v>
      </c>
      <c r="P135" s="29" t="str">
        <f t="shared" si="65"/>
        <v>-</v>
      </c>
      <c r="Q135" s="29" t="str">
        <f t="shared" si="66"/>
        <v>-</v>
      </c>
      <c r="R135" s="29" t="str">
        <f t="shared" si="67"/>
        <v>-</v>
      </c>
      <c r="U135" s="9" t="s">
        <v>1014</v>
      </c>
      <c r="V135" s="136" t="str">
        <f t="shared" si="71"/>
        <v>大正区役所</v>
      </c>
      <c r="X135" s="9">
        <f t="shared" si="72"/>
        <v>1</v>
      </c>
      <c r="Y135" s="9">
        <f t="shared" si="73"/>
        <v>1</v>
      </c>
      <c r="Z135" s="9">
        <f t="shared" si="74"/>
        <v>1</v>
      </c>
      <c r="AA135" s="9">
        <f t="shared" si="75"/>
        <v>1</v>
      </c>
      <c r="AB135" s="11" t="str">
        <f t="shared" si="76"/>
        <v xml:space="preserve">②
</v>
      </c>
      <c r="AD135" s="43">
        <f t="shared" si="77"/>
        <v>0</v>
      </c>
      <c r="AE135" s="43">
        <f t="shared" si="78"/>
        <v>0</v>
      </c>
      <c r="AF135" s="43">
        <f t="shared" si="79"/>
        <v>0</v>
      </c>
      <c r="AH135" s="12" t="str">
        <f t="shared" si="80"/>
        <v>15款　使用料及手数料</v>
      </c>
      <c r="AI135" s="12" t="str">
        <f t="shared" si="81"/>
        <v>1項　使用料</v>
      </c>
      <c r="AJ135" s="12" t="str">
        <f t="shared" si="82"/>
        <v>1目　総務使用料</v>
      </c>
      <c r="AK135" s="12" t="str">
        <f t="shared" si="83"/>
        <v>事項</v>
      </c>
      <c r="AM135" s="12">
        <f t="shared" si="84"/>
        <v>0</v>
      </c>
      <c r="AP135" s="12" t="str">
        <f t="shared" si="85"/>
        <v>15款　使用料及手数料1項　使用料1目　総務使用料2節　区役所付設会館使用料</v>
      </c>
      <c r="AQ135" s="9" t="str">
        <f t="shared" si="86"/>
        <v>15款　使用料及手数料1項　使用料1目　総務使用料2節　区役所付設会館使用料大正区役所</v>
      </c>
    </row>
    <row r="136" spans="1:43" ht="26.4">
      <c r="A136" s="90">
        <f t="shared" si="68"/>
        <v>129</v>
      </c>
      <c r="B136" s="45"/>
      <c r="C136" s="45"/>
      <c r="D136" s="45"/>
      <c r="E136" s="107"/>
      <c r="F136" s="46"/>
      <c r="G136" s="47" t="s">
        <v>592</v>
      </c>
      <c r="H136" s="41">
        <v>9811</v>
      </c>
      <c r="I136" s="41"/>
      <c r="J136" s="41">
        <f t="shared" si="69"/>
        <v>-9811</v>
      </c>
      <c r="K136" s="42"/>
      <c r="L136" s="121"/>
      <c r="M136" s="115" t="str">
        <f t="shared" si="70"/>
        <v/>
      </c>
      <c r="N136" s="29" t="str">
        <f t="shared" ref="N136:N199" si="91">IF(B136&lt;&gt;"","款","-")</f>
        <v>-</v>
      </c>
      <c r="O136" s="29" t="str">
        <f t="shared" ref="O136:O199" si="92">IF(C136&lt;&gt;"","項","-")</f>
        <v>-</v>
      </c>
      <c r="P136" s="29" t="str">
        <f t="shared" ref="P136:P199" si="93">IF(D136&lt;&gt;"","目","-")</f>
        <v>-</v>
      </c>
      <c r="Q136" s="29" t="str">
        <f t="shared" ref="Q136:Q199" si="94">IF(E136&lt;&gt;"","節","-")</f>
        <v>-</v>
      </c>
      <c r="R136" s="29" t="str">
        <f t="shared" ref="R136:R199" si="95">IF(F136&lt;&gt;"","事項","-")</f>
        <v>-</v>
      </c>
      <c r="U136" s="9" t="s">
        <v>1014</v>
      </c>
      <c r="V136" s="136" t="str">
        <f t="shared" si="71"/>
        <v>天王寺区役所</v>
      </c>
      <c r="X136" s="9">
        <f t="shared" si="72"/>
        <v>1</v>
      </c>
      <c r="Y136" s="9">
        <f t="shared" si="73"/>
        <v>1</v>
      </c>
      <c r="Z136" s="9">
        <f t="shared" si="74"/>
        <v>1</v>
      </c>
      <c r="AA136" s="9">
        <f t="shared" si="75"/>
        <v>1</v>
      </c>
      <c r="AB136" s="11" t="str">
        <f t="shared" si="76"/>
        <v xml:space="preserve">②
</v>
      </c>
      <c r="AD136" s="43">
        <f t="shared" si="77"/>
        <v>0</v>
      </c>
      <c r="AE136" s="43">
        <f t="shared" si="78"/>
        <v>0</v>
      </c>
      <c r="AF136" s="43">
        <f t="shared" si="79"/>
        <v>0</v>
      </c>
      <c r="AH136" s="12" t="str">
        <f t="shared" si="80"/>
        <v>15款　使用料及手数料</v>
      </c>
      <c r="AI136" s="12" t="str">
        <f t="shared" si="81"/>
        <v>1項　使用料</v>
      </c>
      <c r="AJ136" s="12" t="str">
        <f t="shared" si="82"/>
        <v>1目　総務使用料</v>
      </c>
      <c r="AK136" s="12" t="str">
        <f t="shared" si="83"/>
        <v>事項</v>
      </c>
      <c r="AM136" s="12">
        <f t="shared" si="84"/>
        <v>0</v>
      </c>
      <c r="AP136" s="12" t="str">
        <f t="shared" si="85"/>
        <v>15款　使用料及手数料1項　使用料1目　総務使用料2節　区役所付設会館使用料</v>
      </c>
      <c r="AQ136" s="9" t="str">
        <f t="shared" si="86"/>
        <v>15款　使用料及手数料1項　使用料1目　総務使用料2節　区役所付設会館使用料天王寺区役所</v>
      </c>
    </row>
    <row r="137" spans="1:43" ht="26.4">
      <c r="A137" s="90">
        <f t="shared" si="68"/>
        <v>130</v>
      </c>
      <c r="B137" s="45"/>
      <c r="C137" s="45"/>
      <c r="D137" s="45"/>
      <c r="E137" s="107"/>
      <c r="F137" s="46"/>
      <c r="G137" s="47" t="s">
        <v>593</v>
      </c>
      <c r="H137" s="41">
        <v>11558</v>
      </c>
      <c r="I137" s="41"/>
      <c r="J137" s="41">
        <f t="shared" si="69"/>
        <v>-11558</v>
      </c>
      <c r="K137" s="42"/>
      <c r="L137" s="121"/>
      <c r="M137" s="115" t="str">
        <f t="shared" si="70"/>
        <v/>
      </c>
      <c r="N137" s="29" t="str">
        <f t="shared" si="91"/>
        <v>-</v>
      </c>
      <c r="O137" s="29" t="str">
        <f t="shared" si="92"/>
        <v>-</v>
      </c>
      <c r="P137" s="29" t="str">
        <f t="shared" si="93"/>
        <v>-</v>
      </c>
      <c r="Q137" s="29" t="str">
        <f t="shared" si="94"/>
        <v>-</v>
      </c>
      <c r="R137" s="29" t="str">
        <f t="shared" si="95"/>
        <v>-</v>
      </c>
      <c r="U137" s="9" t="s">
        <v>1014</v>
      </c>
      <c r="V137" s="136" t="str">
        <f t="shared" si="71"/>
        <v>浪速区役所</v>
      </c>
      <c r="X137" s="9">
        <f t="shared" si="72"/>
        <v>1</v>
      </c>
      <c r="Y137" s="9">
        <f t="shared" si="73"/>
        <v>1</v>
      </c>
      <c r="Z137" s="9">
        <f t="shared" si="74"/>
        <v>1</v>
      </c>
      <c r="AA137" s="9">
        <f t="shared" si="75"/>
        <v>1</v>
      </c>
      <c r="AB137" s="11" t="str">
        <f t="shared" si="76"/>
        <v xml:space="preserve">②
</v>
      </c>
      <c r="AD137" s="43">
        <f t="shared" si="77"/>
        <v>0</v>
      </c>
      <c r="AE137" s="43">
        <f t="shared" si="78"/>
        <v>0</v>
      </c>
      <c r="AF137" s="43">
        <f t="shared" si="79"/>
        <v>0</v>
      </c>
      <c r="AH137" s="12" t="str">
        <f t="shared" si="80"/>
        <v>15款　使用料及手数料</v>
      </c>
      <c r="AI137" s="12" t="str">
        <f t="shared" si="81"/>
        <v>1項　使用料</v>
      </c>
      <c r="AJ137" s="12" t="str">
        <f t="shared" si="82"/>
        <v>1目　総務使用料</v>
      </c>
      <c r="AK137" s="12" t="str">
        <f t="shared" si="83"/>
        <v>事項</v>
      </c>
      <c r="AM137" s="12">
        <f t="shared" si="84"/>
        <v>0</v>
      </c>
      <c r="AP137" s="12" t="str">
        <f t="shared" si="85"/>
        <v>15款　使用料及手数料1項　使用料1目　総務使用料2節　区役所付設会館使用料</v>
      </c>
      <c r="AQ137" s="9" t="str">
        <f t="shared" si="86"/>
        <v>15款　使用料及手数料1項　使用料1目　総務使用料2節　区役所付設会館使用料浪速区役所</v>
      </c>
    </row>
    <row r="138" spans="1:43" ht="26.4">
      <c r="A138" s="90">
        <f t="shared" si="68"/>
        <v>131</v>
      </c>
      <c r="B138" s="45"/>
      <c r="C138" s="45"/>
      <c r="D138" s="45"/>
      <c r="E138" s="107"/>
      <c r="F138" s="46"/>
      <c r="G138" s="47" t="s">
        <v>594</v>
      </c>
      <c r="H138" s="41">
        <v>10963</v>
      </c>
      <c r="I138" s="41"/>
      <c r="J138" s="41">
        <f t="shared" si="69"/>
        <v>-10963</v>
      </c>
      <c r="K138" s="42"/>
      <c r="L138" s="121"/>
      <c r="M138" s="115" t="str">
        <f t="shared" si="70"/>
        <v/>
      </c>
      <c r="N138" s="29" t="str">
        <f t="shared" si="91"/>
        <v>-</v>
      </c>
      <c r="O138" s="29" t="str">
        <f t="shared" si="92"/>
        <v>-</v>
      </c>
      <c r="P138" s="29" t="str">
        <f t="shared" si="93"/>
        <v>-</v>
      </c>
      <c r="Q138" s="29" t="str">
        <f t="shared" si="94"/>
        <v>-</v>
      </c>
      <c r="R138" s="29" t="str">
        <f t="shared" si="95"/>
        <v>-</v>
      </c>
      <c r="U138" s="9" t="s">
        <v>1014</v>
      </c>
      <c r="V138" s="136" t="str">
        <f t="shared" si="71"/>
        <v>西淀川区役所</v>
      </c>
      <c r="X138" s="9">
        <f t="shared" si="72"/>
        <v>1</v>
      </c>
      <c r="Y138" s="9">
        <f t="shared" si="73"/>
        <v>1</v>
      </c>
      <c r="Z138" s="9">
        <f t="shared" si="74"/>
        <v>1</v>
      </c>
      <c r="AA138" s="9">
        <f t="shared" si="75"/>
        <v>1</v>
      </c>
      <c r="AB138" s="11" t="str">
        <f t="shared" si="76"/>
        <v xml:space="preserve">②
</v>
      </c>
      <c r="AD138" s="43">
        <f t="shared" si="77"/>
        <v>0</v>
      </c>
      <c r="AE138" s="43">
        <f t="shared" si="78"/>
        <v>0</v>
      </c>
      <c r="AF138" s="43">
        <f t="shared" si="79"/>
        <v>0</v>
      </c>
      <c r="AH138" s="12" t="str">
        <f t="shared" si="80"/>
        <v>15款　使用料及手数料</v>
      </c>
      <c r="AI138" s="12" t="str">
        <f t="shared" si="81"/>
        <v>1項　使用料</v>
      </c>
      <c r="AJ138" s="12" t="str">
        <f t="shared" si="82"/>
        <v>1目　総務使用料</v>
      </c>
      <c r="AK138" s="12" t="str">
        <f t="shared" si="83"/>
        <v>事項</v>
      </c>
      <c r="AM138" s="12">
        <f t="shared" si="84"/>
        <v>0</v>
      </c>
      <c r="AP138" s="12" t="str">
        <f t="shared" si="85"/>
        <v>15款　使用料及手数料1項　使用料1目　総務使用料2節　区役所付設会館使用料</v>
      </c>
      <c r="AQ138" s="9" t="str">
        <f t="shared" si="86"/>
        <v>15款　使用料及手数料1項　使用料1目　総務使用料2節　区役所付設会館使用料西淀川区役所</v>
      </c>
    </row>
    <row r="139" spans="1:43" ht="26.4">
      <c r="A139" s="90">
        <f t="shared" si="68"/>
        <v>132</v>
      </c>
      <c r="B139" s="45"/>
      <c r="C139" s="45"/>
      <c r="D139" s="45"/>
      <c r="E139" s="107"/>
      <c r="F139" s="46"/>
      <c r="G139" s="47" t="s">
        <v>595</v>
      </c>
      <c r="H139" s="41">
        <v>7958</v>
      </c>
      <c r="I139" s="41"/>
      <c r="J139" s="41">
        <f t="shared" si="69"/>
        <v>-7958</v>
      </c>
      <c r="K139" s="42"/>
      <c r="L139" s="121"/>
      <c r="M139" s="115" t="str">
        <f t="shared" si="70"/>
        <v/>
      </c>
      <c r="N139" s="29" t="str">
        <f t="shared" si="91"/>
        <v>-</v>
      </c>
      <c r="O139" s="29" t="str">
        <f t="shared" si="92"/>
        <v>-</v>
      </c>
      <c r="P139" s="29" t="str">
        <f t="shared" si="93"/>
        <v>-</v>
      </c>
      <c r="Q139" s="29" t="str">
        <f t="shared" si="94"/>
        <v>-</v>
      </c>
      <c r="R139" s="29" t="str">
        <f t="shared" si="95"/>
        <v>-</v>
      </c>
      <c r="U139" s="9" t="s">
        <v>1014</v>
      </c>
      <c r="V139" s="136" t="str">
        <f t="shared" si="71"/>
        <v>淀川区役所</v>
      </c>
      <c r="X139" s="9">
        <f t="shared" si="72"/>
        <v>1</v>
      </c>
      <c r="Y139" s="9">
        <f t="shared" si="73"/>
        <v>1</v>
      </c>
      <c r="Z139" s="9">
        <f t="shared" si="74"/>
        <v>1</v>
      </c>
      <c r="AA139" s="9">
        <f t="shared" si="75"/>
        <v>1</v>
      </c>
      <c r="AB139" s="11" t="str">
        <f t="shared" si="76"/>
        <v xml:space="preserve">②
</v>
      </c>
      <c r="AD139" s="43">
        <f t="shared" si="77"/>
        <v>0</v>
      </c>
      <c r="AE139" s="43">
        <f t="shared" si="78"/>
        <v>0</v>
      </c>
      <c r="AF139" s="43">
        <f t="shared" si="79"/>
        <v>0</v>
      </c>
      <c r="AH139" s="12" t="str">
        <f t="shared" si="80"/>
        <v>15款　使用料及手数料</v>
      </c>
      <c r="AI139" s="12" t="str">
        <f t="shared" si="81"/>
        <v>1項　使用料</v>
      </c>
      <c r="AJ139" s="12" t="str">
        <f t="shared" si="82"/>
        <v>1目　総務使用料</v>
      </c>
      <c r="AK139" s="12" t="str">
        <f t="shared" si="83"/>
        <v>事項</v>
      </c>
      <c r="AM139" s="12">
        <f t="shared" si="84"/>
        <v>0</v>
      </c>
      <c r="AP139" s="12" t="str">
        <f t="shared" si="85"/>
        <v>15款　使用料及手数料1項　使用料1目　総務使用料2節　区役所付設会館使用料</v>
      </c>
      <c r="AQ139" s="9" t="str">
        <f t="shared" si="86"/>
        <v>15款　使用料及手数料1項　使用料1目　総務使用料2節　区役所付設会館使用料淀川区役所</v>
      </c>
    </row>
    <row r="140" spans="1:43" ht="26.4">
      <c r="A140" s="90">
        <f t="shared" si="68"/>
        <v>133</v>
      </c>
      <c r="B140" s="45"/>
      <c r="C140" s="45"/>
      <c r="D140" s="45"/>
      <c r="E140" s="107"/>
      <c r="F140" s="46"/>
      <c r="G140" s="47" t="s">
        <v>596</v>
      </c>
      <c r="H140" s="41">
        <v>11112</v>
      </c>
      <c r="I140" s="41"/>
      <c r="J140" s="41">
        <f t="shared" si="69"/>
        <v>-11112</v>
      </c>
      <c r="K140" s="42"/>
      <c r="L140" s="121"/>
      <c r="M140" s="115" t="str">
        <f t="shared" si="70"/>
        <v/>
      </c>
      <c r="N140" s="29" t="str">
        <f t="shared" si="91"/>
        <v>-</v>
      </c>
      <c r="O140" s="29" t="str">
        <f t="shared" si="92"/>
        <v>-</v>
      </c>
      <c r="P140" s="29" t="str">
        <f t="shared" si="93"/>
        <v>-</v>
      </c>
      <c r="Q140" s="29" t="str">
        <f t="shared" si="94"/>
        <v>-</v>
      </c>
      <c r="R140" s="29" t="str">
        <f t="shared" si="95"/>
        <v>-</v>
      </c>
      <c r="U140" s="9" t="s">
        <v>1014</v>
      </c>
      <c r="V140" s="136" t="str">
        <f t="shared" si="71"/>
        <v>東淀川区役所</v>
      </c>
      <c r="X140" s="9">
        <f t="shared" si="72"/>
        <v>1</v>
      </c>
      <c r="Y140" s="9">
        <f t="shared" si="73"/>
        <v>1</v>
      </c>
      <c r="Z140" s="9">
        <f t="shared" si="74"/>
        <v>1</v>
      </c>
      <c r="AA140" s="9">
        <f t="shared" si="75"/>
        <v>1</v>
      </c>
      <c r="AB140" s="11" t="str">
        <f t="shared" si="76"/>
        <v xml:space="preserve">②
</v>
      </c>
      <c r="AD140" s="43">
        <f t="shared" si="77"/>
        <v>0</v>
      </c>
      <c r="AE140" s="43">
        <f t="shared" si="78"/>
        <v>0</v>
      </c>
      <c r="AF140" s="43">
        <f t="shared" si="79"/>
        <v>0</v>
      </c>
      <c r="AH140" s="12" t="str">
        <f t="shared" si="80"/>
        <v>15款　使用料及手数料</v>
      </c>
      <c r="AI140" s="12" t="str">
        <f t="shared" si="81"/>
        <v>1項　使用料</v>
      </c>
      <c r="AJ140" s="12" t="str">
        <f t="shared" si="82"/>
        <v>1目　総務使用料</v>
      </c>
      <c r="AK140" s="12" t="str">
        <f t="shared" si="83"/>
        <v>事項</v>
      </c>
      <c r="AM140" s="12">
        <f t="shared" si="84"/>
        <v>0</v>
      </c>
      <c r="AP140" s="12" t="str">
        <f t="shared" si="85"/>
        <v>15款　使用料及手数料1項　使用料1目　総務使用料2節　区役所付設会館使用料</v>
      </c>
      <c r="AQ140" s="9" t="str">
        <f t="shared" si="86"/>
        <v>15款　使用料及手数料1項　使用料1目　総務使用料2節　区役所付設会館使用料東淀川区役所</v>
      </c>
    </row>
    <row r="141" spans="1:43" ht="26.4">
      <c r="A141" s="90">
        <f t="shared" ref="A141:A204" si="96">A140+1</f>
        <v>134</v>
      </c>
      <c r="B141" s="45"/>
      <c r="C141" s="45"/>
      <c r="D141" s="45"/>
      <c r="E141" s="107"/>
      <c r="F141" s="46"/>
      <c r="G141" s="47" t="s">
        <v>597</v>
      </c>
      <c r="H141" s="41">
        <v>22023</v>
      </c>
      <c r="I141" s="41"/>
      <c r="J141" s="41">
        <f t="shared" si="69"/>
        <v>-22023</v>
      </c>
      <c r="K141" s="42"/>
      <c r="L141" s="121"/>
      <c r="M141" s="115" t="str">
        <f t="shared" si="70"/>
        <v/>
      </c>
      <c r="N141" s="29" t="str">
        <f t="shared" si="91"/>
        <v>-</v>
      </c>
      <c r="O141" s="29" t="str">
        <f t="shared" si="92"/>
        <v>-</v>
      </c>
      <c r="P141" s="29" t="str">
        <f t="shared" si="93"/>
        <v>-</v>
      </c>
      <c r="Q141" s="29" t="str">
        <f t="shared" si="94"/>
        <v>-</v>
      </c>
      <c r="R141" s="29" t="str">
        <f t="shared" si="95"/>
        <v>-</v>
      </c>
      <c r="U141" s="9" t="s">
        <v>1014</v>
      </c>
      <c r="V141" s="136" t="str">
        <f t="shared" si="71"/>
        <v>東成区役所</v>
      </c>
      <c r="X141" s="9">
        <f t="shared" si="72"/>
        <v>1</v>
      </c>
      <c r="Y141" s="9">
        <f t="shared" si="73"/>
        <v>1</v>
      </c>
      <c r="Z141" s="9">
        <f t="shared" si="74"/>
        <v>1</v>
      </c>
      <c r="AA141" s="9">
        <f t="shared" si="75"/>
        <v>1</v>
      </c>
      <c r="AB141" s="11" t="str">
        <f t="shared" si="76"/>
        <v xml:space="preserve">②
</v>
      </c>
      <c r="AD141" s="43">
        <f t="shared" si="77"/>
        <v>0</v>
      </c>
      <c r="AE141" s="43">
        <f t="shared" si="78"/>
        <v>0</v>
      </c>
      <c r="AF141" s="43">
        <f t="shared" si="79"/>
        <v>0</v>
      </c>
      <c r="AH141" s="12" t="str">
        <f t="shared" si="80"/>
        <v>15款　使用料及手数料</v>
      </c>
      <c r="AI141" s="12" t="str">
        <f t="shared" si="81"/>
        <v>1項　使用料</v>
      </c>
      <c r="AJ141" s="12" t="str">
        <f t="shared" si="82"/>
        <v>1目　総務使用料</v>
      </c>
      <c r="AK141" s="12" t="str">
        <f t="shared" si="83"/>
        <v>事項</v>
      </c>
      <c r="AM141" s="12">
        <f t="shared" si="84"/>
        <v>0</v>
      </c>
      <c r="AP141" s="12" t="str">
        <f t="shared" si="85"/>
        <v>15款　使用料及手数料1項　使用料1目　総務使用料2節　区役所付設会館使用料</v>
      </c>
      <c r="AQ141" s="9" t="str">
        <f t="shared" si="86"/>
        <v>15款　使用料及手数料1項　使用料1目　総務使用料2節　区役所付設会館使用料東成区役所</v>
      </c>
    </row>
    <row r="142" spans="1:43" ht="26.4">
      <c r="A142" s="90">
        <f t="shared" si="96"/>
        <v>135</v>
      </c>
      <c r="B142" s="45"/>
      <c r="C142" s="45"/>
      <c r="D142" s="45"/>
      <c r="E142" s="107"/>
      <c r="F142" s="46"/>
      <c r="G142" s="47" t="s">
        <v>598</v>
      </c>
      <c r="H142" s="41">
        <v>9866</v>
      </c>
      <c r="I142" s="41"/>
      <c r="J142" s="41">
        <f t="shared" si="69"/>
        <v>-9866</v>
      </c>
      <c r="K142" s="42"/>
      <c r="L142" s="121"/>
      <c r="M142" s="115" t="str">
        <f t="shared" si="70"/>
        <v/>
      </c>
      <c r="N142" s="29" t="str">
        <f t="shared" si="91"/>
        <v>-</v>
      </c>
      <c r="O142" s="29" t="str">
        <f t="shared" si="92"/>
        <v>-</v>
      </c>
      <c r="P142" s="29" t="str">
        <f t="shared" si="93"/>
        <v>-</v>
      </c>
      <c r="Q142" s="29" t="str">
        <f t="shared" si="94"/>
        <v>-</v>
      </c>
      <c r="R142" s="29" t="str">
        <f t="shared" si="95"/>
        <v>-</v>
      </c>
      <c r="U142" s="9" t="s">
        <v>1014</v>
      </c>
      <c r="V142" s="136" t="str">
        <f t="shared" ref="V142:V205" si="97">IF(G142&lt;&gt;"",G142,"")</f>
        <v>生野区役所</v>
      </c>
      <c r="X142" s="9">
        <f t="shared" ref="X142:X205" si="98">IF(LENB(D142)/2&gt;13.5,2,1)</f>
        <v>1</v>
      </c>
      <c r="Y142" s="9">
        <f t="shared" ref="Y142:Y205" si="99">IF(LENB(E142)/2&gt;26.5,3,IF(LENB(E142)/2&gt;13.5,2,1))</f>
        <v>1</v>
      </c>
      <c r="Z142" s="9">
        <f t="shared" ref="Z142:Z205" si="100">IF(LENB(F142)/2&gt;51,4,IF(LENB(F142)/2&gt;34,3,IF(LENB(F142)/2&gt;17,2,1)))</f>
        <v>1</v>
      </c>
      <c r="AA142" s="9">
        <f t="shared" ref="AA142:AA205" si="101">MAX(X142:Z142)</f>
        <v>1</v>
      </c>
      <c r="AB142" s="11" t="str">
        <f t="shared" ref="AB142:AB205" si="102">IF(AA142=4,"⑤"&amp;CHAR(10)&amp;CHAR(10)&amp;CHAR(10)&amp;CHAR(10),IF(AA142=3,"④"&amp;CHAR(10)&amp;CHAR(10)&amp;CHAR(10),IF(AA142=2,"③"&amp;CHAR(10)&amp;CHAR(10),"②"&amp;CHAR(10))))</f>
        <v xml:space="preserve">②
</v>
      </c>
      <c r="AD142" s="43">
        <f t="shared" ref="AD142:AD205" si="103">LENB(D142)/2</f>
        <v>0</v>
      </c>
      <c r="AE142" s="43">
        <f t="shared" ref="AE142:AE205" si="104">LENB(E142)/2</f>
        <v>0</v>
      </c>
      <c r="AF142" s="43">
        <f t="shared" ref="AF142:AF205" si="105">LENB(F142)/2</f>
        <v>0</v>
      </c>
      <c r="AH142" s="12" t="str">
        <f t="shared" ref="AH142:AH205" si="106">IF(N142="款",B142,AH141)</f>
        <v>15款　使用料及手数料</v>
      </c>
      <c r="AI142" s="12" t="str">
        <f t="shared" ref="AI142:AI205" si="107">IF(AH141=AH142,IF(O142="項",C142,AI141),0)</f>
        <v>1項　使用料</v>
      </c>
      <c r="AJ142" s="12" t="str">
        <f t="shared" ref="AJ142:AJ205" si="108">IF(AI141=AI142,IF(P142="目",D142,AJ141),0)</f>
        <v>1目　総務使用料</v>
      </c>
      <c r="AK142" s="12" t="str">
        <f t="shared" ref="AK142:AK205" si="109">IF(AJ141=AJ142,IF(Q142="節",E142,"事項"),0)</f>
        <v>事項</v>
      </c>
      <c r="AM142" s="12">
        <f t="shared" ref="AM142:AM205" si="110">IF(AI142=0,AH142,IF(AJ142=0,CONCATENATE(AH142,AI142),IF(AK142=0,CONCATENATE(AH142,AI142,AJ142),IF(AK142="事項",0,CONCATENATE(AH142,AI142,AJ142,AK142)))))</f>
        <v>0</v>
      </c>
      <c r="AP142" s="12" t="str">
        <f t="shared" ref="AP142:AP205" si="111">IF(AM142=0,AP141,AM142)</f>
        <v>15款　使用料及手数料1項　使用料1目　総務使用料2節　区役所付設会館使用料</v>
      </c>
      <c r="AQ142" s="9" t="str">
        <f t="shared" ref="AQ142:AQ205" si="112">CONCATENATE(AP142,V142)</f>
        <v>15款　使用料及手数料1項　使用料1目　総務使用料2節　区役所付設会館使用料生野区役所</v>
      </c>
    </row>
    <row r="143" spans="1:43" ht="26.4">
      <c r="A143" s="90">
        <f t="shared" si="96"/>
        <v>136</v>
      </c>
      <c r="B143" s="45"/>
      <c r="C143" s="45"/>
      <c r="D143" s="45"/>
      <c r="E143" s="107"/>
      <c r="F143" s="46"/>
      <c r="G143" s="47" t="s">
        <v>599</v>
      </c>
      <c r="H143" s="41">
        <v>14681</v>
      </c>
      <c r="I143" s="41"/>
      <c r="J143" s="41">
        <f t="shared" si="69"/>
        <v>-14681</v>
      </c>
      <c r="K143" s="42"/>
      <c r="L143" s="121"/>
      <c r="M143" s="115" t="str">
        <f t="shared" si="70"/>
        <v/>
      </c>
      <c r="N143" s="29" t="str">
        <f t="shared" si="91"/>
        <v>-</v>
      </c>
      <c r="O143" s="29" t="str">
        <f t="shared" si="92"/>
        <v>-</v>
      </c>
      <c r="P143" s="29" t="str">
        <f t="shared" si="93"/>
        <v>-</v>
      </c>
      <c r="Q143" s="29" t="str">
        <f t="shared" si="94"/>
        <v>-</v>
      </c>
      <c r="R143" s="29" t="str">
        <f t="shared" si="95"/>
        <v>-</v>
      </c>
      <c r="U143" s="9" t="s">
        <v>1014</v>
      </c>
      <c r="V143" s="136" t="str">
        <f t="shared" si="97"/>
        <v>旭区役所</v>
      </c>
      <c r="X143" s="9">
        <f t="shared" si="98"/>
        <v>1</v>
      </c>
      <c r="Y143" s="9">
        <f t="shared" si="99"/>
        <v>1</v>
      </c>
      <c r="Z143" s="9">
        <f t="shared" si="100"/>
        <v>1</v>
      </c>
      <c r="AA143" s="9">
        <f t="shared" si="101"/>
        <v>1</v>
      </c>
      <c r="AB143" s="11" t="str">
        <f t="shared" si="102"/>
        <v xml:space="preserve">②
</v>
      </c>
      <c r="AD143" s="43">
        <f t="shared" si="103"/>
        <v>0</v>
      </c>
      <c r="AE143" s="43">
        <f t="shared" si="104"/>
        <v>0</v>
      </c>
      <c r="AF143" s="43">
        <f t="shared" si="105"/>
        <v>0</v>
      </c>
      <c r="AH143" s="12" t="str">
        <f t="shared" si="106"/>
        <v>15款　使用料及手数料</v>
      </c>
      <c r="AI143" s="12" t="str">
        <f t="shared" si="107"/>
        <v>1項　使用料</v>
      </c>
      <c r="AJ143" s="12" t="str">
        <f t="shared" si="108"/>
        <v>1目　総務使用料</v>
      </c>
      <c r="AK143" s="12" t="str">
        <f t="shared" si="109"/>
        <v>事項</v>
      </c>
      <c r="AM143" s="12">
        <f t="shared" si="110"/>
        <v>0</v>
      </c>
      <c r="AP143" s="12" t="str">
        <f t="shared" si="111"/>
        <v>15款　使用料及手数料1項　使用料1目　総務使用料2節　区役所付設会館使用料</v>
      </c>
      <c r="AQ143" s="9" t="str">
        <f t="shared" si="112"/>
        <v>15款　使用料及手数料1項　使用料1目　総務使用料2節　区役所付設会館使用料旭区役所</v>
      </c>
    </row>
    <row r="144" spans="1:43" ht="26.4">
      <c r="A144" s="90">
        <f t="shared" si="96"/>
        <v>137</v>
      </c>
      <c r="B144" s="45"/>
      <c r="C144" s="45"/>
      <c r="D144" s="45"/>
      <c r="E144" s="107"/>
      <c r="F144" s="46"/>
      <c r="G144" s="47" t="s">
        <v>600</v>
      </c>
      <c r="H144" s="41">
        <v>14736</v>
      </c>
      <c r="I144" s="41"/>
      <c r="J144" s="41">
        <f t="shared" ref="J144:J206" si="113">+I144-H144</f>
        <v>-14736</v>
      </c>
      <c r="K144" s="42"/>
      <c r="L144" s="121"/>
      <c r="M144" s="115" t="str">
        <f t="shared" ref="M144:M206" si="114">IF(AND(I144&lt;&gt;0,H144=0),"○","")</f>
        <v/>
      </c>
      <c r="N144" s="29" t="str">
        <f t="shared" si="91"/>
        <v>-</v>
      </c>
      <c r="O144" s="29" t="str">
        <f t="shared" si="92"/>
        <v>-</v>
      </c>
      <c r="P144" s="29" t="str">
        <f t="shared" si="93"/>
        <v>-</v>
      </c>
      <c r="Q144" s="29" t="str">
        <f t="shared" si="94"/>
        <v>-</v>
      </c>
      <c r="R144" s="29" t="str">
        <f t="shared" si="95"/>
        <v>-</v>
      </c>
      <c r="U144" s="9" t="s">
        <v>1014</v>
      </c>
      <c r="V144" s="136" t="str">
        <f t="shared" si="97"/>
        <v>城東区役所</v>
      </c>
      <c r="X144" s="9">
        <f t="shared" si="98"/>
        <v>1</v>
      </c>
      <c r="Y144" s="9">
        <f t="shared" si="99"/>
        <v>1</v>
      </c>
      <c r="Z144" s="9">
        <f t="shared" si="100"/>
        <v>1</v>
      </c>
      <c r="AA144" s="9">
        <f t="shared" si="101"/>
        <v>1</v>
      </c>
      <c r="AB144" s="11" t="str">
        <f t="shared" si="102"/>
        <v xml:space="preserve">②
</v>
      </c>
      <c r="AD144" s="43">
        <f t="shared" si="103"/>
        <v>0</v>
      </c>
      <c r="AE144" s="43">
        <f t="shared" si="104"/>
        <v>0</v>
      </c>
      <c r="AF144" s="43">
        <f t="shared" si="105"/>
        <v>0</v>
      </c>
      <c r="AH144" s="12" t="str">
        <f t="shared" si="106"/>
        <v>15款　使用料及手数料</v>
      </c>
      <c r="AI144" s="12" t="str">
        <f t="shared" si="107"/>
        <v>1項　使用料</v>
      </c>
      <c r="AJ144" s="12" t="str">
        <f t="shared" si="108"/>
        <v>1目　総務使用料</v>
      </c>
      <c r="AK144" s="12" t="str">
        <f t="shared" si="109"/>
        <v>事項</v>
      </c>
      <c r="AM144" s="12">
        <f t="shared" si="110"/>
        <v>0</v>
      </c>
      <c r="AP144" s="12" t="str">
        <f t="shared" si="111"/>
        <v>15款　使用料及手数料1項　使用料1目　総務使用料2節　区役所付設会館使用料</v>
      </c>
      <c r="AQ144" s="9" t="str">
        <f t="shared" si="112"/>
        <v>15款　使用料及手数料1項　使用料1目　総務使用料2節　区役所付設会館使用料城東区役所</v>
      </c>
    </row>
    <row r="145" spans="1:43" ht="26.4">
      <c r="A145" s="90">
        <f t="shared" si="96"/>
        <v>138</v>
      </c>
      <c r="B145" s="45"/>
      <c r="C145" s="45"/>
      <c r="D145" s="45"/>
      <c r="E145" s="107"/>
      <c r="F145" s="46"/>
      <c r="G145" s="47" t="s">
        <v>601</v>
      </c>
      <c r="H145" s="41">
        <v>18112</v>
      </c>
      <c r="I145" s="41"/>
      <c r="J145" s="41">
        <f t="shared" si="113"/>
        <v>-18112</v>
      </c>
      <c r="K145" s="42"/>
      <c r="L145" s="121"/>
      <c r="M145" s="115" t="str">
        <f t="shared" si="114"/>
        <v/>
      </c>
      <c r="N145" s="29" t="str">
        <f t="shared" si="91"/>
        <v>-</v>
      </c>
      <c r="O145" s="29" t="str">
        <f t="shared" si="92"/>
        <v>-</v>
      </c>
      <c r="P145" s="29" t="str">
        <f t="shared" si="93"/>
        <v>-</v>
      </c>
      <c r="Q145" s="29" t="str">
        <f t="shared" si="94"/>
        <v>-</v>
      </c>
      <c r="R145" s="29" t="str">
        <f t="shared" si="95"/>
        <v>-</v>
      </c>
      <c r="U145" s="9" t="s">
        <v>1014</v>
      </c>
      <c r="V145" s="136" t="str">
        <f t="shared" si="97"/>
        <v>鶴見区役所</v>
      </c>
      <c r="X145" s="9">
        <f t="shared" si="98"/>
        <v>1</v>
      </c>
      <c r="Y145" s="9">
        <f t="shared" si="99"/>
        <v>1</v>
      </c>
      <c r="Z145" s="9">
        <f t="shared" si="100"/>
        <v>1</v>
      </c>
      <c r="AA145" s="9">
        <f t="shared" si="101"/>
        <v>1</v>
      </c>
      <c r="AB145" s="11" t="str">
        <f t="shared" si="102"/>
        <v xml:space="preserve">②
</v>
      </c>
      <c r="AD145" s="43">
        <f t="shared" si="103"/>
        <v>0</v>
      </c>
      <c r="AE145" s="43">
        <f t="shared" si="104"/>
        <v>0</v>
      </c>
      <c r="AF145" s="43">
        <f t="shared" si="105"/>
        <v>0</v>
      </c>
      <c r="AH145" s="12" t="str">
        <f t="shared" si="106"/>
        <v>15款　使用料及手数料</v>
      </c>
      <c r="AI145" s="12" t="str">
        <f t="shared" si="107"/>
        <v>1項　使用料</v>
      </c>
      <c r="AJ145" s="12" t="str">
        <f t="shared" si="108"/>
        <v>1目　総務使用料</v>
      </c>
      <c r="AK145" s="12" t="str">
        <f t="shared" si="109"/>
        <v>事項</v>
      </c>
      <c r="AM145" s="12">
        <f t="shared" si="110"/>
        <v>0</v>
      </c>
      <c r="AP145" s="12" t="str">
        <f t="shared" si="111"/>
        <v>15款　使用料及手数料1項　使用料1目　総務使用料2節　区役所付設会館使用料</v>
      </c>
      <c r="AQ145" s="9" t="str">
        <f t="shared" si="112"/>
        <v>15款　使用料及手数料1項　使用料1目　総務使用料2節　区役所付設会館使用料鶴見区役所</v>
      </c>
    </row>
    <row r="146" spans="1:43" ht="26.4">
      <c r="A146" s="90">
        <f t="shared" si="96"/>
        <v>139</v>
      </c>
      <c r="B146" s="45"/>
      <c r="C146" s="45"/>
      <c r="D146" s="45"/>
      <c r="E146" s="107"/>
      <c r="F146" s="46"/>
      <c r="G146" s="47" t="s">
        <v>602</v>
      </c>
      <c r="H146" s="41">
        <v>35055</v>
      </c>
      <c r="I146" s="41"/>
      <c r="J146" s="41">
        <f t="shared" si="113"/>
        <v>-35055</v>
      </c>
      <c r="K146" s="42"/>
      <c r="L146" s="121"/>
      <c r="M146" s="115" t="str">
        <f t="shared" si="114"/>
        <v/>
      </c>
      <c r="N146" s="29" t="str">
        <f t="shared" si="91"/>
        <v>-</v>
      </c>
      <c r="O146" s="29" t="str">
        <f t="shared" si="92"/>
        <v>-</v>
      </c>
      <c r="P146" s="29" t="str">
        <f t="shared" si="93"/>
        <v>-</v>
      </c>
      <c r="Q146" s="29" t="str">
        <f t="shared" si="94"/>
        <v>-</v>
      </c>
      <c r="R146" s="29" t="str">
        <f t="shared" si="95"/>
        <v>-</v>
      </c>
      <c r="U146" s="9" t="s">
        <v>1014</v>
      </c>
      <c r="V146" s="136" t="str">
        <f t="shared" si="97"/>
        <v>阿倍野区役所</v>
      </c>
      <c r="X146" s="9">
        <f t="shared" si="98"/>
        <v>1</v>
      </c>
      <c r="Y146" s="9">
        <f t="shared" si="99"/>
        <v>1</v>
      </c>
      <c r="Z146" s="9">
        <f t="shared" si="100"/>
        <v>1</v>
      </c>
      <c r="AA146" s="9">
        <f t="shared" si="101"/>
        <v>1</v>
      </c>
      <c r="AB146" s="11" t="str">
        <f t="shared" si="102"/>
        <v xml:space="preserve">②
</v>
      </c>
      <c r="AD146" s="43">
        <f t="shared" si="103"/>
        <v>0</v>
      </c>
      <c r="AE146" s="43">
        <f t="shared" si="104"/>
        <v>0</v>
      </c>
      <c r="AF146" s="43">
        <f t="shared" si="105"/>
        <v>0</v>
      </c>
      <c r="AH146" s="12" t="str">
        <f t="shared" si="106"/>
        <v>15款　使用料及手数料</v>
      </c>
      <c r="AI146" s="12" t="str">
        <f t="shared" si="107"/>
        <v>1項　使用料</v>
      </c>
      <c r="AJ146" s="12" t="str">
        <f t="shared" si="108"/>
        <v>1目　総務使用料</v>
      </c>
      <c r="AK146" s="12" t="str">
        <f t="shared" si="109"/>
        <v>事項</v>
      </c>
      <c r="AM146" s="12">
        <f t="shared" si="110"/>
        <v>0</v>
      </c>
      <c r="AP146" s="12" t="str">
        <f t="shared" si="111"/>
        <v>15款　使用料及手数料1項　使用料1目　総務使用料2節　区役所付設会館使用料</v>
      </c>
      <c r="AQ146" s="9" t="str">
        <f t="shared" si="112"/>
        <v>15款　使用料及手数料1項　使用料1目　総務使用料2節　区役所付設会館使用料阿倍野区役所</v>
      </c>
    </row>
    <row r="147" spans="1:43" ht="26.4">
      <c r="A147" s="90">
        <f t="shared" si="96"/>
        <v>140</v>
      </c>
      <c r="B147" s="45"/>
      <c r="C147" s="45"/>
      <c r="D147" s="45"/>
      <c r="E147" s="107"/>
      <c r="F147" s="46"/>
      <c r="G147" s="47" t="s">
        <v>603</v>
      </c>
      <c r="H147" s="41">
        <v>7602</v>
      </c>
      <c r="I147" s="41"/>
      <c r="J147" s="41">
        <f t="shared" si="113"/>
        <v>-7602</v>
      </c>
      <c r="K147" s="42"/>
      <c r="L147" s="121"/>
      <c r="M147" s="115" t="str">
        <f t="shared" si="114"/>
        <v/>
      </c>
      <c r="N147" s="29" t="str">
        <f t="shared" si="91"/>
        <v>-</v>
      </c>
      <c r="O147" s="29" t="str">
        <f t="shared" si="92"/>
        <v>-</v>
      </c>
      <c r="P147" s="29" t="str">
        <f t="shared" si="93"/>
        <v>-</v>
      </c>
      <c r="Q147" s="29" t="str">
        <f t="shared" si="94"/>
        <v>-</v>
      </c>
      <c r="R147" s="29" t="str">
        <f t="shared" si="95"/>
        <v>-</v>
      </c>
      <c r="U147" s="9" t="s">
        <v>1014</v>
      </c>
      <c r="V147" s="136" t="str">
        <f t="shared" si="97"/>
        <v>住之江区役所</v>
      </c>
      <c r="X147" s="9">
        <f t="shared" si="98"/>
        <v>1</v>
      </c>
      <c r="Y147" s="9">
        <f t="shared" si="99"/>
        <v>1</v>
      </c>
      <c r="Z147" s="9">
        <f t="shared" si="100"/>
        <v>1</v>
      </c>
      <c r="AA147" s="9">
        <f t="shared" si="101"/>
        <v>1</v>
      </c>
      <c r="AB147" s="11" t="str">
        <f t="shared" si="102"/>
        <v xml:space="preserve">②
</v>
      </c>
      <c r="AD147" s="43">
        <f t="shared" si="103"/>
        <v>0</v>
      </c>
      <c r="AE147" s="43">
        <f t="shared" si="104"/>
        <v>0</v>
      </c>
      <c r="AF147" s="43">
        <f t="shared" si="105"/>
        <v>0</v>
      </c>
      <c r="AH147" s="12" t="str">
        <f t="shared" si="106"/>
        <v>15款　使用料及手数料</v>
      </c>
      <c r="AI147" s="12" t="str">
        <f t="shared" si="107"/>
        <v>1項　使用料</v>
      </c>
      <c r="AJ147" s="12" t="str">
        <f t="shared" si="108"/>
        <v>1目　総務使用料</v>
      </c>
      <c r="AK147" s="12" t="str">
        <f t="shared" si="109"/>
        <v>事項</v>
      </c>
      <c r="AM147" s="12">
        <f t="shared" si="110"/>
        <v>0</v>
      </c>
      <c r="AP147" s="12" t="str">
        <f t="shared" si="111"/>
        <v>15款　使用料及手数料1項　使用料1目　総務使用料2節　区役所付設会館使用料</v>
      </c>
      <c r="AQ147" s="9" t="str">
        <f t="shared" si="112"/>
        <v>15款　使用料及手数料1項　使用料1目　総務使用料2節　区役所付設会館使用料住之江区役所</v>
      </c>
    </row>
    <row r="148" spans="1:43" ht="26.4">
      <c r="A148" s="90">
        <f t="shared" si="96"/>
        <v>141</v>
      </c>
      <c r="B148" s="45"/>
      <c r="C148" s="45"/>
      <c r="D148" s="45"/>
      <c r="E148" s="107"/>
      <c r="F148" s="46"/>
      <c r="G148" s="47" t="s">
        <v>604</v>
      </c>
      <c r="H148" s="41">
        <v>22000</v>
      </c>
      <c r="I148" s="41"/>
      <c r="J148" s="41">
        <f t="shared" si="113"/>
        <v>-22000</v>
      </c>
      <c r="K148" s="42"/>
      <c r="L148" s="121"/>
      <c r="M148" s="115" t="str">
        <f t="shared" si="114"/>
        <v/>
      </c>
      <c r="N148" s="29" t="str">
        <f t="shared" si="91"/>
        <v>-</v>
      </c>
      <c r="O148" s="29" t="str">
        <f t="shared" si="92"/>
        <v>-</v>
      </c>
      <c r="P148" s="29" t="str">
        <f t="shared" si="93"/>
        <v>-</v>
      </c>
      <c r="Q148" s="29" t="str">
        <f t="shared" si="94"/>
        <v>-</v>
      </c>
      <c r="R148" s="29" t="str">
        <f t="shared" si="95"/>
        <v>-</v>
      </c>
      <c r="U148" s="9" t="s">
        <v>1014</v>
      </c>
      <c r="V148" s="136" t="str">
        <f t="shared" si="97"/>
        <v>住吉区役所</v>
      </c>
      <c r="X148" s="9">
        <f t="shared" si="98"/>
        <v>1</v>
      </c>
      <c r="Y148" s="9">
        <f t="shared" si="99"/>
        <v>1</v>
      </c>
      <c r="Z148" s="9">
        <f t="shared" si="100"/>
        <v>1</v>
      </c>
      <c r="AA148" s="9">
        <f t="shared" si="101"/>
        <v>1</v>
      </c>
      <c r="AB148" s="11" t="str">
        <f t="shared" si="102"/>
        <v xml:space="preserve">②
</v>
      </c>
      <c r="AD148" s="43">
        <f t="shared" si="103"/>
        <v>0</v>
      </c>
      <c r="AE148" s="43">
        <f t="shared" si="104"/>
        <v>0</v>
      </c>
      <c r="AF148" s="43">
        <f t="shared" si="105"/>
        <v>0</v>
      </c>
      <c r="AH148" s="12" t="str">
        <f t="shared" si="106"/>
        <v>15款　使用料及手数料</v>
      </c>
      <c r="AI148" s="12" t="str">
        <f t="shared" si="107"/>
        <v>1項　使用料</v>
      </c>
      <c r="AJ148" s="12" t="str">
        <f t="shared" si="108"/>
        <v>1目　総務使用料</v>
      </c>
      <c r="AK148" s="12" t="str">
        <f t="shared" si="109"/>
        <v>事項</v>
      </c>
      <c r="AM148" s="12">
        <f t="shared" si="110"/>
        <v>0</v>
      </c>
      <c r="AP148" s="12" t="str">
        <f t="shared" si="111"/>
        <v>15款　使用料及手数料1項　使用料1目　総務使用料2節　区役所付設会館使用料</v>
      </c>
      <c r="AQ148" s="9" t="str">
        <f t="shared" si="112"/>
        <v>15款　使用料及手数料1項　使用料1目　総務使用料2節　区役所付設会館使用料住吉区役所</v>
      </c>
    </row>
    <row r="149" spans="1:43" ht="26.4">
      <c r="A149" s="90">
        <f t="shared" si="96"/>
        <v>142</v>
      </c>
      <c r="B149" s="45"/>
      <c r="C149" s="45"/>
      <c r="D149" s="45"/>
      <c r="E149" s="107"/>
      <c r="F149" s="46"/>
      <c r="G149" s="47" t="s">
        <v>605</v>
      </c>
      <c r="H149" s="41">
        <v>5582</v>
      </c>
      <c r="I149" s="41"/>
      <c r="J149" s="41">
        <f t="shared" si="113"/>
        <v>-5582</v>
      </c>
      <c r="K149" s="42"/>
      <c r="L149" s="121"/>
      <c r="M149" s="115" t="str">
        <f t="shared" si="114"/>
        <v/>
      </c>
      <c r="N149" s="29" t="str">
        <f t="shared" si="91"/>
        <v>-</v>
      </c>
      <c r="O149" s="29" t="str">
        <f t="shared" si="92"/>
        <v>-</v>
      </c>
      <c r="P149" s="29" t="str">
        <f t="shared" si="93"/>
        <v>-</v>
      </c>
      <c r="Q149" s="29" t="str">
        <f t="shared" si="94"/>
        <v>-</v>
      </c>
      <c r="R149" s="29" t="str">
        <f t="shared" si="95"/>
        <v>-</v>
      </c>
      <c r="U149" s="9" t="s">
        <v>1014</v>
      </c>
      <c r="V149" s="136" t="str">
        <f t="shared" si="97"/>
        <v>東住吉区役所</v>
      </c>
      <c r="X149" s="9">
        <f t="shared" si="98"/>
        <v>1</v>
      </c>
      <c r="Y149" s="9">
        <f t="shared" si="99"/>
        <v>1</v>
      </c>
      <c r="Z149" s="9">
        <f t="shared" si="100"/>
        <v>1</v>
      </c>
      <c r="AA149" s="9">
        <f t="shared" si="101"/>
        <v>1</v>
      </c>
      <c r="AB149" s="11" t="str">
        <f t="shared" si="102"/>
        <v xml:space="preserve">②
</v>
      </c>
      <c r="AD149" s="43">
        <f t="shared" si="103"/>
        <v>0</v>
      </c>
      <c r="AE149" s="43">
        <f t="shared" si="104"/>
        <v>0</v>
      </c>
      <c r="AF149" s="43">
        <f t="shared" si="105"/>
        <v>0</v>
      </c>
      <c r="AH149" s="12" t="str">
        <f t="shared" si="106"/>
        <v>15款　使用料及手数料</v>
      </c>
      <c r="AI149" s="12" t="str">
        <f t="shared" si="107"/>
        <v>1項　使用料</v>
      </c>
      <c r="AJ149" s="12" t="str">
        <f t="shared" si="108"/>
        <v>1目　総務使用料</v>
      </c>
      <c r="AK149" s="12" t="str">
        <f t="shared" si="109"/>
        <v>事項</v>
      </c>
      <c r="AM149" s="12">
        <f t="shared" si="110"/>
        <v>0</v>
      </c>
      <c r="AP149" s="12" t="str">
        <f t="shared" si="111"/>
        <v>15款　使用料及手数料1項　使用料1目　総務使用料2節　区役所付設会館使用料</v>
      </c>
      <c r="AQ149" s="9" t="str">
        <f t="shared" si="112"/>
        <v>15款　使用料及手数料1項　使用料1目　総務使用料2節　区役所付設会館使用料東住吉区役所</v>
      </c>
    </row>
    <row r="150" spans="1:43" ht="27" thickBot="1">
      <c r="A150" s="149">
        <f t="shared" si="96"/>
        <v>143</v>
      </c>
      <c r="B150" s="153"/>
      <c r="C150" s="153"/>
      <c r="D150" s="153"/>
      <c r="E150" s="154"/>
      <c r="F150" s="63"/>
      <c r="G150" s="155" t="s">
        <v>606</v>
      </c>
      <c r="H150" s="65">
        <v>12581</v>
      </c>
      <c r="I150" s="65"/>
      <c r="J150" s="65">
        <f t="shared" si="113"/>
        <v>-12581</v>
      </c>
      <c r="K150" s="67"/>
      <c r="L150" s="124"/>
      <c r="M150" s="115" t="str">
        <f t="shared" si="114"/>
        <v/>
      </c>
      <c r="N150" s="29" t="str">
        <f t="shared" si="91"/>
        <v>-</v>
      </c>
      <c r="O150" s="29" t="str">
        <f t="shared" si="92"/>
        <v>-</v>
      </c>
      <c r="P150" s="29" t="str">
        <f t="shared" si="93"/>
        <v>-</v>
      </c>
      <c r="Q150" s="29" t="str">
        <f t="shared" si="94"/>
        <v>-</v>
      </c>
      <c r="R150" s="29" t="str">
        <f t="shared" si="95"/>
        <v>-</v>
      </c>
      <c r="U150" s="9" t="s">
        <v>1014</v>
      </c>
      <c r="V150" s="136" t="str">
        <f t="shared" si="97"/>
        <v>平野区役所</v>
      </c>
      <c r="X150" s="9">
        <f t="shared" si="98"/>
        <v>1</v>
      </c>
      <c r="Y150" s="9">
        <f t="shared" si="99"/>
        <v>1</v>
      </c>
      <c r="Z150" s="9">
        <f t="shared" si="100"/>
        <v>1</v>
      </c>
      <c r="AA150" s="9">
        <f t="shared" si="101"/>
        <v>1</v>
      </c>
      <c r="AB150" s="11" t="str">
        <f t="shared" si="102"/>
        <v xml:space="preserve">②
</v>
      </c>
      <c r="AD150" s="43">
        <f t="shared" si="103"/>
        <v>0</v>
      </c>
      <c r="AE150" s="43">
        <f t="shared" si="104"/>
        <v>0</v>
      </c>
      <c r="AF150" s="43">
        <f t="shared" si="105"/>
        <v>0</v>
      </c>
      <c r="AH150" s="12" t="str">
        <f t="shared" si="106"/>
        <v>15款　使用料及手数料</v>
      </c>
      <c r="AI150" s="12" t="str">
        <f t="shared" si="107"/>
        <v>1項　使用料</v>
      </c>
      <c r="AJ150" s="12" t="str">
        <f t="shared" si="108"/>
        <v>1目　総務使用料</v>
      </c>
      <c r="AK150" s="12" t="str">
        <f t="shared" si="109"/>
        <v>事項</v>
      </c>
      <c r="AM150" s="12">
        <f t="shared" si="110"/>
        <v>0</v>
      </c>
      <c r="AP150" s="12" t="str">
        <f t="shared" si="111"/>
        <v>15款　使用料及手数料1項　使用料1目　総務使用料2節　区役所付設会館使用料</v>
      </c>
      <c r="AQ150" s="9" t="str">
        <f t="shared" si="112"/>
        <v>15款　使用料及手数料1項　使用料1目　総務使用料2節　区役所付設会館使用料平野区役所</v>
      </c>
    </row>
    <row r="151" spans="1:43" ht="26.4">
      <c r="A151" s="148">
        <f t="shared" si="96"/>
        <v>144</v>
      </c>
      <c r="B151" s="45"/>
      <c r="C151" s="45"/>
      <c r="D151" s="45"/>
      <c r="E151" s="108"/>
      <c r="F151" s="93"/>
      <c r="G151" s="94" t="s">
        <v>607</v>
      </c>
      <c r="H151" s="51">
        <v>11988</v>
      </c>
      <c r="I151" s="51"/>
      <c r="J151" s="51">
        <f t="shared" si="113"/>
        <v>-11988</v>
      </c>
      <c r="K151" s="92"/>
      <c r="L151" s="122"/>
      <c r="M151" s="115" t="str">
        <f t="shared" si="114"/>
        <v/>
      </c>
      <c r="N151" s="29" t="str">
        <f t="shared" si="91"/>
        <v>-</v>
      </c>
      <c r="O151" s="29" t="str">
        <f t="shared" si="92"/>
        <v>-</v>
      </c>
      <c r="P151" s="29" t="str">
        <f t="shared" si="93"/>
        <v>-</v>
      </c>
      <c r="Q151" s="29" t="str">
        <f t="shared" si="94"/>
        <v>-</v>
      </c>
      <c r="R151" s="29" t="str">
        <f t="shared" si="95"/>
        <v>-</v>
      </c>
      <c r="U151" s="9" t="s">
        <v>1014</v>
      </c>
      <c r="V151" s="136" t="str">
        <f t="shared" si="97"/>
        <v>西成区役所</v>
      </c>
      <c r="X151" s="9">
        <f t="shared" si="98"/>
        <v>1</v>
      </c>
      <c r="Y151" s="9">
        <f t="shared" si="99"/>
        <v>1</v>
      </c>
      <c r="Z151" s="9">
        <f t="shared" si="100"/>
        <v>1</v>
      </c>
      <c r="AA151" s="9">
        <f t="shared" si="101"/>
        <v>1</v>
      </c>
      <c r="AB151" s="11" t="str">
        <f t="shared" si="102"/>
        <v xml:space="preserve">②
</v>
      </c>
      <c r="AD151" s="43">
        <f t="shared" si="103"/>
        <v>0</v>
      </c>
      <c r="AE151" s="43">
        <f t="shared" si="104"/>
        <v>0</v>
      </c>
      <c r="AF151" s="43">
        <f t="shared" si="105"/>
        <v>0</v>
      </c>
      <c r="AH151" s="12" t="str">
        <f t="shared" si="106"/>
        <v>15款　使用料及手数料</v>
      </c>
      <c r="AI151" s="12" t="str">
        <f t="shared" si="107"/>
        <v>1項　使用料</v>
      </c>
      <c r="AJ151" s="12" t="str">
        <f t="shared" si="108"/>
        <v>1目　総務使用料</v>
      </c>
      <c r="AK151" s="12" t="str">
        <f t="shared" si="109"/>
        <v>事項</v>
      </c>
      <c r="AM151" s="12">
        <f t="shared" si="110"/>
        <v>0</v>
      </c>
      <c r="AP151" s="12" t="str">
        <f t="shared" si="111"/>
        <v>15款　使用料及手数料1項　使用料1目　総務使用料2節　区役所付設会館使用料</v>
      </c>
      <c r="AQ151" s="9" t="str">
        <f t="shared" si="112"/>
        <v>15款　使用料及手数料1項　使用料1目　総務使用料2節　区役所付設会館使用料西成区役所</v>
      </c>
    </row>
    <row r="152" spans="1:43" ht="26.4">
      <c r="A152" s="90">
        <f t="shared" si="96"/>
        <v>145</v>
      </c>
      <c r="B152" s="45"/>
      <c r="C152" s="45"/>
      <c r="D152" s="45"/>
      <c r="E152" s="107" t="s">
        <v>85</v>
      </c>
      <c r="F152" s="46" t="s">
        <v>843</v>
      </c>
      <c r="G152" s="46"/>
      <c r="H152" s="41">
        <f>SUM(H153:H182)</f>
        <v>460531</v>
      </c>
      <c r="I152" s="41">
        <f>SUM(I153:I182)</f>
        <v>0</v>
      </c>
      <c r="J152" s="41">
        <f t="shared" si="113"/>
        <v>-460531</v>
      </c>
      <c r="K152" s="42"/>
      <c r="L152" s="121"/>
      <c r="M152" s="115" t="str">
        <f t="shared" si="114"/>
        <v/>
      </c>
      <c r="N152" s="29" t="str">
        <f t="shared" si="91"/>
        <v>-</v>
      </c>
      <c r="O152" s="29" t="str">
        <f t="shared" si="92"/>
        <v>-</v>
      </c>
      <c r="P152" s="29" t="str">
        <f t="shared" si="93"/>
        <v>-</v>
      </c>
      <c r="Q152" s="29" t="str">
        <f t="shared" si="94"/>
        <v>節</v>
      </c>
      <c r="R152" s="29" t="str">
        <f t="shared" si="95"/>
        <v>事項</v>
      </c>
      <c r="U152" s="9" t="s">
        <v>1014</v>
      </c>
      <c r="V152" s="136" t="str">
        <f t="shared" si="97"/>
        <v/>
      </c>
      <c r="X152" s="9">
        <f t="shared" si="98"/>
        <v>1</v>
      </c>
      <c r="Y152" s="9">
        <f t="shared" si="99"/>
        <v>1</v>
      </c>
      <c r="Z152" s="9">
        <f t="shared" si="100"/>
        <v>1</v>
      </c>
      <c r="AA152" s="9">
        <f t="shared" si="101"/>
        <v>1</v>
      </c>
      <c r="AB152" s="11" t="str">
        <f t="shared" si="102"/>
        <v xml:space="preserve">②
</v>
      </c>
      <c r="AD152" s="43">
        <f t="shared" si="103"/>
        <v>0</v>
      </c>
      <c r="AE152" s="43">
        <f t="shared" si="104"/>
        <v>7.5</v>
      </c>
      <c r="AF152" s="43">
        <f t="shared" si="105"/>
        <v>11</v>
      </c>
      <c r="AH152" s="12" t="str">
        <f t="shared" si="106"/>
        <v>15款　使用料及手数料</v>
      </c>
      <c r="AI152" s="12" t="str">
        <f t="shared" si="107"/>
        <v>1項　使用料</v>
      </c>
      <c r="AJ152" s="12" t="str">
        <f t="shared" si="108"/>
        <v>1目　総務使用料</v>
      </c>
      <c r="AK152" s="12" t="str">
        <f t="shared" si="109"/>
        <v>3節　其他使用料</v>
      </c>
      <c r="AM152" s="12" t="str">
        <f t="shared" si="110"/>
        <v>15款　使用料及手数料1項　使用料1目　総務使用料3節　其他使用料</v>
      </c>
      <c r="AP152" s="12" t="str">
        <f t="shared" si="111"/>
        <v>15款　使用料及手数料1項　使用料1目　総務使用料3節　其他使用料</v>
      </c>
      <c r="AQ152" s="9" t="str">
        <f t="shared" si="112"/>
        <v>15款　使用料及手数料1項　使用料1目　総務使用料3節　其他使用料</v>
      </c>
    </row>
    <row r="153" spans="1:43" ht="26.4">
      <c r="A153" s="90">
        <f t="shared" si="96"/>
        <v>146</v>
      </c>
      <c r="B153" s="45"/>
      <c r="C153" s="45"/>
      <c r="D153" s="45"/>
      <c r="E153" s="107"/>
      <c r="F153" s="107"/>
      <c r="G153" s="47" t="s">
        <v>167</v>
      </c>
      <c r="H153" s="41">
        <v>40</v>
      </c>
      <c r="I153" s="41"/>
      <c r="J153" s="41">
        <f t="shared" si="113"/>
        <v>-40</v>
      </c>
      <c r="K153" s="42"/>
      <c r="L153" s="121"/>
      <c r="M153" s="115" t="str">
        <f t="shared" si="114"/>
        <v/>
      </c>
      <c r="N153" s="29" t="str">
        <f t="shared" si="91"/>
        <v>-</v>
      </c>
      <c r="O153" s="29" t="str">
        <f t="shared" si="92"/>
        <v>-</v>
      </c>
      <c r="P153" s="29" t="str">
        <f t="shared" si="93"/>
        <v>-</v>
      </c>
      <c r="Q153" s="29" t="str">
        <f t="shared" si="94"/>
        <v>-</v>
      </c>
      <c r="R153" s="29" t="str">
        <f t="shared" si="95"/>
        <v>-</v>
      </c>
      <c r="U153" s="9" t="s">
        <v>1014</v>
      </c>
      <c r="V153" s="136" t="str">
        <f t="shared" si="97"/>
        <v>ICT戦略室</v>
      </c>
      <c r="X153" s="9">
        <f t="shared" si="98"/>
        <v>1</v>
      </c>
      <c r="Y153" s="9">
        <f t="shared" si="99"/>
        <v>1</v>
      </c>
      <c r="Z153" s="9">
        <f t="shared" si="100"/>
        <v>1</v>
      </c>
      <c r="AA153" s="9">
        <f t="shared" si="101"/>
        <v>1</v>
      </c>
      <c r="AB153" s="11" t="str">
        <f t="shared" si="102"/>
        <v xml:space="preserve">②
</v>
      </c>
      <c r="AD153" s="43">
        <f t="shared" si="103"/>
        <v>0</v>
      </c>
      <c r="AE153" s="43">
        <f t="shared" si="104"/>
        <v>0</v>
      </c>
      <c r="AF153" s="43">
        <f t="shared" si="105"/>
        <v>0</v>
      </c>
      <c r="AH153" s="12" t="str">
        <f t="shared" si="106"/>
        <v>15款　使用料及手数料</v>
      </c>
      <c r="AI153" s="12" t="str">
        <f t="shared" si="107"/>
        <v>1項　使用料</v>
      </c>
      <c r="AJ153" s="12" t="str">
        <f t="shared" si="108"/>
        <v>1目　総務使用料</v>
      </c>
      <c r="AK153" s="12" t="str">
        <f t="shared" si="109"/>
        <v>事項</v>
      </c>
      <c r="AM153" s="12">
        <f t="shared" si="110"/>
        <v>0</v>
      </c>
      <c r="AP153" s="12" t="str">
        <f t="shared" si="111"/>
        <v>15款　使用料及手数料1項　使用料1目　総務使用料3節　其他使用料</v>
      </c>
      <c r="AQ153" s="9" t="str">
        <f t="shared" si="112"/>
        <v>15款　使用料及手数料1項　使用料1目　総務使用料3節　其他使用料ICT戦略室</v>
      </c>
    </row>
    <row r="154" spans="1:43" ht="26.4">
      <c r="A154" s="90">
        <f t="shared" si="96"/>
        <v>147</v>
      </c>
      <c r="B154" s="45"/>
      <c r="C154" s="45"/>
      <c r="D154" s="45"/>
      <c r="E154" s="107"/>
      <c r="F154" s="46"/>
      <c r="G154" s="47" t="s">
        <v>663</v>
      </c>
      <c r="H154" s="41">
        <v>927</v>
      </c>
      <c r="I154" s="41"/>
      <c r="J154" s="41">
        <f t="shared" si="113"/>
        <v>-927</v>
      </c>
      <c r="K154" s="42"/>
      <c r="L154" s="121"/>
      <c r="M154" s="115" t="str">
        <f t="shared" si="114"/>
        <v/>
      </c>
      <c r="N154" s="29" t="str">
        <f t="shared" si="91"/>
        <v>-</v>
      </c>
      <c r="O154" s="29" t="str">
        <f t="shared" si="92"/>
        <v>-</v>
      </c>
      <c r="P154" s="29" t="str">
        <f t="shared" si="93"/>
        <v>-</v>
      </c>
      <c r="Q154" s="29" t="str">
        <f t="shared" si="94"/>
        <v>-</v>
      </c>
      <c r="R154" s="29" t="str">
        <f t="shared" si="95"/>
        <v>-</v>
      </c>
      <c r="U154" s="9" t="s">
        <v>1014</v>
      </c>
      <c r="V154" s="136" t="str">
        <f t="shared" si="97"/>
        <v>人事室</v>
      </c>
      <c r="X154" s="9">
        <f t="shared" si="98"/>
        <v>1</v>
      </c>
      <c r="Y154" s="9">
        <f t="shared" si="99"/>
        <v>1</v>
      </c>
      <c r="Z154" s="9">
        <f t="shared" si="100"/>
        <v>1</v>
      </c>
      <c r="AA154" s="9">
        <f t="shared" si="101"/>
        <v>1</v>
      </c>
      <c r="AB154" s="11" t="str">
        <f t="shared" si="102"/>
        <v xml:space="preserve">②
</v>
      </c>
      <c r="AD154" s="43">
        <f t="shared" si="103"/>
        <v>0</v>
      </c>
      <c r="AE154" s="43">
        <f t="shared" si="104"/>
        <v>0</v>
      </c>
      <c r="AF154" s="43">
        <f t="shared" si="105"/>
        <v>0</v>
      </c>
      <c r="AH154" s="12" t="str">
        <f t="shared" si="106"/>
        <v>15款　使用料及手数料</v>
      </c>
      <c r="AI154" s="12" t="str">
        <f t="shared" si="107"/>
        <v>1項　使用料</v>
      </c>
      <c r="AJ154" s="12" t="str">
        <f t="shared" si="108"/>
        <v>1目　総務使用料</v>
      </c>
      <c r="AK154" s="12" t="str">
        <f t="shared" si="109"/>
        <v>事項</v>
      </c>
      <c r="AM154" s="12">
        <f t="shared" si="110"/>
        <v>0</v>
      </c>
      <c r="AP154" s="12" t="str">
        <f t="shared" si="111"/>
        <v>15款　使用料及手数料1項　使用料1目　総務使用料3節　其他使用料</v>
      </c>
      <c r="AQ154" s="9" t="str">
        <f t="shared" si="112"/>
        <v>15款　使用料及手数料1項　使用料1目　総務使用料3節　其他使用料人事室</v>
      </c>
    </row>
    <row r="155" spans="1:43" ht="26.4">
      <c r="A155" s="90">
        <f t="shared" si="96"/>
        <v>148</v>
      </c>
      <c r="B155" s="45"/>
      <c r="C155" s="45"/>
      <c r="D155" s="45"/>
      <c r="E155" s="108"/>
      <c r="F155" s="93"/>
      <c r="G155" s="94" t="s">
        <v>660</v>
      </c>
      <c r="H155" s="51">
        <v>250</v>
      </c>
      <c r="I155" s="51"/>
      <c r="J155" s="51">
        <f t="shared" si="113"/>
        <v>-250</v>
      </c>
      <c r="K155" s="92"/>
      <c r="L155" s="122"/>
      <c r="M155" s="115" t="str">
        <f t="shared" si="114"/>
        <v/>
      </c>
      <c r="N155" s="29" t="str">
        <f t="shared" si="91"/>
        <v>-</v>
      </c>
      <c r="O155" s="29" t="str">
        <f t="shared" si="92"/>
        <v>-</v>
      </c>
      <c r="P155" s="29" t="str">
        <f t="shared" si="93"/>
        <v>-</v>
      </c>
      <c r="Q155" s="29" t="str">
        <f t="shared" si="94"/>
        <v>-</v>
      </c>
      <c r="R155" s="29" t="str">
        <f t="shared" si="95"/>
        <v>-</v>
      </c>
      <c r="U155" s="9" t="s">
        <v>1014</v>
      </c>
      <c r="V155" s="136" t="str">
        <f t="shared" si="97"/>
        <v>危機管理室</v>
      </c>
      <c r="X155" s="9">
        <f t="shared" si="98"/>
        <v>1</v>
      </c>
      <c r="Y155" s="9">
        <f t="shared" si="99"/>
        <v>1</v>
      </c>
      <c r="Z155" s="9">
        <f t="shared" si="100"/>
        <v>1</v>
      </c>
      <c r="AA155" s="9">
        <f t="shared" si="101"/>
        <v>1</v>
      </c>
      <c r="AB155" s="11" t="str">
        <f t="shared" si="102"/>
        <v xml:space="preserve">②
</v>
      </c>
      <c r="AD155" s="43">
        <f t="shared" si="103"/>
        <v>0</v>
      </c>
      <c r="AE155" s="43">
        <f t="shared" si="104"/>
        <v>0</v>
      </c>
      <c r="AF155" s="43">
        <f t="shared" si="105"/>
        <v>0</v>
      </c>
      <c r="AH155" s="12" t="str">
        <f t="shared" si="106"/>
        <v>15款　使用料及手数料</v>
      </c>
      <c r="AI155" s="12" t="str">
        <f t="shared" si="107"/>
        <v>1項　使用料</v>
      </c>
      <c r="AJ155" s="12" t="str">
        <f t="shared" si="108"/>
        <v>1目　総務使用料</v>
      </c>
      <c r="AK155" s="12" t="str">
        <f t="shared" si="109"/>
        <v>事項</v>
      </c>
      <c r="AM155" s="12">
        <f t="shared" si="110"/>
        <v>0</v>
      </c>
      <c r="AP155" s="12" t="str">
        <f t="shared" si="111"/>
        <v>15款　使用料及手数料1項　使用料1目　総務使用料3節　其他使用料</v>
      </c>
      <c r="AQ155" s="9" t="str">
        <f t="shared" si="112"/>
        <v>15款　使用料及手数料1項　使用料1目　総務使用料3節　其他使用料危機管理室</v>
      </c>
    </row>
    <row r="156" spans="1:43" ht="26.4">
      <c r="A156" s="90">
        <f t="shared" si="96"/>
        <v>149</v>
      </c>
      <c r="B156" s="45"/>
      <c r="C156" s="45"/>
      <c r="D156" s="45"/>
      <c r="E156" s="107"/>
      <c r="F156" s="46"/>
      <c r="G156" s="47" t="s">
        <v>664</v>
      </c>
      <c r="H156" s="41">
        <v>103231</v>
      </c>
      <c r="I156" s="41"/>
      <c r="J156" s="41">
        <f t="shared" si="113"/>
        <v>-103231</v>
      </c>
      <c r="K156" s="42"/>
      <c r="L156" s="121"/>
      <c r="M156" s="115" t="str">
        <f t="shared" si="114"/>
        <v/>
      </c>
      <c r="N156" s="29" t="str">
        <f t="shared" si="91"/>
        <v>-</v>
      </c>
      <c r="O156" s="29" t="str">
        <f t="shared" si="92"/>
        <v>-</v>
      </c>
      <c r="P156" s="29" t="str">
        <f t="shared" si="93"/>
        <v>-</v>
      </c>
      <c r="Q156" s="29" t="str">
        <f t="shared" si="94"/>
        <v>-</v>
      </c>
      <c r="R156" s="29" t="str">
        <f t="shared" si="95"/>
        <v>-</v>
      </c>
      <c r="U156" s="9" t="s">
        <v>1014</v>
      </c>
      <c r="V156" s="136" t="str">
        <f t="shared" si="97"/>
        <v>総務局</v>
      </c>
      <c r="X156" s="9">
        <f t="shared" si="98"/>
        <v>1</v>
      </c>
      <c r="Y156" s="9">
        <f t="shared" si="99"/>
        <v>1</v>
      </c>
      <c r="Z156" s="9">
        <f t="shared" si="100"/>
        <v>1</v>
      </c>
      <c r="AA156" s="9">
        <f t="shared" si="101"/>
        <v>1</v>
      </c>
      <c r="AB156" s="11" t="str">
        <f t="shared" si="102"/>
        <v xml:space="preserve">②
</v>
      </c>
      <c r="AD156" s="43">
        <f t="shared" si="103"/>
        <v>0</v>
      </c>
      <c r="AE156" s="43">
        <f t="shared" si="104"/>
        <v>0</v>
      </c>
      <c r="AF156" s="43">
        <f t="shared" si="105"/>
        <v>0</v>
      </c>
      <c r="AH156" s="12" t="str">
        <f t="shared" si="106"/>
        <v>15款　使用料及手数料</v>
      </c>
      <c r="AI156" s="12" t="str">
        <f t="shared" si="107"/>
        <v>1項　使用料</v>
      </c>
      <c r="AJ156" s="12" t="str">
        <f t="shared" si="108"/>
        <v>1目　総務使用料</v>
      </c>
      <c r="AK156" s="12" t="str">
        <f t="shared" si="109"/>
        <v>事項</v>
      </c>
      <c r="AM156" s="12">
        <f t="shared" si="110"/>
        <v>0</v>
      </c>
      <c r="AP156" s="12" t="str">
        <f t="shared" si="111"/>
        <v>15款　使用料及手数料1項　使用料1目　総務使用料3節　其他使用料</v>
      </c>
      <c r="AQ156" s="9" t="str">
        <f t="shared" si="112"/>
        <v>15款　使用料及手数料1項　使用料1目　総務使用料3節　其他使用料総務局</v>
      </c>
    </row>
    <row r="157" spans="1:43" ht="26.4">
      <c r="A157" s="90">
        <f t="shared" si="96"/>
        <v>150</v>
      </c>
      <c r="B157" s="45"/>
      <c r="C157" s="45"/>
      <c r="D157" s="45"/>
      <c r="E157" s="107"/>
      <c r="F157" s="46"/>
      <c r="G157" s="47" t="s">
        <v>86</v>
      </c>
      <c r="H157" s="41">
        <v>5896</v>
      </c>
      <c r="I157" s="41"/>
      <c r="J157" s="41">
        <f t="shared" si="113"/>
        <v>-5896</v>
      </c>
      <c r="K157" s="42"/>
      <c r="L157" s="121"/>
      <c r="M157" s="115" t="str">
        <f t="shared" si="114"/>
        <v/>
      </c>
      <c r="N157" s="29" t="str">
        <f t="shared" si="91"/>
        <v>-</v>
      </c>
      <c r="O157" s="29" t="str">
        <f t="shared" si="92"/>
        <v>-</v>
      </c>
      <c r="P157" s="29" t="str">
        <f t="shared" si="93"/>
        <v>-</v>
      </c>
      <c r="Q157" s="29" t="str">
        <f t="shared" si="94"/>
        <v>-</v>
      </c>
      <c r="R157" s="29" t="str">
        <f t="shared" si="95"/>
        <v>-</v>
      </c>
      <c r="U157" s="9" t="s">
        <v>1014</v>
      </c>
      <c r="V157" s="136" t="str">
        <f t="shared" si="97"/>
        <v>市民局</v>
      </c>
      <c r="X157" s="9">
        <f t="shared" si="98"/>
        <v>1</v>
      </c>
      <c r="Y157" s="9">
        <f t="shared" si="99"/>
        <v>1</v>
      </c>
      <c r="Z157" s="9">
        <f t="shared" si="100"/>
        <v>1</v>
      </c>
      <c r="AA157" s="9">
        <f t="shared" si="101"/>
        <v>1</v>
      </c>
      <c r="AB157" s="11" t="str">
        <f t="shared" si="102"/>
        <v xml:space="preserve">②
</v>
      </c>
      <c r="AD157" s="43">
        <f t="shared" si="103"/>
        <v>0</v>
      </c>
      <c r="AE157" s="43">
        <f t="shared" si="104"/>
        <v>0</v>
      </c>
      <c r="AF157" s="43">
        <f t="shared" si="105"/>
        <v>0</v>
      </c>
      <c r="AH157" s="12" t="str">
        <f t="shared" si="106"/>
        <v>15款　使用料及手数料</v>
      </c>
      <c r="AI157" s="12" t="str">
        <f t="shared" si="107"/>
        <v>1項　使用料</v>
      </c>
      <c r="AJ157" s="12" t="str">
        <f t="shared" si="108"/>
        <v>1目　総務使用料</v>
      </c>
      <c r="AK157" s="12" t="str">
        <f t="shared" si="109"/>
        <v>事項</v>
      </c>
      <c r="AM157" s="12">
        <f t="shared" si="110"/>
        <v>0</v>
      </c>
      <c r="AP157" s="12" t="str">
        <f t="shared" si="111"/>
        <v>15款　使用料及手数料1項　使用料1目　総務使用料3節　其他使用料</v>
      </c>
      <c r="AQ157" s="9" t="str">
        <f t="shared" si="112"/>
        <v>15款　使用料及手数料1項　使用料1目　総務使用料3節　其他使用料市民局</v>
      </c>
    </row>
    <row r="158" spans="1:43" ht="26.4">
      <c r="A158" s="90">
        <f t="shared" si="96"/>
        <v>151</v>
      </c>
      <c r="B158" s="45"/>
      <c r="C158" s="45"/>
      <c r="D158" s="45"/>
      <c r="E158" s="108"/>
      <c r="F158" s="46"/>
      <c r="G158" s="47" t="s">
        <v>123</v>
      </c>
      <c r="H158" s="41">
        <v>319</v>
      </c>
      <c r="I158" s="41"/>
      <c r="J158" s="41">
        <f t="shared" si="113"/>
        <v>-319</v>
      </c>
      <c r="K158" s="42"/>
      <c r="L158" s="121"/>
      <c r="M158" s="115" t="str">
        <f t="shared" si="114"/>
        <v/>
      </c>
      <c r="N158" s="29" t="str">
        <f t="shared" si="91"/>
        <v>-</v>
      </c>
      <c r="O158" s="29" t="str">
        <f t="shared" si="92"/>
        <v>-</v>
      </c>
      <c r="P158" s="29" t="str">
        <f t="shared" si="93"/>
        <v>-</v>
      </c>
      <c r="Q158" s="29" t="str">
        <f t="shared" si="94"/>
        <v>-</v>
      </c>
      <c r="R158" s="29" t="str">
        <f t="shared" si="95"/>
        <v>-</v>
      </c>
      <c r="U158" s="9" t="s">
        <v>1014</v>
      </c>
      <c r="V158" s="136" t="str">
        <f t="shared" si="97"/>
        <v>都市計画局</v>
      </c>
      <c r="X158" s="9">
        <f t="shared" si="98"/>
        <v>1</v>
      </c>
      <c r="Y158" s="9">
        <f t="shared" si="99"/>
        <v>1</v>
      </c>
      <c r="Z158" s="9">
        <f t="shared" si="100"/>
        <v>1</v>
      </c>
      <c r="AA158" s="9">
        <f t="shared" si="101"/>
        <v>1</v>
      </c>
      <c r="AB158" s="11" t="str">
        <f t="shared" si="102"/>
        <v xml:space="preserve">②
</v>
      </c>
      <c r="AD158" s="43">
        <f t="shared" si="103"/>
        <v>0</v>
      </c>
      <c r="AE158" s="43">
        <f t="shared" si="104"/>
        <v>0</v>
      </c>
      <c r="AF158" s="43">
        <f t="shared" si="105"/>
        <v>0</v>
      </c>
      <c r="AH158" s="12" t="str">
        <f t="shared" si="106"/>
        <v>15款　使用料及手数料</v>
      </c>
      <c r="AI158" s="12" t="str">
        <f t="shared" si="107"/>
        <v>1項　使用料</v>
      </c>
      <c r="AJ158" s="12" t="str">
        <f t="shared" si="108"/>
        <v>1目　総務使用料</v>
      </c>
      <c r="AK158" s="12" t="str">
        <f t="shared" si="109"/>
        <v>事項</v>
      </c>
      <c r="AM158" s="12">
        <f t="shared" si="110"/>
        <v>0</v>
      </c>
      <c r="AP158" s="12" t="str">
        <f t="shared" si="111"/>
        <v>15款　使用料及手数料1項　使用料1目　総務使用料3節　其他使用料</v>
      </c>
      <c r="AQ158" s="9" t="str">
        <f t="shared" si="112"/>
        <v>15款　使用料及手数料1項　使用料1目　総務使用料3節　其他使用料都市計画局</v>
      </c>
    </row>
    <row r="159" spans="1:43" ht="26.4">
      <c r="A159" s="90">
        <f t="shared" si="96"/>
        <v>152</v>
      </c>
      <c r="B159" s="45"/>
      <c r="C159" s="45"/>
      <c r="D159" s="45"/>
      <c r="E159" s="107"/>
      <c r="F159" s="46"/>
      <c r="G159" s="47" t="s">
        <v>623</v>
      </c>
      <c r="H159" s="41">
        <v>27360</v>
      </c>
      <c r="I159" s="41"/>
      <c r="J159" s="41">
        <f t="shared" si="113"/>
        <v>-27360</v>
      </c>
      <c r="K159" s="42"/>
      <c r="L159" s="121"/>
      <c r="M159" s="115" t="str">
        <f t="shared" si="114"/>
        <v/>
      </c>
      <c r="N159" s="29" t="str">
        <f t="shared" si="91"/>
        <v>-</v>
      </c>
      <c r="O159" s="29" t="str">
        <f t="shared" si="92"/>
        <v>-</v>
      </c>
      <c r="P159" s="29" t="str">
        <f t="shared" si="93"/>
        <v>-</v>
      </c>
      <c r="Q159" s="29" t="str">
        <f t="shared" si="94"/>
        <v>-</v>
      </c>
      <c r="R159" s="29" t="str">
        <f t="shared" si="95"/>
        <v>-</v>
      </c>
      <c r="U159" s="9" t="s">
        <v>1014</v>
      </c>
      <c r="V159" s="136" t="str">
        <f t="shared" si="97"/>
        <v>北区役所</v>
      </c>
      <c r="X159" s="9">
        <f t="shared" si="98"/>
        <v>1</v>
      </c>
      <c r="Y159" s="9">
        <f t="shared" si="99"/>
        <v>1</v>
      </c>
      <c r="Z159" s="9">
        <f t="shared" si="100"/>
        <v>1</v>
      </c>
      <c r="AA159" s="9">
        <f t="shared" si="101"/>
        <v>1</v>
      </c>
      <c r="AB159" s="11" t="str">
        <f t="shared" si="102"/>
        <v xml:space="preserve">②
</v>
      </c>
      <c r="AD159" s="43">
        <f t="shared" si="103"/>
        <v>0</v>
      </c>
      <c r="AE159" s="43">
        <f t="shared" si="104"/>
        <v>0</v>
      </c>
      <c r="AF159" s="43">
        <f t="shared" si="105"/>
        <v>0</v>
      </c>
      <c r="AH159" s="12" t="str">
        <f t="shared" si="106"/>
        <v>15款　使用料及手数料</v>
      </c>
      <c r="AI159" s="12" t="str">
        <f t="shared" si="107"/>
        <v>1項　使用料</v>
      </c>
      <c r="AJ159" s="12" t="str">
        <f t="shared" si="108"/>
        <v>1目　総務使用料</v>
      </c>
      <c r="AK159" s="12" t="str">
        <f t="shared" si="109"/>
        <v>事項</v>
      </c>
      <c r="AM159" s="12">
        <f t="shared" si="110"/>
        <v>0</v>
      </c>
      <c r="AP159" s="12" t="str">
        <f t="shared" si="111"/>
        <v>15款　使用料及手数料1項　使用料1目　総務使用料3節　其他使用料</v>
      </c>
      <c r="AQ159" s="9" t="str">
        <f t="shared" si="112"/>
        <v>15款　使用料及手数料1項　使用料1目　総務使用料3節　其他使用料北区役所</v>
      </c>
    </row>
    <row r="160" spans="1:43" ht="26.4">
      <c r="A160" s="90">
        <f t="shared" si="96"/>
        <v>153</v>
      </c>
      <c r="B160" s="143"/>
      <c r="C160" s="45"/>
      <c r="D160" s="143"/>
      <c r="E160" s="107"/>
      <c r="F160" s="46"/>
      <c r="G160" s="47" t="s">
        <v>647</v>
      </c>
      <c r="H160" s="41">
        <v>14972</v>
      </c>
      <c r="I160" s="41"/>
      <c r="J160" s="41">
        <f t="shared" si="113"/>
        <v>-14972</v>
      </c>
      <c r="K160" s="42"/>
      <c r="L160" s="121"/>
      <c r="M160" s="115" t="str">
        <f t="shared" si="114"/>
        <v/>
      </c>
      <c r="N160" s="29" t="str">
        <f t="shared" si="91"/>
        <v>-</v>
      </c>
      <c r="O160" s="29" t="str">
        <f t="shared" si="92"/>
        <v>-</v>
      </c>
      <c r="P160" s="29" t="str">
        <f t="shared" si="93"/>
        <v>-</v>
      </c>
      <c r="Q160" s="29" t="str">
        <f t="shared" si="94"/>
        <v>-</v>
      </c>
      <c r="R160" s="29" t="str">
        <f t="shared" si="95"/>
        <v>-</v>
      </c>
      <c r="U160" s="9" t="s">
        <v>1014</v>
      </c>
      <c r="V160" s="136" t="str">
        <f t="shared" si="97"/>
        <v>都島区役所</v>
      </c>
      <c r="X160" s="9">
        <f t="shared" si="98"/>
        <v>1</v>
      </c>
      <c r="Y160" s="9">
        <f t="shared" si="99"/>
        <v>1</v>
      </c>
      <c r="Z160" s="9">
        <f t="shared" si="100"/>
        <v>1</v>
      </c>
      <c r="AA160" s="9">
        <f t="shared" si="101"/>
        <v>1</v>
      </c>
      <c r="AB160" s="11" t="str">
        <f t="shared" si="102"/>
        <v xml:space="preserve">②
</v>
      </c>
      <c r="AD160" s="43">
        <f t="shared" si="103"/>
        <v>0</v>
      </c>
      <c r="AE160" s="43">
        <f t="shared" si="104"/>
        <v>0</v>
      </c>
      <c r="AF160" s="43">
        <f t="shared" si="105"/>
        <v>0</v>
      </c>
      <c r="AH160" s="12" t="str">
        <f t="shared" si="106"/>
        <v>15款　使用料及手数料</v>
      </c>
      <c r="AI160" s="12" t="str">
        <f t="shared" si="107"/>
        <v>1項　使用料</v>
      </c>
      <c r="AJ160" s="12" t="str">
        <f t="shared" si="108"/>
        <v>1目　総務使用料</v>
      </c>
      <c r="AK160" s="12" t="str">
        <f t="shared" si="109"/>
        <v>事項</v>
      </c>
      <c r="AM160" s="12">
        <f t="shared" si="110"/>
        <v>0</v>
      </c>
      <c r="AP160" s="12" t="str">
        <f t="shared" si="111"/>
        <v>15款　使用料及手数料1項　使用料1目　総務使用料3節　其他使用料</v>
      </c>
      <c r="AQ160" s="9" t="str">
        <f t="shared" si="112"/>
        <v>15款　使用料及手数料1項　使用料1目　総務使用料3節　其他使用料都島区役所</v>
      </c>
    </row>
    <row r="161" spans="1:43" ht="26.4">
      <c r="A161" s="90">
        <f t="shared" si="96"/>
        <v>154</v>
      </c>
      <c r="B161" s="45"/>
      <c r="C161" s="45"/>
      <c r="D161" s="45"/>
      <c r="E161" s="107"/>
      <c r="F161" s="46"/>
      <c r="G161" s="47" t="s">
        <v>586</v>
      </c>
      <c r="H161" s="41">
        <v>10151</v>
      </c>
      <c r="I161" s="41"/>
      <c r="J161" s="41">
        <f t="shared" si="113"/>
        <v>-10151</v>
      </c>
      <c r="K161" s="42"/>
      <c r="L161" s="121"/>
      <c r="M161" s="115" t="str">
        <f t="shared" si="114"/>
        <v/>
      </c>
      <c r="N161" s="29" t="str">
        <f t="shared" si="91"/>
        <v>-</v>
      </c>
      <c r="O161" s="29" t="str">
        <f t="shared" si="92"/>
        <v>-</v>
      </c>
      <c r="P161" s="29" t="str">
        <f t="shared" si="93"/>
        <v>-</v>
      </c>
      <c r="Q161" s="29" t="str">
        <f t="shared" si="94"/>
        <v>-</v>
      </c>
      <c r="R161" s="29" t="str">
        <f t="shared" si="95"/>
        <v>-</v>
      </c>
      <c r="U161" s="9" t="s">
        <v>1014</v>
      </c>
      <c r="V161" s="136" t="str">
        <f t="shared" si="97"/>
        <v>福島区役所</v>
      </c>
      <c r="X161" s="9">
        <f t="shared" si="98"/>
        <v>1</v>
      </c>
      <c r="Y161" s="9">
        <f t="shared" si="99"/>
        <v>1</v>
      </c>
      <c r="Z161" s="9">
        <f t="shared" si="100"/>
        <v>1</v>
      </c>
      <c r="AA161" s="9">
        <f t="shared" si="101"/>
        <v>1</v>
      </c>
      <c r="AB161" s="11" t="str">
        <f t="shared" si="102"/>
        <v xml:space="preserve">②
</v>
      </c>
      <c r="AD161" s="43">
        <f t="shared" si="103"/>
        <v>0</v>
      </c>
      <c r="AE161" s="43">
        <f t="shared" si="104"/>
        <v>0</v>
      </c>
      <c r="AF161" s="43">
        <f t="shared" si="105"/>
        <v>0</v>
      </c>
      <c r="AH161" s="12" t="str">
        <f t="shared" si="106"/>
        <v>15款　使用料及手数料</v>
      </c>
      <c r="AI161" s="12" t="str">
        <f t="shared" si="107"/>
        <v>1項　使用料</v>
      </c>
      <c r="AJ161" s="12" t="str">
        <f t="shared" si="108"/>
        <v>1目　総務使用料</v>
      </c>
      <c r="AK161" s="12" t="str">
        <f t="shared" si="109"/>
        <v>事項</v>
      </c>
      <c r="AM161" s="12">
        <f t="shared" si="110"/>
        <v>0</v>
      </c>
      <c r="AP161" s="12" t="str">
        <f t="shared" si="111"/>
        <v>15款　使用料及手数料1項　使用料1目　総務使用料3節　其他使用料</v>
      </c>
      <c r="AQ161" s="9" t="str">
        <f t="shared" si="112"/>
        <v>15款　使用料及手数料1項　使用料1目　総務使用料3節　其他使用料福島区役所</v>
      </c>
    </row>
    <row r="162" spans="1:43" ht="26.4">
      <c r="A162" s="90">
        <f t="shared" si="96"/>
        <v>155</v>
      </c>
      <c r="B162" s="45"/>
      <c r="C162" s="45"/>
      <c r="D162" s="45"/>
      <c r="E162" s="107"/>
      <c r="F162" s="46"/>
      <c r="G162" s="47" t="s">
        <v>587</v>
      </c>
      <c r="H162" s="41">
        <v>9924</v>
      </c>
      <c r="I162" s="41"/>
      <c r="J162" s="41">
        <f t="shared" si="113"/>
        <v>-9924</v>
      </c>
      <c r="K162" s="42"/>
      <c r="L162" s="121"/>
      <c r="M162" s="115" t="str">
        <f t="shared" si="114"/>
        <v/>
      </c>
      <c r="N162" s="29" t="str">
        <f t="shared" si="91"/>
        <v>-</v>
      </c>
      <c r="O162" s="29" t="str">
        <f t="shared" si="92"/>
        <v>-</v>
      </c>
      <c r="P162" s="29" t="str">
        <f t="shared" si="93"/>
        <v>-</v>
      </c>
      <c r="Q162" s="29" t="str">
        <f t="shared" si="94"/>
        <v>-</v>
      </c>
      <c r="R162" s="29" t="str">
        <f t="shared" si="95"/>
        <v>-</v>
      </c>
      <c r="U162" s="9" t="s">
        <v>1014</v>
      </c>
      <c r="V162" s="136" t="str">
        <f t="shared" si="97"/>
        <v>此花区役所</v>
      </c>
      <c r="X162" s="9">
        <f t="shared" si="98"/>
        <v>1</v>
      </c>
      <c r="Y162" s="9">
        <f t="shared" si="99"/>
        <v>1</v>
      </c>
      <c r="Z162" s="9">
        <f t="shared" si="100"/>
        <v>1</v>
      </c>
      <c r="AA162" s="9">
        <f t="shared" si="101"/>
        <v>1</v>
      </c>
      <c r="AB162" s="11" t="str">
        <f t="shared" si="102"/>
        <v xml:space="preserve">②
</v>
      </c>
      <c r="AD162" s="43">
        <f t="shared" si="103"/>
        <v>0</v>
      </c>
      <c r="AE162" s="43">
        <f t="shared" si="104"/>
        <v>0</v>
      </c>
      <c r="AF162" s="43">
        <f t="shared" si="105"/>
        <v>0</v>
      </c>
      <c r="AH162" s="12" t="str">
        <f t="shared" si="106"/>
        <v>15款　使用料及手数料</v>
      </c>
      <c r="AI162" s="12" t="str">
        <f t="shared" si="107"/>
        <v>1項　使用料</v>
      </c>
      <c r="AJ162" s="12" t="str">
        <f t="shared" si="108"/>
        <v>1目　総務使用料</v>
      </c>
      <c r="AK162" s="12" t="str">
        <f t="shared" si="109"/>
        <v>事項</v>
      </c>
      <c r="AM162" s="12">
        <f t="shared" si="110"/>
        <v>0</v>
      </c>
      <c r="AP162" s="12" t="str">
        <f t="shared" si="111"/>
        <v>15款　使用料及手数料1項　使用料1目　総務使用料3節　其他使用料</v>
      </c>
      <c r="AQ162" s="9" t="str">
        <f t="shared" si="112"/>
        <v>15款　使用料及手数料1項　使用料1目　総務使用料3節　其他使用料此花区役所</v>
      </c>
    </row>
    <row r="163" spans="1:43" ht="26.4">
      <c r="A163" s="90">
        <f t="shared" si="96"/>
        <v>156</v>
      </c>
      <c r="B163" s="45"/>
      <c r="C163" s="45"/>
      <c r="D163" s="45"/>
      <c r="E163" s="107"/>
      <c r="F163" s="46"/>
      <c r="G163" s="47" t="s">
        <v>588</v>
      </c>
      <c r="H163" s="41">
        <v>19593</v>
      </c>
      <c r="I163" s="41"/>
      <c r="J163" s="41">
        <f t="shared" si="113"/>
        <v>-19593</v>
      </c>
      <c r="K163" s="42"/>
      <c r="L163" s="121"/>
      <c r="M163" s="115" t="str">
        <f t="shared" si="114"/>
        <v/>
      </c>
      <c r="N163" s="29" t="str">
        <f t="shared" si="91"/>
        <v>-</v>
      </c>
      <c r="O163" s="29" t="str">
        <f t="shared" si="92"/>
        <v>-</v>
      </c>
      <c r="P163" s="29" t="str">
        <f t="shared" si="93"/>
        <v>-</v>
      </c>
      <c r="Q163" s="29" t="str">
        <f t="shared" si="94"/>
        <v>-</v>
      </c>
      <c r="R163" s="29" t="str">
        <f t="shared" si="95"/>
        <v>-</v>
      </c>
      <c r="U163" s="9" t="s">
        <v>1014</v>
      </c>
      <c r="V163" s="136" t="str">
        <f t="shared" si="97"/>
        <v>中央区役所</v>
      </c>
      <c r="X163" s="9">
        <f t="shared" si="98"/>
        <v>1</v>
      </c>
      <c r="Y163" s="9">
        <f t="shared" si="99"/>
        <v>1</v>
      </c>
      <c r="Z163" s="9">
        <f t="shared" si="100"/>
        <v>1</v>
      </c>
      <c r="AA163" s="9">
        <f t="shared" si="101"/>
        <v>1</v>
      </c>
      <c r="AB163" s="11" t="str">
        <f t="shared" si="102"/>
        <v xml:space="preserve">②
</v>
      </c>
      <c r="AD163" s="43">
        <f t="shared" si="103"/>
        <v>0</v>
      </c>
      <c r="AE163" s="43">
        <f t="shared" si="104"/>
        <v>0</v>
      </c>
      <c r="AF163" s="43">
        <f t="shared" si="105"/>
        <v>0</v>
      </c>
      <c r="AH163" s="12" t="str">
        <f t="shared" si="106"/>
        <v>15款　使用料及手数料</v>
      </c>
      <c r="AI163" s="12" t="str">
        <f t="shared" si="107"/>
        <v>1項　使用料</v>
      </c>
      <c r="AJ163" s="12" t="str">
        <f t="shared" si="108"/>
        <v>1目　総務使用料</v>
      </c>
      <c r="AK163" s="12" t="str">
        <f t="shared" si="109"/>
        <v>事項</v>
      </c>
      <c r="AM163" s="12">
        <f t="shared" si="110"/>
        <v>0</v>
      </c>
      <c r="AP163" s="12" t="str">
        <f t="shared" si="111"/>
        <v>15款　使用料及手数料1項　使用料1目　総務使用料3節　其他使用料</v>
      </c>
      <c r="AQ163" s="9" t="str">
        <f t="shared" si="112"/>
        <v>15款　使用料及手数料1項　使用料1目　総務使用料3節　其他使用料中央区役所</v>
      </c>
    </row>
    <row r="164" spans="1:43" ht="26.4">
      <c r="A164" s="90">
        <f t="shared" si="96"/>
        <v>157</v>
      </c>
      <c r="B164" s="45"/>
      <c r="C164" s="45"/>
      <c r="D164" s="45"/>
      <c r="E164" s="127"/>
      <c r="F164" s="126"/>
      <c r="G164" s="47" t="s">
        <v>589</v>
      </c>
      <c r="H164" s="41">
        <v>10391</v>
      </c>
      <c r="I164" s="41"/>
      <c r="J164" s="41">
        <f t="shared" si="113"/>
        <v>-10391</v>
      </c>
      <c r="K164" s="42"/>
      <c r="L164" s="121"/>
      <c r="M164" s="115" t="str">
        <f t="shared" si="114"/>
        <v/>
      </c>
      <c r="N164" s="29" t="str">
        <f t="shared" si="91"/>
        <v>-</v>
      </c>
      <c r="O164" s="29" t="str">
        <f t="shared" si="92"/>
        <v>-</v>
      </c>
      <c r="P164" s="29" t="str">
        <f t="shared" si="93"/>
        <v>-</v>
      </c>
      <c r="Q164" s="29" t="str">
        <f t="shared" si="94"/>
        <v>-</v>
      </c>
      <c r="R164" s="29" t="str">
        <f t="shared" si="95"/>
        <v>-</v>
      </c>
      <c r="U164" s="9" t="s">
        <v>1014</v>
      </c>
      <c r="V164" s="136" t="str">
        <f t="shared" si="97"/>
        <v>西区役所</v>
      </c>
      <c r="X164" s="9">
        <f t="shared" si="98"/>
        <v>1</v>
      </c>
      <c r="Y164" s="9">
        <f t="shared" si="99"/>
        <v>1</v>
      </c>
      <c r="Z164" s="9">
        <f t="shared" si="100"/>
        <v>1</v>
      </c>
      <c r="AA164" s="9">
        <f t="shared" si="101"/>
        <v>1</v>
      </c>
      <c r="AB164" s="11" t="str">
        <f t="shared" si="102"/>
        <v xml:space="preserve">②
</v>
      </c>
      <c r="AD164" s="43">
        <f t="shared" si="103"/>
        <v>0</v>
      </c>
      <c r="AE164" s="43">
        <f t="shared" si="104"/>
        <v>0</v>
      </c>
      <c r="AF164" s="43">
        <f t="shared" si="105"/>
        <v>0</v>
      </c>
      <c r="AH164" s="12" t="str">
        <f t="shared" si="106"/>
        <v>15款　使用料及手数料</v>
      </c>
      <c r="AI164" s="12" t="str">
        <f t="shared" si="107"/>
        <v>1項　使用料</v>
      </c>
      <c r="AJ164" s="12" t="str">
        <f t="shared" si="108"/>
        <v>1目　総務使用料</v>
      </c>
      <c r="AK164" s="12" t="str">
        <f t="shared" si="109"/>
        <v>事項</v>
      </c>
      <c r="AM164" s="12">
        <f t="shared" si="110"/>
        <v>0</v>
      </c>
      <c r="AP164" s="12" t="str">
        <f t="shared" si="111"/>
        <v>15款　使用料及手数料1項　使用料1目　総務使用料3節　其他使用料</v>
      </c>
      <c r="AQ164" s="9" t="str">
        <f t="shared" si="112"/>
        <v>15款　使用料及手数料1項　使用料1目　総務使用料3節　其他使用料西区役所</v>
      </c>
    </row>
    <row r="165" spans="1:43" ht="26.4">
      <c r="A165" s="90">
        <f t="shared" si="96"/>
        <v>158</v>
      </c>
      <c r="B165" s="45"/>
      <c r="C165" s="45"/>
      <c r="D165" s="45"/>
      <c r="E165" s="107"/>
      <c r="F165" s="46"/>
      <c r="G165" s="47" t="s">
        <v>590</v>
      </c>
      <c r="H165" s="41">
        <v>9272</v>
      </c>
      <c r="I165" s="41"/>
      <c r="J165" s="41">
        <f t="shared" si="113"/>
        <v>-9272</v>
      </c>
      <c r="K165" s="42"/>
      <c r="L165" s="121"/>
      <c r="M165" s="115" t="str">
        <f t="shared" si="114"/>
        <v/>
      </c>
      <c r="N165" s="29" t="str">
        <f t="shared" si="91"/>
        <v>-</v>
      </c>
      <c r="O165" s="29" t="str">
        <f t="shared" si="92"/>
        <v>-</v>
      </c>
      <c r="P165" s="29" t="str">
        <f t="shared" si="93"/>
        <v>-</v>
      </c>
      <c r="Q165" s="29" t="str">
        <f t="shared" si="94"/>
        <v>-</v>
      </c>
      <c r="R165" s="29" t="str">
        <f t="shared" si="95"/>
        <v>-</v>
      </c>
      <c r="U165" s="9" t="s">
        <v>1014</v>
      </c>
      <c r="V165" s="136" t="str">
        <f t="shared" si="97"/>
        <v>港区役所</v>
      </c>
      <c r="X165" s="9">
        <f t="shared" si="98"/>
        <v>1</v>
      </c>
      <c r="Y165" s="9">
        <f t="shared" si="99"/>
        <v>1</v>
      </c>
      <c r="Z165" s="9">
        <f t="shared" si="100"/>
        <v>1</v>
      </c>
      <c r="AA165" s="9">
        <f t="shared" si="101"/>
        <v>1</v>
      </c>
      <c r="AB165" s="11" t="str">
        <f t="shared" si="102"/>
        <v xml:space="preserve">②
</v>
      </c>
      <c r="AD165" s="43">
        <f t="shared" si="103"/>
        <v>0</v>
      </c>
      <c r="AE165" s="43">
        <f t="shared" si="104"/>
        <v>0</v>
      </c>
      <c r="AF165" s="43">
        <f t="shared" si="105"/>
        <v>0</v>
      </c>
      <c r="AH165" s="12" t="str">
        <f t="shared" si="106"/>
        <v>15款　使用料及手数料</v>
      </c>
      <c r="AI165" s="12" t="str">
        <f t="shared" si="107"/>
        <v>1項　使用料</v>
      </c>
      <c r="AJ165" s="12" t="str">
        <f t="shared" si="108"/>
        <v>1目　総務使用料</v>
      </c>
      <c r="AK165" s="12" t="str">
        <f t="shared" si="109"/>
        <v>事項</v>
      </c>
      <c r="AM165" s="12">
        <f t="shared" si="110"/>
        <v>0</v>
      </c>
      <c r="AP165" s="12" t="str">
        <f t="shared" si="111"/>
        <v>15款　使用料及手数料1項　使用料1目　総務使用料3節　其他使用料</v>
      </c>
      <c r="AQ165" s="9" t="str">
        <f t="shared" si="112"/>
        <v>15款　使用料及手数料1項　使用料1目　総務使用料3節　其他使用料港区役所</v>
      </c>
    </row>
    <row r="166" spans="1:43" ht="26.4">
      <c r="A166" s="90">
        <f t="shared" si="96"/>
        <v>159</v>
      </c>
      <c r="B166" s="45"/>
      <c r="C166" s="45"/>
      <c r="D166" s="45"/>
      <c r="E166" s="107"/>
      <c r="F166" s="46"/>
      <c r="G166" s="47" t="s">
        <v>591</v>
      </c>
      <c r="H166" s="41">
        <v>10582</v>
      </c>
      <c r="I166" s="41"/>
      <c r="J166" s="41">
        <f t="shared" si="113"/>
        <v>-10582</v>
      </c>
      <c r="K166" s="42"/>
      <c r="L166" s="121"/>
      <c r="M166" s="115" t="str">
        <f t="shared" si="114"/>
        <v/>
      </c>
      <c r="N166" s="29" t="str">
        <f t="shared" si="91"/>
        <v>-</v>
      </c>
      <c r="O166" s="29" t="str">
        <f t="shared" si="92"/>
        <v>-</v>
      </c>
      <c r="P166" s="29" t="str">
        <f t="shared" si="93"/>
        <v>-</v>
      </c>
      <c r="Q166" s="29" t="str">
        <f t="shared" si="94"/>
        <v>-</v>
      </c>
      <c r="R166" s="29" t="str">
        <f t="shared" si="95"/>
        <v>-</v>
      </c>
      <c r="U166" s="9" t="s">
        <v>1014</v>
      </c>
      <c r="V166" s="136" t="str">
        <f t="shared" si="97"/>
        <v>大正区役所</v>
      </c>
      <c r="X166" s="9">
        <f t="shared" si="98"/>
        <v>1</v>
      </c>
      <c r="Y166" s="9">
        <f t="shared" si="99"/>
        <v>1</v>
      </c>
      <c r="Z166" s="9">
        <f t="shared" si="100"/>
        <v>1</v>
      </c>
      <c r="AA166" s="9">
        <f t="shared" si="101"/>
        <v>1</v>
      </c>
      <c r="AB166" s="11" t="str">
        <f t="shared" si="102"/>
        <v xml:space="preserve">②
</v>
      </c>
      <c r="AD166" s="43">
        <f t="shared" si="103"/>
        <v>0</v>
      </c>
      <c r="AE166" s="43">
        <f t="shared" si="104"/>
        <v>0</v>
      </c>
      <c r="AF166" s="43">
        <f t="shared" si="105"/>
        <v>0</v>
      </c>
      <c r="AH166" s="12" t="str">
        <f t="shared" si="106"/>
        <v>15款　使用料及手数料</v>
      </c>
      <c r="AI166" s="12" t="str">
        <f t="shared" si="107"/>
        <v>1項　使用料</v>
      </c>
      <c r="AJ166" s="12" t="str">
        <f t="shared" si="108"/>
        <v>1目　総務使用料</v>
      </c>
      <c r="AK166" s="12" t="str">
        <f t="shared" si="109"/>
        <v>事項</v>
      </c>
      <c r="AM166" s="12">
        <f t="shared" si="110"/>
        <v>0</v>
      </c>
      <c r="AP166" s="12" t="str">
        <f t="shared" si="111"/>
        <v>15款　使用料及手数料1項　使用料1目　総務使用料3節　其他使用料</v>
      </c>
      <c r="AQ166" s="9" t="str">
        <f t="shared" si="112"/>
        <v>15款　使用料及手数料1項　使用料1目　総務使用料3節　其他使用料大正区役所</v>
      </c>
    </row>
    <row r="167" spans="1:43" ht="26.4">
      <c r="A167" s="90">
        <f t="shared" si="96"/>
        <v>160</v>
      </c>
      <c r="B167" s="45"/>
      <c r="C167" s="45"/>
      <c r="D167" s="45"/>
      <c r="E167" s="107"/>
      <c r="F167" s="46"/>
      <c r="G167" s="47" t="s">
        <v>592</v>
      </c>
      <c r="H167" s="41">
        <v>9097</v>
      </c>
      <c r="I167" s="41"/>
      <c r="J167" s="41">
        <f t="shared" si="113"/>
        <v>-9097</v>
      </c>
      <c r="K167" s="42"/>
      <c r="L167" s="121"/>
      <c r="M167" s="115" t="str">
        <f t="shared" si="114"/>
        <v/>
      </c>
      <c r="N167" s="29" t="str">
        <f t="shared" si="91"/>
        <v>-</v>
      </c>
      <c r="O167" s="29" t="str">
        <f t="shared" si="92"/>
        <v>-</v>
      </c>
      <c r="P167" s="29" t="str">
        <f t="shared" si="93"/>
        <v>-</v>
      </c>
      <c r="Q167" s="29" t="str">
        <f t="shared" si="94"/>
        <v>-</v>
      </c>
      <c r="R167" s="29" t="str">
        <f t="shared" si="95"/>
        <v>-</v>
      </c>
      <c r="U167" s="9" t="s">
        <v>1014</v>
      </c>
      <c r="V167" s="136" t="str">
        <f t="shared" si="97"/>
        <v>天王寺区役所</v>
      </c>
      <c r="X167" s="9">
        <f t="shared" si="98"/>
        <v>1</v>
      </c>
      <c r="Y167" s="9">
        <f t="shared" si="99"/>
        <v>1</v>
      </c>
      <c r="Z167" s="9">
        <f t="shared" si="100"/>
        <v>1</v>
      </c>
      <c r="AA167" s="9">
        <f t="shared" si="101"/>
        <v>1</v>
      </c>
      <c r="AB167" s="11" t="str">
        <f t="shared" si="102"/>
        <v xml:space="preserve">②
</v>
      </c>
      <c r="AD167" s="43">
        <f t="shared" si="103"/>
        <v>0</v>
      </c>
      <c r="AE167" s="43">
        <f t="shared" si="104"/>
        <v>0</v>
      </c>
      <c r="AF167" s="43">
        <f t="shared" si="105"/>
        <v>0</v>
      </c>
      <c r="AH167" s="12" t="str">
        <f t="shared" si="106"/>
        <v>15款　使用料及手数料</v>
      </c>
      <c r="AI167" s="12" t="str">
        <f t="shared" si="107"/>
        <v>1項　使用料</v>
      </c>
      <c r="AJ167" s="12" t="str">
        <f t="shared" si="108"/>
        <v>1目　総務使用料</v>
      </c>
      <c r="AK167" s="12" t="str">
        <f t="shared" si="109"/>
        <v>事項</v>
      </c>
      <c r="AM167" s="12">
        <f t="shared" si="110"/>
        <v>0</v>
      </c>
      <c r="AP167" s="12" t="str">
        <f t="shared" si="111"/>
        <v>15款　使用料及手数料1項　使用料1目　総務使用料3節　其他使用料</v>
      </c>
      <c r="AQ167" s="9" t="str">
        <f t="shared" si="112"/>
        <v>15款　使用料及手数料1項　使用料1目　総務使用料3節　其他使用料天王寺区役所</v>
      </c>
    </row>
    <row r="168" spans="1:43" ht="26.4">
      <c r="A168" s="90">
        <f t="shared" si="96"/>
        <v>161</v>
      </c>
      <c r="B168" s="45"/>
      <c r="C168" s="45"/>
      <c r="D168" s="45"/>
      <c r="E168" s="107"/>
      <c r="F168" s="46"/>
      <c r="G168" s="47" t="s">
        <v>593</v>
      </c>
      <c r="H168" s="41">
        <v>14513</v>
      </c>
      <c r="I168" s="41"/>
      <c r="J168" s="41">
        <f t="shared" si="113"/>
        <v>-14513</v>
      </c>
      <c r="K168" s="42"/>
      <c r="L168" s="121"/>
      <c r="M168" s="115" t="str">
        <f t="shared" si="114"/>
        <v/>
      </c>
      <c r="N168" s="29" t="str">
        <f t="shared" si="91"/>
        <v>-</v>
      </c>
      <c r="O168" s="29" t="str">
        <f t="shared" si="92"/>
        <v>-</v>
      </c>
      <c r="P168" s="29" t="str">
        <f t="shared" si="93"/>
        <v>-</v>
      </c>
      <c r="Q168" s="29" t="str">
        <f t="shared" si="94"/>
        <v>-</v>
      </c>
      <c r="R168" s="29" t="str">
        <f t="shared" si="95"/>
        <v>-</v>
      </c>
      <c r="U168" s="9" t="s">
        <v>1014</v>
      </c>
      <c r="V168" s="136" t="str">
        <f t="shared" si="97"/>
        <v>浪速区役所</v>
      </c>
      <c r="X168" s="9">
        <f t="shared" si="98"/>
        <v>1</v>
      </c>
      <c r="Y168" s="9">
        <f t="shared" si="99"/>
        <v>1</v>
      </c>
      <c r="Z168" s="9">
        <f t="shared" si="100"/>
        <v>1</v>
      </c>
      <c r="AA168" s="9">
        <f t="shared" si="101"/>
        <v>1</v>
      </c>
      <c r="AB168" s="11" t="str">
        <f t="shared" si="102"/>
        <v xml:space="preserve">②
</v>
      </c>
      <c r="AD168" s="43">
        <f t="shared" si="103"/>
        <v>0</v>
      </c>
      <c r="AE168" s="43">
        <f t="shared" si="104"/>
        <v>0</v>
      </c>
      <c r="AF168" s="43">
        <f t="shared" si="105"/>
        <v>0</v>
      </c>
      <c r="AH168" s="12" t="str">
        <f t="shared" si="106"/>
        <v>15款　使用料及手数料</v>
      </c>
      <c r="AI168" s="12" t="str">
        <f t="shared" si="107"/>
        <v>1項　使用料</v>
      </c>
      <c r="AJ168" s="12" t="str">
        <f t="shared" si="108"/>
        <v>1目　総務使用料</v>
      </c>
      <c r="AK168" s="12" t="str">
        <f t="shared" si="109"/>
        <v>事項</v>
      </c>
      <c r="AM168" s="12">
        <f t="shared" si="110"/>
        <v>0</v>
      </c>
      <c r="AP168" s="12" t="str">
        <f t="shared" si="111"/>
        <v>15款　使用料及手数料1項　使用料1目　総務使用料3節　其他使用料</v>
      </c>
      <c r="AQ168" s="9" t="str">
        <f t="shared" si="112"/>
        <v>15款　使用料及手数料1項　使用料1目　総務使用料3節　其他使用料浪速区役所</v>
      </c>
    </row>
    <row r="169" spans="1:43" ht="26.4">
      <c r="A169" s="90">
        <f t="shared" si="96"/>
        <v>162</v>
      </c>
      <c r="B169" s="45"/>
      <c r="C169" s="45"/>
      <c r="D169" s="45"/>
      <c r="E169" s="107"/>
      <c r="F169" s="46"/>
      <c r="G169" s="47" t="s">
        <v>594</v>
      </c>
      <c r="H169" s="41">
        <v>17408</v>
      </c>
      <c r="I169" s="41"/>
      <c r="J169" s="41">
        <f t="shared" si="113"/>
        <v>-17408</v>
      </c>
      <c r="K169" s="42"/>
      <c r="L169" s="121"/>
      <c r="M169" s="115" t="str">
        <f t="shared" si="114"/>
        <v/>
      </c>
      <c r="N169" s="29" t="str">
        <f t="shared" si="91"/>
        <v>-</v>
      </c>
      <c r="O169" s="29" t="str">
        <f t="shared" si="92"/>
        <v>-</v>
      </c>
      <c r="P169" s="29" t="str">
        <f t="shared" si="93"/>
        <v>-</v>
      </c>
      <c r="Q169" s="29" t="str">
        <f t="shared" si="94"/>
        <v>-</v>
      </c>
      <c r="R169" s="29" t="str">
        <f t="shared" si="95"/>
        <v>-</v>
      </c>
      <c r="U169" s="9" t="s">
        <v>1014</v>
      </c>
      <c r="V169" s="136" t="str">
        <f t="shared" si="97"/>
        <v>西淀川区役所</v>
      </c>
      <c r="X169" s="9">
        <f t="shared" si="98"/>
        <v>1</v>
      </c>
      <c r="Y169" s="9">
        <f t="shared" si="99"/>
        <v>1</v>
      </c>
      <c r="Z169" s="9">
        <f t="shared" si="100"/>
        <v>1</v>
      </c>
      <c r="AA169" s="9">
        <f t="shared" si="101"/>
        <v>1</v>
      </c>
      <c r="AB169" s="11" t="str">
        <f t="shared" si="102"/>
        <v xml:space="preserve">②
</v>
      </c>
      <c r="AD169" s="43">
        <f t="shared" si="103"/>
        <v>0</v>
      </c>
      <c r="AE169" s="43">
        <f t="shared" si="104"/>
        <v>0</v>
      </c>
      <c r="AF169" s="43">
        <f t="shared" si="105"/>
        <v>0</v>
      </c>
      <c r="AH169" s="12" t="str">
        <f t="shared" si="106"/>
        <v>15款　使用料及手数料</v>
      </c>
      <c r="AI169" s="12" t="str">
        <f t="shared" si="107"/>
        <v>1項　使用料</v>
      </c>
      <c r="AJ169" s="12" t="str">
        <f t="shared" si="108"/>
        <v>1目　総務使用料</v>
      </c>
      <c r="AK169" s="12" t="str">
        <f t="shared" si="109"/>
        <v>事項</v>
      </c>
      <c r="AM169" s="12">
        <f t="shared" si="110"/>
        <v>0</v>
      </c>
      <c r="AP169" s="12" t="str">
        <f t="shared" si="111"/>
        <v>15款　使用料及手数料1項　使用料1目　総務使用料3節　其他使用料</v>
      </c>
      <c r="AQ169" s="9" t="str">
        <f t="shared" si="112"/>
        <v>15款　使用料及手数料1項　使用料1目　総務使用料3節　其他使用料西淀川区役所</v>
      </c>
    </row>
    <row r="170" spans="1:43" ht="26.4">
      <c r="A170" s="90">
        <f t="shared" si="96"/>
        <v>163</v>
      </c>
      <c r="B170" s="45"/>
      <c r="C170" s="45"/>
      <c r="D170" s="45"/>
      <c r="E170" s="107"/>
      <c r="F170" s="46"/>
      <c r="G170" s="47" t="s">
        <v>595</v>
      </c>
      <c r="H170" s="41">
        <v>18466</v>
      </c>
      <c r="I170" s="41"/>
      <c r="J170" s="41">
        <f t="shared" si="113"/>
        <v>-18466</v>
      </c>
      <c r="K170" s="42"/>
      <c r="L170" s="121"/>
      <c r="M170" s="115" t="str">
        <f t="shared" si="114"/>
        <v/>
      </c>
      <c r="N170" s="29" t="str">
        <f t="shared" si="91"/>
        <v>-</v>
      </c>
      <c r="O170" s="29" t="str">
        <f t="shared" si="92"/>
        <v>-</v>
      </c>
      <c r="P170" s="29" t="str">
        <f t="shared" si="93"/>
        <v>-</v>
      </c>
      <c r="Q170" s="29" t="str">
        <f t="shared" si="94"/>
        <v>-</v>
      </c>
      <c r="R170" s="29" t="str">
        <f t="shared" si="95"/>
        <v>-</v>
      </c>
      <c r="U170" s="9" t="s">
        <v>1014</v>
      </c>
      <c r="V170" s="136" t="str">
        <f t="shared" si="97"/>
        <v>淀川区役所</v>
      </c>
      <c r="X170" s="9">
        <f t="shared" si="98"/>
        <v>1</v>
      </c>
      <c r="Y170" s="9">
        <f t="shared" si="99"/>
        <v>1</v>
      </c>
      <c r="Z170" s="9">
        <f t="shared" si="100"/>
        <v>1</v>
      </c>
      <c r="AA170" s="9">
        <f t="shared" si="101"/>
        <v>1</v>
      </c>
      <c r="AB170" s="11" t="str">
        <f t="shared" si="102"/>
        <v xml:space="preserve">②
</v>
      </c>
      <c r="AD170" s="43">
        <f t="shared" si="103"/>
        <v>0</v>
      </c>
      <c r="AE170" s="43">
        <f t="shared" si="104"/>
        <v>0</v>
      </c>
      <c r="AF170" s="43">
        <f t="shared" si="105"/>
        <v>0</v>
      </c>
      <c r="AH170" s="12" t="str">
        <f t="shared" si="106"/>
        <v>15款　使用料及手数料</v>
      </c>
      <c r="AI170" s="12" t="str">
        <f t="shared" si="107"/>
        <v>1項　使用料</v>
      </c>
      <c r="AJ170" s="12" t="str">
        <f t="shared" si="108"/>
        <v>1目　総務使用料</v>
      </c>
      <c r="AK170" s="12" t="str">
        <f t="shared" si="109"/>
        <v>事項</v>
      </c>
      <c r="AM170" s="12">
        <f t="shared" si="110"/>
        <v>0</v>
      </c>
      <c r="AP170" s="12" t="str">
        <f t="shared" si="111"/>
        <v>15款　使用料及手数料1項　使用料1目　総務使用料3節　其他使用料</v>
      </c>
      <c r="AQ170" s="9" t="str">
        <f t="shared" si="112"/>
        <v>15款　使用料及手数料1項　使用料1目　総務使用料3節　其他使用料淀川区役所</v>
      </c>
    </row>
    <row r="171" spans="1:43" ht="26.4">
      <c r="A171" s="90">
        <f t="shared" si="96"/>
        <v>164</v>
      </c>
      <c r="B171" s="45"/>
      <c r="C171" s="45"/>
      <c r="D171" s="45"/>
      <c r="E171" s="107"/>
      <c r="F171" s="46"/>
      <c r="G171" s="47" t="s">
        <v>596</v>
      </c>
      <c r="H171" s="41">
        <v>8551</v>
      </c>
      <c r="I171" s="41"/>
      <c r="J171" s="41">
        <f t="shared" si="113"/>
        <v>-8551</v>
      </c>
      <c r="K171" s="42"/>
      <c r="L171" s="121"/>
      <c r="M171" s="115" t="str">
        <f t="shared" si="114"/>
        <v/>
      </c>
      <c r="N171" s="29" t="str">
        <f t="shared" si="91"/>
        <v>-</v>
      </c>
      <c r="O171" s="29" t="str">
        <f t="shared" si="92"/>
        <v>-</v>
      </c>
      <c r="P171" s="29" t="str">
        <f t="shared" si="93"/>
        <v>-</v>
      </c>
      <c r="Q171" s="29" t="str">
        <f t="shared" si="94"/>
        <v>-</v>
      </c>
      <c r="R171" s="29" t="str">
        <f t="shared" si="95"/>
        <v>-</v>
      </c>
      <c r="U171" s="9" t="s">
        <v>1014</v>
      </c>
      <c r="V171" s="136" t="str">
        <f t="shared" si="97"/>
        <v>東淀川区役所</v>
      </c>
      <c r="X171" s="9">
        <f t="shared" si="98"/>
        <v>1</v>
      </c>
      <c r="Y171" s="9">
        <f t="shared" si="99"/>
        <v>1</v>
      </c>
      <c r="Z171" s="9">
        <f t="shared" si="100"/>
        <v>1</v>
      </c>
      <c r="AA171" s="9">
        <f t="shared" si="101"/>
        <v>1</v>
      </c>
      <c r="AB171" s="11" t="str">
        <f t="shared" si="102"/>
        <v xml:space="preserve">②
</v>
      </c>
      <c r="AD171" s="43">
        <f t="shared" si="103"/>
        <v>0</v>
      </c>
      <c r="AE171" s="43">
        <f t="shared" si="104"/>
        <v>0</v>
      </c>
      <c r="AF171" s="43">
        <f t="shared" si="105"/>
        <v>0</v>
      </c>
      <c r="AH171" s="12" t="str">
        <f t="shared" si="106"/>
        <v>15款　使用料及手数料</v>
      </c>
      <c r="AI171" s="12" t="str">
        <f t="shared" si="107"/>
        <v>1項　使用料</v>
      </c>
      <c r="AJ171" s="12" t="str">
        <f t="shared" si="108"/>
        <v>1目　総務使用料</v>
      </c>
      <c r="AK171" s="12" t="str">
        <f t="shared" si="109"/>
        <v>事項</v>
      </c>
      <c r="AM171" s="12">
        <f t="shared" si="110"/>
        <v>0</v>
      </c>
      <c r="AP171" s="12" t="str">
        <f t="shared" si="111"/>
        <v>15款　使用料及手数料1項　使用料1目　総務使用料3節　其他使用料</v>
      </c>
      <c r="AQ171" s="9" t="str">
        <f t="shared" si="112"/>
        <v>15款　使用料及手数料1項　使用料1目　総務使用料3節　其他使用料東淀川区役所</v>
      </c>
    </row>
    <row r="172" spans="1:43" ht="26.4">
      <c r="A172" s="90">
        <f t="shared" si="96"/>
        <v>165</v>
      </c>
      <c r="B172" s="45"/>
      <c r="C172" s="45"/>
      <c r="D172" s="45"/>
      <c r="E172" s="107"/>
      <c r="F172" s="46"/>
      <c r="G172" s="47" t="s">
        <v>597</v>
      </c>
      <c r="H172" s="41">
        <v>8765</v>
      </c>
      <c r="I172" s="41"/>
      <c r="J172" s="41">
        <f t="shared" si="113"/>
        <v>-8765</v>
      </c>
      <c r="K172" s="42"/>
      <c r="L172" s="121"/>
      <c r="M172" s="115" t="str">
        <f t="shared" si="114"/>
        <v/>
      </c>
      <c r="N172" s="29" t="str">
        <f t="shared" si="91"/>
        <v>-</v>
      </c>
      <c r="O172" s="29" t="str">
        <f t="shared" si="92"/>
        <v>-</v>
      </c>
      <c r="P172" s="29" t="str">
        <f t="shared" si="93"/>
        <v>-</v>
      </c>
      <c r="Q172" s="29" t="str">
        <f t="shared" si="94"/>
        <v>-</v>
      </c>
      <c r="R172" s="29" t="str">
        <f t="shared" si="95"/>
        <v>-</v>
      </c>
      <c r="U172" s="9" t="s">
        <v>1014</v>
      </c>
      <c r="V172" s="136" t="str">
        <f t="shared" si="97"/>
        <v>東成区役所</v>
      </c>
      <c r="X172" s="9">
        <f t="shared" si="98"/>
        <v>1</v>
      </c>
      <c r="Y172" s="9">
        <f t="shared" si="99"/>
        <v>1</v>
      </c>
      <c r="Z172" s="9">
        <f t="shared" si="100"/>
        <v>1</v>
      </c>
      <c r="AA172" s="9">
        <f t="shared" si="101"/>
        <v>1</v>
      </c>
      <c r="AB172" s="11" t="str">
        <f t="shared" si="102"/>
        <v xml:space="preserve">②
</v>
      </c>
      <c r="AD172" s="43">
        <f t="shared" si="103"/>
        <v>0</v>
      </c>
      <c r="AE172" s="43">
        <f t="shared" si="104"/>
        <v>0</v>
      </c>
      <c r="AF172" s="43">
        <f t="shared" si="105"/>
        <v>0</v>
      </c>
      <c r="AH172" s="12" t="str">
        <f t="shared" si="106"/>
        <v>15款　使用料及手数料</v>
      </c>
      <c r="AI172" s="12" t="str">
        <f t="shared" si="107"/>
        <v>1項　使用料</v>
      </c>
      <c r="AJ172" s="12" t="str">
        <f t="shared" si="108"/>
        <v>1目　総務使用料</v>
      </c>
      <c r="AK172" s="12" t="str">
        <f t="shared" si="109"/>
        <v>事項</v>
      </c>
      <c r="AM172" s="12">
        <f t="shared" si="110"/>
        <v>0</v>
      </c>
      <c r="AP172" s="12" t="str">
        <f t="shared" si="111"/>
        <v>15款　使用料及手数料1項　使用料1目　総務使用料3節　其他使用料</v>
      </c>
      <c r="AQ172" s="9" t="str">
        <f t="shared" si="112"/>
        <v>15款　使用料及手数料1項　使用料1目　総務使用料3節　其他使用料東成区役所</v>
      </c>
    </row>
    <row r="173" spans="1:43" ht="26.4">
      <c r="A173" s="90">
        <f t="shared" si="96"/>
        <v>166</v>
      </c>
      <c r="B173" s="45"/>
      <c r="C173" s="45"/>
      <c r="D173" s="45"/>
      <c r="E173" s="107"/>
      <c r="F173" s="46"/>
      <c r="G173" s="47" t="s">
        <v>598</v>
      </c>
      <c r="H173" s="41">
        <v>20753</v>
      </c>
      <c r="I173" s="41"/>
      <c r="J173" s="41">
        <f t="shared" si="113"/>
        <v>-20753</v>
      </c>
      <c r="K173" s="42"/>
      <c r="L173" s="121"/>
      <c r="M173" s="115" t="str">
        <f t="shared" si="114"/>
        <v/>
      </c>
      <c r="N173" s="29" t="str">
        <f t="shared" si="91"/>
        <v>-</v>
      </c>
      <c r="O173" s="29" t="str">
        <f t="shared" si="92"/>
        <v>-</v>
      </c>
      <c r="P173" s="29" t="str">
        <f t="shared" si="93"/>
        <v>-</v>
      </c>
      <c r="Q173" s="29" t="str">
        <f t="shared" si="94"/>
        <v>-</v>
      </c>
      <c r="R173" s="29" t="str">
        <f t="shared" si="95"/>
        <v>-</v>
      </c>
      <c r="U173" s="9" t="s">
        <v>1014</v>
      </c>
      <c r="V173" s="136" t="str">
        <f t="shared" si="97"/>
        <v>生野区役所</v>
      </c>
      <c r="X173" s="9">
        <f t="shared" si="98"/>
        <v>1</v>
      </c>
      <c r="Y173" s="9">
        <f t="shared" si="99"/>
        <v>1</v>
      </c>
      <c r="Z173" s="9">
        <f t="shared" si="100"/>
        <v>1</v>
      </c>
      <c r="AA173" s="9">
        <f t="shared" si="101"/>
        <v>1</v>
      </c>
      <c r="AB173" s="11" t="str">
        <f t="shared" si="102"/>
        <v xml:space="preserve">②
</v>
      </c>
      <c r="AD173" s="43">
        <f t="shared" si="103"/>
        <v>0</v>
      </c>
      <c r="AE173" s="43">
        <f t="shared" si="104"/>
        <v>0</v>
      </c>
      <c r="AF173" s="43">
        <f t="shared" si="105"/>
        <v>0</v>
      </c>
      <c r="AH173" s="12" t="str">
        <f t="shared" si="106"/>
        <v>15款　使用料及手数料</v>
      </c>
      <c r="AI173" s="12" t="str">
        <f t="shared" si="107"/>
        <v>1項　使用料</v>
      </c>
      <c r="AJ173" s="12" t="str">
        <f t="shared" si="108"/>
        <v>1目　総務使用料</v>
      </c>
      <c r="AK173" s="12" t="str">
        <f t="shared" si="109"/>
        <v>事項</v>
      </c>
      <c r="AM173" s="12">
        <f t="shared" si="110"/>
        <v>0</v>
      </c>
      <c r="AP173" s="12" t="str">
        <f t="shared" si="111"/>
        <v>15款　使用料及手数料1項　使用料1目　総務使用料3節　其他使用料</v>
      </c>
      <c r="AQ173" s="9" t="str">
        <f t="shared" si="112"/>
        <v>15款　使用料及手数料1項　使用料1目　総務使用料3節　其他使用料生野区役所</v>
      </c>
    </row>
    <row r="174" spans="1:43" ht="26.4">
      <c r="A174" s="90">
        <f t="shared" si="96"/>
        <v>167</v>
      </c>
      <c r="B174" s="45"/>
      <c r="C174" s="45"/>
      <c r="D174" s="45"/>
      <c r="E174" s="107"/>
      <c r="F174" s="46"/>
      <c r="G174" s="47" t="s">
        <v>599</v>
      </c>
      <c r="H174" s="41">
        <v>8062</v>
      </c>
      <c r="I174" s="41"/>
      <c r="J174" s="41">
        <f t="shared" si="113"/>
        <v>-8062</v>
      </c>
      <c r="K174" s="42"/>
      <c r="L174" s="121"/>
      <c r="M174" s="115" t="str">
        <f t="shared" si="114"/>
        <v/>
      </c>
      <c r="N174" s="29" t="str">
        <f t="shared" si="91"/>
        <v>-</v>
      </c>
      <c r="O174" s="29" t="str">
        <f t="shared" si="92"/>
        <v>-</v>
      </c>
      <c r="P174" s="29" t="str">
        <f t="shared" si="93"/>
        <v>-</v>
      </c>
      <c r="Q174" s="29" t="str">
        <f t="shared" si="94"/>
        <v>-</v>
      </c>
      <c r="R174" s="29" t="str">
        <f t="shared" si="95"/>
        <v>-</v>
      </c>
      <c r="U174" s="9" t="s">
        <v>1014</v>
      </c>
      <c r="V174" s="136" t="str">
        <f t="shared" si="97"/>
        <v>旭区役所</v>
      </c>
      <c r="X174" s="9">
        <f t="shared" si="98"/>
        <v>1</v>
      </c>
      <c r="Y174" s="9">
        <f t="shared" si="99"/>
        <v>1</v>
      </c>
      <c r="Z174" s="9">
        <f t="shared" si="100"/>
        <v>1</v>
      </c>
      <c r="AA174" s="9">
        <f t="shared" si="101"/>
        <v>1</v>
      </c>
      <c r="AB174" s="11" t="str">
        <f t="shared" si="102"/>
        <v xml:space="preserve">②
</v>
      </c>
      <c r="AD174" s="43">
        <f t="shared" si="103"/>
        <v>0</v>
      </c>
      <c r="AE174" s="43">
        <f t="shared" si="104"/>
        <v>0</v>
      </c>
      <c r="AF174" s="43">
        <f t="shared" si="105"/>
        <v>0</v>
      </c>
      <c r="AH174" s="12" t="str">
        <f t="shared" si="106"/>
        <v>15款　使用料及手数料</v>
      </c>
      <c r="AI174" s="12" t="str">
        <f t="shared" si="107"/>
        <v>1項　使用料</v>
      </c>
      <c r="AJ174" s="12" t="str">
        <f t="shared" si="108"/>
        <v>1目　総務使用料</v>
      </c>
      <c r="AK174" s="12" t="str">
        <f t="shared" si="109"/>
        <v>事項</v>
      </c>
      <c r="AM174" s="12">
        <f t="shared" si="110"/>
        <v>0</v>
      </c>
      <c r="AP174" s="12" t="str">
        <f t="shared" si="111"/>
        <v>15款　使用料及手数料1項　使用料1目　総務使用料3節　其他使用料</v>
      </c>
      <c r="AQ174" s="9" t="str">
        <f t="shared" si="112"/>
        <v>15款　使用料及手数料1項　使用料1目　総務使用料3節　其他使用料旭区役所</v>
      </c>
    </row>
    <row r="175" spans="1:43" ht="26.4">
      <c r="A175" s="90">
        <f t="shared" si="96"/>
        <v>168</v>
      </c>
      <c r="B175" s="45"/>
      <c r="C175" s="45"/>
      <c r="D175" s="45"/>
      <c r="E175" s="107"/>
      <c r="F175" s="46"/>
      <c r="G175" s="47" t="s">
        <v>600</v>
      </c>
      <c r="H175" s="41">
        <v>10918</v>
      </c>
      <c r="I175" s="41"/>
      <c r="J175" s="41">
        <f t="shared" si="113"/>
        <v>-10918</v>
      </c>
      <c r="K175" s="42"/>
      <c r="L175" s="121"/>
      <c r="M175" s="115" t="str">
        <f t="shared" si="114"/>
        <v/>
      </c>
      <c r="N175" s="29" t="str">
        <f t="shared" si="91"/>
        <v>-</v>
      </c>
      <c r="O175" s="29" t="str">
        <f t="shared" si="92"/>
        <v>-</v>
      </c>
      <c r="P175" s="29" t="str">
        <f t="shared" si="93"/>
        <v>-</v>
      </c>
      <c r="Q175" s="29" t="str">
        <f t="shared" si="94"/>
        <v>-</v>
      </c>
      <c r="R175" s="29" t="str">
        <f t="shared" si="95"/>
        <v>-</v>
      </c>
      <c r="U175" s="9" t="s">
        <v>1014</v>
      </c>
      <c r="V175" s="136" t="str">
        <f t="shared" si="97"/>
        <v>城東区役所</v>
      </c>
      <c r="X175" s="9">
        <f t="shared" si="98"/>
        <v>1</v>
      </c>
      <c r="Y175" s="9">
        <f t="shared" si="99"/>
        <v>1</v>
      </c>
      <c r="Z175" s="9">
        <f t="shared" si="100"/>
        <v>1</v>
      </c>
      <c r="AA175" s="9">
        <f t="shared" si="101"/>
        <v>1</v>
      </c>
      <c r="AB175" s="11" t="str">
        <f t="shared" si="102"/>
        <v xml:space="preserve">②
</v>
      </c>
      <c r="AD175" s="43">
        <f t="shared" si="103"/>
        <v>0</v>
      </c>
      <c r="AE175" s="43">
        <f t="shared" si="104"/>
        <v>0</v>
      </c>
      <c r="AF175" s="43">
        <f t="shared" si="105"/>
        <v>0</v>
      </c>
      <c r="AH175" s="12" t="str">
        <f t="shared" si="106"/>
        <v>15款　使用料及手数料</v>
      </c>
      <c r="AI175" s="12" t="str">
        <f t="shared" si="107"/>
        <v>1項　使用料</v>
      </c>
      <c r="AJ175" s="12" t="str">
        <f t="shared" si="108"/>
        <v>1目　総務使用料</v>
      </c>
      <c r="AK175" s="12" t="str">
        <f t="shared" si="109"/>
        <v>事項</v>
      </c>
      <c r="AM175" s="12">
        <f t="shared" si="110"/>
        <v>0</v>
      </c>
      <c r="AP175" s="12" t="str">
        <f t="shared" si="111"/>
        <v>15款　使用料及手数料1項　使用料1目　総務使用料3節　其他使用料</v>
      </c>
      <c r="AQ175" s="9" t="str">
        <f t="shared" si="112"/>
        <v>15款　使用料及手数料1項　使用料1目　総務使用料3節　其他使用料城東区役所</v>
      </c>
    </row>
    <row r="176" spans="1:43" ht="26.4">
      <c r="A176" s="90">
        <f t="shared" si="96"/>
        <v>169</v>
      </c>
      <c r="B176" s="45"/>
      <c r="C176" s="45"/>
      <c r="D176" s="45"/>
      <c r="E176" s="107"/>
      <c r="F176" s="46"/>
      <c r="G176" s="47" t="s">
        <v>601</v>
      </c>
      <c r="H176" s="41">
        <v>19553</v>
      </c>
      <c r="I176" s="41"/>
      <c r="J176" s="41">
        <f t="shared" si="113"/>
        <v>-19553</v>
      </c>
      <c r="K176" s="42"/>
      <c r="L176" s="121"/>
      <c r="M176" s="115" t="str">
        <f t="shared" si="114"/>
        <v/>
      </c>
      <c r="N176" s="29" t="str">
        <f t="shared" si="91"/>
        <v>-</v>
      </c>
      <c r="O176" s="29" t="str">
        <f t="shared" si="92"/>
        <v>-</v>
      </c>
      <c r="P176" s="29" t="str">
        <f t="shared" si="93"/>
        <v>-</v>
      </c>
      <c r="Q176" s="29" t="str">
        <f t="shared" si="94"/>
        <v>-</v>
      </c>
      <c r="R176" s="29" t="str">
        <f t="shared" si="95"/>
        <v>-</v>
      </c>
      <c r="U176" s="9" t="s">
        <v>1014</v>
      </c>
      <c r="V176" s="136" t="str">
        <f t="shared" si="97"/>
        <v>鶴見区役所</v>
      </c>
      <c r="X176" s="9">
        <f t="shared" si="98"/>
        <v>1</v>
      </c>
      <c r="Y176" s="9">
        <f t="shared" si="99"/>
        <v>1</v>
      </c>
      <c r="Z176" s="9">
        <f t="shared" si="100"/>
        <v>1</v>
      </c>
      <c r="AA176" s="9">
        <f t="shared" si="101"/>
        <v>1</v>
      </c>
      <c r="AB176" s="11" t="str">
        <f t="shared" si="102"/>
        <v xml:space="preserve">②
</v>
      </c>
      <c r="AD176" s="43">
        <f t="shared" si="103"/>
        <v>0</v>
      </c>
      <c r="AE176" s="43">
        <f t="shared" si="104"/>
        <v>0</v>
      </c>
      <c r="AF176" s="43">
        <f t="shared" si="105"/>
        <v>0</v>
      </c>
      <c r="AH176" s="12" t="str">
        <f t="shared" si="106"/>
        <v>15款　使用料及手数料</v>
      </c>
      <c r="AI176" s="12" t="str">
        <f t="shared" si="107"/>
        <v>1項　使用料</v>
      </c>
      <c r="AJ176" s="12" t="str">
        <f t="shared" si="108"/>
        <v>1目　総務使用料</v>
      </c>
      <c r="AK176" s="12" t="str">
        <f t="shared" si="109"/>
        <v>事項</v>
      </c>
      <c r="AM176" s="12">
        <f t="shared" si="110"/>
        <v>0</v>
      </c>
      <c r="AP176" s="12" t="str">
        <f t="shared" si="111"/>
        <v>15款　使用料及手数料1項　使用料1目　総務使用料3節　其他使用料</v>
      </c>
      <c r="AQ176" s="9" t="str">
        <f t="shared" si="112"/>
        <v>15款　使用料及手数料1項　使用料1目　総務使用料3節　其他使用料鶴見区役所</v>
      </c>
    </row>
    <row r="177" spans="1:43" ht="26.4">
      <c r="A177" s="90">
        <f t="shared" si="96"/>
        <v>170</v>
      </c>
      <c r="B177" s="45"/>
      <c r="C177" s="45"/>
      <c r="D177" s="45"/>
      <c r="E177" s="107"/>
      <c r="F177" s="46"/>
      <c r="G177" s="47" t="s">
        <v>602</v>
      </c>
      <c r="H177" s="41">
        <v>8952</v>
      </c>
      <c r="I177" s="41"/>
      <c r="J177" s="41">
        <f t="shared" si="113"/>
        <v>-8952</v>
      </c>
      <c r="K177" s="42"/>
      <c r="L177" s="121"/>
      <c r="M177" s="115" t="str">
        <f t="shared" si="114"/>
        <v/>
      </c>
      <c r="N177" s="29" t="str">
        <f t="shared" si="91"/>
        <v>-</v>
      </c>
      <c r="O177" s="29" t="str">
        <f t="shared" si="92"/>
        <v>-</v>
      </c>
      <c r="P177" s="29" t="str">
        <f t="shared" si="93"/>
        <v>-</v>
      </c>
      <c r="Q177" s="29" t="str">
        <f t="shared" si="94"/>
        <v>-</v>
      </c>
      <c r="R177" s="29" t="str">
        <f t="shared" si="95"/>
        <v>-</v>
      </c>
      <c r="U177" s="9" t="s">
        <v>1014</v>
      </c>
      <c r="V177" s="136" t="str">
        <f t="shared" si="97"/>
        <v>阿倍野区役所</v>
      </c>
      <c r="X177" s="9">
        <f t="shared" si="98"/>
        <v>1</v>
      </c>
      <c r="Y177" s="9">
        <f t="shared" si="99"/>
        <v>1</v>
      </c>
      <c r="Z177" s="9">
        <f t="shared" si="100"/>
        <v>1</v>
      </c>
      <c r="AA177" s="9">
        <f t="shared" si="101"/>
        <v>1</v>
      </c>
      <c r="AB177" s="11" t="str">
        <f t="shared" si="102"/>
        <v xml:space="preserve">②
</v>
      </c>
      <c r="AD177" s="43">
        <f t="shared" si="103"/>
        <v>0</v>
      </c>
      <c r="AE177" s="43">
        <f t="shared" si="104"/>
        <v>0</v>
      </c>
      <c r="AF177" s="43">
        <f t="shared" si="105"/>
        <v>0</v>
      </c>
      <c r="AH177" s="12" t="str">
        <f t="shared" si="106"/>
        <v>15款　使用料及手数料</v>
      </c>
      <c r="AI177" s="12" t="str">
        <f t="shared" si="107"/>
        <v>1項　使用料</v>
      </c>
      <c r="AJ177" s="12" t="str">
        <f t="shared" si="108"/>
        <v>1目　総務使用料</v>
      </c>
      <c r="AK177" s="12" t="str">
        <f t="shared" si="109"/>
        <v>事項</v>
      </c>
      <c r="AM177" s="12">
        <f t="shared" si="110"/>
        <v>0</v>
      </c>
      <c r="AP177" s="12" t="str">
        <f t="shared" si="111"/>
        <v>15款　使用料及手数料1項　使用料1目　総務使用料3節　其他使用料</v>
      </c>
      <c r="AQ177" s="9" t="str">
        <f t="shared" si="112"/>
        <v>15款　使用料及手数料1項　使用料1目　総務使用料3節　其他使用料阿倍野区役所</v>
      </c>
    </row>
    <row r="178" spans="1:43" ht="26.4">
      <c r="A178" s="90">
        <f t="shared" si="96"/>
        <v>171</v>
      </c>
      <c r="B178" s="45"/>
      <c r="C178" s="45"/>
      <c r="D178" s="45"/>
      <c r="E178" s="107"/>
      <c r="F178" s="46"/>
      <c r="G178" s="47" t="s">
        <v>603</v>
      </c>
      <c r="H178" s="41">
        <v>18698</v>
      </c>
      <c r="I178" s="41"/>
      <c r="J178" s="41">
        <f t="shared" si="113"/>
        <v>-18698</v>
      </c>
      <c r="K178" s="42"/>
      <c r="L178" s="121"/>
      <c r="M178" s="115" t="str">
        <f t="shared" si="114"/>
        <v/>
      </c>
      <c r="N178" s="29" t="str">
        <f t="shared" si="91"/>
        <v>-</v>
      </c>
      <c r="O178" s="29" t="str">
        <f t="shared" si="92"/>
        <v>-</v>
      </c>
      <c r="P178" s="29" t="str">
        <f t="shared" si="93"/>
        <v>-</v>
      </c>
      <c r="Q178" s="29" t="str">
        <f t="shared" si="94"/>
        <v>-</v>
      </c>
      <c r="R178" s="29" t="str">
        <f t="shared" si="95"/>
        <v>-</v>
      </c>
      <c r="U178" s="9" t="s">
        <v>1014</v>
      </c>
      <c r="V178" s="136" t="str">
        <f t="shared" si="97"/>
        <v>住之江区役所</v>
      </c>
      <c r="X178" s="9">
        <f t="shared" si="98"/>
        <v>1</v>
      </c>
      <c r="Y178" s="9">
        <f t="shared" si="99"/>
        <v>1</v>
      </c>
      <c r="Z178" s="9">
        <f t="shared" si="100"/>
        <v>1</v>
      </c>
      <c r="AA178" s="9">
        <f t="shared" si="101"/>
        <v>1</v>
      </c>
      <c r="AB178" s="11" t="str">
        <f t="shared" si="102"/>
        <v xml:space="preserve">②
</v>
      </c>
      <c r="AD178" s="43">
        <f t="shared" si="103"/>
        <v>0</v>
      </c>
      <c r="AE178" s="43">
        <f t="shared" si="104"/>
        <v>0</v>
      </c>
      <c r="AF178" s="43">
        <f t="shared" si="105"/>
        <v>0</v>
      </c>
      <c r="AH178" s="12" t="str">
        <f t="shared" si="106"/>
        <v>15款　使用料及手数料</v>
      </c>
      <c r="AI178" s="12" t="str">
        <f t="shared" si="107"/>
        <v>1項　使用料</v>
      </c>
      <c r="AJ178" s="12" t="str">
        <f t="shared" si="108"/>
        <v>1目　総務使用料</v>
      </c>
      <c r="AK178" s="12" t="str">
        <f t="shared" si="109"/>
        <v>事項</v>
      </c>
      <c r="AM178" s="12">
        <f t="shared" si="110"/>
        <v>0</v>
      </c>
      <c r="AP178" s="12" t="str">
        <f t="shared" si="111"/>
        <v>15款　使用料及手数料1項　使用料1目　総務使用料3節　其他使用料</v>
      </c>
      <c r="AQ178" s="9" t="str">
        <f t="shared" si="112"/>
        <v>15款　使用料及手数料1項　使用料1目　総務使用料3節　其他使用料住之江区役所</v>
      </c>
    </row>
    <row r="179" spans="1:43" ht="26.4">
      <c r="A179" s="90">
        <f t="shared" si="96"/>
        <v>172</v>
      </c>
      <c r="B179" s="45"/>
      <c r="C179" s="45"/>
      <c r="D179" s="45"/>
      <c r="E179" s="107"/>
      <c r="F179" s="46"/>
      <c r="G179" s="47" t="s">
        <v>604</v>
      </c>
      <c r="H179" s="41">
        <v>28190</v>
      </c>
      <c r="I179" s="41"/>
      <c r="J179" s="41">
        <f t="shared" si="113"/>
        <v>-28190</v>
      </c>
      <c r="K179" s="42"/>
      <c r="L179" s="121"/>
      <c r="M179" s="115" t="str">
        <f t="shared" si="114"/>
        <v/>
      </c>
      <c r="N179" s="29" t="str">
        <f t="shared" si="91"/>
        <v>-</v>
      </c>
      <c r="O179" s="29" t="str">
        <f t="shared" si="92"/>
        <v>-</v>
      </c>
      <c r="P179" s="29" t="str">
        <f t="shared" si="93"/>
        <v>-</v>
      </c>
      <c r="Q179" s="29" t="str">
        <f t="shared" si="94"/>
        <v>-</v>
      </c>
      <c r="R179" s="29" t="str">
        <f t="shared" si="95"/>
        <v>-</v>
      </c>
      <c r="U179" s="9" t="s">
        <v>1014</v>
      </c>
      <c r="V179" s="136" t="str">
        <f t="shared" si="97"/>
        <v>住吉区役所</v>
      </c>
      <c r="X179" s="9">
        <f t="shared" si="98"/>
        <v>1</v>
      </c>
      <c r="Y179" s="9">
        <f t="shared" si="99"/>
        <v>1</v>
      </c>
      <c r="Z179" s="9">
        <f t="shared" si="100"/>
        <v>1</v>
      </c>
      <c r="AA179" s="9">
        <f t="shared" si="101"/>
        <v>1</v>
      </c>
      <c r="AB179" s="11" t="str">
        <f t="shared" si="102"/>
        <v xml:space="preserve">②
</v>
      </c>
      <c r="AD179" s="43">
        <f t="shared" si="103"/>
        <v>0</v>
      </c>
      <c r="AE179" s="43">
        <f t="shared" si="104"/>
        <v>0</v>
      </c>
      <c r="AF179" s="43">
        <f t="shared" si="105"/>
        <v>0</v>
      </c>
      <c r="AH179" s="12" t="str">
        <f t="shared" si="106"/>
        <v>15款　使用料及手数料</v>
      </c>
      <c r="AI179" s="12" t="str">
        <f t="shared" si="107"/>
        <v>1項　使用料</v>
      </c>
      <c r="AJ179" s="12" t="str">
        <f t="shared" si="108"/>
        <v>1目　総務使用料</v>
      </c>
      <c r="AK179" s="12" t="str">
        <f t="shared" si="109"/>
        <v>事項</v>
      </c>
      <c r="AM179" s="12">
        <f t="shared" si="110"/>
        <v>0</v>
      </c>
      <c r="AP179" s="12" t="str">
        <f t="shared" si="111"/>
        <v>15款　使用料及手数料1項　使用料1目　総務使用料3節　其他使用料</v>
      </c>
      <c r="AQ179" s="9" t="str">
        <f t="shared" si="112"/>
        <v>15款　使用料及手数料1項　使用料1目　総務使用料3節　其他使用料住吉区役所</v>
      </c>
    </row>
    <row r="180" spans="1:43" ht="26.4">
      <c r="A180" s="90">
        <f t="shared" si="96"/>
        <v>173</v>
      </c>
      <c r="B180" s="45"/>
      <c r="C180" s="45"/>
      <c r="D180" s="45"/>
      <c r="E180" s="107"/>
      <c r="F180" s="46"/>
      <c r="G180" s="47" t="s">
        <v>605</v>
      </c>
      <c r="H180" s="41">
        <v>5076</v>
      </c>
      <c r="I180" s="41"/>
      <c r="J180" s="41">
        <f t="shared" si="113"/>
        <v>-5076</v>
      </c>
      <c r="K180" s="42"/>
      <c r="L180" s="121"/>
      <c r="M180" s="115" t="str">
        <f t="shared" si="114"/>
        <v/>
      </c>
      <c r="N180" s="29" t="str">
        <f t="shared" si="91"/>
        <v>-</v>
      </c>
      <c r="O180" s="29" t="str">
        <f t="shared" si="92"/>
        <v>-</v>
      </c>
      <c r="P180" s="29" t="str">
        <f t="shared" si="93"/>
        <v>-</v>
      </c>
      <c r="Q180" s="29" t="str">
        <f t="shared" si="94"/>
        <v>-</v>
      </c>
      <c r="R180" s="29" t="str">
        <f t="shared" si="95"/>
        <v>-</v>
      </c>
      <c r="U180" s="9" t="s">
        <v>1014</v>
      </c>
      <c r="V180" s="136" t="str">
        <f t="shared" si="97"/>
        <v>東住吉区役所</v>
      </c>
      <c r="X180" s="9">
        <f t="shared" si="98"/>
        <v>1</v>
      </c>
      <c r="Y180" s="9">
        <f t="shared" si="99"/>
        <v>1</v>
      </c>
      <c r="Z180" s="9">
        <f t="shared" si="100"/>
        <v>1</v>
      </c>
      <c r="AA180" s="9">
        <f t="shared" si="101"/>
        <v>1</v>
      </c>
      <c r="AB180" s="11" t="str">
        <f t="shared" si="102"/>
        <v xml:space="preserve">②
</v>
      </c>
      <c r="AD180" s="43">
        <f t="shared" si="103"/>
        <v>0</v>
      </c>
      <c r="AE180" s="43">
        <f t="shared" si="104"/>
        <v>0</v>
      </c>
      <c r="AF180" s="43">
        <f t="shared" si="105"/>
        <v>0</v>
      </c>
      <c r="AH180" s="12" t="str">
        <f t="shared" si="106"/>
        <v>15款　使用料及手数料</v>
      </c>
      <c r="AI180" s="12" t="str">
        <f t="shared" si="107"/>
        <v>1項　使用料</v>
      </c>
      <c r="AJ180" s="12" t="str">
        <f t="shared" si="108"/>
        <v>1目　総務使用料</v>
      </c>
      <c r="AK180" s="12" t="str">
        <f t="shared" si="109"/>
        <v>事項</v>
      </c>
      <c r="AM180" s="12">
        <f t="shared" si="110"/>
        <v>0</v>
      </c>
      <c r="AP180" s="12" t="str">
        <f t="shared" si="111"/>
        <v>15款　使用料及手数料1項　使用料1目　総務使用料3節　其他使用料</v>
      </c>
      <c r="AQ180" s="9" t="str">
        <f t="shared" si="112"/>
        <v>15款　使用料及手数料1項　使用料1目　総務使用料3節　其他使用料東住吉区役所</v>
      </c>
    </row>
    <row r="181" spans="1:43" ht="26.4">
      <c r="A181" s="90">
        <f t="shared" si="96"/>
        <v>174</v>
      </c>
      <c r="B181" s="45"/>
      <c r="C181" s="45"/>
      <c r="D181" s="45"/>
      <c r="E181" s="107"/>
      <c r="F181" s="46"/>
      <c r="G181" s="47" t="s">
        <v>606</v>
      </c>
      <c r="H181" s="41">
        <v>25744</v>
      </c>
      <c r="I181" s="41"/>
      <c r="J181" s="41">
        <f t="shared" si="113"/>
        <v>-25744</v>
      </c>
      <c r="K181" s="42"/>
      <c r="L181" s="121"/>
      <c r="M181" s="115" t="str">
        <f t="shared" si="114"/>
        <v/>
      </c>
      <c r="N181" s="29" t="str">
        <f t="shared" si="91"/>
        <v>-</v>
      </c>
      <c r="O181" s="29" t="str">
        <f t="shared" si="92"/>
        <v>-</v>
      </c>
      <c r="P181" s="29" t="str">
        <f t="shared" si="93"/>
        <v>-</v>
      </c>
      <c r="Q181" s="29" t="str">
        <f t="shared" si="94"/>
        <v>-</v>
      </c>
      <c r="R181" s="29" t="str">
        <f t="shared" si="95"/>
        <v>-</v>
      </c>
      <c r="U181" s="9" t="s">
        <v>1014</v>
      </c>
      <c r="V181" s="136" t="str">
        <f t="shared" si="97"/>
        <v>平野区役所</v>
      </c>
      <c r="X181" s="9">
        <f t="shared" si="98"/>
        <v>1</v>
      </c>
      <c r="Y181" s="9">
        <f t="shared" si="99"/>
        <v>1</v>
      </c>
      <c r="Z181" s="9">
        <f t="shared" si="100"/>
        <v>1</v>
      </c>
      <c r="AA181" s="9">
        <f t="shared" si="101"/>
        <v>1</v>
      </c>
      <c r="AB181" s="11" t="str">
        <f t="shared" si="102"/>
        <v xml:space="preserve">②
</v>
      </c>
      <c r="AD181" s="43">
        <f t="shared" si="103"/>
        <v>0</v>
      </c>
      <c r="AE181" s="43">
        <f t="shared" si="104"/>
        <v>0</v>
      </c>
      <c r="AF181" s="43">
        <f t="shared" si="105"/>
        <v>0</v>
      </c>
      <c r="AH181" s="12" t="str">
        <f t="shared" si="106"/>
        <v>15款　使用料及手数料</v>
      </c>
      <c r="AI181" s="12" t="str">
        <f t="shared" si="107"/>
        <v>1項　使用料</v>
      </c>
      <c r="AJ181" s="12" t="str">
        <f t="shared" si="108"/>
        <v>1目　総務使用料</v>
      </c>
      <c r="AK181" s="12" t="str">
        <f t="shared" si="109"/>
        <v>事項</v>
      </c>
      <c r="AM181" s="12">
        <f t="shared" si="110"/>
        <v>0</v>
      </c>
      <c r="AP181" s="12" t="str">
        <f t="shared" si="111"/>
        <v>15款　使用料及手数料1項　使用料1目　総務使用料3節　其他使用料</v>
      </c>
      <c r="AQ181" s="9" t="str">
        <f t="shared" si="112"/>
        <v>15款　使用料及手数料1項　使用料1目　総務使用料3節　其他使用料平野区役所</v>
      </c>
    </row>
    <row r="182" spans="1:43" ht="26.4">
      <c r="A182" s="90">
        <f t="shared" si="96"/>
        <v>175</v>
      </c>
      <c r="B182" s="45"/>
      <c r="C182" s="45"/>
      <c r="D182" s="45"/>
      <c r="E182" s="107"/>
      <c r="F182" s="46"/>
      <c r="G182" s="47" t="s">
        <v>607</v>
      </c>
      <c r="H182" s="41">
        <v>14877</v>
      </c>
      <c r="I182" s="41"/>
      <c r="J182" s="41">
        <f t="shared" si="113"/>
        <v>-14877</v>
      </c>
      <c r="K182" s="42"/>
      <c r="L182" s="121"/>
      <c r="M182" s="115" t="str">
        <f t="shared" si="114"/>
        <v/>
      </c>
      <c r="N182" s="29" t="str">
        <f t="shared" si="91"/>
        <v>-</v>
      </c>
      <c r="O182" s="29" t="str">
        <f t="shared" si="92"/>
        <v>-</v>
      </c>
      <c r="P182" s="29" t="str">
        <f t="shared" si="93"/>
        <v>-</v>
      </c>
      <c r="Q182" s="29" t="str">
        <f t="shared" si="94"/>
        <v>-</v>
      </c>
      <c r="R182" s="29" t="str">
        <f t="shared" si="95"/>
        <v>-</v>
      </c>
      <c r="U182" s="9" t="s">
        <v>1014</v>
      </c>
      <c r="V182" s="136" t="str">
        <f t="shared" si="97"/>
        <v>西成区役所</v>
      </c>
      <c r="X182" s="9">
        <f t="shared" si="98"/>
        <v>1</v>
      </c>
      <c r="Y182" s="9">
        <f t="shared" si="99"/>
        <v>1</v>
      </c>
      <c r="Z182" s="9">
        <f t="shared" si="100"/>
        <v>1</v>
      </c>
      <c r="AA182" s="9">
        <f t="shared" si="101"/>
        <v>1</v>
      </c>
      <c r="AB182" s="11" t="str">
        <f t="shared" si="102"/>
        <v xml:space="preserve">②
</v>
      </c>
      <c r="AD182" s="43">
        <f t="shared" si="103"/>
        <v>0</v>
      </c>
      <c r="AE182" s="43">
        <f t="shared" si="104"/>
        <v>0</v>
      </c>
      <c r="AF182" s="43">
        <f t="shared" si="105"/>
        <v>0</v>
      </c>
      <c r="AH182" s="12" t="str">
        <f t="shared" si="106"/>
        <v>15款　使用料及手数料</v>
      </c>
      <c r="AI182" s="12" t="str">
        <f t="shared" si="107"/>
        <v>1項　使用料</v>
      </c>
      <c r="AJ182" s="12" t="str">
        <f t="shared" si="108"/>
        <v>1目　総務使用料</v>
      </c>
      <c r="AK182" s="12" t="str">
        <f t="shared" si="109"/>
        <v>事項</v>
      </c>
      <c r="AM182" s="12">
        <f t="shared" si="110"/>
        <v>0</v>
      </c>
      <c r="AP182" s="12" t="str">
        <f t="shared" si="111"/>
        <v>15款　使用料及手数料1項　使用料1目　総務使用料3節　其他使用料</v>
      </c>
      <c r="AQ182" s="9" t="str">
        <f t="shared" si="112"/>
        <v>15款　使用料及手数料1項　使用料1目　総務使用料3節　其他使用料西成区役所</v>
      </c>
    </row>
    <row r="183" spans="1:43" ht="26.4">
      <c r="A183" s="90">
        <f t="shared" si="96"/>
        <v>176</v>
      </c>
      <c r="B183" s="45"/>
      <c r="C183" s="45"/>
      <c r="D183" s="331" t="s">
        <v>87</v>
      </c>
      <c r="E183" s="333"/>
      <c r="F183" s="46"/>
      <c r="G183" s="47"/>
      <c r="H183" s="41">
        <f>SUM(H184:H187)</f>
        <v>42940</v>
      </c>
      <c r="I183" s="41">
        <f>SUM(I184:I187)</f>
        <v>0</v>
      </c>
      <c r="J183" s="41">
        <f t="shared" si="113"/>
        <v>-42940</v>
      </c>
      <c r="K183" s="42"/>
      <c r="L183" s="121"/>
      <c r="M183" s="115" t="str">
        <f t="shared" si="114"/>
        <v/>
      </c>
      <c r="N183" s="29" t="str">
        <f t="shared" si="91"/>
        <v>-</v>
      </c>
      <c r="O183" s="29" t="str">
        <f t="shared" si="92"/>
        <v>-</v>
      </c>
      <c r="P183" s="29" t="str">
        <f t="shared" si="93"/>
        <v>目</v>
      </c>
      <c r="Q183" s="29" t="str">
        <f t="shared" si="94"/>
        <v>-</v>
      </c>
      <c r="R183" s="29" t="str">
        <f t="shared" si="95"/>
        <v>-</v>
      </c>
      <c r="U183" s="9" t="s">
        <v>1014</v>
      </c>
      <c r="V183" s="136" t="str">
        <f t="shared" si="97"/>
        <v/>
      </c>
      <c r="X183" s="9">
        <f t="shared" si="98"/>
        <v>1</v>
      </c>
      <c r="Y183" s="9">
        <f t="shared" si="99"/>
        <v>1</v>
      </c>
      <c r="Z183" s="9">
        <f t="shared" si="100"/>
        <v>1</v>
      </c>
      <c r="AA183" s="9">
        <f t="shared" si="101"/>
        <v>1</v>
      </c>
      <c r="AB183" s="11" t="str">
        <f t="shared" si="102"/>
        <v xml:space="preserve">②
</v>
      </c>
      <c r="AD183" s="43">
        <f t="shared" si="103"/>
        <v>7.5</v>
      </c>
      <c r="AE183" s="43">
        <f t="shared" si="104"/>
        <v>0</v>
      </c>
      <c r="AF183" s="43">
        <f t="shared" si="105"/>
        <v>0</v>
      </c>
      <c r="AH183" s="12" t="str">
        <f t="shared" si="106"/>
        <v>15款　使用料及手数料</v>
      </c>
      <c r="AI183" s="12" t="str">
        <f t="shared" si="107"/>
        <v>1項　使用料</v>
      </c>
      <c r="AJ183" s="12" t="str">
        <f t="shared" si="108"/>
        <v>2目　福祉使用料</v>
      </c>
      <c r="AK183" s="12">
        <f t="shared" si="109"/>
        <v>0</v>
      </c>
      <c r="AM183" s="12" t="str">
        <f t="shared" si="110"/>
        <v>15款　使用料及手数料1項　使用料2目　福祉使用料</v>
      </c>
      <c r="AP183" s="12" t="str">
        <f t="shared" si="111"/>
        <v>15款　使用料及手数料1項　使用料2目　福祉使用料</v>
      </c>
      <c r="AQ183" s="9" t="str">
        <f t="shared" si="112"/>
        <v>15款　使用料及手数料1項　使用料2目　福祉使用料</v>
      </c>
    </row>
    <row r="184" spans="1:43" ht="27" customHeight="1">
      <c r="A184" s="90">
        <f t="shared" si="96"/>
        <v>177</v>
      </c>
      <c r="B184" s="45"/>
      <c r="C184" s="45"/>
      <c r="D184" s="44"/>
      <c r="E184" s="107" t="s">
        <v>88</v>
      </c>
      <c r="F184" s="46" t="s">
        <v>1041</v>
      </c>
      <c r="G184" s="47" t="s">
        <v>91</v>
      </c>
      <c r="H184" s="41">
        <v>2784</v>
      </c>
      <c r="I184" s="41"/>
      <c r="J184" s="41">
        <f t="shared" si="113"/>
        <v>-2784</v>
      </c>
      <c r="K184" s="42"/>
      <c r="L184" s="121"/>
      <c r="M184" s="115" t="str">
        <f t="shared" si="114"/>
        <v/>
      </c>
      <c r="N184" s="29" t="str">
        <f t="shared" si="91"/>
        <v>-</v>
      </c>
      <c r="O184" s="29" t="str">
        <f t="shared" si="92"/>
        <v>-</v>
      </c>
      <c r="P184" s="29" t="str">
        <f t="shared" si="93"/>
        <v>-</v>
      </c>
      <c r="Q184" s="29" t="str">
        <f t="shared" si="94"/>
        <v>節</v>
      </c>
      <c r="R184" s="29" t="str">
        <f t="shared" si="95"/>
        <v>事項</v>
      </c>
      <c r="U184" s="9" t="s">
        <v>1014</v>
      </c>
      <c r="V184" s="136" t="str">
        <f t="shared" si="97"/>
        <v>福祉局</v>
      </c>
      <c r="X184" s="9">
        <f t="shared" si="98"/>
        <v>1</v>
      </c>
      <c r="Y184" s="9">
        <f t="shared" si="99"/>
        <v>1</v>
      </c>
      <c r="Z184" s="9">
        <f t="shared" si="100"/>
        <v>2</v>
      </c>
      <c r="AA184" s="9">
        <f t="shared" si="101"/>
        <v>2</v>
      </c>
      <c r="AB184" s="11" t="str">
        <f t="shared" si="102"/>
        <v xml:space="preserve">③
</v>
      </c>
      <c r="AD184" s="43">
        <f t="shared" si="103"/>
        <v>0</v>
      </c>
      <c r="AE184" s="43">
        <f t="shared" si="104"/>
        <v>13.5</v>
      </c>
      <c r="AF184" s="43">
        <f t="shared" si="105"/>
        <v>19</v>
      </c>
      <c r="AH184" s="12" t="str">
        <f t="shared" si="106"/>
        <v>15款　使用料及手数料</v>
      </c>
      <c r="AI184" s="12" t="str">
        <f t="shared" si="107"/>
        <v>1項　使用料</v>
      </c>
      <c r="AJ184" s="12" t="str">
        <f t="shared" si="108"/>
        <v>2目　福祉使用料</v>
      </c>
      <c r="AK184" s="12" t="str">
        <f t="shared" si="109"/>
        <v>1節　障がい者福祉施設使用料</v>
      </c>
      <c r="AM184" s="12" t="str">
        <f t="shared" si="110"/>
        <v>15款　使用料及手数料1項　使用料2目　福祉使用料1節　障がい者福祉施設使用料</v>
      </c>
      <c r="AP184" s="12" t="str">
        <f t="shared" si="111"/>
        <v>15款　使用料及手数料1項　使用料2目　福祉使用料1節　障がい者福祉施設使用料</v>
      </c>
      <c r="AQ184" s="9" t="str">
        <f t="shared" si="112"/>
        <v>15款　使用料及手数料1項　使用料2目　福祉使用料1節　障がい者福祉施設使用料福祉局</v>
      </c>
    </row>
    <row r="185" spans="1:43" ht="26.4">
      <c r="A185" s="90">
        <f t="shared" si="96"/>
        <v>178</v>
      </c>
      <c r="B185" s="45"/>
      <c r="C185" s="45"/>
      <c r="D185" s="45"/>
      <c r="E185" s="107" t="s">
        <v>89</v>
      </c>
      <c r="F185" s="46" t="s">
        <v>777</v>
      </c>
      <c r="G185" s="47" t="s">
        <v>91</v>
      </c>
      <c r="H185" s="41">
        <v>9072</v>
      </c>
      <c r="I185" s="41"/>
      <c r="J185" s="41">
        <f t="shared" si="113"/>
        <v>-9072</v>
      </c>
      <c r="K185" s="42"/>
      <c r="L185" s="121"/>
      <c r="M185" s="115" t="str">
        <f t="shared" si="114"/>
        <v/>
      </c>
      <c r="N185" s="29" t="str">
        <f t="shared" si="91"/>
        <v>-</v>
      </c>
      <c r="O185" s="29" t="str">
        <f t="shared" si="92"/>
        <v>-</v>
      </c>
      <c r="P185" s="29" t="str">
        <f t="shared" si="93"/>
        <v>-</v>
      </c>
      <c r="Q185" s="29" t="str">
        <f t="shared" si="94"/>
        <v>節</v>
      </c>
      <c r="R185" s="29" t="str">
        <f t="shared" si="95"/>
        <v>事項</v>
      </c>
      <c r="U185" s="9" t="s">
        <v>1014</v>
      </c>
      <c r="V185" s="136" t="str">
        <f t="shared" si="97"/>
        <v>福祉局</v>
      </c>
      <c r="X185" s="9">
        <f t="shared" si="98"/>
        <v>1</v>
      </c>
      <c r="Y185" s="9">
        <f t="shared" si="99"/>
        <v>1</v>
      </c>
      <c r="Z185" s="9">
        <f t="shared" si="100"/>
        <v>1</v>
      </c>
      <c r="AA185" s="9">
        <f t="shared" si="101"/>
        <v>1</v>
      </c>
      <c r="AB185" s="11" t="str">
        <f t="shared" si="102"/>
        <v xml:space="preserve">②
</v>
      </c>
      <c r="AD185" s="43">
        <f t="shared" si="103"/>
        <v>0</v>
      </c>
      <c r="AE185" s="43">
        <f t="shared" si="104"/>
        <v>13.5</v>
      </c>
      <c r="AF185" s="43">
        <f t="shared" si="105"/>
        <v>3</v>
      </c>
      <c r="AH185" s="12" t="str">
        <f t="shared" si="106"/>
        <v>15款　使用料及手数料</v>
      </c>
      <c r="AI185" s="12" t="str">
        <f t="shared" si="107"/>
        <v>1項　使用料</v>
      </c>
      <c r="AJ185" s="12" t="str">
        <f t="shared" si="108"/>
        <v>2目　福祉使用料</v>
      </c>
      <c r="AK185" s="12" t="str">
        <f t="shared" si="109"/>
        <v>2節　社会福祉センター使用料</v>
      </c>
      <c r="AM185" s="12" t="str">
        <f t="shared" si="110"/>
        <v>15款　使用料及手数料1項　使用料2目　福祉使用料2節　社会福祉センター使用料</v>
      </c>
      <c r="AP185" s="12" t="str">
        <f t="shared" si="111"/>
        <v>15款　使用料及手数料1項　使用料2目　福祉使用料2節　社会福祉センター使用料</v>
      </c>
      <c r="AQ185" s="9" t="str">
        <f t="shared" si="112"/>
        <v>15款　使用料及手数料1項　使用料2目　福祉使用料2節　社会福祉センター使用料福祉局</v>
      </c>
    </row>
    <row r="186" spans="1:43" ht="39.6">
      <c r="A186" s="90">
        <f t="shared" si="96"/>
        <v>179</v>
      </c>
      <c r="B186" s="45"/>
      <c r="C186" s="45"/>
      <c r="D186" s="45"/>
      <c r="E186" s="107" t="s">
        <v>90</v>
      </c>
      <c r="F186" s="46" t="s">
        <v>778</v>
      </c>
      <c r="G186" s="47" t="s">
        <v>91</v>
      </c>
      <c r="H186" s="41">
        <v>7486</v>
      </c>
      <c r="I186" s="41"/>
      <c r="J186" s="41">
        <f t="shared" si="113"/>
        <v>-7486</v>
      </c>
      <c r="K186" s="42"/>
      <c r="L186" s="121"/>
      <c r="M186" s="115" t="str">
        <f t="shared" si="114"/>
        <v/>
      </c>
      <c r="N186" s="29" t="str">
        <f t="shared" si="91"/>
        <v>-</v>
      </c>
      <c r="O186" s="29" t="str">
        <f t="shared" si="92"/>
        <v>-</v>
      </c>
      <c r="P186" s="29" t="str">
        <f t="shared" si="93"/>
        <v>-</v>
      </c>
      <c r="Q186" s="29" t="str">
        <f t="shared" si="94"/>
        <v>節</v>
      </c>
      <c r="R186" s="29" t="str">
        <f t="shared" si="95"/>
        <v>事項</v>
      </c>
      <c r="U186" s="9" t="s">
        <v>1014</v>
      </c>
      <c r="V186" s="136" t="str">
        <f t="shared" si="97"/>
        <v>福祉局</v>
      </c>
      <c r="X186" s="9">
        <f t="shared" si="98"/>
        <v>1</v>
      </c>
      <c r="Y186" s="9">
        <f t="shared" si="99"/>
        <v>2</v>
      </c>
      <c r="Z186" s="9">
        <f t="shared" si="100"/>
        <v>1</v>
      </c>
      <c r="AA186" s="9">
        <f t="shared" si="101"/>
        <v>2</v>
      </c>
      <c r="AB186" s="11" t="str">
        <f t="shared" si="102"/>
        <v xml:space="preserve">③
</v>
      </c>
      <c r="AD186" s="43">
        <f t="shared" si="103"/>
        <v>0</v>
      </c>
      <c r="AE186" s="43">
        <f t="shared" si="104"/>
        <v>18.5</v>
      </c>
      <c r="AF186" s="43">
        <f t="shared" si="105"/>
        <v>4</v>
      </c>
      <c r="AH186" s="12" t="str">
        <f t="shared" si="106"/>
        <v>15款　使用料及手数料</v>
      </c>
      <c r="AI186" s="12" t="str">
        <f t="shared" si="107"/>
        <v>1項　使用料</v>
      </c>
      <c r="AJ186" s="12" t="str">
        <f t="shared" si="108"/>
        <v>2目　福祉使用料</v>
      </c>
      <c r="AK186" s="12" t="str">
        <f t="shared" si="109"/>
        <v>3節　社会福祉研修・情報センター使用料</v>
      </c>
      <c r="AM186" s="12" t="str">
        <f t="shared" si="110"/>
        <v>15款　使用料及手数料1項　使用料2目　福祉使用料3節　社会福祉研修・情報センター使用料</v>
      </c>
      <c r="AP186" s="12" t="str">
        <f t="shared" si="111"/>
        <v>15款　使用料及手数料1項　使用料2目　福祉使用料3節　社会福祉研修・情報センター使用料</v>
      </c>
      <c r="AQ186" s="9" t="str">
        <f t="shared" si="112"/>
        <v>15款　使用料及手数料1項　使用料2目　福祉使用料3節　社会福祉研修・情報センター使用料福祉局</v>
      </c>
    </row>
    <row r="187" spans="1:43" ht="27" thickBot="1">
      <c r="A187" s="149">
        <f t="shared" si="96"/>
        <v>180</v>
      </c>
      <c r="B187" s="153"/>
      <c r="C187" s="153"/>
      <c r="D187" s="153"/>
      <c r="E187" s="154" t="s">
        <v>8</v>
      </c>
      <c r="F187" s="63" t="s">
        <v>843</v>
      </c>
      <c r="G187" s="155" t="s">
        <v>91</v>
      </c>
      <c r="H187" s="65">
        <v>23598</v>
      </c>
      <c r="I187" s="65"/>
      <c r="J187" s="65">
        <f t="shared" si="113"/>
        <v>-23598</v>
      </c>
      <c r="K187" s="67"/>
      <c r="L187" s="124"/>
      <c r="M187" s="115" t="str">
        <f t="shared" si="114"/>
        <v/>
      </c>
      <c r="N187" s="29" t="str">
        <f t="shared" si="91"/>
        <v>-</v>
      </c>
      <c r="O187" s="29" t="str">
        <f t="shared" si="92"/>
        <v>-</v>
      </c>
      <c r="P187" s="29" t="str">
        <f t="shared" si="93"/>
        <v>-</v>
      </c>
      <c r="Q187" s="29" t="str">
        <f t="shared" si="94"/>
        <v>節</v>
      </c>
      <c r="R187" s="29" t="str">
        <f t="shared" si="95"/>
        <v>事項</v>
      </c>
      <c r="U187" s="9" t="s">
        <v>1014</v>
      </c>
      <c r="V187" s="136" t="str">
        <f t="shared" si="97"/>
        <v>福祉局</v>
      </c>
      <c r="X187" s="9">
        <f t="shared" si="98"/>
        <v>1</v>
      </c>
      <c r="Y187" s="9">
        <f t="shared" si="99"/>
        <v>1</v>
      </c>
      <c r="Z187" s="9">
        <f t="shared" si="100"/>
        <v>1</v>
      </c>
      <c r="AA187" s="9">
        <f t="shared" si="101"/>
        <v>1</v>
      </c>
      <c r="AB187" s="11" t="str">
        <f t="shared" si="102"/>
        <v xml:space="preserve">②
</v>
      </c>
      <c r="AD187" s="43">
        <f t="shared" si="103"/>
        <v>0</v>
      </c>
      <c r="AE187" s="43">
        <f t="shared" si="104"/>
        <v>7.5</v>
      </c>
      <c r="AF187" s="43">
        <f t="shared" si="105"/>
        <v>11</v>
      </c>
      <c r="AH187" s="12" t="str">
        <f t="shared" si="106"/>
        <v>15款　使用料及手数料</v>
      </c>
      <c r="AI187" s="12" t="str">
        <f t="shared" si="107"/>
        <v>1項　使用料</v>
      </c>
      <c r="AJ187" s="12" t="str">
        <f t="shared" si="108"/>
        <v>2目　福祉使用料</v>
      </c>
      <c r="AK187" s="12" t="str">
        <f t="shared" si="109"/>
        <v>4節　其他使用料</v>
      </c>
      <c r="AM187" s="12" t="str">
        <f t="shared" si="110"/>
        <v>15款　使用料及手数料1項　使用料2目　福祉使用料4節　其他使用料</v>
      </c>
      <c r="AP187" s="12" t="str">
        <f t="shared" si="111"/>
        <v>15款　使用料及手数料1項　使用料2目　福祉使用料4節　其他使用料</v>
      </c>
      <c r="AQ187" s="9" t="str">
        <f t="shared" si="112"/>
        <v>15款　使用料及手数料1項　使用料2目　福祉使用料4節　其他使用料福祉局</v>
      </c>
    </row>
    <row r="188" spans="1:43" ht="26.4">
      <c r="A188" s="148">
        <f t="shared" si="96"/>
        <v>181</v>
      </c>
      <c r="B188" s="45"/>
      <c r="C188" s="45"/>
      <c r="D188" s="366" t="s">
        <v>92</v>
      </c>
      <c r="E188" s="368"/>
      <c r="F188" s="93"/>
      <c r="G188" s="94"/>
      <c r="H188" s="51">
        <f>SUM(H189:H192)</f>
        <v>104728</v>
      </c>
      <c r="I188" s="51">
        <f>SUM(I189:I192)</f>
        <v>0</v>
      </c>
      <c r="J188" s="51">
        <f t="shared" si="113"/>
        <v>-104728</v>
      </c>
      <c r="K188" s="92"/>
      <c r="L188" s="122"/>
      <c r="M188" s="115" t="str">
        <f t="shared" si="114"/>
        <v/>
      </c>
      <c r="N188" s="29" t="str">
        <f t="shared" si="91"/>
        <v>-</v>
      </c>
      <c r="O188" s="29" t="str">
        <f t="shared" si="92"/>
        <v>-</v>
      </c>
      <c r="P188" s="29" t="str">
        <f t="shared" si="93"/>
        <v>目</v>
      </c>
      <c r="Q188" s="29" t="str">
        <f t="shared" si="94"/>
        <v>-</v>
      </c>
      <c r="R188" s="29" t="str">
        <f t="shared" si="95"/>
        <v>-</v>
      </c>
      <c r="U188" s="9" t="s">
        <v>1014</v>
      </c>
      <c r="V188" s="136" t="str">
        <f t="shared" si="97"/>
        <v/>
      </c>
      <c r="X188" s="9">
        <f t="shared" si="98"/>
        <v>1</v>
      </c>
      <c r="Y188" s="9">
        <f t="shared" si="99"/>
        <v>1</v>
      </c>
      <c r="Z188" s="9">
        <f t="shared" si="100"/>
        <v>1</v>
      </c>
      <c r="AA188" s="9">
        <f t="shared" si="101"/>
        <v>1</v>
      </c>
      <c r="AB188" s="11" t="str">
        <f t="shared" si="102"/>
        <v xml:space="preserve">②
</v>
      </c>
      <c r="AD188" s="43">
        <f t="shared" si="103"/>
        <v>7.5</v>
      </c>
      <c r="AE188" s="43">
        <f t="shared" si="104"/>
        <v>0</v>
      </c>
      <c r="AF188" s="43">
        <f t="shared" si="105"/>
        <v>0</v>
      </c>
      <c r="AH188" s="12" t="str">
        <f t="shared" si="106"/>
        <v>15款　使用料及手数料</v>
      </c>
      <c r="AI188" s="12" t="str">
        <f t="shared" si="107"/>
        <v>1項　使用料</v>
      </c>
      <c r="AJ188" s="12" t="str">
        <f t="shared" si="108"/>
        <v>3目　健康使用料</v>
      </c>
      <c r="AK188" s="12">
        <f t="shared" si="109"/>
        <v>0</v>
      </c>
      <c r="AM188" s="12" t="str">
        <f t="shared" si="110"/>
        <v>15款　使用料及手数料1項　使用料3目　健康使用料</v>
      </c>
      <c r="AP188" s="12" t="str">
        <f t="shared" si="111"/>
        <v>15款　使用料及手数料1項　使用料3目　健康使用料</v>
      </c>
      <c r="AQ188" s="9" t="str">
        <f t="shared" si="112"/>
        <v>15款　使用料及手数料1項　使用料3目　健康使用料</v>
      </c>
    </row>
    <row r="189" spans="1:43" ht="26.4">
      <c r="A189" s="90">
        <f t="shared" si="96"/>
        <v>182</v>
      </c>
      <c r="B189" s="45"/>
      <c r="C189" s="45"/>
      <c r="D189" s="45"/>
      <c r="E189" s="108" t="s">
        <v>93</v>
      </c>
      <c r="F189" s="93" t="s">
        <v>806</v>
      </c>
      <c r="G189" s="94" t="s">
        <v>82</v>
      </c>
      <c r="H189" s="51">
        <v>15153</v>
      </c>
      <c r="I189" s="51"/>
      <c r="J189" s="51">
        <f t="shared" si="113"/>
        <v>-15153</v>
      </c>
      <c r="K189" s="92"/>
      <c r="L189" s="122"/>
      <c r="M189" s="115" t="str">
        <f t="shared" si="114"/>
        <v/>
      </c>
      <c r="N189" s="29" t="str">
        <f t="shared" si="91"/>
        <v>-</v>
      </c>
      <c r="O189" s="29" t="str">
        <f t="shared" si="92"/>
        <v>-</v>
      </c>
      <c r="P189" s="29" t="str">
        <f t="shared" si="93"/>
        <v>-</v>
      </c>
      <c r="Q189" s="29" t="str">
        <f t="shared" si="94"/>
        <v>節</v>
      </c>
      <c r="R189" s="29" t="str">
        <f t="shared" si="95"/>
        <v>事項</v>
      </c>
      <c r="U189" s="9" t="s">
        <v>1014</v>
      </c>
      <c r="V189" s="136" t="str">
        <f t="shared" si="97"/>
        <v>健康局</v>
      </c>
      <c r="X189" s="9">
        <f t="shared" si="98"/>
        <v>1</v>
      </c>
      <c r="Y189" s="9">
        <f t="shared" si="99"/>
        <v>1</v>
      </c>
      <c r="Z189" s="9">
        <f t="shared" si="100"/>
        <v>1</v>
      </c>
      <c r="AA189" s="9">
        <f t="shared" si="101"/>
        <v>1</v>
      </c>
      <c r="AB189" s="11" t="str">
        <f t="shared" si="102"/>
        <v xml:space="preserve">②
</v>
      </c>
      <c r="AD189" s="43">
        <f t="shared" si="103"/>
        <v>0</v>
      </c>
      <c r="AE189" s="43">
        <f t="shared" si="104"/>
        <v>8.5</v>
      </c>
      <c r="AF189" s="43">
        <f t="shared" si="105"/>
        <v>9</v>
      </c>
      <c r="AH189" s="12" t="str">
        <f t="shared" si="106"/>
        <v>15款　使用料及手数料</v>
      </c>
      <c r="AI189" s="12" t="str">
        <f t="shared" si="107"/>
        <v>1項　使用料</v>
      </c>
      <c r="AJ189" s="12" t="str">
        <f t="shared" si="108"/>
        <v>3目　健康使用料</v>
      </c>
      <c r="AK189" s="12" t="str">
        <f t="shared" si="109"/>
        <v>1節　保健所使用料</v>
      </c>
      <c r="AM189" s="12" t="str">
        <f t="shared" si="110"/>
        <v>15款　使用料及手数料1項　使用料3目　健康使用料1節　保健所使用料</v>
      </c>
      <c r="AP189" s="12" t="str">
        <f t="shared" si="111"/>
        <v>15款　使用料及手数料1項　使用料3目　健康使用料1節　保健所使用料</v>
      </c>
      <c r="AQ189" s="9" t="str">
        <f t="shared" si="112"/>
        <v>15款　使用料及手数料1項　使用料3目　健康使用料1節　保健所使用料健康局</v>
      </c>
    </row>
    <row r="190" spans="1:43" ht="39.6">
      <c r="A190" s="90">
        <f t="shared" si="96"/>
        <v>183</v>
      </c>
      <c r="B190" s="45"/>
      <c r="C190" s="45"/>
      <c r="D190" s="45"/>
      <c r="E190" s="107" t="s">
        <v>94</v>
      </c>
      <c r="F190" s="46" t="s">
        <v>779</v>
      </c>
      <c r="G190" s="47" t="s">
        <v>82</v>
      </c>
      <c r="H190" s="41">
        <v>672</v>
      </c>
      <c r="I190" s="41"/>
      <c r="J190" s="41">
        <f t="shared" si="113"/>
        <v>-672</v>
      </c>
      <c r="K190" s="42"/>
      <c r="L190" s="121"/>
      <c r="M190" s="115" t="str">
        <f t="shared" si="114"/>
        <v/>
      </c>
      <c r="N190" s="29" t="str">
        <f t="shared" si="91"/>
        <v>-</v>
      </c>
      <c r="O190" s="29" t="str">
        <f t="shared" si="92"/>
        <v>-</v>
      </c>
      <c r="P190" s="29" t="str">
        <f t="shared" si="93"/>
        <v>-</v>
      </c>
      <c r="Q190" s="29" t="str">
        <f t="shared" si="94"/>
        <v>節</v>
      </c>
      <c r="R190" s="29" t="str">
        <f t="shared" si="95"/>
        <v>事項</v>
      </c>
      <c r="U190" s="9" t="s">
        <v>1014</v>
      </c>
      <c r="V190" s="136" t="str">
        <f t="shared" si="97"/>
        <v>健康局</v>
      </c>
      <c r="X190" s="9">
        <f t="shared" si="98"/>
        <v>1</v>
      </c>
      <c r="Y190" s="9">
        <f t="shared" si="99"/>
        <v>2</v>
      </c>
      <c r="Z190" s="9">
        <f t="shared" si="100"/>
        <v>1</v>
      </c>
      <c r="AA190" s="9">
        <f t="shared" si="101"/>
        <v>2</v>
      </c>
      <c r="AB190" s="11" t="str">
        <f t="shared" si="102"/>
        <v xml:space="preserve">③
</v>
      </c>
      <c r="AD190" s="43">
        <f t="shared" si="103"/>
        <v>0</v>
      </c>
      <c r="AE190" s="43">
        <f t="shared" si="104"/>
        <v>15.5</v>
      </c>
      <c r="AF190" s="43">
        <f t="shared" si="105"/>
        <v>4</v>
      </c>
      <c r="AH190" s="12" t="str">
        <f t="shared" si="106"/>
        <v>15款　使用料及手数料</v>
      </c>
      <c r="AI190" s="12" t="str">
        <f t="shared" si="107"/>
        <v>1項　使用料</v>
      </c>
      <c r="AJ190" s="12" t="str">
        <f t="shared" si="108"/>
        <v>3目　健康使用料</v>
      </c>
      <c r="AK190" s="12" t="str">
        <f t="shared" si="109"/>
        <v>2節　こころの健康センター使用料</v>
      </c>
      <c r="AM190" s="12" t="str">
        <f t="shared" si="110"/>
        <v>15款　使用料及手数料1項　使用料3目　健康使用料2節　こころの健康センター使用料</v>
      </c>
      <c r="AP190" s="12" t="str">
        <f t="shared" si="111"/>
        <v>15款　使用料及手数料1項　使用料3目　健康使用料2節　こころの健康センター使用料</v>
      </c>
      <c r="AQ190" s="9" t="str">
        <f t="shared" si="112"/>
        <v>15款　使用料及手数料1項　使用料3目　健康使用料2節　こころの健康センター使用料健康局</v>
      </c>
    </row>
    <row r="191" spans="1:43" ht="39.6">
      <c r="A191" s="90">
        <f t="shared" si="96"/>
        <v>184</v>
      </c>
      <c r="B191" s="45"/>
      <c r="C191" s="45"/>
      <c r="D191" s="45"/>
      <c r="E191" s="107" t="s">
        <v>686</v>
      </c>
      <c r="F191" s="46" t="s">
        <v>807</v>
      </c>
      <c r="G191" s="47" t="s">
        <v>82</v>
      </c>
      <c r="H191" s="41">
        <v>84593</v>
      </c>
      <c r="I191" s="41"/>
      <c r="J191" s="41">
        <f t="shared" si="113"/>
        <v>-84593</v>
      </c>
      <c r="K191" s="42"/>
      <c r="L191" s="121"/>
      <c r="M191" s="115" t="str">
        <f t="shared" si="114"/>
        <v/>
      </c>
      <c r="N191" s="29" t="str">
        <f t="shared" si="91"/>
        <v>-</v>
      </c>
      <c r="O191" s="29" t="str">
        <f t="shared" si="92"/>
        <v>-</v>
      </c>
      <c r="P191" s="29" t="str">
        <f t="shared" si="93"/>
        <v>-</v>
      </c>
      <c r="Q191" s="29" t="str">
        <f t="shared" si="94"/>
        <v>節</v>
      </c>
      <c r="R191" s="29" t="str">
        <f t="shared" si="95"/>
        <v>事項</v>
      </c>
      <c r="U191" s="9" t="s">
        <v>1014</v>
      </c>
      <c r="V191" s="136" t="str">
        <f t="shared" si="97"/>
        <v>健康局</v>
      </c>
      <c r="X191" s="9">
        <f t="shared" si="98"/>
        <v>1</v>
      </c>
      <c r="Y191" s="9">
        <f t="shared" si="99"/>
        <v>2</v>
      </c>
      <c r="Z191" s="9">
        <f t="shared" si="100"/>
        <v>1</v>
      </c>
      <c r="AA191" s="9">
        <f t="shared" si="101"/>
        <v>2</v>
      </c>
      <c r="AB191" s="11" t="str">
        <f t="shared" si="102"/>
        <v xml:space="preserve">③
</v>
      </c>
      <c r="AD191" s="43">
        <f t="shared" si="103"/>
        <v>0</v>
      </c>
      <c r="AE191" s="43">
        <f t="shared" si="104"/>
        <v>15.5</v>
      </c>
      <c r="AF191" s="43">
        <f t="shared" si="105"/>
        <v>9</v>
      </c>
      <c r="AH191" s="12" t="str">
        <f t="shared" si="106"/>
        <v>15款　使用料及手数料</v>
      </c>
      <c r="AI191" s="12" t="str">
        <f t="shared" si="107"/>
        <v>1項　使用料</v>
      </c>
      <c r="AJ191" s="12" t="str">
        <f t="shared" si="108"/>
        <v>3目　健康使用料</v>
      </c>
      <c r="AK191" s="12" t="str">
        <f t="shared" si="109"/>
        <v>3節　環境科学研究センター使用料</v>
      </c>
      <c r="AM191" s="12" t="str">
        <f t="shared" si="110"/>
        <v>15款　使用料及手数料1項　使用料3目　健康使用料3節　環境科学研究センター使用料</v>
      </c>
      <c r="AP191" s="12" t="str">
        <f t="shared" si="111"/>
        <v>15款　使用料及手数料1項　使用料3目　健康使用料3節　環境科学研究センター使用料</v>
      </c>
      <c r="AQ191" s="9" t="str">
        <f t="shared" si="112"/>
        <v>15款　使用料及手数料1項　使用料3目　健康使用料3節　環境科学研究センター使用料健康局</v>
      </c>
    </row>
    <row r="192" spans="1:43" ht="26.4">
      <c r="A192" s="90">
        <f t="shared" si="96"/>
        <v>185</v>
      </c>
      <c r="B192" s="45"/>
      <c r="C192" s="45"/>
      <c r="D192" s="45"/>
      <c r="E192" s="107" t="s">
        <v>8</v>
      </c>
      <c r="F192" s="46" t="s">
        <v>843</v>
      </c>
      <c r="G192" s="47" t="s">
        <v>82</v>
      </c>
      <c r="H192" s="41">
        <v>4310</v>
      </c>
      <c r="I192" s="41"/>
      <c r="J192" s="41">
        <f t="shared" si="113"/>
        <v>-4310</v>
      </c>
      <c r="K192" s="42"/>
      <c r="L192" s="121"/>
      <c r="M192" s="115" t="str">
        <f t="shared" si="114"/>
        <v/>
      </c>
      <c r="N192" s="29" t="str">
        <f t="shared" si="91"/>
        <v>-</v>
      </c>
      <c r="O192" s="29" t="str">
        <f t="shared" si="92"/>
        <v>-</v>
      </c>
      <c r="P192" s="29" t="str">
        <f t="shared" si="93"/>
        <v>-</v>
      </c>
      <c r="Q192" s="29" t="str">
        <f t="shared" si="94"/>
        <v>節</v>
      </c>
      <c r="R192" s="29" t="str">
        <f t="shared" si="95"/>
        <v>事項</v>
      </c>
      <c r="U192" s="9" t="s">
        <v>1014</v>
      </c>
      <c r="V192" s="136" t="str">
        <f t="shared" si="97"/>
        <v>健康局</v>
      </c>
      <c r="X192" s="9">
        <f t="shared" si="98"/>
        <v>1</v>
      </c>
      <c r="Y192" s="9">
        <f t="shared" si="99"/>
        <v>1</v>
      </c>
      <c r="Z192" s="9">
        <f t="shared" si="100"/>
        <v>1</v>
      </c>
      <c r="AA192" s="9">
        <f t="shared" si="101"/>
        <v>1</v>
      </c>
      <c r="AB192" s="11" t="str">
        <f t="shared" si="102"/>
        <v xml:space="preserve">②
</v>
      </c>
      <c r="AD192" s="43">
        <f t="shared" si="103"/>
        <v>0</v>
      </c>
      <c r="AE192" s="43">
        <f t="shared" si="104"/>
        <v>7.5</v>
      </c>
      <c r="AF192" s="43">
        <f t="shared" si="105"/>
        <v>11</v>
      </c>
      <c r="AH192" s="12" t="str">
        <f t="shared" si="106"/>
        <v>15款　使用料及手数料</v>
      </c>
      <c r="AI192" s="12" t="str">
        <f t="shared" si="107"/>
        <v>1項　使用料</v>
      </c>
      <c r="AJ192" s="12" t="str">
        <f t="shared" si="108"/>
        <v>3目　健康使用料</v>
      </c>
      <c r="AK192" s="12" t="str">
        <f t="shared" si="109"/>
        <v>4節　其他使用料</v>
      </c>
      <c r="AM192" s="12" t="str">
        <f t="shared" si="110"/>
        <v>15款　使用料及手数料1項　使用料3目　健康使用料4節　其他使用料</v>
      </c>
      <c r="AP192" s="12" t="str">
        <f t="shared" si="111"/>
        <v>15款　使用料及手数料1項　使用料3目　健康使用料4節　其他使用料</v>
      </c>
      <c r="AQ192" s="9" t="str">
        <f t="shared" si="112"/>
        <v>15款　使用料及手数料1項　使用料3目　健康使用料4節　其他使用料健康局</v>
      </c>
    </row>
    <row r="193" spans="1:43" ht="26.4">
      <c r="A193" s="90">
        <f t="shared" si="96"/>
        <v>186</v>
      </c>
      <c r="B193" s="45"/>
      <c r="C193" s="45"/>
      <c r="D193" s="331" t="s">
        <v>3</v>
      </c>
      <c r="E193" s="333"/>
      <c r="F193" s="46"/>
      <c r="G193" s="47"/>
      <c r="H193" s="41">
        <f>SUM(H194,H195,H196,H197)</f>
        <v>1259528</v>
      </c>
      <c r="I193" s="41">
        <f>SUM(I194,I195,I196,I197)</f>
        <v>0</v>
      </c>
      <c r="J193" s="41">
        <f t="shared" si="113"/>
        <v>-1259528</v>
      </c>
      <c r="K193" s="42"/>
      <c r="L193" s="121"/>
      <c r="M193" s="115" t="str">
        <f t="shared" si="114"/>
        <v/>
      </c>
      <c r="N193" s="29" t="str">
        <f t="shared" si="91"/>
        <v>-</v>
      </c>
      <c r="O193" s="29" t="str">
        <f t="shared" si="92"/>
        <v>-</v>
      </c>
      <c r="P193" s="29" t="str">
        <f t="shared" si="93"/>
        <v>目</v>
      </c>
      <c r="Q193" s="29" t="str">
        <f t="shared" si="94"/>
        <v>-</v>
      </c>
      <c r="R193" s="29" t="str">
        <f t="shared" si="95"/>
        <v>-</v>
      </c>
      <c r="U193" s="9" t="s">
        <v>1014</v>
      </c>
      <c r="V193" s="136" t="str">
        <f t="shared" si="97"/>
        <v/>
      </c>
      <c r="X193" s="9">
        <f t="shared" si="98"/>
        <v>1</v>
      </c>
      <c r="Y193" s="9">
        <f t="shared" si="99"/>
        <v>1</v>
      </c>
      <c r="Z193" s="9">
        <f t="shared" si="100"/>
        <v>1</v>
      </c>
      <c r="AA193" s="9">
        <f t="shared" si="101"/>
        <v>1</v>
      </c>
      <c r="AB193" s="11" t="str">
        <f t="shared" si="102"/>
        <v xml:space="preserve">②
</v>
      </c>
      <c r="AD193" s="43">
        <f t="shared" si="103"/>
        <v>11.5</v>
      </c>
      <c r="AE193" s="43">
        <f t="shared" si="104"/>
        <v>0</v>
      </c>
      <c r="AF193" s="43">
        <f t="shared" si="105"/>
        <v>0</v>
      </c>
      <c r="AH193" s="12" t="str">
        <f t="shared" si="106"/>
        <v>15款　使用料及手数料</v>
      </c>
      <c r="AI193" s="12" t="str">
        <f t="shared" si="107"/>
        <v>1項　使用料</v>
      </c>
      <c r="AJ193" s="12" t="str">
        <f t="shared" si="108"/>
        <v>4目　こども青少年使用料</v>
      </c>
      <c r="AK193" s="12">
        <f t="shared" si="109"/>
        <v>0</v>
      </c>
      <c r="AM193" s="12" t="str">
        <f t="shared" si="110"/>
        <v>15款　使用料及手数料1項　使用料4目　こども青少年使用料</v>
      </c>
      <c r="AP193" s="12" t="str">
        <f t="shared" si="111"/>
        <v>15款　使用料及手数料1項　使用料4目　こども青少年使用料</v>
      </c>
      <c r="AQ193" s="9" t="str">
        <f t="shared" si="112"/>
        <v>15款　使用料及手数料1項　使用料4目　こども青少年使用料</v>
      </c>
    </row>
    <row r="194" spans="1:43" ht="26.4">
      <c r="A194" s="90">
        <f t="shared" si="96"/>
        <v>187</v>
      </c>
      <c r="B194" s="54"/>
      <c r="C194" s="45"/>
      <c r="D194" s="44"/>
      <c r="E194" s="55" t="s">
        <v>4</v>
      </c>
      <c r="F194" s="46" t="s">
        <v>747</v>
      </c>
      <c r="G194" s="47" t="s">
        <v>614</v>
      </c>
      <c r="H194" s="41">
        <v>1147971</v>
      </c>
      <c r="I194" s="41"/>
      <c r="J194" s="41">
        <f t="shared" si="113"/>
        <v>-1147971</v>
      </c>
      <c r="K194" s="104" t="s">
        <v>1271</v>
      </c>
      <c r="L194" s="121"/>
      <c r="M194" s="115" t="str">
        <f t="shared" si="114"/>
        <v/>
      </c>
      <c r="N194" s="29" t="str">
        <f t="shared" si="91"/>
        <v>-</v>
      </c>
      <c r="O194" s="29" t="str">
        <f t="shared" si="92"/>
        <v>-</v>
      </c>
      <c r="P194" s="29" t="str">
        <f t="shared" si="93"/>
        <v>-</v>
      </c>
      <c r="Q194" s="29" t="str">
        <f t="shared" si="94"/>
        <v>節</v>
      </c>
      <c r="R194" s="29" t="str">
        <f t="shared" si="95"/>
        <v>事項</v>
      </c>
      <c r="U194" s="9" t="s">
        <v>1014</v>
      </c>
      <c r="V194" s="136" t="str">
        <f t="shared" si="97"/>
        <v>こども
青少年局</v>
      </c>
      <c r="X194" s="9">
        <f t="shared" si="98"/>
        <v>1</v>
      </c>
      <c r="Y194" s="9">
        <f t="shared" si="99"/>
        <v>1</v>
      </c>
      <c r="Z194" s="9">
        <f t="shared" si="100"/>
        <v>1</v>
      </c>
      <c r="AA194" s="9">
        <f t="shared" si="101"/>
        <v>1</v>
      </c>
      <c r="AB194" s="11" t="str">
        <f t="shared" si="102"/>
        <v xml:space="preserve">②
</v>
      </c>
      <c r="AD194" s="43">
        <f t="shared" si="103"/>
        <v>0</v>
      </c>
      <c r="AE194" s="43">
        <f t="shared" si="104"/>
        <v>8.5</v>
      </c>
      <c r="AF194" s="43">
        <f t="shared" si="105"/>
        <v>9</v>
      </c>
      <c r="AH194" s="12" t="str">
        <f t="shared" si="106"/>
        <v>15款　使用料及手数料</v>
      </c>
      <c r="AI194" s="12" t="str">
        <f t="shared" si="107"/>
        <v>1項　使用料</v>
      </c>
      <c r="AJ194" s="12" t="str">
        <f t="shared" si="108"/>
        <v>4目　こども青少年使用料</v>
      </c>
      <c r="AK194" s="12" t="str">
        <f t="shared" si="109"/>
        <v>1節　保育所使用料</v>
      </c>
      <c r="AM194" s="12" t="str">
        <f t="shared" si="110"/>
        <v>15款　使用料及手数料1項　使用料4目　こども青少年使用料1節　保育所使用料</v>
      </c>
      <c r="AP194" s="12" t="str">
        <f t="shared" si="111"/>
        <v>15款　使用料及手数料1項　使用料4目　こども青少年使用料1節　保育所使用料</v>
      </c>
      <c r="AQ194" s="9" t="str">
        <f t="shared" si="112"/>
        <v>15款　使用料及手数料1項　使用料4目　こども青少年使用料1節　保育所使用料こども
青少年局</v>
      </c>
    </row>
    <row r="195" spans="1:43" ht="26.4">
      <c r="A195" s="90">
        <f t="shared" si="96"/>
        <v>188</v>
      </c>
      <c r="B195" s="45"/>
      <c r="C195" s="45"/>
      <c r="D195" s="45"/>
      <c r="E195" s="107" t="s">
        <v>6</v>
      </c>
      <c r="F195" s="39" t="s">
        <v>1069</v>
      </c>
      <c r="G195" s="47" t="s">
        <v>614</v>
      </c>
      <c r="H195" s="41">
        <v>71684</v>
      </c>
      <c r="I195" s="41"/>
      <c r="J195" s="41">
        <f t="shared" si="113"/>
        <v>-71684</v>
      </c>
      <c r="K195" s="104" t="s">
        <v>1272</v>
      </c>
      <c r="L195" s="121"/>
      <c r="M195" s="115" t="str">
        <f t="shared" si="114"/>
        <v/>
      </c>
      <c r="N195" s="29" t="str">
        <f t="shared" si="91"/>
        <v>-</v>
      </c>
      <c r="O195" s="29" t="str">
        <f t="shared" si="92"/>
        <v>-</v>
      </c>
      <c r="P195" s="29" t="str">
        <f t="shared" si="93"/>
        <v>-</v>
      </c>
      <c r="Q195" s="29" t="str">
        <f t="shared" si="94"/>
        <v>節</v>
      </c>
      <c r="R195" s="29" t="str">
        <f t="shared" si="95"/>
        <v>事項</v>
      </c>
      <c r="U195" s="9" t="s">
        <v>1014</v>
      </c>
      <c r="V195" s="136" t="str">
        <f t="shared" si="97"/>
        <v>こども
青少年局</v>
      </c>
      <c r="X195" s="9">
        <f t="shared" si="98"/>
        <v>1</v>
      </c>
      <c r="Y195" s="9">
        <f t="shared" si="99"/>
        <v>1</v>
      </c>
      <c r="Z195" s="9">
        <f t="shared" si="100"/>
        <v>1</v>
      </c>
      <c r="AA195" s="9">
        <f t="shared" si="101"/>
        <v>1</v>
      </c>
      <c r="AB195" s="11" t="str">
        <f t="shared" si="102"/>
        <v xml:space="preserve">②
</v>
      </c>
      <c r="AD195" s="43">
        <f t="shared" si="103"/>
        <v>0</v>
      </c>
      <c r="AE195" s="43">
        <f t="shared" si="104"/>
        <v>8.5</v>
      </c>
      <c r="AF195" s="43">
        <f t="shared" si="105"/>
        <v>15</v>
      </c>
      <c r="AH195" s="12" t="str">
        <f t="shared" si="106"/>
        <v>15款　使用料及手数料</v>
      </c>
      <c r="AI195" s="12" t="str">
        <f t="shared" si="107"/>
        <v>1項　使用料</v>
      </c>
      <c r="AJ195" s="12" t="str">
        <f t="shared" si="108"/>
        <v>4目　こども青少年使用料</v>
      </c>
      <c r="AK195" s="12" t="str">
        <f t="shared" si="109"/>
        <v>2節　幼稚園使用料</v>
      </c>
      <c r="AM195" s="12" t="str">
        <f t="shared" si="110"/>
        <v>15款　使用料及手数料1項　使用料4目　こども青少年使用料2節　幼稚園使用料</v>
      </c>
      <c r="AP195" s="12" t="str">
        <f t="shared" si="111"/>
        <v>15款　使用料及手数料1項　使用料4目　こども青少年使用料2節　幼稚園使用料</v>
      </c>
      <c r="AQ195" s="9" t="str">
        <f t="shared" si="112"/>
        <v>15款　使用料及手数料1項　使用料4目　こども青少年使用料2節　幼稚園使用料こども
青少年局</v>
      </c>
    </row>
    <row r="196" spans="1:43" ht="26.4">
      <c r="A196" s="90">
        <f t="shared" si="96"/>
        <v>189</v>
      </c>
      <c r="B196" s="54"/>
      <c r="C196" s="45"/>
      <c r="D196" s="45"/>
      <c r="E196" s="55" t="s">
        <v>7</v>
      </c>
      <c r="F196" s="39" t="s">
        <v>780</v>
      </c>
      <c r="G196" s="47" t="s">
        <v>614</v>
      </c>
      <c r="H196" s="41">
        <v>12704</v>
      </c>
      <c r="I196" s="41"/>
      <c r="J196" s="41">
        <f t="shared" si="113"/>
        <v>-12704</v>
      </c>
      <c r="K196" s="53"/>
      <c r="L196" s="121"/>
      <c r="M196" s="115" t="str">
        <f t="shared" si="114"/>
        <v/>
      </c>
      <c r="N196" s="29" t="str">
        <f t="shared" si="91"/>
        <v>-</v>
      </c>
      <c r="O196" s="29" t="str">
        <f t="shared" si="92"/>
        <v>-</v>
      </c>
      <c r="P196" s="29" t="str">
        <f t="shared" si="93"/>
        <v>-</v>
      </c>
      <c r="Q196" s="29" t="str">
        <f t="shared" si="94"/>
        <v>節</v>
      </c>
      <c r="R196" s="29" t="str">
        <f t="shared" si="95"/>
        <v>事項</v>
      </c>
      <c r="U196" s="9" t="s">
        <v>1014</v>
      </c>
      <c r="V196" s="136" t="str">
        <f t="shared" si="97"/>
        <v>こども
青少年局</v>
      </c>
      <c r="X196" s="9">
        <f t="shared" si="98"/>
        <v>1</v>
      </c>
      <c r="Y196" s="9">
        <f t="shared" si="99"/>
        <v>1</v>
      </c>
      <c r="Z196" s="9">
        <f t="shared" si="100"/>
        <v>1</v>
      </c>
      <c r="AA196" s="9">
        <f t="shared" si="101"/>
        <v>1</v>
      </c>
      <c r="AB196" s="11" t="str">
        <f t="shared" si="102"/>
        <v xml:space="preserve">②
</v>
      </c>
      <c r="AD196" s="43">
        <f t="shared" si="103"/>
        <v>0</v>
      </c>
      <c r="AE196" s="43">
        <f t="shared" si="104"/>
        <v>10.5</v>
      </c>
      <c r="AF196" s="43">
        <f t="shared" si="105"/>
        <v>9</v>
      </c>
      <c r="AH196" s="12" t="str">
        <f t="shared" si="106"/>
        <v>15款　使用料及手数料</v>
      </c>
      <c r="AI196" s="12" t="str">
        <f t="shared" si="107"/>
        <v>1項　使用料</v>
      </c>
      <c r="AJ196" s="12" t="str">
        <f t="shared" si="108"/>
        <v>4目　こども青少年使用料</v>
      </c>
      <c r="AK196" s="12" t="str">
        <f t="shared" si="109"/>
        <v>3節　青少年施設使用料</v>
      </c>
      <c r="AM196" s="12" t="str">
        <f t="shared" si="110"/>
        <v>15款　使用料及手数料1項　使用料4目　こども青少年使用料3節　青少年施設使用料</v>
      </c>
      <c r="AP196" s="12" t="str">
        <f t="shared" si="111"/>
        <v>15款　使用料及手数料1項　使用料4目　こども青少年使用料3節　青少年施設使用料</v>
      </c>
      <c r="AQ196" s="9" t="str">
        <f t="shared" si="112"/>
        <v>15款　使用料及手数料1項　使用料4目　こども青少年使用料3節　青少年施設使用料こども
青少年局</v>
      </c>
    </row>
    <row r="197" spans="1:43" ht="26.4">
      <c r="A197" s="90">
        <f t="shared" si="96"/>
        <v>190</v>
      </c>
      <c r="B197" s="45"/>
      <c r="C197" s="45"/>
      <c r="D197" s="48"/>
      <c r="E197" s="107" t="s">
        <v>8</v>
      </c>
      <c r="F197" s="46" t="s">
        <v>843</v>
      </c>
      <c r="G197" s="47" t="s">
        <v>614</v>
      </c>
      <c r="H197" s="41">
        <v>27169</v>
      </c>
      <c r="I197" s="41"/>
      <c r="J197" s="41">
        <f t="shared" si="113"/>
        <v>-27169</v>
      </c>
      <c r="K197" s="42"/>
      <c r="L197" s="121"/>
      <c r="M197" s="115" t="str">
        <f t="shared" si="114"/>
        <v/>
      </c>
      <c r="N197" s="29" t="str">
        <f t="shared" si="91"/>
        <v>-</v>
      </c>
      <c r="O197" s="29" t="str">
        <f t="shared" si="92"/>
        <v>-</v>
      </c>
      <c r="P197" s="29" t="str">
        <f t="shared" si="93"/>
        <v>-</v>
      </c>
      <c r="Q197" s="29" t="str">
        <f t="shared" si="94"/>
        <v>節</v>
      </c>
      <c r="R197" s="29" t="str">
        <f t="shared" si="95"/>
        <v>事項</v>
      </c>
      <c r="U197" s="9" t="s">
        <v>1014</v>
      </c>
      <c r="V197" s="136" t="str">
        <f t="shared" si="97"/>
        <v>こども
青少年局</v>
      </c>
      <c r="X197" s="9">
        <f t="shared" si="98"/>
        <v>1</v>
      </c>
      <c r="Y197" s="9">
        <f t="shared" si="99"/>
        <v>1</v>
      </c>
      <c r="Z197" s="9">
        <f t="shared" si="100"/>
        <v>1</v>
      </c>
      <c r="AA197" s="9">
        <f t="shared" si="101"/>
        <v>1</v>
      </c>
      <c r="AB197" s="11" t="str">
        <f t="shared" si="102"/>
        <v xml:space="preserve">②
</v>
      </c>
      <c r="AD197" s="43">
        <f t="shared" si="103"/>
        <v>0</v>
      </c>
      <c r="AE197" s="43">
        <f t="shared" si="104"/>
        <v>7.5</v>
      </c>
      <c r="AF197" s="43">
        <f t="shared" si="105"/>
        <v>11</v>
      </c>
      <c r="AH197" s="12" t="str">
        <f t="shared" si="106"/>
        <v>15款　使用料及手数料</v>
      </c>
      <c r="AI197" s="12" t="str">
        <f t="shared" si="107"/>
        <v>1項　使用料</v>
      </c>
      <c r="AJ197" s="12" t="str">
        <f t="shared" si="108"/>
        <v>4目　こども青少年使用料</v>
      </c>
      <c r="AK197" s="12" t="str">
        <f t="shared" si="109"/>
        <v>4節　其他使用料</v>
      </c>
      <c r="AM197" s="12" t="str">
        <f t="shared" si="110"/>
        <v>15款　使用料及手数料1項　使用料4目　こども青少年使用料4節　其他使用料</v>
      </c>
      <c r="AP197" s="12" t="str">
        <f t="shared" si="111"/>
        <v>15款　使用料及手数料1項　使用料4目　こども青少年使用料4節　其他使用料</v>
      </c>
      <c r="AQ197" s="9" t="str">
        <f t="shared" si="112"/>
        <v>15款　使用料及手数料1項　使用料4目　こども青少年使用料4節　其他使用料こども
青少年局</v>
      </c>
    </row>
    <row r="198" spans="1:43" ht="26.4">
      <c r="A198" s="90">
        <f t="shared" si="96"/>
        <v>191</v>
      </c>
      <c r="B198" s="45"/>
      <c r="C198" s="45"/>
      <c r="D198" s="331" t="s">
        <v>95</v>
      </c>
      <c r="E198" s="333"/>
      <c r="F198" s="46"/>
      <c r="G198" s="47"/>
      <c r="H198" s="41">
        <f>SUM(H199:H201)</f>
        <v>1005718</v>
      </c>
      <c r="I198" s="41">
        <f>SUM(I199:I201)</f>
        <v>0</v>
      </c>
      <c r="J198" s="41">
        <f t="shared" si="113"/>
        <v>-1005718</v>
      </c>
      <c r="K198" s="42"/>
      <c r="L198" s="121"/>
      <c r="M198" s="115" t="str">
        <f t="shared" si="114"/>
        <v/>
      </c>
      <c r="N198" s="29" t="str">
        <f t="shared" si="91"/>
        <v>-</v>
      </c>
      <c r="O198" s="29" t="str">
        <f t="shared" si="92"/>
        <v>-</v>
      </c>
      <c r="P198" s="29" t="str">
        <f t="shared" si="93"/>
        <v>目</v>
      </c>
      <c r="Q198" s="29" t="str">
        <f t="shared" si="94"/>
        <v>-</v>
      </c>
      <c r="R198" s="29" t="str">
        <f t="shared" si="95"/>
        <v>-</v>
      </c>
      <c r="U198" s="9" t="s">
        <v>1014</v>
      </c>
      <c r="V198" s="136" t="str">
        <f t="shared" si="97"/>
        <v/>
      </c>
      <c r="X198" s="9">
        <f t="shared" si="98"/>
        <v>1</v>
      </c>
      <c r="Y198" s="9">
        <f t="shared" si="99"/>
        <v>1</v>
      </c>
      <c r="Z198" s="9">
        <f t="shared" si="100"/>
        <v>1</v>
      </c>
      <c r="AA198" s="9">
        <f t="shared" si="101"/>
        <v>1</v>
      </c>
      <c r="AB198" s="11" t="str">
        <f t="shared" si="102"/>
        <v xml:space="preserve">②
</v>
      </c>
      <c r="AD198" s="43">
        <f t="shared" si="103"/>
        <v>7.5</v>
      </c>
      <c r="AE198" s="43">
        <f t="shared" si="104"/>
        <v>0</v>
      </c>
      <c r="AF198" s="43">
        <f t="shared" si="105"/>
        <v>0</v>
      </c>
      <c r="AH198" s="12" t="str">
        <f t="shared" si="106"/>
        <v>15款　使用料及手数料</v>
      </c>
      <c r="AI198" s="12" t="str">
        <f t="shared" si="107"/>
        <v>1項　使用料</v>
      </c>
      <c r="AJ198" s="12" t="str">
        <f t="shared" si="108"/>
        <v>5目　環境使用料</v>
      </c>
      <c r="AK198" s="12">
        <f t="shared" si="109"/>
        <v>0</v>
      </c>
      <c r="AM198" s="12" t="str">
        <f t="shared" si="110"/>
        <v>15款　使用料及手数料1項　使用料5目　環境使用料</v>
      </c>
      <c r="AP198" s="12" t="str">
        <f t="shared" si="111"/>
        <v>15款　使用料及手数料1項　使用料5目　環境使用料</v>
      </c>
      <c r="AQ198" s="9" t="str">
        <f t="shared" si="112"/>
        <v>15款　使用料及手数料1項　使用料5目　環境使用料</v>
      </c>
    </row>
    <row r="199" spans="1:43" ht="26.4">
      <c r="A199" s="90">
        <f t="shared" si="96"/>
        <v>192</v>
      </c>
      <c r="B199" s="45"/>
      <c r="C199" s="45"/>
      <c r="D199" s="44"/>
      <c r="E199" s="107" t="s">
        <v>96</v>
      </c>
      <c r="F199" s="46" t="s">
        <v>506</v>
      </c>
      <c r="G199" s="47" t="s">
        <v>98</v>
      </c>
      <c r="H199" s="41">
        <v>527534</v>
      </c>
      <c r="I199" s="41"/>
      <c r="J199" s="41">
        <f t="shared" si="113"/>
        <v>-527534</v>
      </c>
      <c r="K199" s="42"/>
      <c r="L199" s="121"/>
      <c r="M199" s="115" t="str">
        <f t="shared" si="114"/>
        <v/>
      </c>
      <c r="N199" s="29" t="str">
        <f t="shared" si="91"/>
        <v>-</v>
      </c>
      <c r="O199" s="29" t="str">
        <f t="shared" si="92"/>
        <v>-</v>
      </c>
      <c r="P199" s="29" t="str">
        <f t="shared" si="93"/>
        <v>-</v>
      </c>
      <c r="Q199" s="29" t="str">
        <f t="shared" si="94"/>
        <v>節</v>
      </c>
      <c r="R199" s="29" t="str">
        <f t="shared" si="95"/>
        <v>事項</v>
      </c>
      <c r="U199" s="9" t="s">
        <v>1014</v>
      </c>
      <c r="V199" s="136" t="str">
        <f t="shared" si="97"/>
        <v>環境局</v>
      </c>
      <c r="X199" s="9">
        <f t="shared" si="98"/>
        <v>1</v>
      </c>
      <c r="Y199" s="9">
        <f t="shared" si="99"/>
        <v>1</v>
      </c>
      <c r="Z199" s="9">
        <f t="shared" si="100"/>
        <v>1</v>
      </c>
      <c r="AA199" s="9">
        <f t="shared" si="101"/>
        <v>1</v>
      </c>
      <c r="AB199" s="11" t="str">
        <f t="shared" si="102"/>
        <v xml:space="preserve">②
</v>
      </c>
      <c r="AD199" s="43">
        <f t="shared" si="103"/>
        <v>0</v>
      </c>
      <c r="AE199" s="43">
        <f t="shared" si="104"/>
        <v>7.5</v>
      </c>
      <c r="AF199" s="43">
        <f t="shared" si="105"/>
        <v>4</v>
      </c>
      <c r="AH199" s="12" t="str">
        <f t="shared" si="106"/>
        <v>15款　使用料及手数料</v>
      </c>
      <c r="AI199" s="12" t="str">
        <f t="shared" si="107"/>
        <v>1項　使用料</v>
      </c>
      <c r="AJ199" s="12" t="str">
        <f t="shared" si="108"/>
        <v>5目　環境使用料</v>
      </c>
      <c r="AK199" s="12" t="str">
        <f t="shared" si="109"/>
        <v>1節　斎場使用料</v>
      </c>
      <c r="AM199" s="12" t="str">
        <f t="shared" si="110"/>
        <v>15款　使用料及手数料1項　使用料5目　環境使用料1節　斎場使用料</v>
      </c>
      <c r="AP199" s="12" t="str">
        <f t="shared" si="111"/>
        <v>15款　使用料及手数料1項　使用料5目　環境使用料1節　斎場使用料</v>
      </c>
      <c r="AQ199" s="9" t="str">
        <f t="shared" si="112"/>
        <v>15款　使用料及手数料1項　使用料5目　環境使用料1節　斎場使用料環境局</v>
      </c>
    </row>
    <row r="200" spans="1:43" ht="26.4">
      <c r="A200" s="90">
        <f t="shared" si="96"/>
        <v>193</v>
      </c>
      <c r="B200" s="45"/>
      <c r="C200" s="45"/>
      <c r="D200" s="45"/>
      <c r="E200" s="107" t="s">
        <v>97</v>
      </c>
      <c r="F200" s="46" t="s">
        <v>1277</v>
      </c>
      <c r="G200" s="47" t="s">
        <v>98</v>
      </c>
      <c r="H200" s="41">
        <v>436255</v>
      </c>
      <c r="I200" s="41"/>
      <c r="J200" s="41">
        <f t="shared" si="113"/>
        <v>-436255</v>
      </c>
      <c r="K200" s="42"/>
      <c r="L200" s="121"/>
      <c r="M200" s="115" t="str">
        <f t="shared" si="114"/>
        <v/>
      </c>
      <c r="N200" s="29" t="str">
        <f t="shared" ref="N200:N262" si="115">IF(B200&lt;&gt;"","款","-")</f>
        <v>-</v>
      </c>
      <c r="O200" s="29" t="str">
        <f t="shared" ref="O200:O262" si="116">IF(C200&lt;&gt;"","項","-")</f>
        <v>-</v>
      </c>
      <c r="P200" s="29" t="str">
        <f t="shared" ref="P200:P262" si="117">IF(D200&lt;&gt;"","目","-")</f>
        <v>-</v>
      </c>
      <c r="Q200" s="29" t="str">
        <f t="shared" ref="Q200:Q262" si="118">IF(E200&lt;&gt;"","節","-")</f>
        <v>節</v>
      </c>
      <c r="R200" s="29" t="str">
        <f t="shared" ref="R200:R262" si="119">IF(F200&lt;&gt;"","事項","-")</f>
        <v>事項</v>
      </c>
      <c r="U200" s="9" t="s">
        <v>1014</v>
      </c>
      <c r="V200" s="136" t="str">
        <f t="shared" si="97"/>
        <v>環境局</v>
      </c>
      <c r="X200" s="9">
        <f t="shared" si="98"/>
        <v>1</v>
      </c>
      <c r="Y200" s="9">
        <f t="shared" si="99"/>
        <v>1</v>
      </c>
      <c r="Z200" s="9">
        <f t="shared" si="100"/>
        <v>1</v>
      </c>
      <c r="AA200" s="9">
        <f t="shared" si="101"/>
        <v>1</v>
      </c>
      <c r="AB200" s="11" t="str">
        <f t="shared" si="102"/>
        <v xml:space="preserve">②
</v>
      </c>
      <c r="AD200" s="43">
        <f t="shared" si="103"/>
        <v>0</v>
      </c>
      <c r="AE200" s="43">
        <f t="shared" si="104"/>
        <v>7.5</v>
      </c>
      <c r="AF200" s="43">
        <f t="shared" si="105"/>
        <v>5</v>
      </c>
      <c r="AH200" s="12" t="str">
        <f t="shared" si="106"/>
        <v>15款　使用料及手数料</v>
      </c>
      <c r="AI200" s="12" t="str">
        <f t="shared" si="107"/>
        <v>1項　使用料</v>
      </c>
      <c r="AJ200" s="12" t="str">
        <f t="shared" si="108"/>
        <v>5目　環境使用料</v>
      </c>
      <c r="AK200" s="12" t="str">
        <f t="shared" si="109"/>
        <v>2節　霊園使用料</v>
      </c>
      <c r="AM200" s="12" t="str">
        <f t="shared" si="110"/>
        <v>15款　使用料及手数料1項　使用料5目　環境使用料2節　霊園使用料</v>
      </c>
      <c r="AP200" s="12" t="str">
        <f t="shared" si="111"/>
        <v>15款　使用料及手数料1項　使用料5目　環境使用料2節　霊園使用料</v>
      </c>
      <c r="AQ200" s="9" t="str">
        <f t="shared" si="112"/>
        <v>15款　使用料及手数料1項　使用料5目　環境使用料2節　霊園使用料環境局</v>
      </c>
    </row>
    <row r="201" spans="1:43" ht="26.4">
      <c r="A201" s="90">
        <f t="shared" si="96"/>
        <v>194</v>
      </c>
      <c r="B201" s="45"/>
      <c r="C201" s="45"/>
      <c r="D201" s="45"/>
      <c r="E201" s="107" t="s">
        <v>85</v>
      </c>
      <c r="F201" s="46" t="s">
        <v>843</v>
      </c>
      <c r="G201" s="47" t="s">
        <v>98</v>
      </c>
      <c r="H201" s="41">
        <v>41929</v>
      </c>
      <c r="I201" s="41"/>
      <c r="J201" s="41">
        <f t="shared" si="113"/>
        <v>-41929</v>
      </c>
      <c r="K201" s="42"/>
      <c r="L201" s="121"/>
      <c r="M201" s="115" t="str">
        <f t="shared" si="114"/>
        <v/>
      </c>
      <c r="N201" s="29" t="str">
        <f t="shared" si="115"/>
        <v>-</v>
      </c>
      <c r="O201" s="29" t="str">
        <f t="shared" si="116"/>
        <v>-</v>
      </c>
      <c r="P201" s="29" t="str">
        <f t="shared" si="117"/>
        <v>-</v>
      </c>
      <c r="Q201" s="29" t="str">
        <f t="shared" si="118"/>
        <v>節</v>
      </c>
      <c r="R201" s="29" t="str">
        <f t="shared" si="119"/>
        <v>事項</v>
      </c>
      <c r="U201" s="9" t="s">
        <v>1014</v>
      </c>
      <c r="V201" s="136" t="str">
        <f t="shared" si="97"/>
        <v>環境局</v>
      </c>
      <c r="X201" s="9">
        <f t="shared" si="98"/>
        <v>1</v>
      </c>
      <c r="Y201" s="9">
        <f t="shared" si="99"/>
        <v>1</v>
      </c>
      <c r="Z201" s="9">
        <f t="shared" si="100"/>
        <v>1</v>
      </c>
      <c r="AA201" s="9">
        <f t="shared" si="101"/>
        <v>1</v>
      </c>
      <c r="AB201" s="11" t="str">
        <f t="shared" si="102"/>
        <v xml:space="preserve">②
</v>
      </c>
      <c r="AD201" s="43">
        <f t="shared" si="103"/>
        <v>0</v>
      </c>
      <c r="AE201" s="43">
        <f t="shared" si="104"/>
        <v>7.5</v>
      </c>
      <c r="AF201" s="43">
        <f t="shared" si="105"/>
        <v>11</v>
      </c>
      <c r="AH201" s="12" t="str">
        <f t="shared" si="106"/>
        <v>15款　使用料及手数料</v>
      </c>
      <c r="AI201" s="12" t="str">
        <f t="shared" si="107"/>
        <v>1項　使用料</v>
      </c>
      <c r="AJ201" s="12" t="str">
        <f t="shared" si="108"/>
        <v>5目　環境使用料</v>
      </c>
      <c r="AK201" s="12" t="str">
        <f t="shared" si="109"/>
        <v>3節　其他使用料</v>
      </c>
      <c r="AM201" s="12" t="str">
        <f t="shared" si="110"/>
        <v>15款　使用料及手数料1項　使用料5目　環境使用料3節　其他使用料</v>
      </c>
      <c r="AP201" s="12" t="str">
        <f t="shared" si="111"/>
        <v>15款　使用料及手数料1項　使用料5目　環境使用料3節　其他使用料</v>
      </c>
      <c r="AQ201" s="9" t="str">
        <f t="shared" si="112"/>
        <v>15款　使用料及手数料1項　使用料5目　環境使用料3節　其他使用料環境局</v>
      </c>
    </row>
    <row r="202" spans="1:43" ht="26.4">
      <c r="A202" s="90">
        <f t="shared" si="96"/>
        <v>195</v>
      </c>
      <c r="B202" s="45"/>
      <c r="C202" s="45"/>
      <c r="D202" s="331" t="s">
        <v>99</v>
      </c>
      <c r="E202" s="333"/>
      <c r="F202" s="46"/>
      <c r="G202" s="47"/>
      <c r="H202" s="41">
        <f>SUM(H203:H206)</f>
        <v>195606</v>
      </c>
      <c r="I202" s="41">
        <f>SUM(I203:I206)</f>
        <v>0</v>
      </c>
      <c r="J202" s="41">
        <f t="shared" si="113"/>
        <v>-195606</v>
      </c>
      <c r="K202" s="42"/>
      <c r="L202" s="121"/>
      <c r="M202" s="115" t="str">
        <f t="shared" si="114"/>
        <v/>
      </c>
      <c r="N202" s="29" t="str">
        <f t="shared" si="115"/>
        <v>-</v>
      </c>
      <c r="O202" s="29" t="str">
        <f t="shared" si="116"/>
        <v>-</v>
      </c>
      <c r="P202" s="29" t="str">
        <f t="shared" si="117"/>
        <v>目</v>
      </c>
      <c r="Q202" s="29" t="str">
        <f t="shared" si="118"/>
        <v>-</v>
      </c>
      <c r="R202" s="29" t="str">
        <f t="shared" si="119"/>
        <v>-</v>
      </c>
      <c r="U202" s="9" t="s">
        <v>1014</v>
      </c>
      <c r="V202" s="136" t="str">
        <f t="shared" si="97"/>
        <v/>
      </c>
      <c r="X202" s="9">
        <f t="shared" si="98"/>
        <v>1</v>
      </c>
      <c r="Y202" s="9">
        <f t="shared" si="99"/>
        <v>1</v>
      </c>
      <c r="Z202" s="9">
        <f t="shared" si="100"/>
        <v>1</v>
      </c>
      <c r="AA202" s="9">
        <f t="shared" si="101"/>
        <v>1</v>
      </c>
      <c r="AB202" s="11" t="str">
        <f t="shared" si="102"/>
        <v xml:space="preserve">②
</v>
      </c>
      <c r="AD202" s="43">
        <f t="shared" si="103"/>
        <v>9.5</v>
      </c>
      <c r="AE202" s="43">
        <f t="shared" si="104"/>
        <v>0</v>
      </c>
      <c r="AF202" s="43">
        <f t="shared" si="105"/>
        <v>0</v>
      </c>
      <c r="AH202" s="12" t="str">
        <f t="shared" si="106"/>
        <v>15款　使用料及手数料</v>
      </c>
      <c r="AI202" s="12" t="str">
        <f t="shared" si="107"/>
        <v>1項　使用料</v>
      </c>
      <c r="AJ202" s="12" t="str">
        <f t="shared" si="108"/>
        <v>6目　経済戦略使用料</v>
      </c>
      <c r="AK202" s="12">
        <f t="shared" si="109"/>
        <v>0</v>
      </c>
      <c r="AM202" s="12" t="str">
        <f t="shared" si="110"/>
        <v>15款　使用料及手数料1項　使用料6目　経済戦略使用料</v>
      </c>
      <c r="AP202" s="12" t="str">
        <f t="shared" si="111"/>
        <v>15款　使用料及手数料1項　使用料6目　経済戦略使用料</v>
      </c>
      <c r="AQ202" s="9" t="str">
        <f t="shared" si="112"/>
        <v>15款　使用料及手数料1項　使用料6目　経済戦略使用料</v>
      </c>
    </row>
    <row r="203" spans="1:43" ht="26.4">
      <c r="A203" s="90">
        <f t="shared" si="96"/>
        <v>196</v>
      </c>
      <c r="B203" s="45"/>
      <c r="C203" s="45"/>
      <c r="D203" s="44"/>
      <c r="E203" s="107" t="s">
        <v>1090</v>
      </c>
      <c r="F203" s="107" t="s">
        <v>1091</v>
      </c>
      <c r="G203" s="47" t="s">
        <v>1074</v>
      </c>
      <c r="H203" s="41">
        <v>78723</v>
      </c>
      <c r="I203" s="41"/>
      <c r="J203" s="41">
        <f t="shared" si="113"/>
        <v>-78723</v>
      </c>
      <c r="K203" s="42"/>
      <c r="L203" s="121"/>
      <c r="M203" s="115" t="str">
        <f t="shared" si="114"/>
        <v/>
      </c>
      <c r="N203" s="29" t="str">
        <f t="shared" si="115"/>
        <v>-</v>
      </c>
      <c r="O203" s="29" t="str">
        <f t="shared" si="116"/>
        <v>-</v>
      </c>
      <c r="P203" s="29" t="str">
        <f t="shared" si="117"/>
        <v>-</v>
      </c>
      <c r="Q203" s="29" t="str">
        <f t="shared" si="118"/>
        <v>節</v>
      </c>
      <c r="R203" s="29" t="str">
        <f t="shared" si="119"/>
        <v>事項</v>
      </c>
      <c r="U203" s="9" t="s">
        <v>1014</v>
      </c>
      <c r="V203" s="136" t="str">
        <f t="shared" si="97"/>
        <v>経済戦略局</v>
      </c>
      <c r="X203" s="9">
        <f t="shared" si="98"/>
        <v>1</v>
      </c>
      <c r="Y203" s="9">
        <f t="shared" si="99"/>
        <v>1</v>
      </c>
      <c r="Z203" s="9">
        <f t="shared" si="100"/>
        <v>1</v>
      </c>
      <c r="AA203" s="9">
        <f t="shared" si="101"/>
        <v>1</v>
      </c>
      <c r="AB203" s="11" t="str">
        <f t="shared" si="102"/>
        <v xml:space="preserve">②
</v>
      </c>
      <c r="AD203" s="43">
        <f t="shared" si="103"/>
        <v>0</v>
      </c>
      <c r="AE203" s="43">
        <f t="shared" si="104"/>
        <v>10.5</v>
      </c>
      <c r="AF203" s="43">
        <f t="shared" si="105"/>
        <v>4</v>
      </c>
      <c r="AH203" s="12" t="str">
        <f t="shared" si="106"/>
        <v>15款　使用料及手数料</v>
      </c>
      <c r="AI203" s="12" t="str">
        <f t="shared" si="107"/>
        <v>1項　使用料</v>
      </c>
      <c r="AJ203" s="12" t="str">
        <f t="shared" si="108"/>
        <v>6目　経済戦略使用料</v>
      </c>
      <c r="AK203" s="12" t="str">
        <f t="shared" si="109"/>
        <v>1節　産業創造館使用料</v>
      </c>
      <c r="AM203" s="12" t="str">
        <f t="shared" si="110"/>
        <v>15款　使用料及手数料1項　使用料6目　経済戦略使用料1節　産業創造館使用料</v>
      </c>
      <c r="AP203" s="12" t="str">
        <f t="shared" si="111"/>
        <v>15款　使用料及手数料1項　使用料6目　経済戦略使用料1節　産業創造館使用料</v>
      </c>
      <c r="AQ203" s="9" t="str">
        <f t="shared" si="112"/>
        <v>15款　使用料及手数料1項　使用料6目　経済戦略使用料1節　産業創造館使用料経済戦略局</v>
      </c>
    </row>
    <row r="204" spans="1:43" ht="26.4">
      <c r="A204" s="90">
        <f t="shared" si="96"/>
        <v>197</v>
      </c>
      <c r="B204" s="45"/>
      <c r="C204" s="45"/>
      <c r="D204" s="45"/>
      <c r="E204" s="107" t="s">
        <v>1092</v>
      </c>
      <c r="F204" s="107" t="s">
        <v>661</v>
      </c>
      <c r="G204" s="47" t="s">
        <v>1074</v>
      </c>
      <c r="H204" s="41">
        <v>18072</v>
      </c>
      <c r="I204" s="41"/>
      <c r="J204" s="41">
        <f t="shared" si="113"/>
        <v>-18072</v>
      </c>
      <c r="K204" s="42"/>
      <c r="L204" s="121"/>
      <c r="M204" s="115" t="str">
        <f t="shared" si="114"/>
        <v/>
      </c>
      <c r="N204" s="29" t="str">
        <f t="shared" si="115"/>
        <v>-</v>
      </c>
      <c r="O204" s="29" t="str">
        <f t="shared" si="116"/>
        <v>-</v>
      </c>
      <c r="P204" s="29" t="str">
        <f t="shared" si="117"/>
        <v>-</v>
      </c>
      <c r="Q204" s="29" t="str">
        <f t="shared" si="118"/>
        <v>節</v>
      </c>
      <c r="R204" s="29" t="str">
        <f t="shared" si="119"/>
        <v>事項</v>
      </c>
      <c r="U204" s="9" t="s">
        <v>1014</v>
      </c>
      <c r="V204" s="136" t="str">
        <f t="shared" si="97"/>
        <v>経済戦略局</v>
      </c>
      <c r="X204" s="9">
        <f t="shared" si="98"/>
        <v>1</v>
      </c>
      <c r="Y204" s="9">
        <f t="shared" si="99"/>
        <v>1</v>
      </c>
      <c r="Z204" s="9">
        <f t="shared" si="100"/>
        <v>1</v>
      </c>
      <c r="AA204" s="9">
        <f t="shared" si="101"/>
        <v>1</v>
      </c>
      <c r="AB204" s="11" t="str">
        <f t="shared" si="102"/>
        <v xml:space="preserve">②
</v>
      </c>
      <c r="AD204" s="43">
        <f t="shared" si="103"/>
        <v>0</v>
      </c>
      <c r="AE204" s="43">
        <f t="shared" si="104"/>
        <v>7.5</v>
      </c>
      <c r="AF204" s="43">
        <f t="shared" si="105"/>
        <v>10</v>
      </c>
      <c r="AH204" s="12" t="str">
        <f t="shared" si="106"/>
        <v>15款　使用料及手数料</v>
      </c>
      <c r="AI204" s="12" t="str">
        <f t="shared" si="107"/>
        <v>1項　使用料</v>
      </c>
      <c r="AJ204" s="12" t="str">
        <f t="shared" si="108"/>
        <v>6目　経済戦略使用料</v>
      </c>
      <c r="AK204" s="12" t="str">
        <f t="shared" si="109"/>
        <v>2節　公園使用料</v>
      </c>
      <c r="AM204" s="12" t="str">
        <f t="shared" si="110"/>
        <v>15款　使用料及手数料1項　使用料6目　経済戦略使用料2節　公園使用料</v>
      </c>
      <c r="AP204" s="12" t="str">
        <f t="shared" si="111"/>
        <v>15款　使用料及手数料1項　使用料6目　経済戦略使用料2節　公園使用料</v>
      </c>
      <c r="AQ204" s="9" t="str">
        <f t="shared" si="112"/>
        <v>15款　使用料及手数料1項　使用料6目　経済戦略使用料2節　公園使用料経済戦略局</v>
      </c>
    </row>
    <row r="205" spans="1:43" ht="26.4">
      <c r="A205" s="90">
        <f t="shared" ref="A205:A268" si="120">A204+1</f>
        <v>198</v>
      </c>
      <c r="B205" s="45"/>
      <c r="C205" s="45"/>
      <c r="D205" s="45"/>
      <c r="E205" s="107" t="s">
        <v>1093</v>
      </c>
      <c r="F205" s="107" t="s">
        <v>1094</v>
      </c>
      <c r="G205" s="47" t="s">
        <v>1074</v>
      </c>
      <c r="H205" s="41">
        <v>98811</v>
      </c>
      <c r="I205" s="41"/>
      <c r="J205" s="41">
        <f t="shared" si="113"/>
        <v>-98811</v>
      </c>
      <c r="K205" s="53"/>
      <c r="L205" s="121"/>
      <c r="M205" s="115" t="str">
        <f t="shared" si="114"/>
        <v/>
      </c>
      <c r="N205" s="29" t="str">
        <f t="shared" si="115"/>
        <v>-</v>
      </c>
      <c r="O205" s="29" t="str">
        <f t="shared" si="116"/>
        <v>-</v>
      </c>
      <c r="P205" s="29" t="str">
        <f t="shared" si="117"/>
        <v>-</v>
      </c>
      <c r="Q205" s="29" t="str">
        <f t="shared" si="118"/>
        <v>節</v>
      </c>
      <c r="R205" s="29" t="str">
        <f t="shared" si="119"/>
        <v>事項</v>
      </c>
      <c r="U205" s="9" t="s">
        <v>1014</v>
      </c>
      <c r="V205" s="136" t="str">
        <f t="shared" si="97"/>
        <v>経済戦略局</v>
      </c>
      <c r="X205" s="9">
        <f t="shared" si="98"/>
        <v>1</v>
      </c>
      <c r="Y205" s="9">
        <f t="shared" si="99"/>
        <v>1</v>
      </c>
      <c r="Z205" s="9">
        <f t="shared" si="100"/>
        <v>1</v>
      </c>
      <c r="AA205" s="9">
        <f t="shared" si="101"/>
        <v>1</v>
      </c>
      <c r="AB205" s="11" t="str">
        <f t="shared" si="102"/>
        <v xml:space="preserve">②
</v>
      </c>
      <c r="AD205" s="43">
        <f t="shared" si="103"/>
        <v>0</v>
      </c>
      <c r="AE205" s="43">
        <f t="shared" si="104"/>
        <v>7.5</v>
      </c>
      <c r="AF205" s="43">
        <f t="shared" si="105"/>
        <v>11</v>
      </c>
      <c r="AH205" s="12" t="str">
        <f t="shared" si="106"/>
        <v>15款　使用料及手数料</v>
      </c>
      <c r="AI205" s="12" t="str">
        <f t="shared" si="107"/>
        <v>1項　使用料</v>
      </c>
      <c r="AJ205" s="12" t="str">
        <f t="shared" si="108"/>
        <v>6目　経済戦略使用料</v>
      </c>
      <c r="AK205" s="12" t="str">
        <f t="shared" si="109"/>
        <v>3節　其他使用料</v>
      </c>
      <c r="AM205" s="12" t="str">
        <f t="shared" si="110"/>
        <v>15款　使用料及手数料1項　使用料6目　経済戦略使用料3節　其他使用料</v>
      </c>
      <c r="AP205" s="12" t="str">
        <f t="shared" si="111"/>
        <v>15款　使用料及手数料1項　使用料6目　経済戦略使用料3節　其他使用料</v>
      </c>
      <c r="AQ205" s="9" t="str">
        <f t="shared" si="112"/>
        <v>15款　使用料及手数料1項　使用料6目　経済戦略使用料3節　其他使用料経済戦略局</v>
      </c>
    </row>
    <row r="206" spans="1:43" ht="26.4">
      <c r="A206" s="90">
        <f t="shared" si="120"/>
        <v>199</v>
      </c>
      <c r="B206" s="45"/>
      <c r="C206" s="45"/>
      <c r="D206" s="48"/>
      <c r="E206" s="107" t="s">
        <v>1095</v>
      </c>
      <c r="F206" s="46" t="s">
        <v>1096</v>
      </c>
      <c r="G206" s="47" t="s">
        <v>1074</v>
      </c>
      <c r="H206" s="41">
        <v>0</v>
      </c>
      <c r="I206" s="41"/>
      <c r="J206" s="41">
        <f t="shared" si="113"/>
        <v>0</v>
      </c>
      <c r="K206" s="53"/>
      <c r="L206" s="121"/>
      <c r="M206" s="115" t="str">
        <f t="shared" si="114"/>
        <v/>
      </c>
      <c r="N206" s="29" t="str">
        <f t="shared" si="115"/>
        <v>-</v>
      </c>
      <c r="O206" s="29" t="str">
        <f t="shared" si="116"/>
        <v>-</v>
      </c>
      <c r="P206" s="29" t="str">
        <f t="shared" si="117"/>
        <v>-</v>
      </c>
      <c r="Q206" s="29" t="str">
        <f t="shared" si="118"/>
        <v>節</v>
      </c>
      <c r="R206" s="29" t="str">
        <f t="shared" si="119"/>
        <v>事項</v>
      </c>
      <c r="U206" s="9" t="s">
        <v>1014</v>
      </c>
      <c r="V206" s="136" t="str">
        <f t="shared" ref="V206:V266" si="121">IF(G206&lt;&gt;"",G206,"")</f>
        <v>経済戦略局</v>
      </c>
      <c r="X206" s="9">
        <f t="shared" ref="X206:X266" si="122">IF(LENB(D206)/2&gt;13.5,2,1)</f>
        <v>1</v>
      </c>
      <c r="Y206" s="9">
        <f t="shared" ref="Y206:Y266" si="123">IF(LENB(E206)/2&gt;26.5,3,IF(LENB(E206)/2&gt;13.5,2,1))</f>
        <v>1</v>
      </c>
      <c r="Z206" s="9">
        <f t="shared" ref="Z206:Z266" si="124">IF(LENB(F206)/2&gt;51,4,IF(LENB(F206)/2&gt;34,3,IF(LENB(F206)/2&gt;17,2,1)))</f>
        <v>1</v>
      </c>
      <c r="AA206" s="9">
        <f t="shared" ref="AA206:AA266" si="125">MAX(X206:Z206)</f>
        <v>1</v>
      </c>
      <c r="AB206" s="11" t="str">
        <f t="shared" ref="AB206:AB266" si="126">IF(AA206=4,"⑤"&amp;CHAR(10)&amp;CHAR(10)&amp;CHAR(10)&amp;CHAR(10),IF(AA206=3,"④"&amp;CHAR(10)&amp;CHAR(10)&amp;CHAR(10),IF(AA206=2,"③"&amp;CHAR(10)&amp;CHAR(10),"②"&amp;CHAR(10))))</f>
        <v xml:space="preserve">②
</v>
      </c>
      <c r="AD206" s="43">
        <f t="shared" ref="AD206:AD266" si="127">LENB(D206)/2</f>
        <v>0</v>
      </c>
      <c r="AE206" s="43">
        <f t="shared" ref="AE206:AE266" si="128">LENB(E206)/2</f>
        <v>8</v>
      </c>
      <c r="AF206" s="43">
        <f t="shared" ref="AF206:AF266" si="129">LENB(F206)/2</f>
        <v>5</v>
      </c>
      <c r="AH206" s="12" t="str">
        <f t="shared" ref="AH206:AH266" si="130">IF(N206="款",B206,AH205)</f>
        <v>15款　使用料及手数料</v>
      </c>
      <c r="AI206" s="12" t="str">
        <f t="shared" ref="AI206:AI266" si="131">IF(AH205=AH206,IF(O206="項",C206,AI205),0)</f>
        <v>1項　使用料</v>
      </c>
      <c r="AJ206" s="12" t="str">
        <f t="shared" ref="AJ206:AJ266" si="132">IF(AI205=AI206,IF(P206="目",D206,AJ205),0)</f>
        <v>6目　経済戦略使用料</v>
      </c>
      <c r="AK206" s="12" t="str">
        <f t="shared" ref="AK206:AK266" si="133">IF(AJ205=AJ206,IF(Q206="節",E206,"事項"),0)</f>
        <v>（科学館使用料）</v>
      </c>
      <c r="AM206" s="12" t="str">
        <f t="shared" ref="AM206:AM266" si="134">IF(AI206=0,AH206,IF(AJ206=0,CONCATENATE(AH206,AI206),IF(AK206=0,CONCATENATE(AH206,AI206,AJ206),IF(AK206="事項",0,CONCATENATE(AH206,AI206,AJ206,AK206)))))</f>
        <v>15款　使用料及手数料1項　使用料6目　経済戦略使用料（科学館使用料）</v>
      </c>
      <c r="AP206" s="12" t="str">
        <f t="shared" ref="AP206:AP266" si="135">IF(AM206=0,AP205,AM206)</f>
        <v>15款　使用料及手数料1項　使用料6目　経済戦略使用料（科学館使用料）</v>
      </c>
      <c r="AQ206" s="9" t="str">
        <f t="shared" ref="AQ206:AQ266" si="136">CONCATENATE(AP206,V206)</f>
        <v>15款　使用料及手数料1項　使用料6目　経済戦略使用料（科学館使用料）経済戦略局</v>
      </c>
    </row>
    <row r="207" spans="1:43" ht="26.4">
      <c r="A207" s="90">
        <f t="shared" si="120"/>
        <v>200</v>
      </c>
      <c r="B207" s="45"/>
      <c r="C207" s="45"/>
      <c r="D207" s="331" t="s">
        <v>104</v>
      </c>
      <c r="E207" s="333"/>
      <c r="F207" s="46"/>
      <c r="G207" s="47"/>
      <c r="H207" s="41">
        <f>SUM(H208:H212)</f>
        <v>13080945</v>
      </c>
      <c r="I207" s="41">
        <f>SUM(I208:I212)</f>
        <v>0</v>
      </c>
      <c r="J207" s="41">
        <f t="shared" ref="J207:J268" si="137">+I207-H207</f>
        <v>-13080945</v>
      </c>
      <c r="K207" s="42"/>
      <c r="L207" s="121"/>
      <c r="M207" s="115" t="str">
        <f t="shared" ref="M207:M268" si="138">IF(AND(I207&lt;&gt;0,H207=0),"○","")</f>
        <v/>
      </c>
      <c r="N207" s="29" t="str">
        <f t="shared" si="115"/>
        <v>-</v>
      </c>
      <c r="O207" s="29" t="str">
        <f t="shared" si="116"/>
        <v>-</v>
      </c>
      <c r="P207" s="29" t="str">
        <f t="shared" si="117"/>
        <v>目</v>
      </c>
      <c r="Q207" s="29" t="str">
        <f t="shared" si="118"/>
        <v>-</v>
      </c>
      <c r="R207" s="29" t="str">
        <f t="shared" si="119"/>
        <v>-</v>
      </c>
      <c r="U207" s="9" t="s">
        <v>1014</v>
      </c>
      <c r="V207" s="136" t="str">
        <f t="shared" si="121"/>
        <v/>
      </c>
      <c r="X207" s="9">
        <f t="shared" si="122"/>
        <v>1</v>
      </c>
      <c r="Y207" s="9">
        <f t="shared" si="123"/>
        <v>1</v>
      </c>
      <c r="Z207" s="9">
        <f t="shared" si="124"/>
        <v>1</v>
      </c>
      <c r="AA207" s="9">
        <f t="shared" si="125"/>
        <v>1</v>
      </c>
      <c r="AB207" s="11" t="str">
        <f t="shared" si="126"/>
        <v xml:space="preserve">②
</v>
      </c>
      <c r="AD207" s="43">
        <f t="shared" si="127"/>
        <v>7.5</v>
      </c>
      <c r="AE207" s="43">
        <f t="shared" si="128"/>
        <v>0</v>
      </c>
      <c r="AF207" s="43">
        <f t="shared" si="129"/>
        <v>0</v>
      </c>
      <c r="AH207" s="12" t="str">
        <f t="shared" si="130"/>
        <v>15款　使用料及手数料</v>
      </c>
      <c r="AI207" s="12" t="str">
        <f t="shared" si="131"/>
        <v>1項　使用料</v>
      </c>
      <c r="AJ207" s="12" t="str">
        <f t="shared" si="132"/>
        <v>7目　土木使用料</v>
      </c>
      <c r="AK207" s="12">
        <f t="shared" si="133"/>
        <v>0</v>
      </c>
      <c r="AM207" s="12" t="str">
        <f t="shared" si="134"/>
        <v>15款　使用料及手数料1項　使用料7目　土木使用料</v>
      </c>
      <c r="AP207" s="12" t="str">
        <f t="shared" si="135"/>
        <v>15款　使用料及手数料1項　使用料7目　土木使用料</v>
      </c>
      <c r="AQ207" s="9" t="str">
        <f t="shared" si="136"/>
        <v>15款　使用料及手数料1項　使用料7目　土木使用料</v>
      </c>
    </row>
    <row r="208" spans="1:43" ht="26.4">
      <c r="A208" s="90">
        <f t="shared" si="120"/>
        <v>201</v>
      </c>
      <c r="B208" s="45"/>
      <c r="C208" s="45"/>
      <c r="D208" s="44"/>
      <c r="E208" s="107" t="s">
        <v>105</v>
      </c>
      <c r="F208" s="46" t="s">
        <v>848</v>
      </c>
      <c r="G208" s="47" t="s">
        <v>648</v>
      </c>
      <c r="H208" s="41">
        <v>11037812</v>
      </c>
      <c r="I208" s="41"/>
      <c r="J208" s="41">
        <f t="shared" si="137"/>
        <v>-11037812</v>
      </c>
      <c r="K208" s="53"/>
      <c r="L208" s="121"/>
      <c r="M208" s="115" t="str">
        <f t="shared" si="138"/>
        <v/>
      </c>
      <c r="N208" s="29" t="str">
        <f t="shared" si="115"/>
        <v>-</v>
      </c>
      <c r="O208" s="29" t="str">
        <f t="shared" si="116"/>
        <v>-</v>
      </c>
      <c r="P208" s="29" t="str">
        <f t="shared" si="117"/>
        <v>-</v>
      </c>
      <c r="Q208" s="29" t="str">
        <f t="shared" si="118"/>
        <v>節</v>
      </c>
      <c r="R208" s="29" t="str">
        <f t="shared" si="119"/>
        <v>事項</v>
      </c>
      <c r="U208" s="9" t="s">
        <v>1014</v>
      </c>
      <c r="V208" s="136" t="str">
        <f t="shared" si="121"/>
        <v>建設局</v>
      </c>
      <c r="X208" s="9">
        <f t="shared" si="122"/>
        <v>1</v>
      </c>
      <c r="Y208" s="9">
        <f t="shared" si="123"/>
        <v>1</v>
      </c>
      <c r="Z208" s="9">
        <f t="shared" si="124"/>
        <v>1</v>
      </c>
      <c r="AA208" s="9">
        <f t="shared" si="125"/>
        <v>1</v>
      </c>
      <c r="AB208" s="11" t="str">
        <f t="shared" si="126"/>
        <v xml:space="preserve">②
</v>
      </c>
      <c r="AD208" s="43">
        <f t="shared" si="127"/>
        <v>0</v>
      </c>
      <c r="AE208" s="43">
        <f t="shared" si="128"/>
        <v>7.5</v>
      </c>
      <c r="AF208" s="43">
        <f t="shared" si="129"/>
        <v>10</v>
      </c>
      <c r="AH208" s="12" t="str">
        <f t="shared" si="130"/>
        <v>15款　使用料及手数料</v>
      </c>
      <c r="AI208" s="12" t="str">
        <f t="shared" si="131"/>
        <v>1項　使用料</v>
      </c>
      <c r="AJ208" s="12" t="str">
        <f t="shared" si="132"/>
        <v>7目　土木使用料</v>
      </c>
      <c r="AK208" s="12" t="str">
        <f t="shared" si="133"/>
        <v>1節　道路使用料</v>
      </c>
      <c r="AM208" s="12" t="str">
        <f t="shared" si="134"/>
        <v>15款　使用料及手数料1項　使用料7目　土木使用料1節　道路使用料</v>
      </c>
      <c r="AP208" s="12" t="str">
        <f t="shared" si="135"/>
        <v>15款　使用料及手数料1項　使用料7目　土木使用料1節　道路使用料</v>
      </c>
      <c r="AQ208" s="9" t="str">
        <f t="shared" si="136"/>
        <v>15款　使用料及手数料1項　使用料7目　土木使用料1節　道路使用料建設局</v>
      </c>
    </row>
    <row r="209" spans="1:43" ht="26.4">
      <c r="A209" s="90">
        <f t="shared" si="120"/>
        <v>202</v>
      </c>
      <c r="B209" s="45"/>
      <c r="C209" s="45"/>
      <c r="D209" s="45"/>
      <c r="E209" s="107" t="s">
        <v>106</v>
      </c>
      <c r="F209" s="46" t="s">
        <v>1356</v>
      </c>
      <c r="G209" s="47" t="s">
        <v>648</v>
      </c>
      <c r="H209" s="41">
        <v>1626</v>
      </c>
      <c r="I209" s="41"/>
      <c r="J209" s="41">
        <f t="shared" si="137"/>
        <v>-1626</v>
      </c>
      <c r="K209" s="42"/>
      <c r="L209" s="121"/>
      <c r="M209" s="115" t="str">
        <f t="shared" si="138"/>
        <v/>
      </c>
      <c r="N209" s="29" t="str">
        <f t="shared" si="115"/>
        <v>-</v>
      </c>
      <c r="O209" s="29" t="str">
        <f t="shared" si="116"/>
        <v>-</v>
      </c>
      <c r="P209" s="29" t="str">
        <f t="shared" si="117"/>
        <v>-</v>
      </c>
      <c r="Q209" s="29" t="str">
        <f t="shared" si="118"/>
        <v>節</v>
      </c>
      <c r="R209" s="29" t="str">
        <f t="shared" si="119"/>
        <v>事項</v>
      </c>
      <c r="U209" s="9" t="s">
        <v>1014</v>
      </c>
      <c r="V209" s="136" t="str">
        <f t="shared" si="121"/>
        <v>建設局</v>
      </c>
      <c r="X209" s="9">
        <f t="shared" si="122"/>
        <v>1</v>
      </c>
      <c r="Y209" s="9">
        <f t="shared" si="123"/>
        <v>1</v>
      </c>
      <c r="Z209" s="9">
        <f t="shared" si="124"/>
        <v>1</v>
      </c>
      <c r="AA209" s="9">
        <f t="shared" si="125"/>
        <v>1</v>
      </c>
      <c r="AB209" s="11" t="str">
        <f t="shared" si="126"/>
        <v xml:space="preserve">②
</v>
      </c>
      <c r="AD209" s="43">
        <f t="shared" si="127"/>
        <v>0</v>
      </c>
      <c r="AE209" s="43">
        <f t="shared" si="128"/>
        <v>7.5</v>
      </c>
      <c r="AF209" s="43">
        <f t="shared" si="129"/>
        <v>8</v>
      </c>
      <c r="AH209" s="12" t="str">
        <f t="shared" si="130"/>
        <v>15款　使用料及手数料</v>
      </c>
      <c r="AI209" s="12" t="str">
        <f t="shared" si="131"/>
        <v>1項　使用料</v>
      </c>
      <c r="AJ209" s="12" t="str">
        <f t="shared" si="132"/>
        <v>7目　土木使用料</v>
      </c>
      <c r="AK209" s="12" t="str">
        <f t="shared" si="133"/>
        <v>2節　河川使用料</v>
      </c>
      <c r="AM209" s="12" t="str">
        <f t="shared" si="134"/>
        <v>15款　使用料及手数料1項　使用料7目　土木使用料2節　河川使用料</v>
      </c>
      <c r="AP209" s="12" t="str">
        <f t="shared" si="135"/>
        <v>15款　使用料及手数料1項　使用料7目　土木使用料2節　河川使用料</v>
      </c>
      <c r="AQ209" s="9" t="str">
        <f t="shared" si="136"/>
        <v>15款　使用料及手数料1項　使用料7目　土木使用料2節　河川使用料建設局</v>
      </c>
    </row>
    <row r="210" spans="1:43" ht="26.4">
      <c r="A210" s="90">
        <f t="shared" si="120"/>
        <v>203</v>
      </c>
      <c r="B210" s="45"/>
      <c r="C210" s="45"/>
      <c r="D210" s="45"/>
      <c r="E210" s="107" t="s">
        <v>100</v>
      </c>
      <c r="F210" s="46" t="s">
        <v>767</v>
      </c>
      <c r="G210" s="47" t="s">
        <v>648</v>
      </c>
      <c r="H210" s="41">
        <v>881157</v>
      </c>
      <c r="I210" s="41"/>
      <c r="J210" s="41">
        <f t="shared" si="137"/>
        <v>-881157</v>
      </c>
      <c r="K210" s="53"/>
      <c r="L210" s="121"/>
      <c r="M210" s="115" t="str">
        <f t="shared" si="138"/>
        <v/>
      </c>
      <c r="N210" s="29" t="str">
        <f t="shared" si="115"/>
        <v>-</v>
      </c>
      <c r="O210" s="29" t="str">
        <f t="shared" si="116"/>
        <v>-</v>
      </c>
      <c r="P210" s="29" t="str">
        <f t="shared" si="117"/>
        <v>-</v>
      </c>
      <c r="Q210" s="29" t="str">
        <f t="shared" si="118"/>
        <v>節</v>
      </c>
      <c r="R210" s="29" t="str">
        <f t="shared" si="119"/>
        <v>事項</v>
      </c>
      <c r="U210" s="9" t="s">
        <v>1014</v>
      </c>
      <c r="V210" s="136" t="str">
        <f t="shared" si="121"/>
        <v>建設局</v>
      </c>
      <c r="X210" s="9">
        <f t="shared" si="122"/>
        <v>1</v>
      </c>
      <c r="Y210" s="9">
        <f t="shared" si="123"/>
        <v>1</v>
      </c>
      <c r="Z210" s="9">
        <f t="shared" si="124"/>
        <v>1</v>
      </c>
      <c r="AA210" s="9">
        <f t="shared" si="125"/>
        <v>1</v>
      </c>
      <c r="AB210" s="11" t="str">
        <f t="shared" si="126"/>
        <v xml:space="preserve">②
</v>
      </c>
      <c r="AD210" s="43">
        <f t="shared" si="127"/>
        <v>0</v>
      </c>
      <c r="AE210" s="43">
        <f t="shared" si="128"/>
        <v>7.5</v>
      </c>
      <c r="AF210" s="43">
        <f t="shared" si="129"/>
        <v>7</v>
      </c>
      <c r="AH210" s="12" t="str">
        <f t="shared" si="130"/>
        <v>15款　使用料及手数料</v>
      </c>
      <c r="AI210" s="12" t="str">
        <f t="shared" si="131"/>
        <v>1項　使用料</v>
      </c>
      <c r="AJ210" s="12" t="str">
        <f t="shared" si="132"/>
        <v>7目　土木使用料</v>
      </c>
      <c r="AK210" s="12" t="str">
        <f t="shared" si="133"/>
        <v>3節　公園使用料</v>
      </c>
      <c r="AM210" s="12" t="str">
        <f t="shared" si="134"/>
        <v>15款　使用料及手数料1項　使用料7目　土木使用料3節　公園使用料</v>
      </c>
      <c r="AP210" s="12" t="str">
        <f t="shared" si="135"/>
        <v>15款　使用料及手数料1項　使用料7目　土木使用料3節　公園使用料</v>
      </c>
      <c r="AQ210" s="9" t="str">
        <f t="shared" si="136"/>
        <v>15款　使用料及手数料1項　使用料7目　土木使用料3節　公園使用料建設局</v>
      </c>
    </row>
    <row r="211" spans="1:43" ht="26.4">
      <c r="A211" s="90">
        <f t="shared" si="120"/>
        <v>204</v>
      </c>
      <c r="B211" s="45"/>
      <c r="C211" s="45"/>
      <c r="D211" s="45"/>
      <c r="E211" s="107" t="s">
        <v>107</v>
      </c>
      <c r="F211" s="46" t="s">
        <v>649</v>
      </c>
      <c r="G211" s="47" t="s">
        <v>648</v>
      </c>
      <c r="H211" s="41">
        <v>522805</v>
      </c>
      <c r="I211" s="41"/>
      <c r="J211" s="41">
        <f t="shared" si="137"/>
        <v>-522805</v>
      </c>
      <c r="K211" s="104"/>
      <c r="L211" s="121"/>
      <c r="M211" s="115" t="str">
        <f t="shared" si="138"/>
        <v/>
      </c>
      <c r="N211" s="29" t="str">
        <f t="shared" si="115"/>
        <v>-</v>
      </c>
      <c r="O211" s="29" t="str">
        <f t="shared" si="116"/>
        <v>-</v>
      </c>
      <c r="P211" s="29" t="str">
        <f t="shared" si="117"/>
        <v>-</v>
      </c>
      <c r="Q211" s="29" t="str">
        <f t="shared" si="118"/>
        <v>節</v>
      </c>
      <c r="R211" s="29" t="str">
        <f t="shared" si="119"/>
        <v>事項</v>
      </c>
      <c r="U211" s="9" t="s">
        <v>1014</v>
      </c>
      <c r="V211" s="136" t="str">
        <f t="shared" si="121"/>
        <v>建設局</v>
      </c>
      <c r="X211" s="9">
        <f t="shared" si="122"/>
        <v>1</v>
      </c>
      <c r="Y211" s="9">
        <f t="shared" si="123"/>
        <v>1</v>
      </c>
      <c r="Z211" s="9">
        <f t="shared" si="124"/>
        <v>1</v>
      </c>
      <c r="AA211" s="9">
        <f t="shared" si="125"/>
        <v>1</v>
      </c>
      <c r="AB211" s="11" t="str">
        <f t="shared" si="126"/>
        <v xml:space="preserve">②
</v>
      </c>
      <c r="AD211" s="43">
        <f t="shared" si="127"/>
        <v>0</v>
      </c>
      <c r="AE211" s="43">
        <f t="shared" si="128"/>
        <v>8.5</v>
      </c>
      <c r="AF211" s="43">
        <f t="shared" si="129"/>
        <v>9</v>
      </c>
      <c r="AH211" s="12" t="str">
        <f t="shared" si="130"/>
        <v>15款　使用料及手数料</v>
      </c>
      <c r="AI211" s="12" t="str">
        <f t="shared" si="131"/>
        <v>1項　使用料</v>
      </c>
      <c r="AJ211" s="12" t="str">
        <f t="shared" si="132"/>
        <v>7目　土木使用料</v>
      </c>
      <c r="AK211" s="12" t="str">
        <f t="shared" si="133"/>
        <v>4節　動物園使用料</v>
      </c>
      <c r="AM211" s="12" t="str">
        <f t="shared" si="134"/>
        <v>15款　使用料及手数料1項　使用料7目　土木使用料4節　動物園使用料</v>
      </c>
      <c r="AP211" s="12" t="str">
        <f t="shared" si="135"/>
        <v>15款　使用料及手数料1項　使用料7目　土木使用料4節　動物園使用料</v>
      </c>
      <c r="AQ211" s="9" t="str">
        <f t="shared" si="136"/>
        <v>15款　使用料及手数料1項　使用料7目　土木使用料4節　動物園使用料建設局</v>
      </c>
    </row>
    <row r="212" spans="1:43" ht="26.4">
      <c r="A212" s="90">
        <f t="shared" si="120"/>
        <v>205</v>
      </c>
      <c r="B212" s="45"/>
      <c r="C212" s="45"/>
      <c r="D212" s="45"/>
      <c r="E212" s="107" t="s">
        <v>103</v>
      </c>
      <c r="F212" s="46" t="s">
        <v>843</v>
      </c>
      <c r="G212" s="47" t="s">
        <v>648</v>
      </c>
      <c r="H212" s="41">
        <v>637545</v>
      </c>
      <c r="I212" s="41"/>
      <c r="J212" s="41">
        <f t="shared" si="137"/>
        <v>-637545</v>
      </c>
      <c r="K212" s="53"/>
      <c r="L212" s="121"/>
      <c r="M212" s="115" t="str">
        <f t="shared" si="138"/>
        <v/>
      </c>
      <c r="N212" s="29" t="str">
        <f t="shared" si="115"/>
        <v>-</v>
      </c>
      <c r="O212" s="29" t="str">
        <f t="shared" si="116"/>
        <v>-</v>
      </c>
      <c r="P212" s="29" t="str">
        <f t="shared" si="117"/>
        <v>-</v>
      </c>
      <c r="Q212" s="29" t="str">
        <f t="shared" si="118"/>
        <v>節</v>
      </c>
      <c r="R212" s="29" t="str">
        <f t="shared" si="119"/>
        <v>事項</v>
      </c>
      <c r="U212" s="9" t="s">
        <v>1014</v>
      </c>
      <c r="V212" s="136" t="str">
        <f t="shared" si="121"/>
        <v>建設局</v>
      </c>
      <c r="X212" s="9">
        <f t="shared" si="122"/>
        <v>1</v>
      </c>
      <c r="Y212" s="9">
        <f t="shared" si="123"/>
        <v>1</v>
      </c>
      <c r="Z212" s="9">
        <f t="shared" si="124"/>
        <v>1</v>
      </c>
      <c r="AA212" s="9">
        <f t="shared" si="125"/>
        <v>1</v>
      </c>
      <c r="AB212" s="11" t="str">
        <f t="shared" si="126"/>
        <v xml:space="preserve">②
</v>
      </c>
      <c r="AD212" s="43">
        <f t="shared" si="127"/>
        <v>0</v>
      </c>
      <c r="AE212" s="43">
        <f t="shared" si="128"/>
        <v>7.5</v>
      </c>
      <c r="AF212" s="43">
        <f t="shared" si="129"/>
        <v>11</v>
      </c>
      <c r="AH212" s="12" t="str">
        <f t="shared" si="130"/>
        <v>15款　使用料及手数料</v>
      </c>
      <c r="AI212" s="12" t="str">
        <f t="shared" si="131"/>
        <v>1項　使用料</v>
      </c>
      <c r="AJ212" s="12" t="str">
        <f t="shared" si="132"/>
        <v>7目　土木使用料</v>
      </c>
      <c r="AK212" s="12" t="str">
        <f t="shared" si="133"/>
        <v>5節　其他使用料</v>
      </c>
      <c r="AM212" s="12" t="str">
        <f t="shared" si="134"/>
        <v>15款　使用料及手数料1項　使用料7目　土木使用料5節　其他使用料</v>
      </c>
      <c r="AP212" s="12" t="str">
        <f t="shared" si="135"/>
        <v>15款　使用料及手数料1項　使用料7目　土木使用料5節　其他使用料</v>
      </c>
      <c r="AQ212" s="9" t="str">
        <f t="shared" si="136"/>
        <v>15款　使用料及手数料1項　使用料7目　土木使用料5節　其他使用料建設局</v>
      </c>
    </row>
    <row r="213" spans="1:43" ht="26.4">
      <c r="A213" s="90">
        <f t="shared" si="120"/>
        <v>206</v>
      </c>
      <c r="B213" s="45"/>
      <c r="C213" s="45"/>
      <c r="D213" s="331" t="s">
        <v>102</v>
      </c>
      <c r="E213" s="333"/>
      <c r="F213" s="46"/>
      <c r="G213" s="47"/>
      <c r="H213" s="41">
        <f>SUM(H214:H218)</f>
        <v>2967581</v>
      </c>
      <c r="I213" s="41">
        <f>SUM(I214:I218)</f>
        <v>0</v>
      </c>
      <c r="J213" s="41">
        <f t="shared" si="137"/>
        <v>-2967581</v>
      </c>
      <c r="K213" s="42"/>
      <c r="L213" s="121"/>
      <c r="M213" s="115" t="str">
        <f t="shared" si="138"/>
        <v/>
      </c>
      <c r="N213" s="29" t="str">
        <f t="shared" si="115"/>
        <v>-</v>
      </c>
      <c r="O213" s="29" t="str">
        <f t="shared" si="116"/>
        <v>-</v>
      </c>
      <c r="P213" s="29" t="str">
        <f t="shared" si="117"/>
        <v>目</v>
      </c>
      <c r="Q213" s="29" t="str">
        <f t="shared" si="118"/>
        <v>-</v>
      </c>
      <c r="R213" s="29" t="str">
        <f t="shared" si="119"/>
        <v>-</v>
      </c>
      <c r="U213" s="9" t="s">
        <v>1014</v>
      </c>
      <c r="V213" s="136" t="str">
        <f t="shared" si="121"/>
        <v/>
      </c>
      <c r="X213" s="9">
        <f t="shared" si="122"/>
        <v>1</v>
      </c>
      <c r="Y213" s="9">
        <f t="shared" si="123"/>
        <v>1</v>
      </c>
      <c r="Z213" s="9">
        <f t="shared" si="124"/>
        <v>1</v>
      </c>
      <c r="AA213" s="9">
        <f t="shared" si="125"/>
        <v>1</v>
      </c>
      <c r="AB213" s="11" t="str">
        <f t="shared" si="126"/>
        <v xml:space="preserve">②
</v>
      </c>
      <c r="AD213" s="43">
        <f t="shared" si="127"/>
        <v>7.5</v>
      </c>
      <c r="AE213" s="43">
        <f t="shared" si="128"/>
        <v>0</v>
      </c>
      <c r="AF213" s="43">
        <f t="shared" si="129"/>
        <v>0</v>
      </c>
      <c r="AH213" s="12" t="str">
        <f t="shared" si="130"/>
        <v>15款　使用料及手数料</v>
      </c>
      <c r="AI213" s="12" t="str">
        <f t="shared" si="131"/>
        <v>1項　使用料</v>
      </c>
      <c r="AJ213" s="12" t="str">
        <f t="shared" si="132"/>
        <v>8目　港湾使用料</v>
      </c>
      <c r="AK213" s="12">
        <f t="shared" si="133"/>
        <v>0</v>
      </c>
      <c r="AM213" s="12" t="str">
        <f t="shared" si="134"/>
        <v>15款　使用料及手数料1項　使用料8目　港湾使用料</v>
      </c>
      <c r="AP213" s="12" t="str">
        <f t="shared" si="135"/>
        <v>15款　使用料及手数料1項　使用料8目　港湾使用料</v>
      </c>
      <c r="AQ213" s="9" t="str">
        <f t="shared" si="136"/>
        <v>15款　使用料及手数料1項　使用料8目　港湾使用料</v>
      </c>
    </row>
    <row r="214" spans="1:43" ht="26.4">
      <c r="A214" s="90">
        <f t="shared" si="120"/>
        <v>207</v>
      </c>
      <c r="B214" s="45"/>
      <c r="C214" s="45"/>
      <c r="D214" s="44"/>
      <c r="E214" s="107" t="s">
        <v>881</v>
      </c>
      <c r="F214" s="107" t="s">
        <v>781</v>
      </c>
      <c r="G214" s="47" t="s">
        <v>492</v>
      </c>
      <c r="H214" s="41">
        <v>171393</v>
      </c>
      <c r="I214" s="41"/>
      <c r="J214" s="41">
        <f t="shared" si="137"/>
        <v>-171393</v>
      </c>
      <c r="K214" s="53" t="s">
        <v>774</v>
      </c>
      <c r="L214" s="121"/>
      <c r="M214" s="115" t="str">
        <f t="shared" si="138"/>
        <v/>
      </c>
      <c r="N214" s="29" t="str">
        <f t="shared" si="115"/>
        <v>-</v>
      </c>
      <c r="O214" s="29" t="str">
        <f t="shared" si="116"/>
        <v>-</v>
      </c>
      <c r="P214" s="29" t="str">
        <f t="shared" si="117"/>
        <v>-</v>
      </c>
      <c r="Q214" s="29" t="str">
        <f t="shared" si="118"/>
        <v>節</v>
      </c>
      <c r="R214" s="29" t="str">
        <f t="shared" si="119"/>
        <v>事項</v>
      </c>
      <c r="U214" s="9" t="s">
        <v>1014</v>
      </c>
      <c r="V214" s="136" t="str">
        <f t="shared" si="121"/>
        <v>港湾局</v>
      </c>
      <c r="X214" s="9">
        <f t="shared" si="122"/>
        <v>1</v>
      </c>
      <c r="Y214" s="9">
        <f t="shared" si="123"/>
        <v>1</v>
      </c>
      <c r="Z214" s="9">
        <f t="shared" si="124"/>
        <v>1</v>
      </c>
      <c r="AA214" s="9">
        <f t="shared" si="125"/>
        <v>1</v>
      </c>
      <c r="AB214" s="11" t="str">
        <f t="shared" si="126"/>
        <v xml:space="preserve">②
</v>
      </c>
      <c r="AD214" s="43">
        <f t="shared" si="127"/>
        <v>0</v>
      </c>
      <c r="AE214" s="43">
        <f t="shared" si="128"/>
        <v>5.5</v>
      </c>
      <c r="AF214" s="43">
        <f t="shared" si="129"/>
        <v>5</v>
      </c>
      <c r="AH214" s="12" t="str">
        <f t="shared" si="130"/>
        <v>15款　使用料及手数料</v>
      </c>
      <c r="AI214" s="12" t="str">
        <f t="shared" si="131"/>
        <v>1項　使用料</v>
      </c>
      <c r="AJ214" s="12" t="str">
        <f t="shared" si="132"/>
        <v>8目　港湾使用料</v>
      </c>
      <c r="AK214" s="12" t="str">
        <f t="shared" si="133"/>
        <v>1節　入港料</v>
      </c>
      <c r="AM214" s="12" t="str">
        <f t="shared" si="134"/>
        <v>15款　使用料及手数料1項　使用料8目　港湾使用料1節　入港料</v>
      </c>
      <c r="AP214" s="12" t="str">
        <f t="shared" si="135"/>
        <v>15款　使用料及手数料1項　使用料8目　港湾使用料1節　入港料</v>
      </c>
      <c r="AQ214" s="9" t="str">
        <f t="shared" si="136"/>
        <v>15款　使用料及手数料1項　使用料8目　港湾使用料1節　入港料港湾局</v>
      </c>
    </row>
    <row r="215" spans="1:43" ht="26.4">
      <c r="A215" s="90">
        <f t="shared" si="120"/>
        <v>208</v>
      </c>
      <c r="B215" s="45"/>
      <c r="C215" s="45"/>
      <c r="D215" s="45"/>
      <c r="E215" s="107" t="s">
        <v>882</v>
      </c>
      <c r="F215" s="107" t="s">
        <v>782</v>
      </c>
      <c r="G215" s="47" t="s">
        <v>492</v>
      </c>
      <c r="H215" s="41">
        <v>2325149</v>
      </c>
      <c r="I215" s="41"/>
      <c r="J215" s="41">
        <f t="shared" si="137"/>
        <v>-2325149</v>
      </c>
      <c r="K215" s="53" t="s">
        <v>1259</v>
      </c>
      <c r="L215" s="121"/>
      <c r="M215" s="115" t="str">
        <f t="shared" si="138"/>
        <v/>
      </c>
      <c r="N215" s="29" t="str">
        <f t="shared" si="115"/>
        <v>-</v>
      </c>
      <c r="O215" s="29" t="str">
        <f t="shared" si="116"/>
        <v>-</v>
      </c>
      <c r="P215" s="29" t="str">
        <f t="shared" si="117"/>
        <v>-</v>
      </c>
      <c r="Q215" s="29" t="str">
        <f t="shared" si="118"/>
        <v>節</v>
      </c>
      <c r="R215" s="29" t="str">
        <f t="shared" si="119"/>
        <v>事項</v>
      </c>
      <c r="U215" s="9" t="s">
        <v>1014</v>
      </c>
      <c r="V215" s="136" t="str">
        <f t="shared" si="121"/>
        <v>港湾局</v>
      </c>
      <c r="X215" s="9">
        <f t="shared" si="122"/>
        <v>1</v>
      </c>
      <c r="Y215" s="9">
        <f t="shared" si="123"/>
        <v>1</v>
      </c>
      <c r="Z215" s="9">
        <f t="shared" si="124"/>
        <v>1</v>
      </c>
      <c r="AA215" s="9">
        <f t="shared" si="125"/>
        <v>1</v>
      </c>
      <c r="AB215" s="11" t="str">
        <f t="shared" si="126"/>
        <v xml:space="preserve">②
</v>
      </c>
      <c r="AD215" s="43">
        <f t="shared" si="127"/>
        <v>0</v>
      </c>
      <c r="AE215" s="43">
        <f t="shared" si="128"/>
        <v>9.5</v>
      </c>
      <c r="AF215" s="43">
        <f t="shared" si="129"/>
        <v>8</v>
      </c>
      <c r="AH215" s="12" t="str">
        <f t="shared" si="130"/>
        <v>15款　使用料及手数料</v>
      </c>
      <c r="AI215" s="12" t="str">
        <f t="shared" si="131"/>
        <v>1項　使用料</v>
      </c>
      <c r="AJ215" s="12" t="str">
        <f t="shared" si="132"/>
        <v>8目　港湾使用料</v>
      </c>
      <c r="AK215" s="12" t="str">
        <f t="shared" si="133"/>
        <v>2節　港湾施設使用料</v>
      </c>
      <c r="AM215" s="12" t="str">
        <f t="shared" si="134"/>
        <v>15款　使用料及手数料1項　使用料8目　港湾使用料2節　港湾施設使用料</v>
      </c>
      <c r="AP215" s="12" t="str">
        <f t="shared" si="135"/>
        <v>15款　使用料及手数料1項　使用料8目　港湾使用料2節　港湾施設使用料</v>
      </c>
      <c r="AQ215" s="9" t="str">
        <f t="shared" si="136"/>
        <v>15款　使用料及手数料1項　使用料8目　港湾使用料2節　港湾施設使用料港湾局</v>
      </c>
    </row>
    <row r="216" spans="1:43" ht="26.4">
      <c r="A216" s="90">
        <f t="shared" si="120"/>
        <v>209</v>
      </c>
      <c r="B216" s="45"/>
      <c r="C216" s="45"/>
      <c r="D216" s="45"/>
      <c r="E216" s="107" t="s">
        <v>883</v>
      </c>
      <c r="F216" s="107" t="s">
        <v>783</v>
      </c>
      <c r="G216" s="47" t="s">
        <v>492</v>
      </c>
      <c r="H216" s="41">
        <v>1281</v>
      </c>
      <c r="I216" s="41"/>
      <c r="J216" s="41">
        <f t="shared" si="137"/>
        <v>-1281</v>
      </c>
      <c r="K216" s="42"/>
      <c r="L216" s="121"/>
      <c r="M216" s="115" t="str">
        <f t="shared" si="138"/>
        <v/>
      </c>
      <c r="N216" s="29" t="str">
        <f t="shared" si="115"/>
        <v>-</v>
      </c>
      <c r="O216" s="29" t="str">
        <f t="shared" si="116"/>
        <v>-</v>
      </c>
      <c r="P216" s="29" t="str">
        <f t="shared" si="117"/>
        <v>-</v>
      </c>
      <c r="Q216" s="29" t="str">
        <f t="shared" si="118"/>
        <v>節</v>
      </c>
      <c r="R216" s="29" t="str">
        <f t="shared" si="119"/>
        <v>事項</v>
      </c>
      <c r="U216" s="9" t="s">
        <v>1014</v>
      </c>
      <c r="V216" s="136" t="str">
        <f t="shared" si="121"/>
        <v>港湾局</v>
      </c>
      <c r="X216" s="9">
        <f t="shared" si="122"/>
        <v>1</v>
      </c>
      <c r="Y216" s="9">
        <f t="shared" si="123"/>
        <v>1</v>
      </c>
      <c r="Z216" s="9">
        <f t="shared" si="124"/>
        <v>1</v>
      </c>
      <c r="AA216" s="9">
        <f t="shared" si="125"/>
        <v>1</v>
      </c>
      <c r="AB216" s="11" t="str">
        <f t="shared" si="126"/>
        <v xml:space="preserve">②
</v>
      </c>
      <c r="AD216" s="43">
        <f t="shared" si="127"/>
        <v>0</v>
      </c>
      <c r="AE216" s="43">
        <f t="shared" si="128"/>
        <v>9.5</v>
      </c>
      <c r="AF216" s="43">
        <f t="shared" si="129"/>
        <v>3</v>
      </c>
      <c r="AH216" s="12" t="str">
        <f t="shared" si="130"/>
        <v>15款　使用料及手数料</v>
      </c>
      <c r="AI216" s="12" t="str">
        <f t="shared" si="131"/>
        <v>1項　使用料</v>
      </c>
      <c r="AJ216" s="12" t="str">
        <f t="shared" si="132"/>
        <v>8目　港湾使用料</v>
      </c>
      <c r="AK216" s="12" t="str">
        <f t="shared" si="133"/>
        <v>3節　海浜施設使用料</v>
      </c>
      <c r="AM216" s="12" t="str">
        <f t="shared" si="134"/>
        <v>15款　使用料及手数料1項　使用料8目　港湾使用料3節　海浜施設使用料</v>
      </c>
      <c r="AP216" s="12" t="str">
        <f t="shared" si="135"/>
        <v>15款　使用料及手数料1項　使用料8目　港湾使用料3節　海浜施設使用料</v>
      </c>
      <c r="AQ216" s="9" t="str">
        <f t="shared" si="136"/>
        <v>15款　使用料及手数料1項　使用料8目　港湾使用料3節　海浜施設使用料港湾局</v>
      </c>
    </row>
    <row r="217" spans="1:43" ht="26.4">
      <c r="A217" s="90">
        <f t="shared" si="120"/>
        <v>210</v>
      </c>
      <c r="B217" s="45"/>
      <c r="C217" s="45"/>
      <c r="D217" s="45"/>
      <c r="E217" s="107" t="s">
        <v>884</v>
      </c>
      <c r="F217" s="107" t="s">
        <v>784</v>
      </c>
      <c r="G217" s="47" t="s">
        <v>492</v>
      </c>
      <c r="H217" s="41">
        <v>150855</v>
      </c>
      <c r="I217" s="41"/>
      <c r="J217" s="41">
        <f t="shared" si="137"/>
        <v>-150855</v>
      </c>
      <c r="K217" s="42"/>
      <c r="L217" s="121"/>
      <c r="M217" s="115" t="str">
        <f t="shared" si="138"/>
        <v/>
      </c>
      <c r="N217" s="29" t="str">
        <f t="shared" si="115"/>
        <v>-</v>
      </c>
      <c r="O217" s="29" t="str">
        <f t="shared" si="116"/>
        <v>-</v>
      </c>
      <c r="P217" s="29" t="str">
        <f t="shared" si="117"/>
        <v>-</v>
      </c>
      <c r="Q217" s="29" t="str">
        <f t="shared" si="118"/>
        <v>節</v>
      </c>
      <c r="R217" s="29" t="str">
        <f t="shared" si="119"/>
        <v>事項</v>
      </c>
      <c r="U217" s="9" t="s">
        <v>1014</v>
      </c>
      <c r="V217" s="136" t="str">
        <f t="shared" si="121"/>
        <v>港湾局</v>
      </c>
      <c r="X217" s="9">
        <f t="shared" si="122"/>
        <v>1</v>
      </c>
      <c r="Y217" s="9">
        <f t="shared" si="123"/>
        <v>1</v>
      </c>
      <c r="Z217" s="9">
        <f t="shared" si="124"/>
        <v>1</v>
      </c>
      <c r="AA217" s="9">
        <f t="shared" si="125"/>
        <v>1</v>
      </c>
      <c r="AB217" s="11" t="str">
        <f t="shared" si="126"/>
        <v xml:space="preserve">②
</v>
      </c>
      <c r="AD217" s="43">
        <f t="shared" si="127"/>
        <v>0</v>
      </c>
      <c r="AE217" s="43">
        <f t="shared" si="128"/>
        <v>7.5</v>
      </c>
      <c r="AF217" s="43">
        <f t="shared" si="129"/>
        <v>5</v>
      </c>
      <c r="AH217" s="12" t="str">
        <f t="shared" si="130"/>
        <v>15款　使用料及手数料</v>
      </c>
      <c r="AI217" s="12" t="str">
        <f t="shared" si="131"/>
        <v>1項　使用料</v>
      </c>
      <c r="AJ217" s="12" t="str">
        <f t="shared" si="132"/>
        <v>8目　港湾使用料</v>
      </c>
      <c r="AK217" s="12" t="str">
        <f t="shared" si="133"/>
        <v>4節　水面使用料</v>
      </c>
      <c r="AM217" s="12" t="str">
        <f t="shared" si="134"/>
        <v>15款　使用料及手数料1項　使用料8目　港湾使用料4節　水面使用料</v>
      </c>
      <c r="AP217" s="12" t="str">
        <f t="shared" si="135"/>
        <v>15款　使用料及手数料1項　使用料8目　港湾使用料4節　水面使用料</v>
      </c>
      <c r="AQ217" s="9" t="str">
        <f t="shared" si="136"/>
        <v>15款　使用料及手数料1項　使用料8目　港湾使用料4節　水面使用料港湾局</v>
      </c>
    </row>
    <row r="218" spans="1:43" ht="26.4">
      <c r="A218" s="90">
        <f t="shared" si="120"/>
        <v>211</v>
      </c>
      <c r="B218" s="45"/>
      <c r="C218" s="45"/>
      <c r="D218" s="45"/>
      <c r="E218" s="107" t="s">
        <v>885</v>
      </c>
      <c r="F218" s="46" t="s">
        <v>843</v>
      </c>
      <c r="G218" s="47" t="s">
        <v>492</v>
      </c>
      <c r="H218" s="41">
        <v>318903</v>
      </c>
      <c r="I218" s="41"/>
      <c r="J218" s="41">
        <f t="shared" si="137"/>
        <v>-318903</v>
      </c>
      <c r="K218" s="53"/>
      <c r="L218" s="121"/>
      <c r="M218" s="115" t="str">
        <f t="shared" si="138"/>
        <v/>
      </c>
      <c r="N218" s="29" t="str">
        <f t="shared" si="115"/>
        <v>-</v>
      </c>
      <c r="O218" s="29" t="str">
        <f t="shared" si="116"/>
        <v>-</v>
      </c>
      <c r="P218" s="29" t="str">
        <f t="shared" si="117"/>
        <v>-</v>
      </c>
      <c r="Q218" s="29" t="str">
        <f t="shared" si="118"/>
        <v>節</v>
      </c>
      <c r="R218" s="29" t="str">
        <f t="shared" si="119"/>
        <v>事項</v>
      </c>
      <c r="U218" s="9" t="s">
        <v>1014</v>
      </c>
      <c r="V218" s="136" t="str">
        <f t="shared" si="121"/>
        <v>港湾局</v>
      </c>
      <c r="X218" s="9">
        <f t="shared" si="122"/>
        <v>1</v>
      </c>
      <c r="Y218" s="9">
        <f t="shared" si="123"/>
        <v>1</v>
      </c>
      <c r="Z218" s="9">
        <f t="shared" si="124"/>
        <v>1</v>
      </c>
      <c r="AA218" s="9">
        <f t="shared" si="125"/>
        <v>1</v>
      </c>
      <c r="AB218" s="11" t="str">
        <f t="shared" si="126"/>
        <v xml:space="preserve">②
</v>
      </c>
      <c r="AD218" s="43">
        <f t="shared" si="127"/>
        <v>0</v>
      </c>
      <c r="AE218" s="43">
        <f t="shared" si="128"/>
        <v>7.5</v>
      </c>
      <c r="AF218" s="43">
        <f t="shared" si="129"/>
        <v>11</v>
      </c>
      <c r="AH218" s="12" t="str">
        <f t="shared" si="130"/>
        <v>15款　使用料及手数料</v>
      </c>
      <c r="AI218" s="12" t="str">
        <f t="shared" si="131"/>
        <v>1項　使用料</v>
      </c>
      <c r="AJ218" s="12" t="str">
        <f t="shared" si="132"/>
        <v>8目　港湾使用料</v>
      </c>
      <c r="AK218" s="12" t="str">
        <f t="shared" si="133"/>
        <v>5節　其他使用料</v>
      </c>
      <c r="AM218" s="12" t="str">
        <f t="shared" si="134"/>
        <v>15款　使用料及手数料1項　使用料8目　港湾使用料5節　其他使用料</v>
      </c>
      <c r="AP218" s="12" t="str">
        <f t="shared" si="135"/>
        <v>15款　使用料及手数料1項　使用料8目　港湾使用料5節　其他使用料</v>
      </c>
      <c r="AQ218" s="9" t="str">
        <f t="shared" si="136"/>
        <v>15款　使用料及手数料1項　使用料8目　港湾使用料5節　其他使用料港湾局</v>
      </c>
    </row>
    <row r="219" spans="1:43" ht="26.4">
      <c r="A219" s="90">
        <f t="shared" si="120"/>
        <v>212</v>
      </c>
      <c r="B219" s="45"/>
      <c r="C219" s="45"/>
      <c r="D219" s="331" t="s">
        <v>108</v>
      </c>
      <c r="E219" s="333"/>
      <c r="F219" s="46"/>
      <c r="G219" s="47"/>
      <c r="H219" s="41">
        <f>SUM(H220:H221)</f>
        <v>41965460</v>
      </c>
      <c r="I219" s="41">
        <f>SUM(I220:I221)</f>
        <v>0</v>
      </c>
      <c r="J219" s="41">
        <f t="shared" si="137"/>
        <v>-41965460</v>
      </c>
      <c r="K219" s="42"/>
      <c r="L219" s="121"/>
      <c r="M219" s="115" t="str">
        <f t="shared" si="138"/>
        <v/>
      </c>
      <c r="N219" s="29" t="str">
        <f t="shared" si="115"/>
        <v>-</v>
      </c>
      <c r="O219" s="29" t="str">
        <f t="shared" si="116"/>
        <v>-</v>
      </c>
      <c r="P219" s="29" t="str">
        <f t="shared" si="117"/>
        <v>目</v>
      </c>
      <c r="Q219" s="29" t="str">
        <f t="shared" si="118"/>
        <v>-</v>
      </c>
      <c r="R219" s="29" t="str">
        <f t="shared" si="119"/>
        <v>-</v>
      </c>
      <c r="U219" s="9" t="s">
        <v>1014</v>
      </c>
      <c r="V219" s="136" t="str">
        <f t="shared" si="121"/>
        <v/>
      </c>
      <c r="X219" s="9">
        <f t="shared" si="122"/>
        <v>1</v>
      </c>
      <c r="Y219" s="9">
        <f t="shared" si="123"/>
        <v>1</v>
      </c>
      <c r="Z219" s="9">
        <f t="shared" si="124"/>
        <v>1</v>
      </c>
      <c r="AA219" s="9">
        <f t="shared" si="125"/>
        <v>1</v>
      </c>
      <c r="AB219" s="11" t="str">
        <f t="shared" si="126"/>
        <v xml:space="preserve">②
</v>
      </c>
      <c r="AD219" s="43">
        <f t="shared" si="127"/>
        <v>7.5</v>
      </c>
      <c r="AE219" s="43">
        <f t="shared" si="128"/>
        <v>0</v>
      </c>
      <c r="AF219" s="43">
        <f t="shared" si="129"/>
        <v>0</v>
      </c>
      <c r="AH219" s="12" t="str">
        <f t="shared" si="130"/>
        <v>15款　使用料及手数料</v>
      </c>
      <c r="AI219" s="12" t="str">
        <f t="shared" si="131"/>
        <v>1項　使用料</v>
      </c>
      <c r="AJ219" s="12" t="str">
        <f t="shared" si="132"/>
        <v>9目　住宅使用料</v>
      </c>
      <c r="AK219" s="12">
        <f t="shared" si="133"/>
        <v>0</v>
      </c>
      <c r="AM219" s="12" t="str">
        <f t="shared" si="134"/>
        <v>15款　使用料及手数料1項　使用料9目　住宅使用料</v>
      </c>
      <c r="AP219" s="12" t="str">
        <f t="shared" si="135"/>
        <v>15款　使用料及手数料1項　使用料9目　住宅使用料</v>
      </c>
      <c r="AQ219" s="9" t="str">
        <f t="shared" si="136"/>
        <v>15款　使用料及手数料1項　使用料9目　住宅使用料</v>
      </c>
    </row>
    <row r="220" spans="1:43" ht="26.4">
      <c r="A220" s="90">
        <f t="shared" si="120"/>
        <v>213</v>
      </c>
      <c r="B220" s="45"/>
      <c r="C220" s="45"/>
      <c r="D220" s="44"/>
      <c r="E220" s="107" t="s">
        <v>109</v>
      </c>
      <c r="F220" s="46" t="s">
        <v>785</v>
      </c>
      <c r="G220" s="47" t="s">
        <v>665</v>
      </c>
      <c r="H220" s="41">
        <v>41895138</v>
      </c>
      <c r="I220" s="41"/>
      <c r="J220" s="41">
        <f t="shared" si="137"/>
        <v>-41895138</v>
      </c>
      <c r="K220" s="42"/>
      <c r="L220" s="121"/>
      <c r="M220" s="115" t="str">
        <f t="shared" si="138"/>
        <v/>
      </c>
      <c r="N220" s="29" t="str">
        <f t="shared" si="115"/>
        <v>-</v>
      </c>
      <c r="O220" s="29" t="str">
        <f t="shared" si="116"/>
        <v>-</v>
      </c>
      <c r="P220" s="29" t="str">
        <f t="shared" si="117"/>
        <v>-</v>
      </c>
      <c r="Q220" s="29" t="str">
        <f t="shared" si="118"/>
        <v>節</v>
      </c>
      <c r="R220" s="29" t="str">
        <f t="shared" si="119"/>
        <v>事項</v>
      </c>
      <c r="U220" s="9" t="s">
        <v>1014</v>
      </c>
      <c r="V220" s="136" t="str">
        <f t="shared" si="121"/>
        <v>都市整備局</v>
      </c>
      <c r="X220" s="9">
        <f t="shared" si="122"/>
        <v>1</v>
      </c>
      <c r="Y220" s="9">
        <f t="shared" si="123"/>
        <v>1</v>
      </c>
      <c r="Z220" s="9">
        <f t="shared" si="124"/>
        <v>1</v>
      </c>
      <c r="AA220" s="9">
        <f t="shared" si="125"/>
        <v>1</v>
      </c>
      <c r="AB220" s="11" t="str">
        <f t="shared" si="126"/>
        <v xml:space="preserve">②
</v>
      </c>
      <c r="AD220" s="43">
        <f t="shared" si="127"/>
        <v>0</v>
      </c>
      <c r="AE220" s="43">
        <f t="shared" si="128"/>
        <v>7.5</v>
      </c>
      <c r="AF220" s="43">
        <f t="shared" si="129"/>
        <v>5</v>
      </c>
      <c r="AH220" s="12" t="str">
        <f t="shared" si="130"/>
        <v>15款　使用料及手数料</v>
      </c>
      <c r="AI220" s="12" t="str">
        <f t="shared" si="131"/>
        <v>1項　使用料</v>
      </c>
      <c r="AJ220" s="12" t="str">
        <f t="shared" si="132"/>
        <v>9目　住宅使用料</v>
      </c>
      <c r="AK220" s="12" t="str">
        <f t="shared" si="133"/>
        <v>1節　住宅使用料</v>
      </c>
      <c r="AM220" s="12" t="str">
        <f t="shared" si="134"/>
        <v>15款　使用料及手数料1項　使用料9目　住宅使用料1節　住宅使用料</v>
      </c>
      <c r="AP220" s="12" t="str">
        <f t="shared" si="135"/>
        <v>15款　使用料及手数料1項　使用料9目　住宅使用料1節　住宅使用料</v>
      </c>
      <c r="AQ220" s="9" t="str">
        <f t="shared" si="136"/>
        <v>15款　使用料及手数料1項　使用料9目　住宅使用料1節　住宅使用料都市整備局</v>
      </c>
    </row>
    <row r="221" spans="1:43" ht="40.5" customHeight="1">
      <c r="A221" s="90">
        <f t="shared" si="120"/>
        <v>214</v>
      </c>
      <c r="B221" s="45"/>
      <c r="C221" s="45"/>
      <c r="D221" s="45"/>
      <c r="E221" s="108" t="s">
        <v>110</v>
      </c>
      <c r="F221" s="108" t="s">
        <v>786</v>
      </c>
      <c r="G221" s="94" t="s">
        <v>665</v>
      </c>
      <c r="H221" s="51">
        <v>70322</v>
      </c>
      <c r="I221" s="51"/>
      <c r="J221" s="51">
        <f t="shared" si="137"/>
        <v>-70322</v>
      </c>
      <c r="K221" s="92"/>
      <c r="L221" s="122"/>
      <c r="M221" s="115" t="str">
        <f t="shared" si="138"/>
        <v/>
      </c>
      <c r="N221" s="29" t="str">
        <f t="shared" si="115"/>
        <v>-</v>
      </c>
      <c r="O221" s="29" t="str">
        <f t="shared" si="116"/>
        <v>-</v>
      </c>
      <c r="P221" s="29" t="str">
        <f t="shared" si="117"/>
        <v>-</v>
      </c>
      <c r="Q221" s="29" t="str">
        <f t="shared" si="118"/>
        <v>節</v>
      </c>
      <c r="R221" s="29" t="str">
        <f t="shared" si="119"/>
        <v>事項</v>
      </c>
      <c r="U221" s="9" t="s">
        <v>1014</v>
      </c>
      <c r="V221" s="136" t="str">
        <f t="shared" si="121"/>
        <v>都市整備局</v>
      </c>
      <c r="X221" s="9">
        <f t="shared" si="122"/>
        <v>1</v>
      </c>
      <c r="Y221" s="9">
        <f t="shared" si="123"/>
        <v>2</v>
      </c>
      <c r="Z221" s="9">
        <f t="shared" si="124"/>
        <v>1</v>
      </c>
      <c r="AA221" s="9">
        <f t="shared" si="125"/>
        <v>2</v>
      </c>
      <c r="AB221" s="11" t="str">
        <f t="shared" si="126"/>
        <v xml:space="preserve">③
</v>
      </c>
      <c r="AD221" s="43">
        <f t="shared" si="127"/>
        <v>0</v>
      </c>
      <c r="AE221" s="43">
        <f t="shared" si="128"/>
        <v>14.5</v>
      </c>
      <c r="AF221" s="43">
        <f t="shared" si="129"/>
        <v>4</v>
      </c>
      <c r="AH221" s="12" t="str">
        <f t="shared" si="130"/>
        <v>15款　使用料及手数料</v>
      </c>
      <c r="AI221" s="12" t="str">
        <f t="shared" si="131"/>
        <v>1項　使用料</v>
      </c>
      <c r="AJ221" s="12" t="str">
        <f t="shared" si="132"/>
        <v>9目　住宅使用料</v>
      </c>
      <c r="AK221" s="12" t="str">
        <f t="shared" si="133"/>
        <v>2節　住まい情報センター使用料</v>
      </c>
      <c r="AM221" s="12" t="str">
        <f t="shared" si="134"/>
        <v>15款　使用料及手数料1項　使用料9目　住宅使用料2節　住まい情報センター使用料</v>
      </c>
      <c r="AP221" s="12" t="str">
        <f t="shared" si="135"/>
        <v>15款　使用料及手数料1項　使用料9目　住宅使用料2節　住まい情報センター使用料</v>
      </c>
      <c r="AQ221" s="9" t="str">
        <f t="shared" si="136"/>
        <v>15款　使用料及手数料1項　使用料9目　住宅使用料2節　住まい情報センター使用料都市整備局</v>
      </c>
    </row>
    <row r="222" spans="1:43" ht="26.4">
      <c r="A222" s="90">
        <f t="shared" si="120"/>
        <v>215</v>
      </c>
      <c r="B222" s="45"/>
      <c r="C222" s="45"/>
      <c r="D222" s="331" t="s">
        <v>112</v>
      </c>
      <c r="E222" s="333"/>
      <c r="F222" s="46"/>
      <c r="G222" s="47"/>
      <c r="H222" s="41">
        <f>SUM(H223:H224)</f>
        <v>44794</v>
      </c>
      <c r="I222" s="41">
        <f>SUM(I223:I224)</f>
        <v>41501</v>
      </c>
      <c r="J222" s="41">
        <f t="shared" si="137"/>
        <v>-3293</v>
      </c>
      <c r="K222" s="42"/>
      <c r="L222" s="121"/>
      <c r="M222" s="115" t="str">
        <f t="shared" si="138"/>
        <v/>
      </c>
      <c r="N222" s="29" t="str">
        <f t="shared" si="115"/>
        <v>-</v>
      </c>
      <c r="O222" s="29" t="str">
        <f t="shared" si="116"/>
        <v>-</v>
      </c>
      <c r="P222" s="29" t="str">
        <f t="shared" si="117"/>
        <v>目</v>
      </c>
      <c r="Q222" s="29" t="str">
        <f t="shared" si="118"/>
        <v>-</v>
      </c>
      <c r="R222" s="29" t="str">
        <f t="shared" si="119"/>
        <v>-</v>
      </c>
      <c r="U222" s="9" t="s">
        <v>1014</v>
      </c>
      <c r="V222" s="136" t="str">
        <f t="shared" si="121"/>
        <v/>
      </c>
      <c r="X222" s="9">
        <f t="shared" si="122"/>
        <v>1</v>
      </c>
      <c r="Y222" s="9">
        <f t="shared" si="123"/>
        <v>1</v>
      </c>
      <c r="Z222" s="9">
        <f t="shared" si="124"/>
        <v>1</v>
      </c>
      <c r="AA222" s="9">
        <f t="shared" si="125"/>
        <v>1</v>
      </c>
      <c r="AB222" s="11" t="str">
        <f t="shared" si="126"/>
        <v xml:space="preserve">②
</v>
      </c>
      <c r="AD222" s="43">
        <f t="shared" si="127"/>
        <v>8</v>
      </c>
      <c r="AE222" s="43">
        <f t="shared" si="128"/>
        <v>0</v>
      </c>
      <c r="AF222" s="43">
        <f t="shared" si="129"/>
        <v>0</v>
      </c>
      <c r="AH222" s="12" t="str">
        <f t="shared" si="130"/>
        <v>15款　使用料及手数料</v>
      </c>
      <c r="AI222" s="12" t="str">
        <f t="shared" si="131"/>
        <v>1項　使用料</v>
      </c>
      <c r="AJ222" s="12" t="str">
        <f t="shared" si="132"/>
        <v>10目　消防使用料</v>
      </c>
      <c r="AK222" s="12">
        <f t="shared" si="133"/>
        <v>0</v>
      </c>
      <c r="AM222" s="12" t="str">
        <f t="shared" si="134"/>
        <v>15款　使用料及手数料1項　使用料10目　消防使用料</v>
      </c>
      <c r="AP222" s="12" t="str">
        <f t="shared" si="135"/>
        <v>15款　使用料及手数料1項　使用料10目　消防使用料</v>
      </c>
      <c r="AQ222" s="9" t="str">
        <f t="shared" si="136"/>
        <v>15款　使用料及手数料1項　使用料10目　消防使用料</v>
      </c>
    </row>
    <row r="223" spans="1:43" ht="27" thickBot="1">
      <c r="A223" s="149">
        <f t="shared" si="120"/>
        <v>216</v>
      </c>
      <c r="B223" s="153"/>
      <c r="C223" s="153"/>
      <c r="D223" s="150"/>
      <c r="E223" s="154" t="s">
        <v>113</v>
      </c>
      <c r="F223" s="63" t="s">
        <v>787</v>
      </c>
      <c r="G223" s="155" t="s">
        <v>115</v>
      </c>
      <c r="H223" s="65">
        <v>4213</v>
      </c>
      <c r="I223" s="176">
        <v>4337</v>
      </c>
      <c r="J223" s="65">
        <f t="shared" si="137"/>
        <v>124</v>
      </c>
      <c r="K223" s="67"/>
      <c r="L223" s="124"/>
      <c r="M223" s="115" t="str">
        <f t="shared" si="138"/>
        <v/>
      </c>
      <c r="N223" s="29" t="str">
        <f t="shared" si="115"/>
        <v>-</v>
      </c>
      <c r="O223" s="29" t="str">
        <f t="shared" si="116"/>
        <v>-</v>
      </c>
      <c r="P223" s="29" t="str">
        <f t="shared" si="117"/>
        <v>-</v>
      </c>
      <c r="Q223" s="29" t="str">
        <f t="shared" si="118"/>
        <v>節</v>
      </c>
      <c r="R223" s="29" t="str">
        <f t="shared" si="119"/>
        <v>事項</v>
      </c>
      <c r="U223" s="9" t="s">
        <v>1014</v>
      </c>
      <c r="V223" s="136" t="str">
        <f t="shared" si="121"/>
        <v>消防局</v>
      </c>
      <c r="X223" s="9">
        <f t="shared" si="122"/>
        <v>1</v>
      </c>
      <c r="Y223" s="9">
        <f t="shared" si="123"/>
        <v>1</v>
      </c>
      <c r="Z223" s="9">
        <f t="shared" si="124"/>
        <v>1</v>
      </c>
      <c r="AA223" s="9">
        <f t="shared" si="125"/>
        <v>1</v>
      </c>
      <c r="AB223" s="11" t="str">
        <f t="shared" si="126"/>
        <v xml:space="preserve">②
</v>
      </c>
      <c r="AD223" s="43">
        <f t="shared" si="127"/>
        <v>0</v>
      </c>
      <c r="AE223" s="43">
        <f t="shared" si="128"/>
        <v>11.5</v>
      </c>
      <c r="AF223" s="43">
        <f t="shared" si="129"/>
        <v>4</v>
      </c>
      <c r="AH223" s="12" t="str">
        <f t="shared" si="130"/>
        <v>15款　使用料及手数料</v>
      </c>
      <c r="AI223" s="12" t="str">
        <f t="shared" si="131"/>
        <v>1項　使用料</v>
      </c>
      <c r="AJ223" s="12" t="str">
        <f t="shared" si="132"/>
        <v>10目　消防使用料</v>
      </c>
      <c r="AK223" s="12" t="str">
        <f t="shared" si="133"/>
        <v>1節　防災センター使用料</v>
      </c>
      <c r="AM223" s="12" t="str">
        <f t="shared" si="134"/>
        <v>15款　使用料及手数料1項　使用料10目　消防使用料1節　防災センター使用料</v>
      </c>
      <c r="AP223" s="12" t="str">
        <f t="shared" si="135"/>
        <v>15款　使用料及手数料1項　使用料10目　消防使用料1節　防災センター使用料</v>
      </c>
      <c r="AQ223" s="9" t="str">
        <f t="shared" si="136"/>
        <v>15款　使用料及手数料1項　使用料10目　消防使用料1節　防災センター使用料消防局</v>
      </c>
    </row>
    <row r="224" spans="1:43" ht="26.4">
      <c r="A224" s="148">
        <f t="shared" si="120"/>
        <v>217</v>
      </c>
      <c r="B224" s="45"/>
      <c r="C224" s="45"/>
      <c r="D224" s="45"/>
      <c r="E224" s="108" t="s">
        <v>114</v>
      </c>
      <c r="F224" s="93" t="s">
        <v>843</v>
      </c>
      <c r="G224" s="94" t="s">
        <v>115</v>
      </c>
      <c r="H224" s="51">
        <v>40581</v>
      </c>
      <c r="I224" s="177">
        <v>37164</v>
      </c>
      <c r="J224" s="51">
        <f t="shared" si="137"/>
        <v>-3417</v>
      </c>
      <c r="K224" s="92"/>
      <c r="L224" s="122"/>
      <c r="M224" s="115" t="str">
        <f t="shared" si="138"/>
        <v/>
      </c>
      <c r="N224" s="29" t="str">
        <f t="shared" si="115"/>
        <v>-</v>
      </c>
      <c r="O224" s="29" t="str">
        <f t="shared" si="116"/>
        <v>-</v>
      </c>
      <c r="P224" s="29" t="str">
        <f t="shared" si="117"/>
        <v>-</v>
      </c>
      <c r="Q224" s="29" t="str">
        <f t="shared" si="118"/>
        <v>節</v>
      </c>
      <c r="R224" s="29" t="str">
        <f t="shared" si="119"/>
        <v>事項</v>
      </c>
      <c r="U224" s="9" t="s">
        <v>1014</v>
      </c>
      <c r="V224" s="136" t="str">
        <f t="shared" si="121"/>
        <v>消防局</v>
      </c>
      <c r="X224" s="9">
        <f t="shared" si="122"/>
        <v>1</v>
      </c>
      <c r="Y224" s="9">
        <f t="shared" si="123"/>
        <v>1</v>
      </c>
      <c r="Z224" s="9">
        <f t="shared" si="124"/>
        <v>1</v>
      </c>
      <c r="AA224" s="9">
        <f t="shared" si="125"/>
        <v>1</v>
      </c>
      <c r="AB224" s="11" t="str">
        <f t="shared" si="126"/>
        <v xml:space="preserve">②
</v>
      </c>
      <c r="AD224" s="43">
        <f t="shared" si="127"/>
        <v>0</v>
      </c>
      <c r="AE224" s="43">
        <f t="shared" si="128"/>
        <v>7.5</v>
      </c>
      <c r="AF224" s="43">
        <f t="shared" si="129"/>
        <v>11</v>
      </c>
      <c r="AH224" s="12" t="str">
        <f t="shared" si="130"/>
        <v>15款　使用料及手数料</v>
      </c>
      <c r="AI224" s="12" t="str">
        <f t="shared" si="131"/>
        <v>1項　使用料</v>
      </c>
      <c r="AJ224" s="12" t="str">
        <f t="shared" si="132"/>
        <v>10目　消防使用料</v>
      </c>
      <c r="AK224" s="12" t="str">
        <f t="shared" si="133"/>
        <v>2節　其他使用料</v>
      </c>
      <c r="AM224" s="12" t="str">
        <f t="shared" si="134"/>
        <v>15款　使用料及手数料1項　使用料10目　消防使用料2節　其他使用料</v>
      </c>
      <c r="AP224" s="12" t="str">
        <f t="shared" si="135"/>
        <v>15款　使用料及手数料1項　使用料10目　消防使用料2節　其他使用料</v>
      </c>
      <c r="AQ224" s="9" t="str">
        <f t="shared" si="136"/>
        <v>15款　使用料及手数料1項　使用料10目　消防使用料2節　其他使用料消防局</v>
      </c>
    </row>
    <row r="225" spans="1:43" ht="26.4">
      <c r="A225" s="90">
        <f t="shared" si="120"/>
        <v>218</v>
      </c>
      <c r="B225" s="45"/>
      <c r="C225" s="45"/>
      <c r="D225" s="331" t="s">
        <v>453</v>
      </c>
      <c r="E225" s="333"/>
      <c r="F225" s="46"/>
      <c r="G225" s="47"/>
      <c r="H225" s="41">
        <f>SUM(H226:H230)</f>
        <v>1546959</v>
      </c>
      <c r="I225" s="41">
        <f>SUM(I226:I230)</f>
        <v>0</v>
      </c>
      <c r="J225" s="41">
        <f t="shared" si="137"/>
        <v>-1546959</v>
      </c>
      <c r="K225" s="42"/>
      <c r="L225" s="121"/>
      <c r="M225" s="115" t="str">
        <f t="shared" si="138"/>
        <v/>
      </c>
      <c r="N225" s="29" t="str">
        <f t="shared" si="115"/>
        <v>-</v>
      </c>
      <c r="O225" s="29" t="str">
        <f t="shared" si="116"/>
        <v>-</v>
      </c>
      <c r="P225" s="29" t="str">
        <f t="shared" si="117"/>
        <v>目</v>
      </c>
      <c r="Q225" s="29" t="str">
        <f t="shared" si="118"/>
        <v>-</v>
      </c>
      <c r="R225" s="29" t="str">
        <f t="shared" si="119"/>
        <v>-</v>
      </c>
      <c r="U225" s="9" t="s">
        <v>1014</v>
      </c>
      <c r="V225" s="136" t="str">
        <f t="shared" si="121"/>
        <v/>
      </c>
      <c r="X225" s="9">
        <f t="shared" si="122"/>
        <v>1</v>
      </c>
      <c r="Y225" s="9">
        <f t="shared" si="123"/>
        <v>1</v>
      </c>
      <c r="Z225" s="9">
        <f t="shared" si="124"/>
        <v>1</v>
      </c>
      <c r="AA225" s="9">
        <f t="shared" si="125"/>
        <v>1</v>
      </c>
      <c r="AB225" s="11" t="str">
        <f t="shared" si="126"/>
        <v xml:space="preserve">②
</v>
      </c>
      <c r="AD225" s="43">
        <f t="shared" si="127"/>
        <v>8</v>
      </c>
      <c r="AE225" s="43">
        <f t="shared" si="128"/>
        <v>0</v>
      </c>
      <c r="AF225" s="43">
        <f t="shared" si="129"/>
        <v>0</v>
      </c>
      <c r="AH225" s="12" t="str">
        <f t="shared" si="130"/>
        <v>15款　使用料及手数料</v>
      </c>
      <c r="AI225" s="12" t="str">
        <f t="shared" si="131"/>
        <v>1項　使用料</v>
      </c>
      <c r="AJ225" s="12" t="str">
        <f t="shared" si="132"/>
        <v>11目　教育使用料</v>
      </c>
      <c r="AK225" s="12">
        <f t="shared" si="133"/>
        <v>0</v>
      </c>
      <c r="AM225" s="12" t="str">
        <f t="shared" si="134"/>
        <v>15款　使用料及手数料1項　使用料11目　教育使用料</v>
      </c>
      <c r="AP225" s="12" t="str">
        <f t="shared" si="135"/>
        <v>15款　使用料及手数料1項　使用料11目　教育使用料</v>
      </c>
      <c r="AQ225" s="9" t="str">
        <f t="shared" si="136"/>
        <v>15款　使用料及手数料1項　使用料11目　教育使用料</v>
      </c>
    </row>
    <row r="226" spans="1:43" ht="40.5" customHeight="1">
      <c r="A226" s="90">
        <f t="shared" si="120"/>
        <v>219</v>
      </c>
      <c r="B226" s="45"/>
      <c r="C226" s="45"/>
      <c r="D226" s="44"/>
      <c r="E226" s="107" t="s">
        <v>972</v>
      </c>
      <c r="F226" s="46" t="s">
        <v>973</v>
      </c>
      <c r="G226" s="47" t="s">
        <v>974</v>
      </c>
      <c r="H226" s="41">
        <v>28080</v>
      </c>
      <c r="I226" s="41"/>
      <c r="J226" s="41">
        <f t="shared" si="137"/>
        <v>-28080</v>
      </c>
      <c r="K226" s="42"/>
      <c r="L226" s="121"/>
      <c r="M226" s="115" t="str">
        <f t="shared" si="138"/>
        <v/>
      </c>
      <c r="N226" s="29" t="str">
        <f t="shared" si="115"/>
        <v>-</v>
      </c>
      <c r="O226" s="29" t="str">
        <f t="shared" si="116"/>
        <v>-</v>
      </c>
      <c r="P226" s="29" t="str">
        <f t="shared" si="117"/>
        <v>-</v>
      </c>
      <c r="Q226" s="29" t="str">
        <f t="shared" si="118"/>
        <v>節</v>
      </c>
      <c r="R226" s="29" t="str">
        <f t="shared" si="119"/>
        <v>事項</v>
      </c>
      <c r="U226" s="9" t="s">
        <v>1014</v>
      </c>
      <c r="V226" s="136" t="str">
        <f t="shared" si="121"/>
        <v>教育委員会
事務局</v>
      </c>
      <c r="X226" s="9">
        <f t="shared" si="122"/>
        <v>1</v>
      </c>
      <c r="Y226" s="9">
        <f t="shared" si="123"/>
        <v>2</v>
      </c>
      <c r="Z226" s="9">
        <f t="shared" si="124"/>
        <v>1</v>
      </c>
      <c r="AA226" s="9">
        <f t="shared" si="125"/>
        <v>2</v>
      </c>
      <c r="AB226" s="11" t="str">
        <f t="shared" si="126"/>
        <v xml:space="preserve">③
</v>
      </c>
      <c r="AD226" s="43">
        <f t="shared" si="127"/>
        <v>0</v>
      </c>
      <c r="AE226" s="43">
        <f t="shared" si="128"/>
        <v>14.5</v>
      </c>
      <c r="AF226" s="43">
        <f t="shared" si="129"/>
        <v>12</v>
      </c>
      <c r="AH226" s="12" t="str">
        <f t="shared" si="130"/>
        <v>15款　使用料及手数料</v>
      </c>
      <c r="AI226" s="12" t="str">
        <f t="shared" si="131"/>
        <v>1項　使用料</v>
      </c>
      <c r="AJ226" s="12" t="str">
        <f t="shared" si="132"/>
        <v>11目　教育使用料</v>
      </c>
      <c r="AK226" s="12" t="str">
        <f t="shared" si="133"/>
        <v>1節　デザイン教育研究所授業料</v>
      </c>
      <c r="AM226" s="12" t="str">
        <f t="shared" si="134"/>
        <v>15款　使用料及手数料1項　使用料11目　教育使用料1節　デザイン教育研究所授業料</v>
      </c>
      <c r="AP226" s="12" t="str">
        <f t="shared" si="135"/>
        <v>15款　使用料及手数料1項　使用料11目　教育使用料1節　デザイン教育研究所授業料</v>
      </c>
      <c r="AQ226" s="9" t="str">
        <f t="shared" si="136"/>
        <v>15款　使用料及手数料1項　使用料11目　教育使用料1節　デザイン教育研究所授業料教育委員会
事務局</v>
      </c>
    </row>
    <row r="227" spans="1:43" ht="26.4">
      <c r="A227" s="90">
        <f t="shared" si="120"/>
        <v>220</v>
      </c>
      <c r="B227" s="45"/>
      <c r="C227" s="45"/>
      <c r="D227" s="45"/>
      <c r="E227" s="107" t="s">
        <v>975</v>
      </c>
      <c r="F227" s="46" t="s">
        <v>976</v>
      </c>
      <c r="G227" s="47" t="s">
        <v>974</v>
      </c>
      <c r="H227" s="41">
        <v>1450072</v>
      </c>
      <c r="I227" s="41"/>
      <c r="J227" s="41">
        <f t="shared" si="137"/>
        <v>-1450072</v>
      </c>
      <c r="K227" s="42"/>
      <c r="L227" s="121"/>
      <c r="M227" s="115" t="str">
        <f t="shared" si="138"/>
        <v/>
      </c>
      <c r="N227" s="29" t="str">
        <f t="shared" si="115"/>
        <v>-</v>
      </c>
      <c r="O227" s="29" t="str">
        <f t="shared" si="116"/>
        <v>-</v>
      </c>
      <c r="P227" s="29" t="str">
        <f t="shared" si="117"/>
        <v>-</v>
      </c>
      <c r="Q227" s="29" t="str">
        <f t="shared" si="118"/>
        <v>節</v>
      </c>
      <c r="R227" s="29" t="str">
        <f t="shared" si="119"/>
        <v>事項</v>
      </c>
      <c r="U227" s="9" t="s">
        <v>1014</v>
      </c>
      <c r="V227" s="136" t="str">
        <f t="shared" si="121"/>
        <v>教育委員会
事務局</v>
      </c>
      <c r="X227" s="9">
        <f t="shared" si="122"/>
        <v>1</v>
      </c>
      <c r="Y227" s="9">
        <f t="shared" si="123"/>
        <v>1</v>
      </c>
      <c r="Z227" s="9">
        <f t="shared" si="124"/>
        <v>1</v>
      </c>
      <c r="AA227" s="9">
        <f t="shared" si="125"/>
        <v>1</v>
      </c>
      <c r="AB227" s="11" t="str">
        <f t="shared" si="126"/>
        <v xml:space="preserve">②
</v>
      </c>
      <c r="AD227" s="43">
        <f t="shared" si="127"/>
        <v>0</v>
      </c>
      <c r="AE227" s="43">
        <f t="shared" si="128"/>
        <v>12.5</v>
      </c>
      <c r="AF227" s="43">
        <f t="shared" si="129"/>
        <v>10</v>
      </c>
      <c r="AH227" s="12" t="str">
        <f t="shared" si="130"/>
        <v>15款　使用料及手数料</v>
      </c>
      <c r="AI227" s="12" t="str">
        <f t="shared" si="131"/>
        <v>1項　使用料</v>
      </c>
      <c r="AJ227" s="12" t="str">
        <f t="shared" si="132"/>
        <v>11目　教育使用料</v>
      </c>
      <c r="AK227" s="12" t="str">
        <f t="shared" si="133"/>
        <v>2節　全日制高等学校授業料</v>
      </c>
      <c r="AM227" s="12" t="str">
        <f t="shared" si="134"/>
        <v>15款　使用料及手数料1項　使用料11目　教育使用料2節　全日制高等学校授業料</v>
      </c>
      <c r="AP227" s="12" t="str">
        <f t="shared" si="135"/>
        <v>15款　使用料及手数料1項　使用料11目　教育使用料2節　全日制高等学校授業料</v>
      </c>
      <c r="AQ227" s="9" t="str">
        <f t="shared" si="136"/>
        <v>15款　使用料及手数料1項　使用料11目　教育使用料2節　全日制高等学校授業料教育委員会
事務局</v>
      </c>
    </row>
    <row r="228" spans="1:43" ht="26.4">
      <c r="A228" s="90">
        <f t="shared" si="120"/>
        <v>221</v>
      </c>
      <c r="B228" s="45"/>
      <c r="C228" s="45"/>
      <c r="D228" s="45"/>
      <c r="E228" s="107" t="s">
        <v>977</v>
      </c>
      <c r="F228" s="46" t="s">
        <v>650</v>
      </c>
      <c r="G228" s="47" t="s">
        <v>974</v>
      </c>
      <c r="H228" s="41">
        <v>29387</v>
      </c>
      <c r="I228" s="41"/>
      <c r="J228" s="41">
        <f t="shared" si="137"/>
        <v>-29387</v>
      </c>
      <c r="K228" s="42"/>
      <c r="L228" s="121"/>
      <c r="M228" s="115" t="str">
        <f t="shared" si="138"/>
        <v/>
      </c>
      <c r="N228" s="29" t="str">
        <f t="shared" si="115"/>
        <v>-</v>
      </c>
      <c r="O228" s="29" t="str">
        <f t="shared" si="116"/>
        <v>-</v>
      </c>
      <c r="P228" s="29" t="str">
        <f t="shared" si="117"/>
        <v>-</v>
      </c>
      <c r="Q228" s="29" t="str">
        <f t="shared" si="118"/>
        <v>節</v>
      </c>
      <c r="R228" s="29" t="str">
        <f t="shared" si="119"/>
        <v>事項</v>
      </c>
      <c r="U228" s="9" t="s">
        <v>1014</v>
      </c>
      <c r="V228" s="136" t="str">
        <f t="shared" si="121"/>
        <v>教育委員会
事務局</v>
      </c>
      <c r="X228" s="9">
        <f t="shared" si="122"/>
        <v>1</v>
      </c>
      <c r="Y228" s="9">
        <f t="shared" si="123"/>
        <v>1</v>
      </c>
      <c r="Z228" s="9">
        <f t="shared" si="124"/>
        <v>1</v>
      </c>
      <c r="AA228" s="9">
        <f t="shared" si="125"/>
        <v>1</v>
      </c>
      <c r="AB228" s="11" t="str">
        <f t="shared" si="126"/>
        <v xml:space="preserve">②
</v>
      </c>
      <c r="AD228" s="43">
        <f t="shared" si="127"/>
        <v>0</v>
      </c>
      <c r="AE228" s="43">
        <f t="shared" si="128"/>
        <v>12.5</v>
      </c>
      <c r="AF228" s="43">
        <f t="shared" si="129"/>
        <v>10</v>
      </c>
      <c r="AH228" s="12" t="str">
        <f t="shared" si="130"/>
        <v>15款　使用料及手数料</v>
      </c>
      <c r="AI228" s="12" t="str">
        <f t="shared" si="131"/>
        <v>1項　使用料</v>
      </c>
      <c r="AJ228" s="12" t="str">
        <f t="shared" si="132"/>
        <v>11目　教育使用料</v>
      </c>
      <c r="AK228" s="12" t="str">
        <f t="shared" si="133"/>
        <v>3節　定時制高等学校授業料</v>
      </c>
      <c r="AM228" s="12" t="str">
        <f t="shared" si="134"/>
        <v>15款　使用料及手数料1項　使用料11目　教育使用料3節　定時制高等学校授業料</v>
      </c>
      <c r="AP228" s="12" t="str">
        <f t="shared" si="135"/>
        <v>15款　使用料及手数料1項　使用料11目　教育使用料3節　定時制高等学校授業料</v>
      </c>
      <c r="AQ228" s="9" t="str">
        <f t="shared" si="136"/>
        <v>15款　使用料及手数料1項　使用料11目　教育使用料3節　定時制高等学校授業料教育委員会
事務局</v>
      </c>
    </row>
    <row r="229" spans="1:43" ht="26.4">
      <c r="A229" s="90">
        <f t="shared" si="120"/>
        <v>222</v>
      </c>
      <c r="B229" s="45"/>
      <c r="C229" s="45"/>
      <c r="D229" s="45"/>
      <c r="E229" s="107" t="s">
        <v>978</v>
      </c>
      <c r="F229" s="46" t="s">
        <v>979</v>
      </c>
      <c r="G229" s="47" t="s">
        <v>974</v>
      </c>
      <c r="H229" s="41">
        <v>3240</v>
      </c>
      <c r="I229" s="41"/>
      <c r="J229" s="41">
        <f t="shared" si="137"/>
        <v>-3240</v>
      </c>
      <c r="K229" s="42"/>
      <c r="L229" s="121"/>
      <c r="M229" s="115" t="str">
        <f t="shared" si="138"/>
        <v/>
      </c>
      <c r="N229" s="29" t="str">
        <f t="shared" si="115"/>
        <v>-</v>
      </c>
      <c r="O229" s="29" t="str">
        <f t="shared" si="116"/>
        <v>-</v>
      </c>
      <c r="P229" s="29" t="str">
        <f t="shared" si="117"/>
        <v>-</v>
      </c>
      <c r="Q229" s="29" t="str">
        <f t="shared" si="118"/>
        <v>節</v>
      </c>
      <c r="R229" s="29" t="str">
        <f t="shared" si="119"/>
        <v>事項</v>
      </c>
      <c r="U229" s="9" t="s">
        <v>1014</v>
      </c>
      <c r="V229" s="136" t="str">
        <f t="shared" si="121"/>
        <v>教育委員会
事務局</v>
      </c>
      <c r="X229" s="9">
        <f t="shared" si="122"/>
        <v>1</v>
      </c>
      <c r="Y229" s="9">
        <f t="shared" si="123"/>
        <v>1</v>
      </c>
      <c r="Z229" s="9">
        <f t="shared" si="124"/>
        <v>1</v>
      </c>
      <c r="AA229" s="9">
        <f t="shared" si="125"/>
        <v>1</v>
      </c>
      <c r="AB229" s="11" t="str">
        <f t="shared" si="126"/>
        <v xml:space="preserve">②
</v>
      </c>
      <c r="AD229" s="43">
        <f t="shared" si="127"/>
        <v>0</v>
      </c>
      <c r="AE229" s="43">
        <f t="shared" si="128"/>
        <v>9.5</v>
      </c>
      <c r="AF229" s="43">
        <f t="shared" si="129"/>
        <v>7</v>
      </c>
      <c r="AH229" s="12" t="str">
        <f t="shared" si="130"/>
        <v>15款　使用料及手数料</v>
      </c>
      <c r="AI229" s="12" t="str">
        <f t="shared" si="131"/>
        <v>1項　使用料</v>
      </c>
      <c r="AJ229" s="12" t="str">
        <f t="shared" si="132"/>
        <v>11目　教育使用料</v>
      </c>
      <c r="AK229" s="12" t="str">
        <f t="shared" si="133"/>
        <v>4節　高等学校聴講料</v>
      </c>
      <c r="AM229" s="12" t="str">
        <f t="shared" si="134"/>
        <v>15款　使用料及手数料1項　使用料11目　教育使用料4節　高等学校聴講料</v>
      </c>
      <c r="AP229" s="12" t="str">
        <f t="shared" si="135"/>
        <v>15款　使用料及手数料1項　使用料11目　教育使用料4節　高等学校聴講料</v>
      </c>
      <c r="AQ229" s="9" t="str">
        <f t="shared" si="136"/>
        <v>15款　使用料及手数料1項　使用料11目　教育使用料4節　高等学校聴講料教育委員会
事務局</v>
      </c>
    </row>
    <row r="230" spans="1:43" ht="26.4">
      <c r="A230" s="90">
        <f t="shared" si="120"/>
        <v>223</v>
      </c>
      <c r="B230" s="45"/>
      <c r="C230" s="48"/>
      <c r="D230" s="48"/>
      <c r="E230" s="108" t="s">
        <v>980</v>
      </c>
      <c r="F230" s="46" t="s">
        <v>981</v>
      </c>
      <c r="G230" s="47" t="s">
        <v>974</v>
      </c>
      <c r="H230" s="41">
        <v>36180</v>
      </c>
      <c r="I230" s="41"/>
      <c r="J230" s="41">
        <f t="shared" si="137"/>
        <v>-36180</v>
      </c>
      <c r="K230" s="42"/>
      <c r="L230" s="121"/>
      <c r="M230" s="115" t="str">
        <f t="shared" si="138"/>
        <v/>
      </c>
      <c r="N230" s="29" t="str">
        <f t="shared" si="115"/>
        <v>-</v>
      </c>
      <c r="O230" s="29" t="str">
        <f t="shared" si="116"/>
        <v>-</v>
      </c>
      <c r="P230" s="29" t="str">
        <f t="shared" si="117"/>
        <v>-</v>
      </c>
      <c r="Q230" s="29" t="str">
        <f t="shared" si="118"/>
        <v>節</v>
      </c>
      <c r="R230" s="29" t="str">
        <f t="shared" si="119"/>
        <v>事項</v>
      </c>
      <c r="U230" s="9" t="s">
        <v>1014</v>
      </c>
      <c r="V230" s="136" t="str">
        <f t="shared" si="121"/>
        <v>教育委員会
事務局</v>
      </c>
      <c r="X230" s="9">
        <f t="shared" si="122"/>
        <v>1</v>
      </c>
      <c r="Y230" s="9">
        <f t="shared" si="123"/>
        <v>1</v>
      </c>
      <c r="Z230" s="9">
        <f t="shared" si="124"/>
        <v>1</v>
      </c>
      <c r="AA230" s="9">
        <f t="shared" si="125"/>
        <v>1</v>
      </c>
      <c r="AB230" s="11" t="str">
        <f t="shared" si="126"/>
        <v xml:space="preserve">②
</v>
      </c>
      <c r="AD230" s="43">
        <f t="shared" si="127"/>
        <v>0</v>
      </c>
      <c r="AE230" s="43">
        <f t="shared" si="128"/>
        <v>7.5</v>
      </c>
      <c r="AF230" s="43">
        <f t="shared" si="129"/>
        <v>11</v>
      </c>
      <c r="AH230" s="12" t="str">
        <f t="shared" si="130"/>
        <v>15款　使用料及手数料</v>
      </c>
      <c r="AI230" s="12" t="str">
        <f t="shared" si="131"/>
        <v>1項　使用料</v>
      </c>
      <c r="AJ230" s="12" t="str">
        <f t="shared" si="132"/>
        <v>11目　教育使用料</v>
      </c>
      <c r="AK230" s="12" t="str">
        <f t="shared" si="133"/>
        <v>5節　其他使用料</v>
      </c>
      <c r="AM230" s="12" t="str">
        <f t="shared" si="134"/>
        <v>15款　使用料及手数料1項　使用料11目　教育使用料5節　其他使用料</v>
      </c>
      <c r="AP230" s="12" t="str">
        <f t="shared" si="135"/>
        <v>15款　使用料及手数料1項　使用料11目　教育使用料5節　其他使用料</v>
      </c>
      <c r="AQ230" s="9" t="str">
        <f t="shared" si="136"/>
        <v>15款　使用料及手数料1項　使用料11目　教育使用料5節　其他使用料教育委員会
事務局</v>
      </c>
    </row>
    <row r="231" spans="1:43" ht="26.4">
      <c r="A231" s="90">
        <f t="shared" si="120"/>
        <v>224</v>
      </c>
      <c r="B231" s="45"/>
      <c r="C231" s="366" t="s">
        <v>642</v>
      </c>
      <c r="D231" s="367"/>
      <c r="E231" s="333"/>
      <c r="F231" s="39"/>
      <c r="G231" s="40"/>
      <c r="H231" s="41">
        <f>SUM(H232,H249,H252,H262,H264,H270,H273,H283,H286,H288)</f>
        <v>7960605</v>
      </c>
      <c r="I231" s="41">
        <f>SUM(I232,I249,I252,I262,I264,I270,I273,I283,I286,I288)</f>
        <v>30133</v>
      </c>
      <c r="J231" s="41">
        <f t="shared" si="137"/>
        <v>-7930472</v>
      </c>
      <c r="K231" s="42"/>
      <c r="L231" s="121"/>
      <c r="M231" s="115" t="str">
        <f t="shared" si="138"/>
        <v/>
      </c>
      <c r="N231" s="29" t="str">
        <f t="shared" si="115"/>
        <v>-</v>
      </c>
      <c r="O231" s="29" t="str">
        <f t="shared" si="116"/>
        <v>項</v>
      </c>
      <c r="P231" s="29" t="str">
        <f t="shared" si="117"/>
        <v>-</v>
      </c>
      <c r="Q231" s="29" t="str">
        <f t="shared" si="118"/>
        <v>-</v>
      </c>
      <c r="R231" s="29" t="str">
        <f t="shared" si="119"/>
        <v>-</v>
      </c>
      <c r="U231" s="9" t="s">
        <v>1014</v>
      </c>
      <c r="V231" s="136" t="str">
        <f t="shared" si="121"/>
        <v/>
      </c>
      <c r="X231" s="9">
        <f t="shared" si="122"/>
        <v>1</v>
      </c>
      <c r="Y231" s="9">
        <f t="shared" si="123"/>
        <v>1</v>
      </c>
      <c r="Z231" s="9">
        <f t="shared" si="124"/>
        <v>1</v>
      </c>
      <c r="AA231" s="9">
        <f t="shared" si="125"/>
        <v>1</v>
      </c>
      <c r="AB231" s="11" t="str">
        <f t="shared" si="126"/>
        <v xml:space="preserve">②
</v>
      </c>
      <c r="AD231" s="43">
        <f t="shared" si="127"/>
        <v>0</v>
      </c>
      <c r="AE231" s="43">
        <f t="shared" si="128"/>
        <v>0</v>
      </c>
      <c r="AF231" s="43">
        <f t="shared" si="129"/>
        <v>0</v>
      </c>
      <c r="AH231" s="12" t="str">
        <f t="shared" si="130"/>
        <v>15款　使用料及手数料</v>
      </c>
      <c r="AI231" s="12" t="str">
        <f t="shared" si="131"/>
        <v>2項　手数料</v>
      </c>
      <c r="AJ231" s="12">
        <f t="shared" si="132"/>
        <v>0</v>
      </c>
      <c r="AK231" s="12">
        <f t="shared" si="133"/>
        <v>0</v>
      </c>
      <c r="AM231" s="12" t="str">
        <f t="shared" si="134"/>
        <v>15款　使用料及手数料2項　手数料</v>
      </c>
      <c r="AP231" s="12" t="str">
        <f t="shared" si="135"/>
        <v>15款　使用料及手数料2項　手数料</v>
      </c>
      <c r="AQ231" s="9" t="str">
        <f t="shared" si="136"/>
        <v>15款　使用料及手数料2項　手数料</v>
      </c>
    </row>
    <row r="232" spans="1:43" ht="26.4">
      <c r="A232" s="90">
        <f t="shared" si="120"/>
        <v>225</v>
      </c>
      <c r="B232" s="45"/>
      <c r="C232" s="44"/>
      <c r="D232" s="331" t="s">
        <v>116</v>
      </c>
      <c r="E232" s="333"/>
      <c r="F232" s="46"/>
      <c r="G232" s="47"/>
      <c r="H232" s="41">
        <f>SUM(H233:H237,H242:H244)</f>
        <v>1414859</v>
      </c>
      <c r="I232" s="41">
        <f>SUM(I233:I237,I242:I244)</f>
        <v>0</v>
      </c>
      <c r="J232" s="41">
        <f t="shared" si="137"/>
        <v>-1414859</v>
      </c>
      <c r="K232" s="42"/>
      <c r="L232" s="121"/>
      <c r="M232" s="115" t="str">
        <f t="shared" si="138"/>
        <v/>
      </c>
      <c r="N232" s="29" t="str">
        <f t="shared" si="115"/>
        <v>-</v>
      </c>
      <c r="O232" s="29" t="str">
        <f t="shared" si="116"/>
        <v>-</v>
      </c>
      <c r="P232" s="29" t="str">
        <f t="shared" si="117"/>
        <v>目</v>
      </c>
      <c r="Q232" s="29" t="str">
        <f t="shared" si="118"/>
        <v>-</v>
      </c>
      <c r="R232" s="29" t="str">
        <f t="shared" si="119"/>
        <v>-</v>
      </c>
      <c r="U232" s="9" t="s">
        <v>1014</v>
      </c>
      <c r="V232" s="136" t="str">
        <f t="shared" si="121"/>
        <v/>
      </c>
      <c r="X232" s="9">
        <f t="shared" si="122"/>
        <v>1</v>
      </c>
      <c r="Y232" s="9">
        <f t="shared" si="123"/>
        <v>1</v>
      </c>
      <c r="Z232" s="9">
        <f t="shared" si="124"/>
        <v>1</v>
      </c>
      <c r="AA232" s="9">
        <f t="shared" si="125"/>
        <v>1</v>
      </c>
      <c r="AB232" s="11" t="str">
        <f t="shared" si="126"/>
        <v xml:space="preserve">②
</v>
      </c>
      <c r="AD232" s="43">
        <f t="shared" si="127"/>
        <v>7.5</v>
      </c>
      <c r="AE232" s="43">
        <f t="shared" si="128"/>
        <v>0</v>
      </c>
      <c r="AF232" s="43">
        <f t="shared" si="129"/>
        <v>0</v>
      </c>
      <c r="AH232" s="12" t="str">
        <f t="shared" si="130"/>
        <v>15款　使用料及手数料</v>
      </c>
      <c r="AI232" s="12" t="str">
        <f t="shared" si="131"/>
        <v>2項　手数料</v>
      </c>
      <c r="AJ232" s="12" t="str">
        <f t="shared" si="132"/>
        <v>1目　総務手数料</v>
      </c>
      <c r="AK232" s="12">
        <f t="shared" si="133"/>
        <v>0</v>
      </c>
      <c r="AM232" s="12" t="str">
        <f t="shared" si="134"/>
        <v>15款　使用料及手数料2項　手数料1目　総務手数料</v>
      </c>
      <c r="AP232" s="12" t="str">
        <f t="shared" si="135"/>
        <v>15款　使用料及手数料2項　手数料1目　総務手数料</v>
      </c>
      <c r="AQ232" s="9" t="str">
        <f t="shared" si="136"/>
        <v>15款　使用料及手数料2項　手数料1目　総務手数料</v>
      </c>
    </row>
    <row r="233" spans="1:43" ht="39.6">
      <c r="A233" s="90">
        <f t="shared" si="120"/>
        <v>226</v>
      </c>
      <c r="B233" s="45"/>
      <c r="C233" s="45"/>
      <c r="D233" s="44"/>
      <c r="E233" s="107" t="s">
        <v>117</v>
      </c>
      <c r="F233" s="107" t="s">
        <v>1042</v>
      </c>
      <c r="G233" s="47" t="s">
        <v>86</v>
      </c>
      <c r="H233" s="41">
        <v>392128</v>
      </c>
      <c r="I233" s="41"/>
      <c r="J233" s="41">
        <f t="shared" si="137"/>
        <v>-392128</v>
      </c>
      <c r="K233" s="42"/>
      <c r="L233" s="121"/>
      <c r="M233" s="115" t="str">
        <f t="shared" si="138"/>
        <v/>
      </c>
      <c r="N233" s="29" t="str">
        <f t="shared" si="115"/>
        <v>-</v>
      </c>
      <c r="O233" s="29" t="str">
        <f t="shared" si="116"/>
        <v>-</v>
      </c>
      <c r="P233" s="29" t="str">
        <f t="shared" si="117"/>
        <v>-</v>
      </c>
      <c r="Q233" s="29" t="str">
        <f t="shared" si="118"/>
        <v>節</v>
      </c>
      <c r="R233" s="29" t="str">
        <f t="shared" si="119"/>
        <v>事項</v>
      </c>
      <c r="U233" s="9" t="s">
        <v>1014</v>
      </c>
      <c r="V233" s="136" t="str">
        <f t="shared" si="121"/>
        <v>市民局</v>
      </c>
      <c r="X233" s="9">
        <f t="shared" si="122"/>
        <v>1</v>
      </c>
      <c r="Y233" s="9">
        <f t="shared" si="123"/>
        <v>1</v>
      </c>
      <c r="Z233" s="9">
        <f t="shared" si="124"/>
        <v>2</v>
      </c>
      <c r="AA233" s="9">
        <f t="shared" si="125"/>
        <v>2</v>
      </c>
      <c r="AB233" s="11" t="str">
        <f t="shared" si="126"/>
        <v xml:space="preserve">③
</v>
      </c>
      <c r="AD233" s="43">
        <f t="shared" si="127"/>
        <v>0</v>
      </c>
      <c r="AE233" s="43">
        <f t="shared" si="128"/>
        <v>7.5</v>
      </c>
      <c r="AF233" s="43">
        <f t="shared" si="129"/>
        <v>23</v>
      </c>
      <c r="AH233" s="12" t="str">
        <f t="shared" si="130"/>
        <v>15款　使用料及手数料</v>
      </c>
      <c r="AI233" s="12" t="str">
        <f t="shared" si="131"/>
        <v>2項　手数料</v>
      </c>
      <c r="AJ233" s="12" t="str">
        <f t="shared" si="132"/>
        <v>1目　総務手数料</v>
      </c>
      <c r="AK233" s="12" t="str">
        <f t="shared" si="133"/>
        <v>1節　戸籍手数料</v>
      </c>
      <c r="AM233" s="12" t="str">
        <f t="shared" si="134"/>
        <v>15款　使用料及手数料2項　手数料1目　総務手数料1節　戸籍手数料</v>
      </c>
      <c r="AP233" s="12" t="str">
        <f t="shared" si="135"/>
        <v>15款　使用料及手数料2項　手数料1目　総務手数料1節　戸籍手数料</v>
      </c>
      <c r="AQ233" s="9" t="str">
        <f t="shared" si="136"/>
        <v>15款　使用料及手数料2項　手数料1目　総務手数料1節　戸籍手数料市民局</v>
      </c>
    </row>
    <row r="234" spans="1:43" ht="39.6">
      <c r="A234" s="90">
        <f t="shared" si="120"/>
        <v>227</v>
      </c>
      <c r="B234" s="45"/>
      <c r="C234" s="45"/>
      <c r="D234" s="45"/>
      <c r="E234" s="107" t="s">
        <v>118</v>
      </c>
      <c r="F234" s="107" t="s">
        <v>507</v>
      </c>
      <c r="G234" s="47" t="s">
        <v>86</v>
      </c>
      <c r="H234" s="41">
        <v>7646</v>
      </c>
      <c r="I234" s="41"/>
      <c r="J234" s="41">
        <f t="shared" si="137"/>
        <v>-7646</v>
      </c>
      <c r="K234" s="42"/>
      <c r="L234" s="121"/>
      <c r="M234" s="115" t="str">
        <f t="shared" si="138"/>
        <v/>
      </c>
      <c r="N234" s="29" t="str">
        <f t="shared" si="115"/>
        <v>-</v>
      </c>
      <c r="O234" s="29" t="str">
        <f t="shared" si="116"/>
        <v>-</v>
      </c>
      <c r="P234" s="29" t="str">
        <f t="shared" si="117"/>
        <v>-</v>
      </c>
      <c r="Q234" s="29" t="str">
        <f t="shared" si="118"/>
        <v>節</v>
      </c>
      <c r="R234" s="29" t="str">
        <f t="shared" si="119"/>
        <v>事項</v>
      </c>
      <c r="U234" s="9" t="s">
        <v>1014</v>
      </c>
      <c r="V234" s="136" t="str">
        <f t="shared" si="121"/>
        <v>市民局</v>
      </c>
      <c r="X234" s="9">
        <f t="shared" si="122"/>
        <v>1</v>
      </c>
      <c r="Y234" s="9">
        <f t="shared" si="123"/>
        <v>2</v>
      </c>
      <c r="Z234" s="9">
        <f t="shared" si="124"/>
        <v>1</v>
      </c>
      <c r="AA234" s="9">
        <f t="shared" si="125"/>
        <v>2</v>
      </c>
      <c r="AB234" s="11" t="str">
        <f t="shared" si="126"/>
        <v xml:space="preserve">③
</v>
      </c>
      <c r="AD234" s="43">
        <f t="shared" si="127"/>
        <v>0</v>
      </c>
      <c r="AE234" s="43">
        <f t="shared" si="128"/>
        <v>14.5</v>
      </c>
      <c r="AF234" s="43">
        <f t="shared" si="129"/>
        <v>15</v>
      </c>
      <c r="AH234" s="12" t="str">
        <f t="shared" si="130"/>
        <v>15款　使用料及手数料</v>
      </c>
      <c r="AI234" s="12" t="str">
        <f t="shared" si="131"/>
        <v>2項　手数料</v>
      </c>
      <c r="AJ234" s="12" t="str">
        <f t="shared" si="132"/>
        <v>1目　総務手数料</v>
      </c>
      <c r="AK234" s="12" t="str">
        <f t="shared" si="133"/>
        <v>2節　自動車臨時運行許可手数料</v>
      </c>
      <c r="AM234" s="12" t="str">
        <f t="shared" si="134"/>
        <v>15款　使用料及手数料2項　手数料1目　総務手数料2節　自動車臨時運行許可手数料</v>
      </c>
      <c r="AP234" s="12" t="str">
        <f t="shared" si="135"/>
        <v>15款　使用料及手数料2項　手数料1目　総務手数料2節　自動車臨時運行許可手数料</v>
      </c>
      <c r="AQ234" s="9" t="str">
        <f t="shared" si="136"/>
        <v>15款　使用料及手数料2項　手数料1目　総務手数料2節　自動車臨時運行許可手数料市民局</v>
      </c>
    </row>
    <row r="235" spans="1:43" ht="26.4">
      <c r="A235" s="90">
        <f t="shared" si="120"/>
        <v>228</v>
      </c>
      <c r="B235" s="45"/>
      <c r="C235" s="45"/>
      <c r="D235" s="45"/>
      <c r="E235" s="107" t="s">
        <v>968</v>
      </c>
      <c r="F235" s="107" t="s">
        <v>969</v>
      </c>
      <c r="G235" s="47" t="s">
        <v>967</v>
      </c>
      <c r="H235" s="41">
        <v>218985</v>
      </c>
      <c r="I235" s="41"/>
      <c r="J235" s="41">
        <f t="shared" si="137"/>
        <v>-218985</v>
      </c>
      <c r="K235" s="104"/>
      <c r="L235" s="121"/>
      <c r="M235" s="115" t="str">
        <f t="shared" si="138"/>
        <v/>
      </c>
      <c r="N235" s="29" t="str">
        <f t="shared" si="115"/>
        <v>-</v>
      </c>
      <c r="O235" s="29" t="str">
        <f t="shared" si="116"/>
        <v>-</v>
      </c>
      <c r="P235" s="29" t="str">
        <f t="shared" si="117"/>
        <v>-</v>
      </c>
      <c r="Q235" s="29" t="str">
        <f t="shared" si="118"/>
        <v>節</v>
      </c>
      <c r="R235" s="29" t="str">
        <f t="shared" si="119"/>
        <v>事項</v>
      </c>
      <c r="U235" s="9" t="s">
        <v>1014</v>
      </c>
      <c r="V235" s="136" t="str">
        <f t="shared" si="121"/>
        <v>市民局</v>
      </c>
      <c r="X235" s="9">
        <f t="shared" si="122"/>
        <v>1</v>
      </c>
      <c r="Y235" s="9">
        <f t="shared" si="123"/>
        <v>1</v>
      </c>
      <c r="Z235" s="9">
        <f t="shared" si="124"/>
        <v>1</v>
      </c>
      <c r="AA235" s="9">
        <f t="shared" si="125"/>
        <v>1</v>
      </c>
      <c r="AB235" s="11" t="str">
        <f t="shared" si="126"/>
        <v xml:space="preserve">②
</v>
      </c>
      <c r="AD235" s="43">
        <f t="shared" si="127"/>
        <v>0</v>
      </c>
      <c r="AE235" s="43">
        <f t="shared" si="128"/>
        <v>9.5</v>
      </c>
      <c r="AF235" s="43">
        <f t="shared" si="129"/>
        <v>16</v>
      </c>
      <c r="AH235" s="12" t="str">
        <f t="shared" si="130"/>
        <v>15款　使用料及手数料</v>
      </c>
      <c r="AI235" s="12" t="str">
        <f t="shared" si="131"/>
        <v>2項　手数料</v>
      </c>
      <c r="AJ235" s="12" t="str">
        <f t="shared" si="132"/>
        <v>1目　総務手数料</v>
      </c>
      <c r="AK235" s="12" t="str">
        <f t="shared" si="133"/>
        <v>3節　印鑑証明手数料</v>
      </c>
      <c r="AM235" s="12" t="str">
        <f t="shared" si="134"/>
        <v>15款　使用料及手数料2項　手数料1目　総務手数料3節　印鑑証明手数料</v>
      </c>
      <c r="AP235" s="12" t="str">
        <f t="shared" si="135"/>
        <v>15款　使用料及手数料2項　手数料1目　総務手数料3節　印鑑証明手数料</v>
      </c>
      <c r="AQ235" s="9" t="str">
        <f t="shared" si="136"/>
        <v>15款　使用料及手数料2項　手数料1目　総務手数料3節　印鑑証明手数料市民局</v>
      </c>
    </row>
    <row r="236" spans="1:43" ht="26.4">
      <c r="A236" s="90">
        <f t="shared" si="120"/>
        <v>229</v>
      </c>
      <c r="B236" s="45"/>
      <c r="C236" s="45"/>
      <c r="D236" s="45"/>
      <c r="E236" s="107" t="s">
        <v>970</v>
      </c>
      <c r="F236" s="107" t="s">
        <v>971</v>
      </c>
      <c r="G236" s="47" t="s">
        <v>967</v>
      </c>
      <c r="H236" s="41">
        <v>448842</v>
      </c>
      <c r="I236" s="41"/>
      <c r="J236" s="41">
        <f t="shared" si="137"/>
        <v>-448842</v>
      </c>
      <c r="K236" s="104"/>
      <c r="L236" s="121"/>
      <c r="M236" s="115" t="str">
        <f t="shared" si="138"/>
        <v/>
      </c>
      <c r="N236" s="29" t="str">
        <f t="shared" si="115"/>
        <v>-</v>
      </c>
      <c r="O236" s="29" t="str">
        <f t="shared" si="116"/>
        <v>-</v>
      </c>
      <c r="P236" s="29" t="str">
        <f t="shared" si="117"/>
        <v>-</v>
      </c>
      <c r="Q236" s="29" t="str">
        <f t="shared" si="118"/>
        <v>節</v>
      </c>
      <c r="R236" s="29" t="str">
        <f t="shared" si="119"/>
        <v>事項</v>
      </c>
      <c r="U236" s="9" t="s">
        <v>1014</v>
      </c>
      <c r="V236" s="136" t="str">
        <f t="shared" si="121"/>
        <v>市民局</v>
      </c>
      <c r="X236" s="9">
        <f t="shared" si="122"/>
        <v>1</v>
      </c>
      <c r="Y236" s="9">
        <f t="shared" si="123"/>
        <v>1</v>
      </c>
      <c r="Z236" s="9">
        <f t="shared" si="124"/>
        <v>1</v>
      </c>
      <c r="AA236" s="9">
        <f t="shared" si="125"/>
        <v>1</v>
      </c>
      <c r="AB236" s="11" t="str">
        <f t="shared" si="126"/>
        <v xml:space="preserve">②
</v>
      </c>
      <c r="AD236" s="43">
        <f t="shared" si="127"/>
        <v>0</v>
      </c>
      <c r="AE236" s="43">
        <f t="shared" si="128"/>
        <v>8.5</v>
      </c>
      <c r="AF236" s="43">
        <f t="shared" si="129"/>
        <v>16</v>
      </c>
      <c r="AH236" s="12" t="str">
        <f t="shared" si="130"/>
        <v>15款　使用料及手数料</v>
      </c>
      <c r="AI236" s="12" t="str">
        <f t="shared" si="131"/>
        <v>2項　手数料</v>
      </c>
      <c r="AJ236" s="12" t="str">
        <f t="shared" si="132"/>
        <v>1目　総務手数料</v>
      </c>
      <c r="AK236" s="12" t="str">
        <f t="shared" si="133"/>
        <v>4節　住民票手数料</v>
      </c>
      <c r="AM236" s="12" t="str">
        <f t="shared" si="134"/>
        <v>15款　使用料及手数料2項　手数料1目　総務手数料4節　住民票手数料</v>
      </c>
      <c r="AP236" s="12" t="str">
        <f t="shared" si="135"/>
        <v>15款　使用料及手数料2項　手数料1目　総務手数料4節　住民票手数料</v>
      </c>
      <c r="AQ236" s="9" t="str">
        <f t="shared" si="136"/>
        <v>15款　使用料及手数料2項　手数料1目　総務手数料4節　住民票手数料市民局</v>
      </c>
    </row>
    <row r="237" spans="1:43" ht="26.4">
      <c r="A237" s="90">
        <f t="shared" si="120"/>
        <v>230</v>
      </c>
      <c r="B237" s="45"/>
      <c r="C237" s="45"/>
      <c r="D237" s="45"/>
      <c r="E237" s="107" t="s">
        <v>119</v>
      </c>
      <c r="F237" s="107"/>
      <c r="G237" s="47"/>
      <c r="H237" s="41">
        <f>SUM(H238,H241)</f>
        <v>233478</v>
      </c>
      <c r="I237" s="41">
        <f>SUM(I238,I241)</f>
        <v>0</v>
      </c>
      <c r="J237" s="41">
        <f t="shared" si="137"/>
        <v>-233478</v>
      </c>
      <c r="K237" s="42"/>
      <c r="L237" s="121"/>
      <c r="M237" s="115" t="str">
        <f t="shared" si="138"/>
        <v/>
      </c>
      <c r="N237" s="29" t="str">
        <f t="shared" si="115"/>
        <v>-</v>
      </c>
      <c r="O237" s="29" t="str">
        <f t="shared" si="116"/>
        <v>-</v>
      </c>
      <c r="P237" s="29" t="str">
        <f t="shared" si="117"/>
        <v>-</v>
      </c>
      <c r="Q237" s="29" t="str">
        <f t="shared" si="118"/>
        <v>節</v>
      </c>
      <c r="R237" s="29" t="str">
        <f t="shared" si="119"/>
        <v>-</v>
      </c>
      <c r="U237" s="9" t="s">
        <v>1014</v>
      </c>
      <c r="V237" s="136" t="str">
        <f t="shared" si="121"/>
        <v/>
      </c>
      <c r="X237" s="9">
        <f t="shared" si="122"/>
        <v>1</v>
      </c>
      <c r="Y237" s="9">
        <f t="shared" si="123"/>
        <v>1</v>
      </c>
      <c r="Z237" s="9">
        <f t="shared" si="124"/>
        <v>1</v>
      </c>
      <c r="AA237" s="9">
        <f t="shared" si="125"/>
        <v>1</v>
      </c>
      <c r="AB237" s="11" t="str">
        <f t="shared" si="126"/>
        <v xml:space="preserve">②
</v>
      </c>
      <c r="AD237" s="43">
        <f t="shared" si="127"/>
        <v>0</v>
      </c>
      <c r="AE237" s="43">
        <f t="shared" si="128"/>
        <v>11.5</v>
      </c>
      <c r="AF237" s="43">
        <f t="shared" si="129"/>
        <v>0</v>
      </c>
      <c r="AH237" s="12" t="str">
        <f t="shared" si="130"/>
        <v>15款　使用料及手数料</v>
      </c>
      <c r="AI237" s="12" t="str">
        <f t="shared" si="131"/>
        <v>2項　手数料</v>
      </c>
      <c r="AJ237" s="12" t="str">
        <f t="shared" si="132"/>
        <v>1目　総務手数料</v>
      </c>
      <c r="AK237" s="12" t="str">
        <f t="shared" si="133"/>
        <v>5節　其他諸証明等手数料</v>
      </c>
      <c r="AM237" s="12" t="str">
        <f t="shared" si="134"/>
        <v>15款　使用料及手数料2項　手数料1目　総務手数料5節　其他諸証明等手数料</v>
      </c>
      <c r="AP237" s="12" t="str">
        <f t="shared" si="135"/>
        <v>15款　使用料及手数料2項　手数料1目　総務手数料5節　其他諸証明等手数料</v>
      </c>
      <c r="AQ237" s="9" t="str">
        <f t="shared" si="136"/>
        <v>15款　使用料及手数料2項　手数料1目　総務手数料5節　其他諸証明等手数料</v>
      </c>
    </row>
    <row r="238" spans="1:43" ht="39.6">
      <c r="A238" s="90">
        <f t="shared" si="120"/>
        <v>231</v>
      </c>
      <c r="B238" s="45"/>
      <c r="C238" s="45"/>
      <c r="D238" s="45"/>
      <c r="E238" s="107"/>
      <c r="F238" s="107" t="s">
        <v>1044</v>
      </c>
      <c r="G238" s="47"/>
      <c r="H238" s="41">
        <f>SUM(H239:H240)</f>
        <v>233473</v>
      </c>
      <c r="I238" s="41">
        <f>SUM(I239:I240)</f>
        <v>0</v>
      </c>
      <c r="J238" s="41">
        <f t="shared" ref="J238" si="139">+I238-H238</f>
        <v>-233473</v>
      </c>
      <c r="K238" s="104"/>
      <c r="L238" s="121"/>
      <c r="M238" s="115" t="str">
        <f t="shared" ref="M238" si="140">IF(AND(I238&lt;&gt;0,H238=0),"○","")</f>
        <v/>
      </c>
      <c r="N238" s="29" t="str">
        <f t="shared" si="115"/>
        <v>-</v>
      </c>
      <c r="O238" s="29" t="str">
        <f t="shared" si="116"/>
        <v>-</v>
      </c>
      <c r="P238" s="29" t="str">
        <f t="shared" si="117"/>
        <v>-</v>
      </c>
      <c r="Q238" s="29" t="str">
        <f t="shared" si="118"/>
        <v>-</v>
      </c>
      <c r="R238" s="29" t="str">
        <f t="shared" si="119"/>
        <v>事項</v>
      </c>
      <c r="U238" s="9" t="s">
        <v>1014</v>
      </c>
      <c r="V238" s="136" t="str">
        <f t="shared" si="121"/>
        <v/>
      </c>
      <c r="X238" s="9">
        <f t="shared" si="122"/>
        <v>1</v>
      </c>
      <c r="Y238" s="9">
        <f t="shared" si="123"/>
        <v>1</v>
      </c>
      <c r="Z238" s="9">
        <f t="shared" si="124"/>
        <v>2</v>
      </c>
      <c r="AA238" s="9">
        <f t="shared" si="125"/>
        <v>2</v>
      </c>
      <c r="AB238" s="11" t="str">
        <f t="shared" si="126"/>
        <v xml:space="preserve">③
</v>
      </c>
      <c r="AD238" s="43">
        <f t="shared" si="127"/>
        <v>0</v>
      </c>
      <c r="AE238" s="43">
        <f t="shared" si="128"/>
        <v>0</v>
      </c>
      <c r="AF238" s="43">
        <f t="shared" si="129"/>
        <v>19</v>
      </c>
      <c r="AH238" s="12" t="str">
        <f t="shared" si="130"/>
        <v>15款　使用料及手数料</v>
      </c>
      <c r="AI238" s="12" t="str">
        <f t="shared" si="131"/>
        <v>2項　手数料</v>
      </c>
      <c r="AJ238" s="12" t="str">
        <f t="shared" si="132"/>
        <v>1目　総務手数料</v>
      </c>
      <c r="AK238" s="12" t="str">
        <f t="shared" si="133"/>
        <v>事項</v>
      </c>
      <c r="AM238" s="12">
        <f t="shared" si="134"/>
        <v>0</v>
      </c>
      <c r="AP238" s="12" t="str">
        <f t="shared" si="135"/>
        <v>15款　使用料及手数料2項　手数料1目　総務手数料5節　其他諸証明等手数料</v>
      </c>
      <c r="AQ238" s="9" t="str">
        <f t="shared" si="136"/>
        <v>15款　使用料及手数料2項　手数料1目　総務手数料5節　其他諸証明等手数料</v>
      </c>
    </row>
    <row r="239" spans="1:43" ht="26.4">
      <c r="A239" s="90">
        <f t="shared" si="120"/>
        <v>232</v>
      </c>
      <c r="B239" s="45"/>
      <c r="C239" s="45"/>
      <c r="D239" s="45"/>
      <c r="E239" s="107"/>
      <c r="F239" s="107"/>
      <c r="G239" s="47" t="s">
        <v>86</v>
      </c>
      <c r="H239" s="41">
        <f>162506</f>
        <v>162506</v>
      </c>
      <c r="I239" s="41"/>
      <c r="J239" s="41">
        <f t="shared" si="137"/>
        <v>-162506</v>
      </c>
      <c r="K239" s="104"/>
      <c r="L239" s="121"/>
      <c r="M239" s="115" t="str">
        <f t="shared" si="138"/>
        <v/>
      </c>
      <c r="N239" s="29" t="str">
        <f t="shared" si="115"/>
        <v>-</v>
      </c>
      <c r="O239" s="29" t="str">
        <f t="shared" si="116"/>
        <v>-</v>
      </c>
      <c r="P239" s="29" t="str">
        <f t="shared" si="117"/>
        <v>-</v>
      </c>
      <c r="Q239" s="29" t="str">
        <f t="shared" si="118"/>
        <v>-</v>
      </c>
      <c r="R239" s="29" t="str">
        <f t="shared" si="119"/>
        <v>-</v>
      </c>
      <c r="U239" s="9" t="s">
        <v>1014</v>
      </c>
      <c r="V239" s="136" t="str">
        <f t="shared" si="121"/>
        <v>市民局</v>
      </c>
      <c r="X239" s="9">
        <f t="shared" si="122"/>
        <v>1</v>
      </c>
      <c r="Y239" s="9">
        <f t="shared" si="123"/>
        <v>1</v>
      </c>
      <c r="Z239" s="9">
        <f t="shared" si="124"/>
        <v>1</v>
      </c>
      <c r="AA239" s="9">
        <f t="shared" si="125"/>
        <v>1</v>
      </c>
      <c r="AB239" s="11" t="str">
        <f t="shared" si="126"/>
        <v xml:space="preserve">②
</v>
      </c>
      <c r="AD239" s="43">
        <f t="shared" si="127"/>
        <v>0</v>
      </c>
      <c r="AE239" s="43">
        <f t="shared" si="128"/>
        <v>0</v>
      </c>
      <c r="AF239" s="43">
        <f t="shared" si="129"/>
        <v>0</v>
      </c>
      <c r="AH239" s="12" t="str">
        <f t="shared" si="130"/>
        <v>15款　使用料及手数料</v>
      </c>
      <c r="AI239" s="12" t="str">
        <f t="shared" si="131"/>
        <v>2項　手数料</v>
      </c>
      <c r="AJ239" s="12" t="str">
        <f t="shared" si="132"/>
        <v>1目　総務手数料</v>
      </c>
      <c r="AK239" s="12" t="str">
        <f t="shared" si="133"/>
        <v>事項</v>
      </c>
      <c r="AM239" s="12">
        <f t="shared" si="134"/>
        <v>0</v>
      </c>
      <c r="AP239" s="12" t="str">
        <f t="shared" si="135"/>
        <v>15款　使用料及手数料2項　手数料1目　総務手数料5節　其他諸証明等手数料</v>
      </c>
      <c r="AQ239" s="9" t="str">
        <f t="shared" si="136"/>
        <v>15款　使用料及手数料2項　手数料1目　総務手数料5節　其他諸証明等手数料市民局</v>
      </c>
    </row>
    <row r="240" spans="1:43" ht="26.4">
      <c r="A240" s="90">
        <f t="shared" si="120"/>
        <v>233</v>
      </c>
      <c r="B240" s="45"/>
      <c r="C240" s="45"/>
      <c r="D240" s="45"/>
      <c r="E240" s="107"/>
      <c r="F240" s="107"/>
      <c r="G240" s="47" t="s">
        <v>673</v>
      </c>
      <c r="H240" s="41">
        <v>70967</v>
      </c>
      <c r="I240" s="41"/>
      <c r="J240" s="41">
        <f t="shared" si="137"/>
        <v>-70967</v>
      </c>
      <c r="K240" s="104"/>
      <c r="L240" s="121"/>
      <c r="M240" s="115" t="str">
        <f t="shared" si="138"/>
        <v/>
      </c>
      <c r="N240" s="29" t="str">
        <f t="shared" si="115"/>
        <v>-</v>
      </c>
      <c r="O240" s="29" t="str">
        <f t="shared" si="116"/>
        <v>-</v>
      </c>
      <c r="P240" s="29" t="str">
        <f t="shared" si="117"/>
        <v>-</v>
      </c>
      <c r="Q240" s="29" t="str">
        <f t="shared" si="118"/>
        <v>-</v>
      </c>
      <c r="R240" s="29" t="str">
        <f t="shared" si="119"/>
        <v>-</v>
      </c>
      <c r="U240" s="9" t="s">
        <v>1014</v>
      </c>
      <c r="V240" s="136" t="str">
        <f t="shared" si="121"/>
        <v>財政局</v>
      </c>
      <c r="X240" s="9">
        <f t="shared" si="122"/>
        <v>1</v>
      </c>
      <c r="Y240" s="9">
        <f t="shared" si="123"/>
        <v>1</v>
      </c>
      <c r="Z240" s="9">
        <f t="shared" si="124"/>
        <v>1</v>
      </c>
      <c r="AA240" s="9">
        <f t="shared" si="125"/>
        <v>1</v>
      </c>
      <c r="AB240" s="11" t="str">
        <f t="shared" si="126"/>
        <v xml:space="preserve">②
</v>
      </c>
      <c r="AD240" s="43">
        <f t="shared" si="127"/>
        <v>0</v>
      </c>
      <c r="AE240" s="43">
        <f t="shared" si="128"/>
        <v>0</v>
      </c>
      <c r="AF240" s="43">
        <f t="shared" si="129"/>
        <v>0</v>
      </c>
      <c r="AH240" s="12" t="str">
        <f t="shared" si="130"/>
        <v>15款　使用料及手数料</v>
      </c>
      <c r="AI240" s="12" t="str">
        <f t="shared" si="131"/>
        <v>2項　手数料</v>
      </c>
      <c r="AJ240" s="12" t="str">
        <f t="shared" si="132"/>
        <v>1目　総務手数料</v>
      </c>
      <c r="AK240" s="12" t="str">
        <f t="shared" si="133"/>
        <v>事項</v>
      </c>
      <c r="AM240" s="12">
        <f t="shared" si="134"/>
        <v>0</v>
      </c>
      <c r="AP240" s="12" t="str">
        <f t="shared" si="135"/>
        <v>15款　使用料及手数料2項　手数料1目　総務手数料5節　其他諸証明等手数料</v>
      </c>
      <c r="AQ240" s="9" t="str">
        <f t="shared" si="136"/>
        <v>15款　使用料及手数料2項　手数料1目　総務手数料5節　其他諸証明等手数料財政局</v>
      </c>
    </row>
    <row r="241" spans="1:43" ht="27" customHeight="1">
      <c r="A241" s="90">
        <f t="shared" si="120"/>
        <v>234</v>
      </c>
      <c r="B241" s="45"/>
      <c r="C241" s="45"/>
      <c r="D241" s="45"/>
      <c r="E241" s="107"/>
      <c r="F241" s="107" t="s">
        <v>1005</v>
      </c>
      <c r="G241" s="47" t="s">
        <v>1006</v>
      </c>
      <c r="H241" s="41">
        <v>5</v>
      </c>
      <c r="I241" s="41"/>
      <c r="J241" s="41">
        <f t="shared" ref="J241" si="141">+I241-H241</f>
        <v>-5</v>
      </c>
      <c r="K241" s="42"/>
      <c r="L241" s="121"/>
      <c r="M241" s="115" t="str">
        <f t="shared" ref="M241" si="142">IF(AND(I241&lt;&gt;0,H241=0),"○","")</f>
        <v/>
      </c>
      <c r="N241" s="29" t="str">
        <f t="shared" si="115"/>
        <v>-</v>
      </c>
      <c r="O241" s="29" t="str">
        <f t="shared" si="116"/>
        <v>-</v>
      </c>
      <c r="P241" s="29" t="str">
        <f t="shared" si="117"/>
        <v>-</v>
      </c>
      <c r="Q241" s="29" t="str">
        <f t="shared" si="118"/>
        <v>-</v>
      </c>
      <c r="R241" s="29" t="str">
        <f t="shared" si="119"/>
        <v>事項</v>
      </c>
      <c r="U241" s="9" t="s">
        <v>1014</v>
      </c>
      <c r="V241" s="136" t="str">
        <f t="shared" si="121"/>
        <v>契約管財局</v>
      </c>
      <c r="X241" s="9">
        <f t="shared" si="122"/>
        <v>1</v>
      </c>
      <c r="Y241" s="9">
        <f t="shared" si="123"/>
        <v>1</v>
      </c>
      <c r="Z241" s="9">
        <f t="shared" si="124"/>
        <v>1</v>
      </c>
      <c r="AA241" s="9">
        <f t="shared" si="125"/>
        <v>1</v>
      </c>
      <c r="AB241" s="11" t="str">
        <f t="shared" si="126"/>
        <v xml:space="preserve">②
</v>
      </c>
      <c r="AD241" s="43">
        <f t="shared" si="127"/>
        <v>0</v>
      </c>
      <c r="AE241" s="43">
        <f t="shared" si="128"/>
        <v>0</v>
      </c>
      <c r="AF241" s="43">
        <f t="shared" si="129"/>
        <v>16</v>
      </c>
      <c r="AH241" s="12" t="str">
        <f>IF(N241="款",B241,AH240)</f>
        <v>15款　使用料及手数料</v>
      </c>
      <c r="AI241" s="12" t="str">
        <f>IF(AH240=AH241,IF(O241="項",C241,AI240),0)</f>
        <v>2項　手数料</v>
      </c>
      <c r="AJ241" s="12" t="str">
        <f>IF(AI240=AI241,IF(P241="目",D241,AJ240),0)</f>
        <v>1目　総務手数料</v>
      </c>
      <c r="AK241" s="12" t="str">
        <f>IF(AJ240=AJ241,IF(Q241="節",E241,"事項"),0)</f>
        <v>事項</v>
      </c>
      <c r="AM241" s="12">
        <f t="shared" si="134"/>
        <v>0</v>
      </c>
      <c r="AP241" s="12" t="str">
        <f>IF(AM241=0,AP240,AM241)</f>
        <v>15款　使用料及手数料2項　手数料1目　総務手数料5節　其他諸証明等手数料</v>
      </c>
      <c r="AQ241" s="9" t="str">
        <f t="shared" si="136"/>
        <v>15款　使用料及手数料2項　手数料1目　総務手数料5節　其他諸証明等手数料契約管財局</v>
      </c>
    </row>
    <row r="242" spans="1:43" ht="26.4">
      <c r="A242" s="90">
        <f t="shared" si="120"/>
        <v>235</v>
      </c>
      <c r="B242" s="45"/>
      <c r="C242" s="45"/>
      <c r="D242" s="45"/>
      <c r="E242" s="107" t="s">
        <v>120</v>
      </c>
      <c r="F242" s="107" t="s">
        <v>1054</v>
      </c>
      <c r="G242" s="47" t="s">
        <v>123</v>
      </c>
      <c r="H242" s="41">
        <v>82370</v>
      </c>
      <c r="I242" s="41"/>
      <c r="J242" s="41">
        <f t="shared" si="137"/>
        <v>-82370</v>
      </c>
      <c r="K242" s="104"/>
      <c r="L242" s="121"/>
      <c r="M242" s="115" t="str">
        <f t="shared" si="138"/>
        <v/>
      </c>
      <c r="N242" s="29" t="str">
        <f t="shared" si="115"/>
        <v>-</v>
      </c>
      <c r="O242" s="29" t="str">
        <f t="shared" si="116"/>
        <v>-</v>
      </c>
      <c r="P242" s="29" t="str">
        <f t="shared" si="117"/>
        <v>-</v>
      </c>
      <c r="Q242" s="29" t="str">
        <f t="shared" si="118"/>
        <v>節</v>
      </c>
      <c r="R242" s="29" t="str">
        <f t="shared" si="119"/>
        <v>事項</v>
      </c>
      <c r="U242" s="9" t="s">
        <v>1014</v>
      </c>
      <c r="V242" s="136" t="str">
        <f t="shared" si="121"/>
        <v>都市計画局</v>
      </c>
      <c r="X242" s="9">
        <f t="shared" si="122"/>
        <v>1</v>
      </c>
      <c r="Y242" s="9">
        <f t="shared" si="123"/>
        <v>1</v>
      </c>
      <c r="Z242" s="9">
        <f t="shared" si="124"/>
        <v>1</v>
      </c>
      <c r="AA242" s="9">
        <f t="shared" si="125"/>
        <v>1</v>
      </c>
      <c r="AB242" s="11" t="str">
        <f t="shared" si="126"/>
        <v xml:space="preserve">②
</v>
      </c>
      <c r="AD242" s="43">
        <f t="shared" si="127"/>
        <v>0</v>
      </c>
      <c r="AE242" s="43">
        <f t="shared" si="128"/>
        <v>12.5</v>
      </c>
      <c r="AF242" s="43">
        <f t="shared" si="129"/>
        <v>15</v>
      </c>
      <c r="AH242" s="12" t="str">
        <f>IF(N242="款",B242,AH241)</f>
        <v>15款　使用料及手数料</v>
      </c>
      <c r="AI242" s="12" t="str">
        <f>IF(AH241=AH242,IF(O242="項",C242,AI241),0)</f>
        <v>2項　手数料</v>
      </c>
      <c r="AJ242" s="12" t="str">
        <f>IF(AI241=AI242,IF(P242="目",D242,AJ241),0)</f>
        <v>1目　総務手数料</v>
      </c>
      <c r="AK242" s="12" t="str">
        <f>IF(AJ241=AJ242,IF(Q242="節",E242,"事項"),0)</f>
        <v>6節　建築確認及許可手数料</v>
      </c>
      <c r="AM242" s="12" t="str">
        <f t="shared" ref="AM242" si="143">IF(AI242=0,AH242,IF(AJ242=0,CONCATENATE(AH242,AI242),IF(AK242=0,CONCATENATE(AH242,AI242,AJ242),IF(AK242="事項",0,CONCATENATE(AH242,AI242,AJ242,AK242)))))</f>
        <v>15款　使用料及手数料2項　手数料1目　総務手数料6節　建築確認及許可手数料</v>
      </c>
      <c r="AP242" s="12" t="str">
        <f>IF(AM242=0,AP241,AM242)</f>
        <v>15款　使用料及手数料2項　手数料1目　総務手数料6節　建築確認及許可手数料</v>
      </c>
      <c r="AQ242" s="9" t="str">
        <f t="shared" ref="AQ242" si="144">CONCATENATE(AP242,V242)</f>
        <v>15款　使用料及手数料2項　手数料1目　総務手数料6節　建築確認及許可手数料都市計画局</v>
      </c>
    </row>
    <row r="243" spans="1:43" ht="26.4">
      <c r="A243" s="90">
        <f t="shared" si="120"/>
        <v>236</v>
      </c>
      <c r="B243" s="45"/>
      <c r="C243" s="45"/>
      <c r="D243" s="45"/>
      <c r="E243" s="107" t="s">
        <v>121</v>
      </c>
      <c r="F243" s="46" t="s">
        <v>878</v>
      </c>
      <c r="G243" s="47" t="s">
        <v>123</v>
      </c>
      <c r="H243" s="41">
        <v>12224</v>
      </c>
      <c r="I243" s="41"/>
      <c r="J243" s="41">
        <f t="shared" si="137"/>
        <v>-12224</v>
      </c>
      <c r="K243" s="53"/>
      <c r="L243" s="121"/>
      <c r="M243" s="115" t="str">
        <f t="shared" si="138"/>
        <v/>
      </c>
      <c r="N243" s="29" t="str">
        <f t="shared" si="115"/>
        <v>-</v>
      </c>
      <c r="O243" s="29" t="str">
        <f t="shared" si="116"/>
        <v>-</v>
      </c>
      <c r="P243" s="29" t="str">
        <f t="shared" si="117"/>
        <v>-</v>
      </c>
      <c r="Q243" s="29" t="str">
        <f t="shared" si="118"/>
        <v>節</v>
      </c>
      <c r="R243" s="29" t="str">
        <f t="shared" si="119"/>
        <v>事項</v>
      </c>
      <c r="U243" s="9" t="s">
        <v>1014</v>
      </c>
      <c r="V243" s="136" t="str">
        <f t="shared" si="121"/>
        <v>都市計画局</v>
      </c>
      <c r="X243" s="9">
        <f t="shared" si="122"/>
        <v>1</v>
      </c>
      <c r="Y243" s="9">
        <f t="shared" si="123"/>
        <v>1</v>
      </c>
      <c r="Z243" s="9">
        <f t="shared" si="124"/>
        <v>1</v>
      </c>
      <c r="AA243" s="9">
        <f t="shared" si="125"/>
        <v>1</v>
      </c>
      <c r="AB243" s="11" t="str">
        <f t="shared" si="126"/>
        <v xml:space="preserve">②
</v>
      </c>
      <c r="AD243" s="43">
        <f t="shared" si="127"/>
        <v>0</v>
      </c>
      <c r="AE243" s="43">
        <f t="shared" si="128"/>
        <v>9.5</v>
      </c>
      <c r="AF243" s="43">
        <f t="shared" si="129"/>
        <v>11</v>
      </c>
      <c r="AH243" s="12" t="str">
        <f t="shared" si="130"/>
        <v>15款　使用料及手数料</v>
      </c>
      <c r="AI243" s="12" t="str">
        <f t="shared" si="131"/>
        <v>2項　手数料</v>
      </c>
      <c r="AJ243" s="12" t="str">
        <f t="shared" si="132"/>
        <v>1目　総務手数料</v>
      </c>
      <c r="AK243" s="12" t="str">
        <f t="shared" si="133"/>
        <v>7節　開発許可手数料</v>
      </c>
      <c r="AM243" s="12" t="str">
        <f t="shared" si="134"/>
        <v>15款　使用料及手数料2項　手数料1目　総務手数料7節　開発許可手数料</v>
      </c>
      <c r="AP243" s="12" t="str">
        <f t="shared" si="135"/>
        <v>15款　使用料及手数料2項　手数料1目　総務手数料7節　開発許可手数料</v>
      </c>
      <c r="AQ243" s="9" t="str">
        <f t="shared" si="136"/>
        <v>15款　使用料及手数料2項　手数料1目　総務手数料7節　開発許可手数料都市計画局</v>
      </c>
    </row>
    <row r="244" spans="1:43" ht="26.4">
      <c r="A244" s="90">
        <f t="shared" si="120"/>
        <v>237</v>
      </c>
      <c r="B244" s="45"/>
      <c r="C244" s="45"/>
      <c r="D244" s="45"/>
      <c r="E244" s="107" t="s">
        <v>122</v>
      </c>
      <c r="F244" s="107"/>
      <c r="G244" s="46"/>
      <c r="H244" s="41">
        <f>SUM(H245,H248:H248)</f>
        <v>19186</v>
      </c>
      <c r="I244" s="41">
        <f>SUM(I245,I248:I248)</f>
        <v>0</v>
      </c>
      <c r="J244" s="41">
        <f t="shared" si="137"/>
        <v>-19186</v>
      </c>
      <c r="K244" s="42"/>
      <c r="L244" s="121"/>
      <c r="M244" s="115" t="str">
        <f t="shared" si="138"/>
        <v/>
      </c>
      <c r="N244" s="29" t="str">
        <f t="shared" si="115"/>
        <v>-</v>
      </c>
      <c r="O244" s="29" t="str">
        <f t="shared" si="116"/>
        <v>-</v>
      </c>
      <c r="P244" s="29" t="str">
        <f t="shared" si="117"/>
        <v>-</v>
      </c>
      <c r="Q244" s="29" t="str">
        <f t="shared" si="118"/>
        <v>節</v>
      </c>
      <c r="R244" s="29" t="str">
        <f t="shared" si="119"/>
        <v>-</v>
      </c>
      <c r="U244" s="9" t="s">
        <v>1014</v>
      </c>
      <c r="V244" s="136" t="str">
        <f t="shared" si="121"/>
        <v/>
      </c>
      <c r="X244" s="9">
        <f t="shared" si="122"/>
        <v>1</v>
      </c>
      <c r="Y244" s="9">
        <f t="shared" si="123"/>
        <v>1</v>
      </c>
      <c r="Z244" s="9">
        <f t="shared" si="124"/>
        <v>1</v>
      </c>
      <c r="AA244" s="9">
        <f t="shared" si="125"/>
        <v>1</v>
      </c>
      <c r="AB244" s="11" t="str">
        <f t="shared" si="126"/>
        <v xml:space="preserve">②
</v>
      </c>
      <c r="AD244" s="43">
        <f t="shared" si="127"/>
        <v>0</v>
      </c>
      <c r="AE244" s="43">
        <f t="shared" si="128"/>
        <v>7.5</v>
      </c>
      <c r="AF244" s="43">
        <f t="shared" si="129"/>
        <v>0</v>
      </c>
      <c r="AH244" s="12" t="str">
        <f t="shared" si="130"/>
        <v>15款　使用料及手数料</v>
      </c>
      <c r="AI244" s="12" t="str">
        <f t="shared" si="131"/>
        <v>2項　手数料</v>
      </c>
      <c r="AJ244" s="12" t="str">
        <f t="shared" si="132"/>
        <v>1目　総務手数料</v>
      </c>
      <c r="AK244" s="12" t="str">
        <f t="shared" si="133"/>
        <v>8節　其他手数料</v>
      </c>
      <c r="AM244" s="12" t="str">
        <f t="shared" si="134"/>
        <v>15款　使用料及手数料2項　手数料1目　総務手数料8節　其他手数料</v>
      </c>
      <c r="AP244" s="12" t="str">
        <f t="shared" si="135"/>
        <v>15款　使用料及手数料2項　手数料1目　総務手数料8節　其他手数料</v>
      </c>
      <c r="AQ244" s="9" t="str">
        <f t="shared" si="136"/>
        <v>15款　使用料及手数料2項　手数料1目　総務手数料8節　其他手数料</v>
      </c>
    </row>
    <row r="245" spans="1:43" ht="39.6">
      <c r="A245" s="90">
        <f t="shared" si="120"/>
        <v>238</v>
      </c>
      <c r="B245" s="45"/>
      <c r="C245" s="45"/>
      <c r="D245" s="56"/>
      <c r="E245" s="107"/>
      <c r="F245" s="107" t="s">
        <v>789</v>
      </c>
      <c r="G245" s="47"/>
      <c r="H245" s="41">
        <f>SUM(H246:H247)</f>
        <v>3</v>
      </c>
      <c r="I245" s="41">
        <f>SUM(I246:I247)</f>
        <v>0</v>
      </c>
      <c r="J245" s="41">
        <f t="shared" si="137"/>
        <v>-3</v>
      </c>
      <c r="K245" s="53"/>
      <c r="L245" s="121"/>
      <c r="M245" s="115" t="str">
        <f t="shared" si="138"/>
        <v/>
      </c>
      <c r="N245" s="29" t="str">
        <f t="shared" si="115"/>
        <v>-</v>
      </c>
      <c r="O245" s="29" t="str">
        <f t="shared" si="116"/>
        <v>-</v>
      </c>
      <c r="P245" s="29" t="str">
        <f t="shared" si="117"/>
        <v>-</v>
      </c>
      <c r="Q245" s="29" t="str">
        <f t="shared" si="118"/>
        <v>-</v>
      </c>
      <c r="R245" s="29" t="str">
        <f t="shared" si="119"/>
        <v>事項</v>
      </c>
      <c r="U245" s="9" t="s">
        <v>1014</v>
      </c>
      <c r="V245" s="136" t="str">
        <f t="shared" si="121"/>
        <v/>
      </c>
      <c r="X245" s="9">
        <f t="shared" si="122"/>
        <v>1</v>
      </c>
      <c r="Y245" s="9">
        <f t="shared" si="123"/>
        <v>1</v>
      </c>
      <c r="Z245" s="9">
        <f t="shared" si="124"/>
        <v>2</v>
      </c>
      <c r="AA245" s="9">
        <f t="shared" si="125"/>
        <v>2</v>
      </c>
      <c r="AB245" s="11" t="str">
        <f t="shared" si="126"/>
        <v xml:space="preserve">③
</v>
      </c>
      <c r="AD245" s="43">
        <f t="shared" si="127"/>
        <v>0</v>
      </c>
      <c r="AE245" s="43">
        <f t="shared" si="128"/>
        <v>0</v>
      </c>
      <c r="AF245" s="43">
        <f t="shared" si="129"/>
        <v>23</v>
      </c>
      <c r="AH245" s="12" t="str">
        <f t="shared" si="130"/>
        <v>15款　使用料及手数料</v>
      </c>
      <c r="AI245" s="12" t="str">
        <f t="shared" si="131"/>
        <v>2項　手数料</v>
      </c>
      <c r="AJ245" s="12" t="str">
        <f t="shared" si="132"/>
        <v>1目　総務手数料</v>
      </c>
      <c r="AK245" s="12" t="str">
        <f t="shared" si="133"/>
        <v>事項</v>
      </c>
      <c r="AM245" s="12">
        <f t="shared" si="134"/>
        <v>0</v>
      </c>
      <c r="AP245" s="12" t="str">
        <f t="shared" si="135"/>
        <v>15款　使用料及手数料2項　手数料1目　総務手数料8節　其他手数料</v>
      </c>
      <c r="AQ245" s="9" t="str">
        <f t="shared" si="136"/>
        <v>15款　使用料及手数料2項　手数料1目　総務手数料8節　其他手数料</v>
      </c>
    </row>
    <row r="246" spans="1:43" ht="26.4">
      <c r="A246" s="90">
        <f t="shared" si="120"/>
        <v>239</v>
      </c>
      <c r="B246" s="45"/>
      <c r="C246" s="45"/>
      <c r="D246" s="56"/>
      <c r="E246" s="107"/>
      <c r="F246" s="107"/>
      <c r="G246" s="47" t="s">
        <v>664</v>
      </c>
      <c r="H246" s="41">
        <v>1</v>
      </c>
      <c r="I246" s="41"/>
      <c r="J246" s="41">
        <f t="shared" si="137"/>
        <v>-1</v>
      </c>
      <c r="K246" s="53"/>
      <c r="L246" s="121"/>
      <c r="M246" s="115" t="str">
        <f t="shared" si="138"/>
        <v/>
      </c>
      <c r="N246" s="29" t="str">
        <f t="shared" si="115"/>
        <v>-</v>
      </c>
      <c r="O246" s="29" t="str">
        <f t="shared" si="116"/>
        <v>-</v>
      </c>
      <c r="P246" s="29" t="str">
        <f t="shared" si="117"/>
        <v>-</v>
      </c>
      <c r="Q246" s="29" t="str">
        <f t="shared" si="118"/>
        <v>-</v>
      </c>
      <c r="R246" s="29" t="str">
        <f t="shared" si="119"/>
        <v>-</v>
      </c>
      <c r="U246" s="9" t="s">
        <v>1014</v>
      </c>
      <c r="V246" s="136" t="str">
        <f t="shared" si="121"/>
        <v>総務局</v>
      </c>
      <c r="X246" s="9">
        <f t="shared" si="122"/>
        <v>1</v>
      </c>
      <c r="Y246" s="9">
        <f t="shared" si="123"/>
        <v>1</v>
      </c>
      <c r="Z246" s="9">
        <f t="shared" si="124"/>
        <v>1</v>
      </c>
      <c r="AA246" s="9">
        <f t="shared" si="125"/>
        <v>1</v>
      </c>
      <c r="AB246" s="11" t="str">
        <f t="shared" si="126"/>
        <v xml:space="preserve">②
</v>
      </c>
      <c r="AD246" s="43">
        <f t="shared" si="127"/>
        <v>0</v>
      </c>
      <c r="AE246" s="43">
        <f t="shared" si="128"/>
        <v>0</v>
      </c>
      <c r="AF246" s="43">
        <f t="shared" si="129"/>
        <v>0</v>
      </c>
      <c r="AH246" s="12" t="str">
        <f t="shared" si="130"/>
        <v>15款　使用料及手数料</v>
      </c>
      <c r="AI246" s="12" t="str">
        <f t="shared" si="131"/>
        <v>2項　手数料</v>
      </c>
      <c r="AJ246" s="12" t="str">
        <f t="shared" si="132"/>
        <v>1目　総務手数料</v>
      </c>
      <c r="AK246" s="12" t="str">
        <f t="shared" si="133"/>
        <v>事項</v>
      </c>
      <c r="AM246" s="12">
        <f t="shared" si="134"/>
        <v>0</v>
      </c>
      <c r="AP246" s="12" t="str">
        <f t="shared" si="135"/>
        <v>15款　使用料及手数料2項　手数料1目　総務手数料8節　其他手数料</v>
      </c>
      <c r="AQ246" s="9" t="str">
        <f t="shared" si="136"/>
        <v>15款　使用料及手数料2項　手数料1目　総務手数料8節　其他手数料総務局</v>
      </c>
    </row>
    <row r="247" spans="1:43" ht="26.4">
      <c r="A247" s="90">
        <f t="shared" si="120"/>
        <v>240</v>
      </c>
      <c r="B247" s="45"/>
      <c r="C247" s="45"/>
      <c r="D247" s="56"/>
      <c r="E247" s="107"/>
      <c r="F247" s="107"/>
      <c r="G247" s="47" t="s">
        <v>494</v>
      </c>
      <c r="H247" s="41">
        <v>2</v>
      </c>
      <c r="I247" s="41"/>
      <c r="J247" s="41">
        <f t="shared" si="137"/>
        <v>-2</v>
      </c>
      <c r="K247" s="53"/>
      <c r="L247" s="121"/>
      <c r="M247" s="115" t="str">
        <f t="shared" si="138"/>
        <v/>
      </c>
      <c r="N247" s="29" t="str">
        <f t="shared" si="115"/>
        <v>-</v>
      </c>
      <c r="O247" s="29" t="str">
        <f t="shared" si="116"/>
        <v>-</v>
      </c>
      <c r="P247" s="29" t="str">
        <f t="shared" si="117"/>
        <v>-</v>
      </c>
      <c r="Q247" s="29" t="str">
        <f t="shared" si="118"/>
        <v>-</v>
      </c>
      <c r="R247" s="29" t="str">
        <f t="shared" si="119"/>
        <v>-</v>
      </c>
      <c r="U247" s="9" t="s">
        <v>1014</v>
      </c>
      <c r="V247" s="136" t="str">
        <f t="shared" si="121"/>
        <v>財政局</v>
      </c>
      <c r="X247" s="9">
        <f t="shared" si="122"/>
        <v>1</v>
      </c>
      <c r="Y247" s="9">
        <f t="shared" si="123"/>
        <v>1</v>
      </c>
      <c r="Z247" s="9">
        <f t="shared" si="124"/>
        <v>1</v>
      </c>
      <c r="AA247" s="9">
        <f t="shared" si="125"/>
        <v>1</v>
      </c>
      <c r="AB247" s="11" t="str">
        <f t="shared" si="126"/>
        <v xml:space="preserve">②
</v>
      </c>
      <c r="AD247" s="43">
        <f t="shared" si="127"/>
        <v>0</v>
      </c>
      <c r="AE247" s="43">
        <f t="shared" si="128"/>
        <v>0</v>
      </c>
      <c r="AF247" s="43">
        <f t="shared" si="129"/>
        <v>0</v>
      </c>
      <c r="AH247" s="12" t="str">
        <f t="shared" si="130"/>
        <v>15款　使用料及手数料</v>
      </c>
      <c r="AI247" s="12" t="str">
        <f t="shared" si="131"/>
        <v>2項　手数料</v>
      </c>
      <c r="AJ247" s="12" t="str">
        <f t="shared" si="132"/>
        <v>1目　総務手数料</v>
      </c>
      <c r="AK247" s="12" t="str">
        <f t="shared" si="133"/>
        <v>事項</v>
      </c>
      <c r="AM247" s="12">
        <f t="shared" si="134"/>
        <v>0</v>
      </c>
      <c r="AP247" s="12" t="str">
        <f t="shared" si="135"/>
        <v>15款　使用料及手数料2項　手数料1目　総務手数料8節　其他手数料</v>
      </c>
      <c r="AQ247" s="9" t="str">
        <f t="shared" si="136"/>
        <v>15款　使用料及手数料2項　手数料1目　総務手数料8節　其他手数料財政局</v>
      </c>
    </row>
    <row r="248" spans="1:43" ht="39.6">
      <c r="A248" s="90">
        <f t="shared" si="120"/>
        <v>241</v>
      </c>
      <c r="B248" s="45"/>
      <c r="C248" s="45"/>
      <c r="D248" s="56"/>
      <c r="E248" s="107"/>
      <c r="F248" s="107" t="s">
        <v>1062</v>
      </c>
      <c r="G248" s="47" t="s">
        <v>123</v>
      </c>
      <c r="H248" s="41">
        <v>19183</v>
      </c>
      <c r="I248" s="41"/>
      <c r="J248" s="41">
        <f t="shared" si="137"/>
        <v>-19183</v>
      </c>
      <c r="K248" s="53"/>
      <c r="L248" s="121"/>
      <c r="M248" s="115" t="str">
        <f t="shared" si="138"/>
        <v/>
      </c>
      <c r="N248" s="29" t="str">
        <f t="shared" si="115"/>
        <v>-</v>
      </c>
      <c r="O248" s="29" t="str">
        <f t="shared" si="116"/>
        <v>-</v>
      </c>
      <c r="P248" s="29" t="str">
        <f t="shared" si="117"/>
        <v>-</v>
      </c>
      <c r="Q248" s="29" t="str">
        <f t="shared" si="118"/>
        <v>-</v>
      </c>
      <c r="R248" s="29" t="str">
        <f t="shared" si="119"/>
        <v>事項</v>
      </c>
      <c r="U248" s="9" t="s">
        <v>1014</v>
      </c>
      <c r="V248" s="136" t="str">
        <f t="shared" si="121"/>
        <v>都市計画局</v>
      </c>
      <c r="X248" s="9">
        <f t="shared" si="122"/>
        <v>1</v>
      </c>
      <c r="Y248" s="9">
        <f t="shared" si="123"/>
        <v>1</v>
      </c>
      <c r="Z248" s="9">
        <f t="shared" si="124"/>
        <v>2</v>
      </c>
      <c r="AA248" s="9">
        <f t="shared" si="125"/>
        <v>2</v>
      </c>
      <c r="AB248" s="11" t="str">
        <f t="shared" si="126"/>
        <v xml:space="preserve">③
</v>
      </c>
      <c r="AD248" s="43">
        <f t="shared" si="127"/>
        <v>0</v>
      </c>
      <c r="AE248" s="43">
        <f t="shared" si="128"/>
        <v>0</v>
      </c>
      <c r="AF248" s="43">
        <f t="shared" si="129"/>
        <v>20</v>
      </c>
      <c r="AH248" s="12" t="str">
        <f t="shared" si="130"/>
        <v>15款　使用料及手数料</v>
      </c>
      <c r="AI248" s="12" t="str">
        <f t="shared" si="131"/>
        <v>2項　手数料</v>
      </c>
      <c r="AJ248" s="12" t="str">
        <f t="shared" si="132"/>
        <v>1目　総務手数料</v>
      </c>
      <c r="AK248" s="12" t="str">
        <f t="shared" si="133"/>
        <v>事項</v>
      </c>
      <c r="AM248" s="12">
        <f t="shared" si="134"/>
        <v>0</v>
      </c>
      <c r="AP248" s="12" t="str">
        <f t="shared" si="135"/>
        <v>15款　使用料及手数料2項　手数料1目　総務手数料8節　其他手数料</v>
      </c>
      <c r="AQ248" s="9" t="str">
        <f t="shared" si="136"/>
        <v>15款　使用料及手数料2項　手数料1目　総務手数料8節　其他手数料都市計画局</v>
      </c>
    </row>
    <row r="249" spans="1:43" ht="26.4">
      <c r="A249" s="90">
        <f t="shared" si="120"/>
        <v>242</v>
      </c>
      <c r="B249" s="45"/>
      <c r="C249" s="45"/>
      <c r="D249" s="331" t="s">
        <v>124</v>
      </c>
      <c r="E249" s="333"/>
      <c r="F249" s="46"/>
      <c r="G249" s="47"/>
      <c r="H249" s="41">
        <f>SUM(H250:H251)</f>
        <v>145</v>
      </c>
      <c r="I249" s="41">
        <f>SUM(I250:I251)</f>
        <v>0</v>
      </c>
      <c r="J249" s="41">
        <f t="shared" si="137"/>
        <v>-145</v>
      </c>
      <c r="K249" s="42"/>
      <c r="L249" s="121"/>
      <c r="M249" s="115" t="str">
        <f t="shared" si="138"/>
        <v/>
      </c>
      <c r="N249" s="29" t="str">
        <f t="shared" si="115"/>
        <v>-</v>
      </c>
      <c r="O249" s="29" t="str">
        <f t="shared" si="116"/>
        <v>-</v>
      </c>
      <c r="P249" s="29" t="str">
        <f t="shared" si="117"/>
        <v>目</v>
      </c>
      <c r="Q249" s="29" t="str">
        <f t="shared" si="118"/>
        <v>-</v>
      </c>
      <c r="R249" s="29" t="str">
        <f t="shared" si="119"/>
        <v>-</v>
      </c>
      <c r="U249" s="9" t="s">
        <v>1014</v>
      </c>
      <c r="V249" s="136" t="str">
        <f t="shared" si="121"/>
        <v/>
      </c>
      <c r="X249" s="9">
        <f t="shared" si="122"/>
        <v>1</v>
      </c>
      <c r="Y249" s="9">
        <f t="shared" si="123"/>
        <v>1</v>
      </c>
      <c r="Z249" s="9">
        <f t="shared" si="124"/>
        <v>1</v>
      </c>
      <c r="AA249" s="9">
        <f t="shared" si="125"/>
        <v>1</v>
      </c>
      <c r="AB249" s="11" t="str">
        <f t="shared" si="126"/>
        <v xml:space="preserve">②
</v>
      </c>
      <c r="AD249" s="43">
        <f t="shared" si="127"/>
        <v>7.5</v>
      </c>
      <c r="AE249" s="43">
        <f t="shared" si="128"/>
        <v>0</v>
      </c>
      <c r="AF249" s="43">
        <f t="shared" si="129"/>
        <v>0</v>
      </c>
      <c r="AH249" s="12" t="str">
        <f t="shared" si="130"/>
        <v>15款　使用料及手数料</v>
      </c>
      <c r="AI249" s="12" t="str">
        <f t="shared" si="131"/>
        <v>2項　手数料</v>
      </c>
      <c r="AJ249" s="12" t="str">
        <f t="shared" si="132"/>
        <v>2目　福祉手数料</v>
      </c>
      <c r="AK249" s="12">
        <f t="shared" si="133"/>
        <v>0</v>
      </c>
      <c r="AM249" s="12" t="str">
        <f t="shared" si="134"/>
        <v>15款　使用料及手数料2項　手数料2目　福祉手数料</v>
      </c>
      <c r="AP249" s="12" t="str">
        <f t="shared" si="135"/>
        <v>15款　使用料及手数料2項　手数料2目　福祉手数料</v>
      </c>
      <c r="AQ249" s="9" t="str">
        <f t="shared" si="136"/>
        <v>15款　使用料及手数料2項　手数料2目　福祉手数料</v>
      </c>
    </row>
    <row r="250" spans="1:43" ht="26.4">
      <c r="A250" s="90">
        <f t="shared" si="120"/>
        <v>243</v>
      </c>
      <c r="B250" s="45"/>
      <c r="C250" s="45"/>
      <c r="D250" s="44"/>
      <c r="E250" s="107" t="s">
        <v>125</v>
      </c>
      <c r="F250" s="46" t="s">
        <v>1045</v>
      </c>
      <c r="G250" s="47" t="s">
        <v>91</v>
      </c>
      <c r="H250" s="41">
        <v>4</v>
      </c>
      <c r="I250" s="41"/>
      <c r="J250" s="41">
        <f t="shared" si="137"/>
        <v>-4</v>
      </c>
      <c r="K250" s="42"/>
      <c r="L250" s="121"/>
      <c r="M250" s="115" t="str">
        <f t="shared" si="138"/>
        <v/>
      </c>
      <c r="N250" s="29" t="str">
        <f t="shared" si="115"/>
        <v>-</v>
      </c>
      <c r="O250" s="29" t="str">
        <f t="shared" si="116"/>
        <v>-</v>
      </c>
      <c r="P250" s="29" t="str">
        <f t="shared" si="117"/>
        <v>-</v>
      </c>
      <c r="Q250" s="29" t="str">
        <f t="shared" si="118"/>
        <v>節</v>
      </c>
      <c r="R250" s="29" t="str">
        <f t="shared" si="119"/>
        <v>事項</v>
      </c>
      <c r="U250" s="9" t="s">
        <v>1014</v>
      </c>
      <c r="V250" s="136" t="str">
        <f t="shared" si="121"/>
        <v>福祉局</v>
      </c>
      <c r="X250" s="9">
        <f t="shared" si="122"/>
        <v>1</v>
      </c>
      <c r="Y250" s="9">
        <f t="shared" si="123"/>
        <v>1</v>
      </c>
      <c r="Z250" s="9">
        <f t="shared" si="124"/>
        <v>1</v>
      </c>
      <c r="AA250" s="9">
        <f t="shared" si="125"/>
        <v>1</v>
      </c>
      <c r="AB250" s="11" t="str">
        <f t="shared" si="126"/>
        <v xml:space="preserve">②
</v>
      </c>
      <c r="AD250" s="43">
        <f t="shared" si="127"/>
        <v>0</v>
      </c>
      <c r="AE250" s="43">
        <f t="shared" si="128"/>
        <v>13.5</v>
      </c>
      <c r="AF250" s="43">
        <f t="shared" si="129"/>
        <v>17</v>
      </c>
      <c r="AH250" s="12" t="str">
        <f t="shared" si="130"/>
        <v>15款　使用料及手数料</v>
      </c>
      <c r="AI250" s="12" t="str">
        <f t="shared" si="131"/>
        <v>2項　手数料</v>
      </c>
      <c r="AJ250" s="12" t="str">
        <f t="shared" si="132"/>
        <v>2目　福祉手数料</v>
      </c>
      <c r="AK250" s="12" t="str">
        <f t="shared" si="133"/>
        <v>1節　介護老人保健施設手数料</v>
      </c>
      <c r="AM250" s="12" t="str">
        <f t="shared" si="134"/>
        <v>15款　使用料及手数料2項　手数料2目　福祉手数料1節　介護老人保健施設手数料</v>
      </c>
      <c r="AP250" s="12" t="str">
        <f t="shared" si="135"/>
        <v>15款　使用料及手数料2項　手数料2目　福祉手数料1節　介護老人保健施設手数料</v>
      </c>
      <c r="AQ250" s="9" t="str">
        <f t="shared" si="136"/>
        <v>15款　使用料及手数料2項　手数料2目　福祉手数料1節　介護老人保健施設手数料福祉局</v>
      </c>
    </row>
    <row r="251" spans="1:43" ht="26.4">
      <c r="A251" s="90">
        <f t="shared" si="120"/>
        <v>244</v>
      </c>
      <c r="B251" s="45"/>
      <c r="C251" s="45"/>
      <c r="D251" s="45"/>
      <c r="E251" s="107" t="s">
        <v>126</v>
      </c>
      <c r="F251" s="46" t="s">
        <v>808</v>
      </c>
      <c r="G251" s="47" t="s">
        <v>91</v>
      </c>
      <c r="H251" s="41">
        <v>141</v>
      </c>
      <c r="I251" s="41"/>
      <c r="J251" s="41">
        <f t="shared" si="137"/>
        <v>-141</v>
      </c>
      <c r="K251" s="42"/>
      <c r="L251" s="121"/>
      <c r="M251" s="115" t="str">
        <f t="shared" si="138"/>
        <v/>
      </c>
      <c r="N251" s="29" t="str">
        <f t="shared" si="115"/>
        <v>-</v>
      </c>
      <c r="O251" s="29" t="str">
        <f t="shared" si="116"/>
        <v>-</v>
      </c>
      <c r="P251" s="29" t="str">
        <f t="shared" si="117"/>
        <v>-</v>
      </c>
      <c r="Q251" s="29" t="str">
        <f t="shared" si="118"/>
        <v>節</v>
      </c>
      <c r="R251" s="29" t="str">
        <f t="shared" si="119"/>
        <v>事項</v>
      </c>
      <c r="U251" s="9" t="s">
        <v>1014</v>
      </c>
      <c r="V251" s="136" t="str">
        <f t="shared" si="121"/>
        <v>福祉局</v>
      </c>
      <c r="X251" s="9">
        <f t="shared" si="122"/>
        <v>1</v>
      </c>
      <c r="Y251" s="9">
        <f t="shared" si="123"/>
        <v>1</v>
      </c>
      <c r="Z251" s="9">
        <f t="shared" si="124"/>
        <v>1</v>
      </c>
      <c r="AA251" s="9">
        <f t="shared" si="125"/>
        <v>1</v>
      </c>
      <c r="AB251" s="11" t="str">
        <f t="shared" si="126"/>
        <v xml:space="preserve">②
</v>
      </c>
      <c r="AD251" s="43">
        <f t="shared" si="127"/>
        <v>0</v>
      </c>
      <c r="AE251" s="43">
        <f t="shared" si="128"/>
        <v>7.5</v>
      </c>
      <c r="AF251" s="43">
        <f t="shared" si="129"/>
        <v>15</v>
      </c>
      <c r="AH251" s="12" t="str">
        <f t="shared" si="130"/>
        <v>15款　使用料及手数料</v>
      </c>
      <c r="AI251" s="12" t="str">
        <f t="shared" si="131"/>
        <v>2項　手数料</v>
      </c>
      <c r="AJ251" s="12" t="str">
        <f t="shared" si="132"/>
        <v>2目　福祉手数料</v>
      </c>
      <c r="AK251" s="12" t="str">
        <f t="shared" si="133"/>
        <v>2節　其他手数料</v>
      </c>
      <c r="AM251" s="12" t="str">
        <f t="shared" si="134"/>
        <v>15款　使用料及手数料2項　手数料2目　福祉手数料2節　其他手数料</v>
      </c>
      <c r="AP251" s="12" t="str">
        <f t="shared" si="135"/>
        <v>15款　使用料及手数料2項　手数料2目　福祉手数料2節　其他手数料</v>
      </c>
      <c r="AQ251" s="9" t="str">
        <f t="shared" si="136"/>
        <v>15款　使用料及手数料2項　手数料2目　福祉手数料2節　其他手数料福祉局</v>
      </c>
    </row>
    <row r="252" spans="1:43" ht="26.4">
      <c r="A252" s="90">
        <f t="shared" si="120"/>
        <v>245</v>
      </c>
      <c r="B252" s="45"/>
      <c r="C252" s="45"/>
      <c r="D252" s="331" t="s">
        <v>127</v>
      </c>
      <c r="E252" s="333"/>
      <c r="F252" s="46"/>
      <c r="G252" s="47"/>
      <c r="H252" s="41">
        <f>SUM(H253:H261)</f>
        <v>400140</v>
      </c>
      <c r="I252" s="41">
        <f>SUM(I253:I261)</f>
        <v>0</v>
      </c>
      <c r="J252" s="41">
        <f t="shared" si="137"/>
        <v>-400140</v>
      </c>
      <c r="K252" s="42"/>
      <c r="L252" s="121"/>
      <c r="M252" s="115" t="str">
        <f t="shared" si="138"/>
        <v/>
      </c>
      <c r="N252" s="29" t="str">
        <f t="shared" si="115"/>
        <v>-</v>
      </c>
      <c r="O252" s="29" t="str">
        <f t="shared" si="116"/>
        <v>-</v>
      </c>
      <c r="P252" s="29" t="str">
        <f t="shared" si="117"/>
        <v>目</v>
      </c>
      <c r="Q252" s="29" t="str">
        <f t="shared" si="118"/>
        <v>-</v>
      </c>
      <c r="R252" s="29" t="str">
        <f t="shared" si="119"/>
        <v>-</v>
      </c>
      <c r="U252" s="9" t="s">
        <v>1014</v>
      </c>
      <c r="V252" s="136" t="str">
        <f t="shared" si="121"/>
        <v/>
      </c>
      <c r="X252" s="9">
        <f t="shared" si="122"/>
        <v>1</v>
      </c>
      <c r="Y252" s="9">
        <f t="shared" si="123"/>
        <v>1</v>
      </c>
      <c r="Z252" s="9">
        <f t="shared" si="124"/>
        <v>1</v>
      </c>
      <c r="AA252" s="9">
        <f t="shared" si="125"/>
        <v>1</v>
      </c>
      <c r="AB252" s="11" t="str">
        <f t="shared" si="126"/>
        <v xml:space="preserve">②
</v>
      </c>
      <c r="AD252" s="43">
        <f t="shared" si="127"/>
        <v>7.5</v>
      </c>
      <c r="AE252" s="43">
        <f t="shared" si="128"/>
        <v>0</v>
      </c>
      <c r="AF252" s="43">
        <f t="shared" si="129"/>
        <v>0</v>
      </c>
      <c r="AH252" s="12" t="str">
        <f t="shared" si="130"/>
        <v>15款　使用料及手数料</v>
      </c>
      <c r="AI252" s="12" t="str">
        <f t="shared" si="131"/>
        <v>2項　手数料</v>
      </c>
      <c r="AJ252" s="12" t="str">
        <f t="shared" si="132"/>
        <v>3目　健康手数料</v>
      </c>
      <c r="AK252" s="12">
        <f t="shared" si="133"/>
        <v>0</v>
      </c>
      <c r="AM252" s="12" t="str">
        <f t="shared" si="134"/>
        <v>15款　使用料及手数料2項　手数料3目　健康手数料</v>
      </c>
      <c r="AP252" s="12" t="str">
        <f t="shared" si="135"/>
        <v>15款　使用料及手数料2項　手数料3目　健康手数料</v>
      </c>
      <c r="AQ252" s="9" t="str">
        <f t="shared" si="136"/>
        <v>15款　使用料及手数料2項　手数料3目　健康手数料</v>
      </c>
    </row>
    <row r="253" spans="1:43" ht="26.4">
      <c r="A253" s="90">
        <f t="shared" si="120"/>
        <v>246</v>
      </c>
      <c r="B253" s="45"/>
      <c r="C253" s="45"/>
      <c r="D253" s="45"/>
      <c r="E253" s="108" t="s">
        <v>128</v>
      </c>
      <c r="F253" s="93" t="s">
        <v>788</v>
      </c>
      <c r="G253" s="94" t="s">
        <v>82</v>
      </c>
      <c r="H253" s="51">
        <v>734</v>
      </c>
      <c r="I253" s="51"/>
      <c r="J253" s="51">
        <f t="shared" si="137"/>
        <v>-734</v>
      </c>
      <c r="K253" s="92"/>
      <c r="L253" s="122"/>
      <c r="M253" s="115" t="str">
        <f t="shared" si="138"/>
        <v/>
      </c>
      <c r="N253" s="29" t="str">
        <f t="shared" si="115"/>
        <v>-</v>
      </c>
      <c r="O253" s="29" t="str">
        <f t="shared" si="116"/>
        <v>-</v>
      </c>
      <c r="P253" s="29" t="str">
        <f t="shared" si="117"/>
        <v>-</v>
      </c>
      <c r="Q253" s="29" t="str">
        <f t="shared" si="118"/>
        <v>節</v>
      </c>
      <c r="R253" s="29" t="str">
        <f t="shared" si="119"/>
        <v>事項</v>
      </c>
      <c r="U253" s="9" t="s">
        <v>1014</v>
      </c>
      <c r="V253" s="136" t="str">
        <f t="shared" si="121"/>
        <v>健康局</v>
      </c>
      <c r="X253" s="9">
        <f t="shared" si="122"/>
        <v>1</v>
      </c>
      <c r="Y253" s="9">
        <f t="shared" si="123"/>
        <v>1</v>
      </c>
      <c r="Z253" s="9">
        <f t="shared" si="124"/>
        <v>1</v>
      </c>
      <c r="AA253" s="9">
        <f t="shared" si="125"/>
        <v>1</v>
      </c>
      <c r="AB253" s="11" t="str">
        <f t="shared" si="126"/>
        <v xml:space="preserve">②
</v>
      </c>
      <c r="AD253" s="43">
        <f t="shared" si="127"/>
        <v>0</v>
      </c>
      <c r="AE253" s="43">
        <f t="shared" si="128"/>
        <v>8.5</v>
      </c>
      <c r="AF253" s="43">
        <f t="shared" si="129"/>
        <v>16</v>
      </c>
      <c r="AH253" s="12" t="str">
        <f t="shared" si="130"/>
        <v>15款　使用料及手数料</v>
      </c>
      <c r="AI253" s="12" t="str">
        <f t="shared" si="131"/>
        <v>2項　手数料</v>
      </c>
      <c r="AJ253" s="12" t="str">
        <f t="shared" si="132"/>
        <v>3目　健康手数料</v>
      </c>
      <c r="AK253" s="12" t="str">
        <f t="shared" si="133"/>
        <v>1節　保健所手数料</v>
      </c>
      <c r="AM253" s="12" t="str">
        <f t="shared" si="134"/>
        <v>15款　使用料及手数料2項　手数料3目　健康手数料1節　保健所手数料</v>
      </c>
      <c r="AP253" s="12" t="str">
        <f t="shared" si="135"/>
        <v>15款　使用料及手数料2項　手数料3目　健康手数料1節　保健所手数料</v>
      </c>
      <c r="AQ253" s="9" t="str">
        <f t="shared" si="136"/>
        <v>15款　使用料及手数料2項　手数料3目　健康手数料1節　保健所手数料健康局</v>
      </c>
    </row>
    <row r="254" spans="1:43" ht="39.6">
      <c r="A254" s="90">
        <f t="shared" si="120"/>
        <v>247</v>
      </c>
      <c r="B254" s="45"/>
      <c r="C254" s="45"/>
      <c r="D254" s="45"/>
      <c r="E254" s="107" t="s">
        <v>129</v>
      </c>
      <c r="F254" s="46" t="s">
        <v>790</v>
      </c>
      <c r="G254" s="47" t="s">
        <v>82</v>
      </c>
      <c r="H254" s="41">
        <v>15</v>
      </c>
      <c r="I254" s="41"/>
      <c r="J254" s="41">
        <f t="shared" si="137"/>
        <v>-15</v>
      </c>
      <c r="K254" s="42"/>
      <c r="L254" s="121"/>
      <c r="M254" s="115" t="str">
        <f t="shared" si="138"/>
        <v/>
      </c>
      <c r="N254" s="29" t="str">
        <f t="shared" si="115"/>
        <v>-</v>
      </c>
      <c r="O254" s="29" t="str">
        <f t="shared" si="116"/>
        <v>-</v>
      </c>
      <c r="P254" s="29" t="str">
        <f t="shared" si="117"/>
        <v>-</v>
      </c>
      <c r="Q254" s="29" t="str">
        <f t="shared" si="118"/>
        <v>節</v>
      </c>
      <c r="R254" s="29" t="str">
        <f t="shared" si="119"/>
        <v>事項</v>
      </c>
      <c r="U254" s="9" t="s">
        <v>1014</v>
      </c>
      <c r="V254" s="136" t="str">
        <f t="shared" si="121"/>
        <v>健康局</v>
      </c>
      <c r="X254" s="9">
        <f t="shared" si="122"/>
        <v>1</v>
      </c>
      <c r="Y254" s="9">
        <f t="shared" si="123"/>
        <v>2</v>
      </c>
      <c r="Z254" s="9">
        <f t="shared" si="124"/>
        <v>1</v>
      </c>
      <c r="AA254" s="9">
        <f t="shared" si="125"/>
        <v>2</v>
      </c>
      <c r="AB254" s="11" t="str">
        <f t="shared" si="126"/>
        <v xml:space="preserve">③
</v>
      </c>
      <c r="AD254" s="43">
        <f t="shared" si="127"/>
        <v>0</v>
      </c>
      <c r="AE254" s="43">
        <f t="shared" si="128"/>
        <v>15.5</v>
      </c>
      <c r="AF254" s="43">
        <f t="shared" si="129"/>
        <v>15</v>
      </c>
      <c r="AH254" s="12" t="str">
        <f t="shared" si="130"/>
        <v>15款　使用料及手数料</v>
      </c>
      <c r="AI254" s="12" t="str">
        <f t="shared" si="131"/>
        <v>2項　手数料</v>
      </c>
      <c r="AJ254" s="12" t="str">
        <f t="shared" si="132"/>
        <v>3目　健康手数料</v>
      </c>
      <c r="AK254" s="12" t="str">
        <f t="shared" si="133"/>
        <v>2節　こころの健康センター手数料</v>
      </c>
      <c r="AM254" s="12" t="str">
        <f t="shared" si="134"/>
        <v>15款　使用料及手数料2項　手数料3目　健康手数料2節　こころの健康センター手数料</v>
      </c>
      <c r="AP254" s="12" t="str">
        <f t="shared" si="135"/>
        <v>15款　使用料及手数料2項　手数料3目　健康手数料2節　こころの健康センター手数料</v>
      </c>
      <c r="AQ254" s="9" t="str">
        <f t="shared" si="136"/>
        <v>15款　使用料及手数料2項　手数料3目　健康手数料2節　こころの健康センター手数料健康局</v>
      </c>
    </row>
    <row r="255" spans="1:43" ht="26.4">
      <c r="A255" s="90">
        <f t="shared" si="120"/>
        <v>248</v>
      </c>
      <c r="B255" s="45"/>
      <c r="C255" s="45"/>
      <c r="D255" s="45"/>
      <c r="E255" s="107" t="s">
        <v>130</v>
      </c>
      <c r="F255" s="46" t="s">
        <v>618</v>
      </c>
      <c r="G255" s="47" t="s">
        <v>82</v>
      </c>
      <c r="H255" s="41">
        <v>36846</v>
      </c>
      <c r="I255" s="41"/>
      <c r="J255" s="41">
        <f t="shared" si="137"/>
        <v>-36846</v>
      </c>
      <c r="K255" s="42"/>
      <c r="L255" s="121"/>
      <c r="M255" s="115" t="str">
        <f t="shared" si="138"/>
        <v/>
      </c>
      <c r="N255" s="29" t="str">
        <f t="shared" si="115"/>
        <v>-</v>
      </c>
      <c r="O255" s="29" t="str">
        <f t="shared" si="116"/>
        <v>-</v>
      </c>
      <c r="P255" s="29" t="str">
        <f t="shared" si="117"/>
        <v>-</v>
      </c>
      <c r="Q255" s="29" t="str">
        <f t="shared" si="118"/>
        <v>節</v>
      </c>
      <c r="R255" s="29" t="str">
        <f t="shared" si="119"/>
        <v>事項</v>
      </c>
      <c r="U255" s="9" t="s">
        <v>1014</v>
      </c>
      <c r="V255" s="136" t="str">
        <f t="shared" si="121"/>
        <v>健康局</v>
      </c>
      <c r="X255" s="9">
        <f t="shared" si="122"/>
        <v>1</v>
      </c>
      <c r="Y255" s="9">
        <f t="shared" si="123"/>
        <v>1</v>
      </c>
      <c r="Z255" s="9">
        <f t="shared" si="124"/>
        <v>1</v>
      </c>
      <c r="AA255" s="9">
        <f t="shared" si="125"/>
        <v>1</v>
      </c>
      <c r="AB255" s="11" t="str">
        <f t="shared" si="126"/>
        <v xml:space="preserve">②
</v>
      </c>
      <c r="AD255" s="43">
        <f t="shared" si="127"/>
        <v>0</v>
      </c>
      <c r="AE255" s="43">
        <f t="shared" si="128"/>
        <v>7.5</v>
      </c>
      <c r="AF255" s="43">
        <f t="shared" si="129"/>
        <v>14</v>
      </c>
      <c r="AH255" s="12" t="str">
        <f t="shared" si="130"/>
        <v>15款　使用料及手数料</v>
      </c>
      <c r="AI255" s="12" t="str">
        <f t="shared" si="131"/>
        <v>2項　手数料</v>
      </c>
      <c r="AJ255" s="12" t="str">
        <f t="shared" si="132"/>
        <v>3目　健康手数料</v>
      </c>
      <c r="AK255" s="12" t="str">
        <f t="shared" si="133"/>
        <v>3節　医薬手数料</v>
      </c>
      <c r="AM255" s="12" t="str">
        <f t="shared" si="134"/>
        <v>15款　使用料及手数料2項　手数料3目　健康手数料3節　医薬手数料</v>
      </c>
      <c r="AP255" s="12" t="str">
        <f t="shared" si="135"/>
        <v>15款　使用料及手数料2項　手数料3目　健康手数料3節　医薬手数料</v>
      </c>
      <c r="AQ255" s="9" t="str">
        <f t="shared" si="136"/>
        <v>15款　使用料及手数料2項　手数料3目　健康手数料3節　医薬手数料健康局</v>
      </c>
    </row>
    <row r="256" spans="1:43" ht="26.4">
      <c r="A256" s="90">
        <f t="shared" si="120"/>
        <v>249</v>
      </c>
      <c r="B256" s="45"/>
      <c r="C256" s="45"/>
      <c r="D256" s="45"/>
      <c r="E256" s="108" t="s">
        <v>131</v>
      </c>
      <c r="F256" s="93" t="s">
        <v>791</v>
      </c>
      <c r="G256" s="47" t="s">
        <v>82</v>
      </c>
      <c r="H256" s="41">
        <v>254245</v>
      </c>
      <c r="I256" s="41"/>
      <c r="J256" s="41">
        <f t="shared" si="137"/>
        <v>-254245</v>
      </c>
      <c r="K256" s="53"/>
      <c r="L256" s="121"/>
      <c r="M256" s="115" t="str">
        <f t="shared" si="138"/>
        <v/>
      </c>
      <c r="N256" s="29" t="str">
        <f t="shared" si="115"/>
        <v>-</v>
      </c>
      <c r="O256" s="29" t="str">
        <f t="shared" si="116"/>
        <v>-</v>
      </c>
      <c r="P256" s="29" t="str">
        <f t="shared" si="117"/>
        <v>-</v>
      </c>
      <c r="Q256" s="29" t="str">
        <f t="shared" si="118"/>
        <v>節</v>
      </c>
      <c r="R256" s="29" t="str">
        <f t="shared" si="119"/>
        <v>事項</v>
      </c>
      <c r="U256" s="9" t="s">
        <v>1014</v>
      </c>
      <c r="V256" s="136" t="str">
        <f t="shared" si="121"/>
        <v>健康局</v>
      </c>
      <c r="X256" s="9">
        <f t="shared" si="122"/>
        <v>1</v>
      </c>
      <c r="Y256" s="9">
        <f t="shared" si="123"/>
        <v>1</v>
      </c>
      <c r="Z256" s="9">
        <f t="shared" si="124"/>
        <v>1</v>
      </c>
      <c r="AA256" s="9">
        <f t="shared" si="125"/>
        <v>1</v>
      </c>
      <c r="AB256" s="11" t="str">
        <f t="shared" si="126"/>
        <v xml:space="preserve">②
</v>
      </c>
      <c r="AD256" s="43">
        <f t="shared" si="127"/>
        <v>0</v>
      </c>
      <c r="AE256" s="43">
        <f t="shared" si="128"/>
        <v>9.5</v>
      </c>
      <c r="AF256" s="43">
        <f t="shared" si="129"/>
        <v>11</v>
      </c>
      <c r="AH256" s="12" t="str">
        <f t="shared" si="130"/>
        <v>15款　使用料及手数料</v>
      </c>
      <c r="AI256" s="12" t="str">
        <f t="shared" si="131"/>
        <v>2項　手数料</v>
      </c>
      <c r="AJ256" s="12" t="str">
        <f t="shared" si="132"/>
        <v>3目　健康手数料</v>
      </c>
      <c r="AK256" s="12" t="str">
        <f t="shared" si="133"/>
        <v>4節　食品衛生手数料</v>
      </c>
      <c r="AM256" s="12" t="str">
        <f t="shared" si="134"/>
        <v>15款　使用料及手数料2項　手数料3目　健康手数料4節　食品衛生手数料</v>
      </c>
      <c r="AP256" s="12" t="str">
        <f t="shared" si="135"/>
        <v>15款　使用料及手数料2項　手数料3目　健康手数料4節　食品衛生手数料</v>
      </c>
      <c r="AQ256" s="9" t="str">
        <f t="shared" si="136"/>
        <v>15款　使用料及手数料2項　手数料3目　健康手数料4節　食品衛生手数料健康局</v>
      </c>
    </row>
    <row r="257" spans="1:43" ht="27" thickBot="1">
      <c r="A257" s="149">
        <f t="shared" si="120"/>
        <v>250</v>
      </c>
      <c r="B257" s="153"/>
      <c r="C257" s="153"/>
      <c r="D257" s="153"/>
      <c r="E257" s="154" t="s">
        <v>132</v>
      </c>
      <c r="F257" s="63" t="s">
        <v>617</v>
      </c>
      <c r="G257" s="155" t="s">
        <v>82</v>
      </c>
      <c r="H257" s="65">
        <v>57899</v>
      </c>
      <c r="I257" s="65"/>
      <c r="J257" s="65">
        <f t="shared" si="137"/>
        <v>-57899</v>
      </c>
      <c r="K257" s="67"/>
      <c r="L257" s="124"/>
      <c r="M257" s="115" t="str">
        <f t="shared" si="138"/>
        <v/>
      </c>
      <c r="N257" s="29" t="str">
        <f t="shared" si="115"/>
        <v>-</v>
      </c>
      <c r="O257" s="29" t="str">
        <f t="shared" si="116"/>
        <v>-</v>
      </c>
      <c r="P257" s="29" t="str">
        <f t="shared" si="117"/>
        <v>-</v>
      </c>
      <c r="Q257" s="29" t="str">
        <f t="shared" si="118"/>
        <v>節</v>
      </c>
      <c r="R257" s="29" t="str">
        <f t="shared" si="119"/>
        <v>事項</v>
      </c>
      <c r="U257" s="9" t="s">
        <v>1014</v>
      </c>
      <c r="V257" s="136" t="str">
        <f t="shared" si="121"/>
        <v>健康局</v>
      </c>
      <c r="X257" s="9">
        <f t="shared" si="122"/>
        <v>1</v>
      </c>
      <c r="Y257" s="9">
        <f t="shared" si="123"/>
        <v>1</v>
      </c>
      <c r="Z257" s="9">
        <f t="shared" si="124"/>
        <v>1</v>
      </c>
      <c r="AA257" s="9">
        <f t="shared" si="125"/>
        <v>1</v>
      </c>
      <c r="AB257" s="11" t="str">
        <f t="shared" si="126"/>
        <v xml:space="preserve">②
</v>
      </c>
      <c r="AD257" s="43">
        <f t="shared" si="127"/>
        <v>0</v>
      </c>
      <c r="AE257" s="43">
        <f t="shared" si="128"/>
        <v>10.5</v>
      </c>
      <c r="AF257" s="43">
        <f t="shared" si="129"/>
        <v>14</v>
      </c>
      <c r="AH257" s="12" t="str">
        <f t="shared" si="130"/>
        <v>15款　使用料及手数料</v>
      </c>
      <c r="AI257" s="12" t="str">
        <f t="shared" si="131"/>
        <v>2項　手数料</v>
      </c>
      <c r="AJ257" s="12" t="str">
        <f t="shared" si="132"/>
        <v>3目　健康手数料</v>
      </c>
      <c r="AK257" s="12" t="str">
        <f t="shared" si="133"/>
        <v>5節　狂犬病予防手数料</v>
      </c>
      <c r="AM257" s="12" t="str">
        <f t="shared" si="134"/>
        <v>15款　使用料及手数料2項　手数料3目　健康手数料5節　狂犬病予防手数料</v>
      </c>
      <c r="AP257" s="12" t="str">
        <f t="shared" si="135"/>
        <v>15款　使用料及手数料2項　手数料3目　健康手数料5節　狂犬病予防手数料</v>
      </c>
      <c r="AQ257" s="9" t="str">
        <f t="shared" si="136"/>
        <v>15款　使用料及手数料2項　手数料3目　健康手数料5節　狂犬病予防手数料健康局</v>
      </c>
    </row>
    <row r="258" spans="1:43" ht="26.4">
      <c r="A258" s="148">
        <f t="shared" si="120"/>
        <v>251</v>
      </c>
      <c r="B258" s="45"/>
      <c r="C258" s="45"/>
      <c r="D258" s="45"/>
      <c r="E258" s="108" t="s">
        <v>133</v>
      </c>
      <c r="F258" s="93" t="s">
        <v>616</v>
      </c>
      <c r="G258" s="94" t="s">
        <v>82</v>
      </c>
      <c r="H258" s="51">
        <v>4714</v>
      </c>
      <c r="I258" s="51"/>
      <c r="J258" s="51">
        <f t="shared" si="137"/>
        <v>-4714</v>
      </c>
      <c r="K258" s="92"/>
      <c r="L258" s="122"/>
      <c r="M258" s="115" t="str">
        <f t="shared" si="138"/>
        <v/>
      </c>
      <c r="N258" s="29" t="str">
        <f t="shared" si="115"/>
        <v>-</v>
      </c>
      <c r="O258" s="29" t="str">
        <f t="shared" si="116"/>
        <v>-</v>
      </c>
      <c r="P258" s="29" t="str">
        <f t="shared" si="117"/>
        <v>-</v>
      </c>
      <c r="Q258" s="29" t="str">
        <f t="shared" si="118"/>
        <v>節</v>
      </c>
      <c r="R258" s="29" t="str">
        <f t="shared" si="119"/>
        <v>事項</v>
      </c>
      <c r="U258" s="9" t="s">
        <v>1014</v>
      </c>
      <c r="V258" s="136" t="str">
        <f t="shared" si="121"/>
        <v>健康局</v>
      </c>
      <c r="X258" s="9">
        <f t="shared" si="122"/>
        <v>1</v>
      </c>
      <c r="Y258" s="9">
        <f t="shared" si="123"/>
        <v>1</v>
      </c>
      <c r="Z258" s="9">
        <f t="shared" si="124"/>
        <v>1</v>
      </c>
      <c r="AA258" s="9">
        <f t="shared" si="125"/>
        <v>1</v>
      </c>
      <c r="AB258" s="11" t="str">
        <f t="shared" si="126"/>
        <v xml:space="preserve">②
</v>
      </c>
      <c r="AD258" s="43">
        <f t="shared" si="127"/>
        <v>0</v>
      </c>
      <c r="AE258" s="43">
        <f t="shared" si="128"/>
        <v>11.5</v>
      </c>
      <c r="AF258" s="43">
        <f t="shared" si="129"/>
        <v>14</v>
      </c>
      <c r="AH258" s="12" t="str">
        <f t="shared" si="130"/>
        <v>15款　使用料及手数料</v>
      </c>
      <c r="AI258" s="12" t="str">
        <f t="shared" si="131"/>
        <v>2項　手数料</v>
      </c>
      <c r="AJ258" s="12" t="str">
        <f t="shared" si="132"/>
        <v>3目　健康手数料</v>
      </c>
      <c r="AK258" s="12" t="str">
        <f t="shared" si="133"/>
        <v>6節　動物愛護管理手数料</v>
      </c>
      <c r="AM258" s="12" t="str">
        <f t="shared" si="134"/>
        <v>15款　使用料及手数料2項　手数料3目　健康手数料6節　動物愛護管理手数料</v>
      </c>
      <c r="AP258" s="12" t="str">
        <f t="shared" si="135"/>
        <v>15款　使用料及手数料2項　手数料3目　健康手数料6節　動物愛護管理手数料</v>
      </c>
      <c r="AQ258" s="9" t="str">
        <f t="shared" si="136"/>
        <v>15款　使用料及手数料2項　手数料3目　健康手数料6節　動物愛護管理手数料健康局</v>
      </c>
    </row>
    <row r="259" spans="1:43" ht="26.4">
      <c r="A259" s="90">
        <f t="shared" si="120"/>
        <v>252</v>
      </c>
      <c r="B259" s="45"/>
      <c r="C259" s="45"/>
      <c r="D259" s="45"/>
      <c r="E259" s="107" t="s">
        <v>134</v>
      </c>
      <c r="F259" s="46" t="s">
        <v>615</v>
      </c>
      <c r="G259" s="47" t="s">
        <v>82</v>
      </c>
      <c r="H259" s="41">
        <v>10479</v>
      </c>
      <c r="I259" s="41"/>
      <c r="J259" s="41">
        <f t="shared" si="137"/>
        <v>-10479</v>
      </c>
      <c r="K259" s="42"/>
      <c r="L259" s="121"/>
      <c r="M259" s="115" t="str">
        <f t="shared" si="138"/>
        <v/>
      </c>
      <c r="N259" s="29" t="str">
        <f t="shared" si="115"/>
        <v>-</v>
      </c>
      <c r="O259" s="29" t="str">
        <f t="shared" si="116"/>
        <v>-</v>
      </c>
      <c r="P259" s="29" t="str">
        <f t="shared" si="117"/>
        <v>-</v>
      </c>
      <c r="Q259" s="29" t="str">
        <f t="shared" si="118"/>
        <v>節</v>
      </c>
      <c r="R259" s="29" t="str">
        <f t="shared" si="119"/>
        <v>事項</v>
      </c>
      <c r="U259" s="9" t="s">
        <v>1014</v>
      </c>
      <c r="V259" s="136" t="str">
        <f t="shared" si="121"/>
        <v>健康局</v>
      </c>
      <c r="X259" s="9">
        <f t="shared" si="122"/>
        <v>1</v>
      </c>
      <c r="Y259" s="9">
        <f t="shared" si="123"/>
        <v>1</v>
      </c>
      <c r="Z259" s="9">
        <f t="shared" si="124"/>
        <v>1</v>
      </c>
      <c r="AA259" s="9">
        <f t="shared" si="125"/>
        <v>1</v>
      </c>
      <c r="AB259" s="11" t="str">
        <f t="shared" si="126"/>
        <v xml:space="preserve">②
</v>
      </c>
      <c r="AD259" s="43">
        <f t="shared" si="127"/>
        <v>0</v>
      </c>
      <c r="AE259" s="43">
        <f t="shared" si="128"/>
        <v>9.5</v>
      </c>
      <c r="AF259" s="43">
        <f t="shared" si="129"/>
        <v>16</v>
      </c>
      <c r="AH259" s="12" t="str">
        <f t="shared" si="130"/>
        <v>15款　使用料及手数料</v>
      </c>
      <c r="AI259" s="12" t="str">
        <f t="shared" si="131"/>
        <v>2項　手数料</v>
      </c>
      <c r="AJ259" s="12" t="str">
        <f t="shared" si="132"/>
        <v>3目　健康手数料</v>
      </c>
      <c r="AK259" s="12" t="str">
        <f t="shared" si="133"/>
        <v>7節　と畜検査手数料</v>
      </c>
      <c r="AM259" s="12" t="str">
        <f t="shared" si="134"/>
        <v>15款　使用料及手数料2項　手数料3目　健康手数料7節　と畜検査手数料</v>
      </c>
      <c r="AP259" s="12" t="str">
        <f t="shared" si="135"/>
        <v>15款　使用料及手数料2項　手数料3目　健康手数料7節　と畜検査手数料</v>
      </c>
      <c r="AQ259" s="9" t="str">
        <f t="shared" si="136"/>
        <v>15款　使用料及手数料2項　手数料3目　健康手数料7節　と畜検査手数料健康局</v>
      </c>
    </row>
    <row r="260" spans="1:43" ht="26.4">
      <c r="A260" s="90">
        <f t="shared" si="120"/>
        <v>253</v>
      </c>
      <c r="B260" s="45"/>
      <c r="C260" s="45"/>
      <c r="D260" s="45"/>
      <c r="E260" s="107" t="s">
        <v>135</v>
      </c>
      <c r="F260" s="46" t="s">
        <v>1030</v>
      </c>
      <c r="G260" s="47" t="s">
        <v>82</v>
      </c>
      <c r="H260" s="41">
        <v>35207</v>
      </c>
      <c r="I260" s="41"/>
      <c r="J260" s="41">
        <f t="shared" si="137"/>
        <v>-35207</v>
      </c>
      <c r="K260" s="53"/>
      <c r="L260" s="121"/>
      <c r="M260" s="115" t="str">
        <f t="shared" si="138"/>
        <v/>
      </c>
      <c r="N260" s="29" t="str">
        <f t="shared" si="115"/>
        <v>-</v>
      </c>
      <c r="O260" s="29" t="str">
        <f t="shared" si="116"/>
        <v>-</v>
      </c>
      <c r="P260" s="29" t="str">
        <f t="shared" si="117"/>
        <v>-</v>
      </c>
      <c r="Q260" s="29" t="str">
        <f t="shared" si="118"/>
        <v>節</v>
      </c>
      <c r="R260" s="29" t="str">
        <f t="shared" si="119"/>
        <v>事項</v>
      </c>
      <c r="U260" s="9" t="s">
        <v>1014</v>
      </c>
      <c r="V260" s="136" t="str">
        <f t="shared" si="121"/>
        <v>健康局</v>
      </c>
      <c r="X260" s="9">
        <f t="shared" si="122"/>
        <v>1</v>
      </c>
      <c r="Y260" s="9">
        <f t="shared" si="123"/>
        <v>1</v>
      </c>
      <c r="Z260" s="9">
        <f t="shared" si="124"/>
        <v>1</v>
      </c>
      <c r="AA260" s="9">
        <f t="shared" si="125"/>
        <v>1</v>
      </c>
      <c r="AB260" s="11" t="str">
        <f t="shared" si="126"/>
        <v xml:space="preserve">②
</v>
      </c>
      <c r="AD260" s="43">
        <f t="shared" si="127"/>
        <v>0</v>
      </c>
      <c r="AE260" s="43">
        <f t="shared" si="128"/>
        <v>9.5</v>
      </c>
      <c r="AF260" s="43">
        <f t="shared" si="129"/>
        <v>14</v>
      </c>
      <c r="AH260" s="12" t="str">
        <f t="shared" si="130"/>
        <v>15款　使用料及手数料</v>
      </c>
      <c r="AI260" s="12" t="str">
        <f t="shared" si="131"/>
        <v>2項　手数料</v>
      </c>
      <c r="AJ260" s="12" t="str">
        <f t="shared" si="132"/>
        <v>3目　健康手数料</v>
      </c>
      <c r="AK260" s="12" t="str">
        <f t="shared" si="133"/>
        <v>8節　環境衛生手数料</v>
      </c>
      <c r="AM260" s="12" t="str">
        <f t="shared" si="134"/>
        <v>15款　使用料及手数料2項　手数料3目　健康手数料8節　環境衛生手数料</v>
      </c>
      <c r="AP260" s="12" t="str">
        <f t="shared" si="135"/>
        <v>15款　使用料及手数料2項　手数料3目　健康手数料8節　環境衛生手数料</v>
      </c>
      <c r="AQ260" s="9" t="str">
        <f t="shared" si="136"/>
        <v>15款　使用料及手数料2項　手数料3目　健康手数料8節　環境衛生手数料健康局</v>
      </c>
    </row>
    <row r="261" spans="1:43" ht="39.6">
      <c r="A261" s="90">
        <f t="shared" si="120"/>
        <v>254</v>
      </c>
      <c r="B261" s="45"/>
      <c r="C261" s="45"/>
      <c r="D261" s="45"/>
      <c r="E261" s="108" t="s">
        <v>705</v>
      </c>
      <c r="F261" s="46" t="s">
        <v>849</v>
      </c>
      <c r="G261" s="47" t="s">
        <v>82</v>
      </c>
      <c r="H261" s="41">
        <v>1</v>
      </c>
      <c r="I261" s="41"/>
      <c r="J261" s="41">
        <f t="shared" si="137"/>
        <v>-1</v>
      </c>
      <c r="K261" s="42"/>
      <c r="L261" s="121"/>
      <c r="M261" s="115" t="str">
        <f t="shared" si="138"/>
        <v/>
      </c>
      <c r="N261" s="29" t="str">
        <f t="shared" si="115"/>
        <v>-</v>
      </c>
      <c r="O261" s="29" t="str">
        <f t="shared" si="116"/>
        <v>-</v>
      </c>
      <c r="P261" s="29" t="str">
        <f t="shared" si="117"/>
        <v>-</v>
      </c>
      <c r="Q261" s="29" t="str">
        <f t="shared" si="118"/>
        <v>節</v>
      </c>
      <c r="R261" s="29" t="str">
        <f t="shared" si="119"/>
        <v>事項</v>
      </c>
      <c r="U261" s="9" t="s">
        <v>1014</v>
      </c>
      <c r="V261" s="136" t="str">
        <f t="shared" si="121"/>
        <v>健康局</v>
      </c>
      <c r="X261" s="9">
        <f t="shared" si="122"/>
        <v>1</v>
      </c>
      <c r="Y261" s="9">
        <f t="shared" si="123"/>
        <v>2</v>
      </c>
      <c r="Z261" s="9">
        <f t="shared" si="124"/>
        <v>1</v>
      </c>
      <c r="AA261" s="9">
        <f t="shared" si="125"/>
        <v>2</v>
      </c>
      <c r="AB261" s="11" t="str">
        <f t="shared" si="126"/>
        <v xml:space="preserve">③
</v>
      </c>
      <c r="AD261" s="43">
        <f t="shared" si="127"/>
        <v>0</v>
      </c>
      <c r="AE261" s="43">
        <f t="shared" si="128"/>
        <v>15.5</v>
      </c>
      <c r="AF261" s="43">
        <f t="shared" si="129"/>
        <v>15</v>
      </c>
      <c r="AH261" s="12" t="str">
        <f t="shared" si="130"/>
        <v>15款　使用料及手数料</v>
      </c>
      <c r="AI261" s="12" t="str">
        <f t="shared" si="131"/>
        <v>2項　手数料</v>
      </c>
      <c r="AJ261" s="12" t="str">
        <f t="shared" si="132"/>
        <v>3目　健康手数料</v>
      </c>
      <c r="AK261" s="12" t="str">
        <f t="shared" si="133"/>
        <v>9節　環境科学研究センター手数料</v>
      </c>
      <c r="AM261" s="12" t="str">
        <f t="shared" si="134"/>
        <v>15款　使用料及手数料2項　手数料3目　健康手数料9節　環境科学研究センター手数料</v>
      </c>
      <c r="AP261" s="12" t="str">
        <f t="shared" si="135"/>
        <v>15款　使用料及手数料2項　手数料3目　健康手数料9節　環境科学研究センター手数料</v>
      </c>
      <c r="AQ261" s="9" t="str">
        <f t="shared" si="136"/>
        <v>15款　使用料及手数料2項　手数料3目　健康手数料9節　環境科学研究センター手数料健康局</v>
      </c>
    </row>
    <row r="262" spans="1:43" ht="26.4">
      <c r="A262" s="90">
        <f t="shared" si="120"/>
        <v>255</v>
      </c>
      <c r="B262" s="45"/>
      <c r="C262" s="45"/>
      <c r="D262" s="331" t="s">
        <v>136</v>
      </c>
      <c r="E262" s="333"/>
      <c r="F262" s="46"/>
      <c r="G262" s="47"/>
      <c r="H262" s="41">
        <f>SUM(H263)</f>
        <v>12</v>
      </c>
      <c r="I262" s="41">
        <f>SUM(I263)</f>
        <v>0</v>
      </c>
      <c r="J262" s="41">
        <f t="shared" si="137"/>
        <v>-12</v>
      </c>
      <c r="K262" s="42"/>
      <c r="L262" s="121"/>
      <c r="M262" s="115" t="str">
        <f t="shared" si="138"/>
        <v/>
      </c>
      <c r="N262" s="29" t="str">
        <f t="shared" si="115"/>
        <v>-</v>
      </c>
      <c r="O262" s="29" t="str">
        <f t="shared" si="116"/>
        <v>-</v>
      </c>
      <c r="P262" s="29" t="str">
        <f t="shared" si="117"/>
        <v>目</v>
      </c>
      <c r="Q262" s="29" t="str">
        <f t="shared" si="118"/>
        <v>-</v>
      </c>
      <c r="R262" s="29" t="str">
        <f t="shared" si="119"/>
        <v>-</v>
      </c>
      <c r="U262" s="9" t="s">
        <v>1014</v>
      </c>
      <c r="V262" s="136" t="str">
        <f t="shared" si="121"/>
        <v/>
      </c>
      <c r="X262" s="9">
        <f t="shared" si="122"/>
        <v>1</v>
      </c>
      <c r="Y262" s="9">
        <f t="shared" si="123"/>
        <v>1</v>
      </c>
      <c r="Z262" s="9">
        <f t="shared" si="124"/>
        <v>1</v>
      </c>
      <c r="AA262" s="9">
        <f t="shared" si="125"/>
        <v>1</v>
      </c>
      <c r="AB262" s="11" t="str">
        <f t="shared" si="126"/>
        <v xml:space="preserve">②
</v>
      </c>
      <c r="AD262" s="43">
        <f t="shared" si="127"/>
        <v>11.5</v>
      </c>
      <c r="AE262" s="43">
        <f t="shared" si="128"/>
        <v>0</v>
      </c>
      <c r="AF262" s="43">
        <f t="shared" si="129"/>
        <v>0</v>
      </c>
      <c r="AH262" s="12" t="str">
        <f t="shared" si="130"/>
        <v>15款　使用料及手数料</v>
      </c>
      <c r="AI262" s="12" t="str">
        <f t="shared" si="131"/>
        <v>2項　手数料</v>
      </c>
      <c r="AJ262" s="12" t="str">
        <f t="shared" si="132"/>
        <v>4目　こども青少年手数料</v>
      </c>
      <c r="AK262" s="12">
        <f t="shared" si="133"/>
        <v>0</v>
      </c>
      <c r="AM262" s="12" t="str">
        <f t="shared" si="134"/>
        <v>15款　使用料及手数料2項　手数料4目　こども青少年手数料</v>
      </c>
      <c r="AP262" s="12" t="str">
        <f t="shared" si="135"/>
        <v>15款　使用料及手数料2項　手数料4目　こども青少年手数料</v>
      </c>
      <c r="AQ262" s="9" t="str">
        <f t="shared" si="136"/>
        <v>15款　使用料及手数料2項　手数料4目　こども青少年手数料</v>
      </c>
    </row>
    <row r="263" spans="1:43" ht="27" customHeight="1">
      <c r="A263" s="90">
        <f t="shared" si="120"/>
        <v>256</v>
      </c>
      <c r="B263" s="45"/>
      <c r="C263" s="45"/>
      <c r="D263" s="103"/>
      <c r="E263" s="107" t="s">
        <v>137</v>
      </c>
      <c r="F263" s="107" t="s">
        <v>809</v>
      </c>
      <c r="G263" s="47" t="s">
        <v>614</v>
      </c>
      <c r="H263" s="41">
        <v>12</v>
      </c>
      <c r="I263" s="41"/>
      <c r="J263" s="41">
        <f t="shared" si="137"/>
        <v>-12</v>
      </c>
      <c r="K263" s="42"/>
      <c r="L263" s="121"/>
      <c r="M263" s="115" t="str">
        <f t="shared" si="138"/>
        <v/>
      </c>
      <c r="N263" s="29" t="str">
        <f t="shared" ref="N263:N320" si="145">IF(B263&lt;&gt;"","款","-")</f>
        <v>-</v>
      </c>
      <c r="O263" s="29" t="str">
        <f t="shared" ref="O263:O320" si="146">IF(C263&lt;&gt;"","項","-")</f>
        <v>-</v>
      </c>
      <c r="P263" s="29" t="str">
        <f t="shared" ref="P263:P320" si="147">IF(D263&lt;&gt;"","目","-")</f>
        <v>-</v>
      </c>
      <c r="Q263" s="29" t="str">
        <f t="shared" ref="Q263:Q320" si="148">IF(E263&lt;&gt;"","節","-")</f>
        <v>節</v>
      </c>
      <c r="R263" s="29" t="str">
        <f t="shared" ref="R263:R320" si="149">IF(F263&lt;&gt;"","事項","-")</f>
        <v>事項</v>
      </c>
      <c r="U263" s="9" t="s">
        <v>1014</v>
      </c>
      <c r="V263" s="136" t="str">
        <f t="shared" si="121"/>
        <v>こども
青少年局</v>
      </c>
      <c r="X263" s="9">
        <f t="shared" si="122"/>
        <v>1</v>
      </c>
      <c r="Y263" s="9">
        <f t="shared" si="123"/>
        <v>2</v>
      </c>
      <c r="Z263" s="9">
        <f t="shared" si="124"/>
        <v>1</v>
      </c>
      <c r="AA263" s="9">
        <f t="shared" si="125"/>
        <v>2</v>
      </c>
      <c r="AB263" s="11" t="str">
        <f t="shared" si="126"/>
        <v xml:space="preserve">③
</v>
      </c>
      <c r="AD263" s="43">
        <f t="shared" si="127"/>
        <v>0</v>
      </c>
      <c r="AE263" s="43">
        <f t="shared" si="128"/>
        <v>14.5</v>
      </c>
      <c r="AF263" s="43">
        <f t="shared" si="129"/>
        <v>14</v>
      </c>
      <c r="AH263" s="12" t="str">
        <f t="shared" si="130"/>
        <v>15款　使用料及手数料</v>
      </c>
      <c r="AI263" s="12" t="str">
        <f t="shared" si="131"/>
        <v>2項　手数料</v>
      </c>
      <c r="AJ263" s="12" t="str">
        <f t="shared" si="132"/>
        <v>4目　こども青少年手数料</v>
      </c>
      <c r="AK263" s="12" t="str">
        <f t="shared" si="133"/>
        <v>1節　こども相談センター手数料</v>
      </c>
      <c r="AM263" s="12" t="str">
        <f t="shared" si="134"/>
        <v>15款　使用料及手数料2項　手数料4目　こども青少年手数料1節　こども相談センター手数料</v>
      </c>
      <c r="AP263" s="12" t="str">
        <f t="shared" si="135"/>
        <v>15款　使用料及手数料2項　手数料4目　こども青少年手数料1節　こども相談センター手数料</v>
      </c>
      <c r="AQ263" s="9" t="str">
        <f t="shared" si="136"/>
        <v>15款　使用料及手数料2項　手数料4目　こども青少年手数料1節　こども相談センター手数料こども
青少年局</v>
      </c>
    </row>
    <row r="264" spans="1:43" ht="26.4">
      <c r="A264" s="90">
        <f t="shared" si="120"/>
        <v>257</v>
      </c>
      <c r="B264" s="45"/>
      <c r="C264" s="45"/>
      <c r="D264" s="331" t="s">
        <v>138</v>
      </c>
      <c r="E264" s="333"/>
      <c r="F264" s="46"/>
      <c r="G264" s="47"/>
      <c r="H264" s="41">
        <f>SUM(H265:H269)</f>
        <v>5766841</v>
      </c>
      <c r="I264" s="41">
        <f>SUM(I265:I269)</f>
        <v>0</v>
      </c>
      <c r="J264" s="41">
        <f t="shared" si="137"/>
        <v>-5766841</v>
      </c>
      <c r="K264" s="42"/>
      <c r="L264" s="121"/>
      <c r="M264" s="115" t="str">
        <f t="shared" si="138"/>
        <v/>
      </c>
      <c r="N264" s="29" t="str">
        <f t="shared" si="145"/>
        <v>-</v>
      </c>
      <c r="O264" s="29" t="str">
        <f t="shared" si="146"/>
        <v>-</v>
      </c>
      <c r="P264" s="29" t="str">
        <f t="shared" si="147"/>
        <v>目</v>
      </c>
      <c r="Q264" s="29" t="str">
        <f t="shared" si="148"/>
        <v>-</v>
      </c>
      <c r="R264" s="29" t="str">
        <f t="shared" si="149"/>
        <v>-</v>
      </c>
      <c r="U264" s="9" t="s">
        <v>1014</v>
      </c>
      <c r="V264" s="136" t="str">
        <f t="shared" si="121"/>
        <v/>
      </c>
      <c r="X264" s="9">
        <f t="shared" si="122"/>
        <v>1</v>
      </c>
      <c r="Y264" s="9">
        <f t="shared" si="123"/>
        <v>1</v>
      </c>
      <c r="Z264" s="9">
        <f t="shared" si="124"/>
        <v>1</v>
      </c>
      <c r="AA264" s="9">
        <f t="shared" si="125"/>
        <v>1</v>
      </c>
      <c r="AB264" s="11" t="str">
        <f t="shared" si="126"/>
        <v xml:space="preserve">②
</v>
      </c>
      <c r="AD264" s="43">
        <f t="shared" si="127"/>
        <v>7.5</v>
      </c>
      <c r="AE264" s="43">
        <f t="shared" si="128"/>
        <v>0</v>
      </c>
      <c r="AF264" s="43">
        <f t="shared" si="129"/>
        <v>0</v>
      </c>
      <c r="AH264" s="12" t="str">
        <f t="shared" si="130"/>
        <v>15款　使用料及手数料</v>
      </c>
      <c r="AI264" s="12" t="str">
        <f t="shared" si="131"/>
        <v>2項　手数料</v>
      </c>
      <c r="AJ264" s="12" t="str">
        <f t="shared" si="132"/>
        <v>5目　環境手数料</v>
      </c>
      <c r="AK264" s="12">
        <f t="shared" si="133"/>
        <v>0</v>
      </c>
      <c r="AM264" s="12" t="str">
        <f t="shared" si="134"/>
        <v>15款　使用料及手数料2項　手数料5目　環境手数料</v>
      </c>
      <c r="AP264" s="12" t="str">
        <f t="shared" si="135"/>
        <v>15款　使用料及手数料2項　手数料5目　環境手数料</v>
      </c>
      <c r="AQ264" s="9" t="str">
        <f t="shared" si="136"/>
        <v>15款　使用料及手数料2項　手数料5目　環境手数料</v>
      </c>
    </row>
    <row r="265" spans="1:43" ht="39.6">
      <c r="A265" s="90">
        <f t="shared" si="120"/>
        <v>258</v>
      </c>
      <c r="B265" s="45"/>
      <c r="C265" s="45"/>
      <c r="D265" s="44"/>
      <c r="E265" s="107" t="s">
        <v>720</v>
      </c>
      <c r="F265" s="46" t="s">
        <v>1278</v>
      </c>
      <c r="G265" s="47" t="s">
        <v>98</v>
      </c>
      <c r="H265" s="41">
        <v>3615</v>
      </c>
      <c r="I265" s="41"/>
      <c r="J265" s="41">
        <f t="shared" si="137"/>
        <v>-3615</v>
      </c>
      <c r="K265" s="42"/>
      <c r="L265" s="121"/>
      <c r="M265" s="115" t="str">
        <f t="shared" si="138"/>
        <v/>
      </c>
      <c r="N265" s="29" t="str">
        <f t="shared" si="145"/>
        <v>-</v>
      </c>
      <c r="O265" s="29" t="str">
        <f t="shared" si="146"/>
        <v>-</v>
      </c>
      <c r="P265" s="29" t="str">
        <f t="shared" si="147"/>
        <v>-</v>
      </c>
      <c r="Q265" s="29" t="str">
        <f t="shared" si="148"/>
        <v>節</v>
      </c>
      <c r="R265" s="29" t="str">
        <f t="shared" si="149"/>
        <v>事項</v>
      </c>
      <c r="U265" s="9" t="s">
        <v>1014</v>
      </c>
      <c r="V265" s="136" t="str">
        <f t="shared" si="121"/>
        <v>環境局</v>
      </c>
      <c r="X265" s="9">
        <f t="shared" si="122"/>
        <v>1</v>
      </c>
      <c r="Y265" s="9">
        <f t="shared" si="123"/>
        <v>1</v>
      </c>
      <c r="Z265" s="9">
        <f t="shared" si="124"/>
        <v>2</v>
      </c>
      <c r="AA265" s="9">
        <f t="shared" si="125"/>
        <v>2</v>
      </c>
      <c r="AB265" s="11" t="str">
        <f t="shared" si="126"/>
        <v xml:space="preserve">③
</v>
      </c>
      <c r="AD265" s="43">
        <f t="shared" si="127"/>
        <v>0</v>
      </c>
      <c r="AE265" s="43">
        <f t="shared" si="128"/>
        <v>9.5</v>
      </c>
      <c r="AF265" s="43">
        <f t="shared" si="129"/>
        <v>19</v>
      </c>
      <c r="AH265" s="12" t="str">
        <f t="shared" si="130"/>
        <v>15款　使用料及手数料</v>
      </c>
      <c r="AI265" s="12" t="str">
        <f t="shared" si="131"/>
        <v>2項　手数料</v>
      </c>
      <c r="AJ265" s="12" t="str">
        <f t="shared" si="132"/>
        <v>5目　環境手数料</v>
      </c>
      <c r="AK265" s="12" t="str">
        <f t="shared" si="133"/>
        <v>1節　環境対策手数料</v>
      </c>
      <c r="AM265" s="12" t="str">
        <f t="shared" si="134"/>
        <v>15款　使用料及手数料2項　手数料5目　環境手数料1節　環境対策手数料</v>
      </c>
      <c r="AP265" s="12" t="str">
        <f t="shared" si="135"/>
        <v>15款　使用料及手数料2項　手数料5目　環境手数料1節　環境対策手数料</v>
      </c>
      <c r="AQ265" s="9" t="str">
        <f t="shared" si="136"/>
        <v>15款　使用料及手数料2項　手数料5目　環境手数料1節　環境対策手数料環境局</v>
      </c>
    </row>
    <row r="266" spans="1:43" ht="26.4">
      <c r="A266" s="90">
        <f t="shared" si="120"/>
        <v>259</v>
      </c>
      <c r="B266" s="45"/>
      <c r="C266" s="45"/>
      <c r="D266" s="45"/>
      <c r="E266" s="107" t="s">
        <v>139</v>
      </c>
      <c r="F266" s="46" t="s">
        <v>792</v>
      </c>
      <c r="G266" s="47" t="s">
        <v>98</v>
      </c>
      <c r="H266" s="41">
        <v>5474201</v>
      </c>
      <c r="I266" s="41"/>
      <c r="J266" s="41">
        <f t="shared" si="137"/>
        <v>-5474201</v>
      </c>
      <c r="K266" s="42"/>
      <c r="L266" s="121"/>
      <c r="M266" s="115" t="str">
        <f t="shared" si="138"/>
        <v/>
      </c>
      <c r="N266" s="29" t="str">
        <f t="shared" si="145"/>
        <v>-</v>
      </c>
      <c r="O266" s="29" t="str">
        <f t="shared" si="146"/>
        <v>-</v>
      </c>
      <c r="P266" s="29" t="str">
        <f t="shared" si="147"/>
        <v>-</v>
      </c>
      <c r="Q266" s="29" t="str">
        <f t="shared" si="148"/>
        <v>節</v>
      </c>
      <c r="R266" s="29" t="str">
        <f t="shared" si="149"/>
        <v>事項</v>
      </c>
      <c r="U266" s="9" t="s">
        <v>1014</v>
      </c>
      <c r="V266" s="136" t="str">
        <f t="shared" si="121"/>
        <v>環境局</v>
      </c>
      <c r="X266" s="9">
        <f t="shared" si="122"/>
        <v>1</v>
      </c>
      <c r="Y266" s="9">
        <f t="shared" si="123"/>
        <v>1</v>
      </c>
      <c r="Z266" s="9">
        <f t="shared" si="124"/>
        <v>1</v>
      </c>
      <c r="AA266" s="9">
        <f t="shared" si="125"/>
        <v>1</v>
      </c>
      <c r="AB266" s="11" t="str">
        <f t="shared" si="126"/>
        <v xml:space="preserve">②
</v>
      </c>
      <c r="AD266" s="43">
        <f t="shared" si="127"/>
        <v>0</v>
      </c>
      <c r="AE266" s="43">
        <f t="shared" si="128"/>
        <v>12.5</v>
      </c>
      <c r="AF266" s="43">
        <f t="shared" si="129"/>
        <v>13</v>
      </c>
      <c r="AH266" s="12" t="str">
        <f t="shared" si="130"/>
        <v>15款　使用料及手数料</v>
      </c>
      <c r="AI266" s="12" t="str">
        <f t="shared" si="131"/>
        <v>2項　手数料</v>
      </c>
      <c r="AJ266" s="12" t="str">
        <f t="shared" si="132"/>
        <v>5目　環境手数料</v>
      </c>
      <c r="AK266" s="12" t="str">
        <f t="shared" si="133"/>
        <v>2節　一般廃棄物処理手数料</v>
      </c>
      <c r="AM266" s="12" t="str">
        <f t="shared" si="134"/>
        <v>15款　使用料及手数料2項　手数料5目　環境手数料2節　一般廃棄物処理手数料</v>
      </c>
      <c r="AP266" s="12" t="str">
        <f t="shared" si="135"/>
        <v>15款　使用料及手数料2項　手数料5目　環境手数料2節　一般廃棄物処理手数料</v>
      </c>
      <c r="AQ266" s="9" t="str">
        <f t="shared" si="136"/>
        <v>15款　使用料及手数料2項　手数料5目　環境手数料2節　一般廃棄物処理手数料環境局</v>
      </c>
    </row>
    <row r="267" spans="1:43" ht="39.6">
      <c r="A267" s="90">
        <f t="shared" si="120"/>
        <v>260</v>
      </c>
      <c r="B267" s="45"/>
      <c r="C267" s="45"/>
      <c r="D267" s="45"/>
      <c r="E267" s="107" t="s">
        <v>140</v>
      </c>
      <c r="F267" s="46" t="s">
        <v>1046</v>
      </c>
      <c r="G267" s="47" t="s">
        <v>98</v>
      </c>
      <c r="H267" s="41">
        <v>13214</v>
      </c>
      <c r="I267" s="41"/>
      <c r="J267" s="41">
        <f t="shared" si="137"/>
        <v>-13214</v>
      </c>
      <c r="K267" s="42"/>
      <c r="L267" s="121"/>
      <c r="M267" s="115" t="str">
        <f t="shared" si="138"/>
        <v/>
      </c>
      <c r="N267" s="29" t="str">
        <f t="shared" si="145"/>
        <v>-</v>
      </c>
      <c r="O267" s="29" t="str">
        <f t="shared" si="146"/>
        <v>-</v>
      </c>
      <c r="P267" s="29" t="str">
        <f t="shared" si="147"/>
        <v>-</v>
      </c>
      <c r="Q267" s="29" t="str">
        <f t="shared" si="148"/>
        <v>節</v>
      </c>
      <c r="R267" s="29" t="str">
        <f t="shared" si="149"/>
        <v>事項</v>
      </c>
      <c r="U267" s="9" t="s">
        <v>1014</v>
      </c>
      <c r="V267" s="136" t="str">
        <f t="shared" ref="V267:V324" si="150">IF(G267&lt;&gt;"",G267,"")</f>
        <v>環境局</v>
      </c>
      <c r="X267" s="9">
        <f t="shared" ref="X267:X324" si="151">IF(LENB(D267)/2&gt;13.5,2,1)</f>
        <v>1</v>
      </c>
      <c r="Y267" s="9">
        <f t="shared" ref="Y267:Y324" si="152">IF(LENB(E267)/2&gt;26.5,3,IF(LENB(E267)/2&gt;13.5,2,1))</f>
        <v>2</v>
      </c>
      <c r="Z267" s="9">
        <f t="shared" ref="Z267:Z324" si="153">IF(LENB(F267)/2&gt;51,4,IF(LENB(F267)/2&gt;34,3,IF(LENB(F267)/2&gt;17,2,1)))</f>
        <v>2</v>
      </c>
      <c r="AA267" s="9">
        <f t="shared" ref="AA267:AA324" si="154">MAX(X267:Z267)</f>
        <v>2</v>
      </c>
      <c r="AB267" s="11" t="str">
        <f t="shared" ref="AB267:AB324" si="155">IF(AA267=4,"⑤"&amp;CHAR(10)&amp;CHAR(10)&amp;CHAR(10)&amp;CHAR(10),IF(AA267=3,"④"&amp;CHAR(10)&amp;CHAR(10)&amp;CHAR(10),IF(AA267=2,"③"&amp;CHAR(10)&amp;CHAR(10),"②"&amp;CHAR(10))))</f>
        <v xml:space="preserve">③
</v>
      </c>
      <c r="AD267" s="43">
        <f t="shared" ref="AD267:AD324" si="156">LENB(D267)/2</f>
        <v>0</v>
      </c>
      <c r="AE267" s="43">
        <f t="shared" ref="AE267:AE324" si="157">LENB(E267)/2</f>
        <v>15.5</v>
      </c>
      <c r="AF267" s="43">
        <f t="shared" ref="AF267:AF324" si="158">LENB(F267)/2</f>
        <v>19</v>
      </c>
      <c r="AH267" s="12" t="str">
        <f t="shared" ref="AH267:AH299" si="159">IF(N267="款",B267,AH266)</f>
        <v>15款　使用料及手数料</v>
      </c>
      <c r="AI267" s="12" t="str">
        <f t="shared" ref="AI267:AI299" si="160">IF(AH266=AH267,IF(O267="項",C267,AI266),0)</f>
        <v>2項　手数料</v>
      </c>
      <c r="AJ267" s="12" t="str">
        <f t="shared" ref="AJ267:AJ299" si="161">IF(AI266=AI267,IF(P267="目",D267,AJ266),0)</f>
        <v>5目　環境手数料</v>
      </c>
      <c r="AK267" s="12" t="str">
        <f t="shared" ref="AK267:AK299" si="162">IF(AJ266=AJ267,IF(Q267="節",E267,"事項"),0)</f>
        <v>3節　廃棄物処理業許可申請手数料</v>
      </c>
      <c r="AM267" s="12" t="str">
        <f t="shared" ref="AM267:AM300" si="163">IF(AI267=0,AH267,IF(AJ267=0,CONCATENATE(AH267,AI267),IF(AK267=0,CONCATENATE(AH267,AI267,AJ267),IF(AK267="事項",0,CONCATENATE(AH267,AI267,AJ267,AK267)))))</f>
        <v>15款　使用料及手数料2項　手数料5目　環境手数料3節　廃棄物処理業許可申請手数料</v>
      </c>
      <c r="AP267" s="12" t="str">
        <f t="shared" ref="AP267:AP299" si="164">IF(AM267=0,AP266,AM267)</f>
        <v>15款　使用料及手数料2項　手数料5目　環境手数料3節　廃棄物処理業許可申請手数料</v>
      </c>
      <c r="AQ267" s="9" t="str">
        <f t="shared" ref="AQ267:AQ300" si="165">CONCATENATE(AP267,V267)</f>
        <v>15款　使用料及手数料2項　手数料5目　環境手数料3節　廃棄物処理業許可申請手数料環境局</v>
      </c>
    </row>
    <row r="268" spans="1:43" ht="26.4">
      <c r="A268" s="90">
        <f t="shared" si="120"/>
        <v>261</v>
      </c>
      <c r="B268" s="45"/>
      <c r="C268" s="45"/>
      <c r="D268" s="45"/>
      <c r="E268" s="107" t="s">
        <v>687</v>
      </c>
      <c r="F268" s="46" t="s">
        <v>810</v>
      </c>
      <c r="G268" s="47" t="s">
        <v>98</v>
      </c>
      <c r="H268" s="41">
        <v>1061</v>
      </c>
      <c r="I268" s="41"/>
      <c r="J268" s="41">
        <f t="shared" si="137"/>
        <v>-1061</v>
      </c>
      <c r="K268" s="42"/>
      <c r="L268" s="121"/>
      <c r="M268" s="115" t="str">
        <f t="shared" si="138"/>
        <v/>
      </c>
      <c r="N268" s="29" t="str">
        <f t="shared" si="145"/>
        <v>-</v>
      </c>
      <c r="O268" s="29" t="str">
        <f t="shared" si="146"/>
        <v>-</v>
      </c>
      <c r="P268" s="29" t="str">
        <f t="shared" si="147"/>
        <v>-</v>
      </c>
      <c r="Q268" s="29" t="str">
        <f t="shared" si="148"/>
        <v>節</v>
      </c>
      <c r="R268" s="29" t="str">
        <f t="shared" si="149"/>
        <v>事項</v>
      </c>
      <c r="U268" s="9" t="s">
        <v>1014</v>
      </c>
      <c r="V268" s="136" t="str">
        <f t="shared" si="150"/>
        <v>環境局</v>
      </c>
      <c r="X268" s="9">
        <f t="shared" si="151"/>
        <v>1</v>
      </c>
      <c r="Y268" s="9">
        <f t="shared" si="152"/>
        <v>1</v>
      </c>
      <c r="Z268" s="9">
        <f t="shared" si="153"/>
        <v>1</v>
      </c>
      <c r="AA268" s="9">
        <f t="shared" si="154"/>
        <v>1</v>
      </c>
      <c r="AB268" s="11" t="str">
        <f t="shared" si="155"/>
        <v xml:space="preserve">②
</v>
      </c>
      <c r="AD268" s="43">
        <f t="shared" si="156"/>
        <v>0</v>
      </c>
      <c r="AE268" s="43">
        <f t="shared" si="157"/>
        <v>7.5</v>
      </c>
      <c r="AF268" s="43">
        <f t="shared" si="158"/>
        <v>14</v>
      </c>
      <c r="AH268" s="12" t="str">
        <f t="shared" si="159"/>
        <v>15款　使用料及手数料</v>
      </c>
      <c r="AI268" s="12" t="str">
        <f t="shared" si="160"/>
        <v>2項　手数料</v>
      </c>
      <c r="AJ268" s="12" t="str">
        <f t="shared" si="161"/>
        <v>5目　環境手数料</v>
      </c>
      <c r="AK268" s="12" t="str">
        <f t="shared" si="162"/>
        <v>4節　斎場手数料</v>
      </c>
      <c r="AM268" s="12" t="str">
        <f t="shared" si="163"/>
        <v>15款　使用料及手数料2項　手数料5目　環境手数料4節　斎場手数料</v>
      </c>
      <c r="AP268" s="12" t="str">
        <f t="shared" si="164"/>
        <v>15款　使用料及手数料2項　手数料5目　環境手数料4節　斎場手数料</v>
      </c>
      <c r="AQ268" s="9" t="str">
        <f t="shared" si="165"/>
        <v>15款　使用料及手数料2項　手数料5目　環境手数料4節　斎場手数料環境局</v>
      </c>
    </row>
    <row r="269" spans="1:43" ht="39.6">
      <c r="A269" s="90">
        <f t="shared" ref="A269:A332" si="166">A268+1</f>
        <v>262</v>
      </c>
      <c r="B269" s="45"/>
      <c r="C269" s="45"/>
      <c r="D269" s="45"/>
      <c r="E269" s="107" t="s">
        <v>688</v>
      </c>
      <c r="F269" s="46" t="s">
        <v>793</v>
      </c>
      <c r="G269" s="47" t="s">
        <v>98</v>
      </c>
      <c r="H269" s="41">
        <v>274750</v>
      </c>
      <c r="I269" s="41"/>
      <c r="J269" s="41">
        <f t="shared" ref="J269:J334" si="167">+I269-H269</f>
        <v>-274750</v>
      </c>
      <c r="K269" s="42"/>
      <c r="L269" s="121"/>
      <c r="M269" s="115" t="str">
        <f t="shared" ref="M269:M334" si="168">IF(AND(I269&lt;&gt;0,H269=0),"○","")</f>
        <v/>
      </c>
      <c r="N269" s="29" t="str">
        <f t="shared" si="145"/>
        <v>-</v>
      </c>
      <c r="O269" s="29" t="str">
        <f t="shared" si="146"/>
        <v>-</v>
      </c>
      <c r="P269" s="29" t="str">
        <f t="shared" si="147"/>
        <v>-</v>
      </c>
      <c r="Q269" s="29" t="str">
        <f t="shared" si="148"/>
        <v>節</v>
      </c>
      <c r="R269" s="29" t="str">
        <f t="shared" si="149"/>
        <v>事項</v>
      </c>
      <c r="U269" s="9" t="s">
        <v>1014</v>
      </c>
      <c r="V269" s="136" t="str">
        <f t="shared" si="150"/>
        <v>環境局</v>
      </c>
      <c r="X269" s="9">
        <f t="shared" si="151"/>
        <v>1</v>
      </c>
      <c r="Y269" s="9">
        <f t="shared" si="152"/>
        <v>1</v>
      </c>
      <c r="Z269" s="9">
        <f t="shared" si="153"/>
        <v>2</v>
      </c>
      <c r="AA269" s="9">
        <f t="shared" si="154"/>
        <v>2</v>
      </c>
      <c r="AB269" s="11" t="str">
        <f t="shared" si="155"/>
        <v xml:space="preserve">③
</v>
      </c>
      <c r="AD269" s="43">
        <f t="shared" si="156"/>
        <v>0</v>
      </c>
      <c r="AE269" s="43">
        <f t="shared" si="157"/>
        <v>7.5</v>
      </c>
      <c r="AF269" s="43">
        <f t="shared" si="158"/>
        <v>19</v>
      </c>
      <c r="AH269" s="12" t="str">
        <f t="shared" si="159"/>
        <v>15款　使用料及手数料</v>
      </c>
      <c r="AI269" s="12" t="str">
        <f t="shared" si="160"/>
        <v>2項　手数料</v>
      </c>
      <c r="AJ269" s="12" t="str">
        <f t="shared" si="161"/>
        <v>5目　環境手数料</v>
      </c>
      <c r="AK269" s="12" t="str">
        <f t="shared" si="162"/>
        <v>5節　霊園手数料</v>
      </c>
      <c r="AM269" s="12" t="str">
        <f t="shared" si="163"/>
        <v>15款　使用料及手数料2項　手数料5目　環境手数料5節　霊園手数料</v>
      </c>
      <c r="AP269" s="12" t="str">
        <f t="shared" si="164"/>
        <v>15款　使用料及手数料2項　手数料5目　環境手数料5節　霊園手数料</v>
      </c>
      <c r="AQ269" s="9" t="str">
        <f t="shared" si="165"/>
        <v>15款　使用料及手数料2項　手数料5目　環境手数料5節　霊園手数料環境局</v>
      </c>
    </row>
    <row r="270" spans="1:43" ht="26.4">
      <c r="A270" s="90">
        <f t="shared" si="166"/>
        <v>263</v>
      </c>
      <c r="B270" s="45"/>
      <c r="C270" s="45"/>
      <c r="D270" s="331" t="s">
        <v>141</v>
      </c>
      <c r="E270" s="333"/>
      <c r="F270" s="46"/>
      <c r="G270" s="47"/>
      <c r="H270" s="41">
        <f>SUM(H271:H272)</f>
        <v>8555</v>
      </c>
      <c r="I270" s="41">
        <f>SUM(I271:I272)</f>
        <v>0</v>
      </c>
      <c r="J270" s="41">
        <f t="shared" si="167"/>
        <v>-8555</v>
      </c>
      <c r="K270" s="42"/>
      <c r="L270" s="121"/>
      <c r="M270" s="115" t="str">
        <f t="shared" si="168"/>
        <v/>
      </c>
      <c r="N270" s="29" t="str">
        <f t="shared" si="145"/>
        <v>-</v>
      </c>
      <c r="O270" s="29" t="str">
        <f t="shared" si="146"/>
        <v>-</v>
      </c>
      <c r="P270" s="29" t="str">
        <f t="shared" si="147"/>
        <v>目</v>
      </c>
      <c r="Q270" s="29" t="str">
        <f t="shared" si="148"/>
        <v>-</v>
      </c>
      <c r="R270" s="29" t="str">
        <f t="shared" si="149"/>
        <v>-</v>
      </c>
      <c r="U270" s="9" t="s">
        <v>1014</v>
      </c>
      <c r="V270" s="136" t="str">
        <f t="shared" si="150"/>
        <v/>
      </c>
      <c r="X270" s="9">
        <f t="shared" si="151"/>
        <v>1</v>
      </c>
      <c r="Y270" s="9">
        <f t="shared" si="152"/>
        <v>1</v>
      </c>
      <c r="Z270" s="9">
        <f t="shared" si="153"/>
        <v>1</v>
      </c>
      <c r="AA270" s="9">
        <f t="shared" si="154"/>
        <v>1</v>
      </c>
      <c r="AB270" s="11" t="str">
        <f t="shared" si="155"/>
        <v xml:space="preserve">②
</v>
      </c>
      <c r="AD270" s="43">
        <f t="shared" si="156"/>
        <v>9.5</v>
      </c>
      <c r="AE270" s="43">
        <f t="shared" si="157"/>
        <v>0</v>
      </c>
      <c r="AF270" s="43">
        <f t="shared" si="158"/>
        <v>0</v>
      </c>
      <c r="AH270" s="12" t="str">
        <f t="shared" si="159"/>
        <v>15款　使用料及手数料</v>
      </c>
      <c r="AI270" s="12" t="str">
        <f t="shared" si="160"/>
        <v>2項　手数料</v>
      </c>
      <c r="AJ270" s="12" t="str">
        <f t="shared" si="161"/>
        <v>6目　経済戦略手数料</v>
      </c>
      <c r="AK270" s="12">
        <f t="shared" si="162"/>
        <v>0</v>
      </c>
      <c r="AM270" s="12" t="str">
        <f t="shared" si="163"/>
        <v>15款　使用料及手数料2項　手数料6目　経済戦略手数料</v>
      </c>
      <c r="AP270" s="12" t="str">
        <f t="shared" si="164"/>
        <v>15款　使用料及手数料2項　手数料6目　経済戦略手数料</v>
      </c>
      <c r="AQ270" s="9" t="str">
        <f t="shared" si="165"/>
        <v>15款　使用料及手数料2項　手数料6目　経済戦略手数料</v>
      </c>
    </row>
    <row r="271" spans="1:43" ht="26.4">
      <c r="A271" s="90">
        <f t="shared" si="166"/>
        <v>264</v>
      </c>
      <c r="B271" s="45"/>
      <c r="C271" s="45"/>
      <c r="D271" s="44"/>
      <c r="E271" s="107" t="s">
        <v>1073</v>
      </c>
      <c r="F271" s="107" t="s">
        <v>662</v>
      </c>
      <c r="G271" s="47" t="s">
        <v>1074</v>
      </c>
      <c r="H271" s="41">
        <v>8436</v>
      </c>
      <c r="I271" s="41"/>
      <c r="J271" s="41">
        <f t="shared" si="167"/>
        <v>-8436</v>
      </c>
      <c r="K271" s="42"/>
      <c r="L271" s="121"/>
      <c r="M271" s="115" t="str">
        <f t="shared" si="168"/>
        <v/>
      </c>
      <c r="N271" s="29" t="str">
        <f t="shared" si="145"/>
        <v>-</v>
      </c>
      <c r="O271" s="29" t="str">
        <f t="shared" si="146"/>
        <v>-</v>
      </c>
      <c r="P271" s="29" t="str">
        <f t="shared" si="147"/>
        <v>-</v>
      </c>
      <c r="Q271" s="29" t="str">
        <f t="shared" si="148"/>
        <v>節</v>
      </c>
      <c r="R271" s="29" t="str">
        <f t="shared" si="149"/>
        <v>事項</v>
      </c>
      <c r="U271" s="9" t="s">
        <v>1014</v>
      </c>
      <c r="V271" s="136" t="str">
        <f t="shared" si="150"/>
        <v>経済戦略局</v>
      </c>
      <c r="X271" s="9">
        <f t="shared" si="151"/>
        <v>1</v>
      </c>
      <c r="Y271" s="9">
        <f t="shared" si="152"/>
        <v>1</v>
      </c>
      <c r="Z271" s="9">
        <f t="shared" si="153"/>
        <v>1</v>
      </c>
      <c r="AA271" s="9">
        <f t="shared" si="154"/>
        <v>1</v>
      </c>
      <c r="AB271" s="11" t="str">
        <f t="shared" si="155"/>
        <v xml:space="preserve">②
</v>
      </c>
      <c r="AD271" s="43">
        <f t="shared" si="156"/>
        <v>0</v>
      </c>
      <c r="AE271" s="43">
        <f t="shared" si="157"/>
        <v>9.5</v>
      </c>
      <c r="AF271" s="43">
        <f t="shared" si="158"/>
        <v>12</v>
      </c>
      <c r="AH271" s="12" t="str">
        <f t="shared" si="159"/>
        <v>15款　使用料及手数料</v>
      </c>
      <c r="AI271" s="12" t="str">
        <f t="shared" si="160"/>
        <v>2項　手数料</v>
      </c>
      <c r="AJ271" s="12" t="str">
        <f t="shared" si="161"/>
        <v>6目　経済戦略手数料</v>
      </c>
      <c r="AK271" s="12" t="str">
        <f t="shared" si="162"/>
        <v>1節　計量検査手数料</v>
      </c>
      <c r="AM271" s="12" t="str">
        <f t="shared" si="163"/>
        <v>15款　使用料及手数料2項　手数料6目　経済戦略手数料1節　計量検査手数料</v>
      </c>
      <c r="AP271" s="12" t="str">
        <f t="shared" si="164"/>
        <v>15款　使用料及手数料2項　手数料6目　経済戦略手数料1節　計量検査手数料</v>
      </c>
      <c r="AQ271" s="9" t="str">
        <f t="shared" si="165"/>
        <v>15款　使用料及手数料2項　手数料6目　経済戦略手数料1節　計量検査手数料経済戦略局</v>
      </c>
    </row>
    <row r="272" spans="1:43" ht="39.6">
      <c r="A272" s="90">
        <f t="shared" si="166"/>
        <v>265</v>
      </c>
      <c r="B272" s="45"/>
      <c r="C272" s="45"/>
      <c r="D272" s="45"/>
      <c r="E272" s="107" t="s">
        <v>1075</v>
      </c>
      <c r="F272" s="107" t="s">
        <v>1076</v>
      </c>
      <c r="G272" s="47" t="s">
        <v>1074</v>
      </c>
      <c r="H272" s="41">
        <v>119</v>
      </c>
      <c r="I272" s="41"/>
      <c r="J272" s="41">
        <f t="shared" si="167"/>
        <v>-119</v>
      </c>
      <c r="K272" s="42"/>
      <c r="L272" s="121"/>
      <c r="M272" s="115" t="str">
        <f t="shared" si="168"/>
        <v/>
      </c>
      <c r="N272" s="29" t="str">
        <f t="shared" si="145"/>
        <v>-</v>
      </c>
      <c r="O272" s="29" t="str">
        <f t="shared" si="146"/>
        <v>-</v>
      </c>
      <c r="P272" s="29" t="str">
        <f t="shared" si="147"/>
        <v>-</v>
      </c>
      <c r="Q272" s="29" t="str">
        <f t="shared" si="148"/>
        <v>節</v>
      </c>
      <c r="R272" s="29" t="str">
        <f t="shared" si="149"/>
        <v>事項</v>
      </c>
      <c r="U272" s="9" t="s">
        <v>1014</v>
      </c>
      <c r="V272" s="136" t="str">
        <f t="shared" si="150"/>
        <v>経済戦略局</v>
      </c>
      <c r="X272" s="9">
        <f t="shared" si="151"/>
        <v>1</v>
      </c>
      <c r="Y272" s="9">
        <f t="shared" si="152"/>
        <v>1</v>
      </c>
      <c r="Z272" s="9">
        <f t="shared" si="153"/>
        <v>2</v>
      </c>
      <c r="AA272" s="9">
        <f t="shared" si="154"/>
        <v>2</v>
      </c>
      <c r="AB272" s="11" t="str">
        <f t="shared" si="155"/>
        <v xml:space="preserve">③
</v>
      </c>
      <c r="AD272" s="43">
        <f t="shared" si="156"/>
        <v>0</v>
      </c>
      <c r="AE272" s="43">
        <f t="shared" si="157"/>
        <v>9.5</v>
      </c>
      <c r="AF272" s="43">
        <f t="shared" si="158"/>
        <v>23</v>
      </c>
      <c r="AH272" s="12" t="str">
        <f t="shared" si="159"/>
        <v>15款　使用料及手数料</v>
      </c>
      <c r="AI272" s="12" t="str">
        <f t="shared" si="160"/>
        <v>2項　手数料</v>
      </c>
      <c r="AJ272" s="12" t="str">
        <f t="shared" si="161"/>
        <v>6目　経済戦略手数料</v>
      </c>
      <c r="AK272" s="12" t="str">
        <f t="shared" si="162"/>
        <v>2節　農地証明手数料</v>
      </c>
      <c r="AM272" s="12" t="str">
        <f t="shared" si="163"/>
        <v>15款　使用料及手数料2項　手数料6目　経済戦略手数料2節　農地証明手数料</v>
      </c>
      <c r="AP272" s="12" t="str">
        <f t="shared" si="164"/>
        <v>15款　使用料及手数料2項　手数料6目　経済戦略手数料2節　農地証明手数料</v>
      </c>
      <c r="AQ272" s="9" t="str">
        <f t="shared" si="165"/>
        <v>15款　使用料及手数料2項　手数料6目　経済戦略手数料2節　農地証明手数料経済戦略局</v>
      </c>
    </row>
    <row r="273" spans="1:43" ht="26.4">
      <c r="A273" s="90">
        <f t="shared" si="166"/>
        <v>266</v>
      </c>
      <c r="B273" s="45"/>
      <c r="C273" s="45"/>
      <c r="D273" s="331" t="s">
        <v>143</v>
      </c>
      <c r="E273" s="333"/>
      <c r="F273" s="46"/>
      <c r="G273" s="47"/>
      <c r="H273" s="41">
        <f>SUM(H274:H275,H279:H280)</f>
        <v>282010</v>
      </c>
      <c r="I273" s="41">
        <f>SUM(I274:I275,I279:I280)</f>
        <v>0</v>
      </c>
      <c r="J273" s="41">
        <f t="shared" si="167"/>
        <v>-282010</v>
      </c>
      <c r="K273" s="42"/>
      <c r="L273" s="121"/>
      <c r="M273" s="115" t="str">
        <f t="shared" si="168"/>
        <v/>
      </c>
      <c r="N273" s="29" t="str">
        <f t="shared" si="145"/>
        <v>-</v>
      </c>
      <c r="O273" s="29" t="str">
        <f t="shared" si="146"/>
        <v>-</v>
      </c>
      <c r="P273" s="29" t="str">
        <f t="shared" si="147"/>
        <v>目</v>
      </c>
      <c r="Q273" s="29" t="str">
        <f t="shared" si="148"/>
        <v>-</v>
      </c>
      <c r="R273" s="29" t="str">
        <f t="shared" si="149"/>
        <v>-</v>
      </c>
      <c r="U273" s="9" t="s">
        <v>1014</v>
      </c>
      <c r="V273" s="136" t="str">
        <f t="shared" si="150"/>
        <v/>
      </c>
      <c r="X273" s="9">
        <f t="shared" si="151"/>
        <v>1</v>
      </c>
      <c r="Y273" s="9">
        <f t="shared" si="152"/>
        <v>1</v>
      </c>
      <c r="Z273" s="9">
        <f t="shared" si="153"/>
        <v>1</v>
      </c>
      <c r="AA273" s="9">
        <f t="shared" si="154"/>
        <v>1</v>
      </c>
      <c r="AB273" s="11" t="str">
        <f t="shared" si="155"/>
        <v xml:space="preserve">②
</v>
      </c>
      <c r="AD273" s="43">
        <f t="shared" si="156"/>
        <v>7.5</v>
      </c>
      <c r="AE273" s="43">
        <f t="shared" si="157"/>
        <v>0</v>
      </c>
      <c r="AF273" s="43">
        <f t="shared" si="158"/>
        <v>0</v>
      </c>
      <c r="AH273" s="12" t="str">
        <f t="shared" si="159"/>
        <v>15款　使用料及手数料</v>
      </c>
      <c r="AI273" s="12" t="str">
        <f t="shared" si="160"/>
        <v>2項　手数料</v>
      </c>
      <c r="AJ273" s="12" t="str">
        <f t="shared" si="161"/>
        <v>7目　土木手数料</v>
      </c>
      <c r="AK273" s="12">
        <f t="shared" si="162"/>
        <v>0</v>
      </c>
      <c r="AM273" s="12" t="str">
        <f t="shared" si="163"/>
        <v>15款　使用料及手数料2項　手数料7目　土木手数料</v>
      </c>
      <c r="AP273" s="12" t="str">
        <f t="shared" si="164"/>
        <v>15款　使用料及手数料2項　手数料7目　土木手数料</v>
      </c>
      <c r="AQ273" s="9" t="str">
        <f t="shared" si="165"/>
        <v>15款　使用料及手数料2項　手数料7目　土木手数料</v>
      </c>
    </row>
    <row r="274" spans="1:43" ht="40.5" customHeight="1">
      <c r="A274" s="90">
        <f t="shared" si="166"/>
        <v>267</v>
      </c>
      <c r="B274" s="45"/>
      <c r="C274" s="45"/>
      <c r="D274" s="44"/>
      <c r="E274" s="107" t="s">
        <v>144</v>
      </c>
      <c r="F274" s="46" t="s">
        <v>1360</v>
      </c>
      <c r="G274" s="47" t="s">
        <v>83</v>
      </c>
      <c r="H274" s="41">
        <v>32500</v>
      </c>
      <c r="I274" s="41"/>
      <c r="J274" s="41">
        <f t="shared" si="167"/>
        <v>-32500</v>
      </c>
      <c r="K274" s="42"/>
      <c r="L274" s="121"/>
      <c r="M274" s="115" t="str">
        <f t="shared" si="168"/>
        <v/>
      </c>
      <c r="N274" s="29" t="str">
        <f t="shared" si="145"/>
        <v>-</v>
      </c>
      <c r="O274" s="29" t="str">
        <f t="shared" si="146"/>
        <v>-</v>
      </c>
      <c r="P274" s="29" t="str">
        <f t="shared" si="147"/>
        <v>-</v>
      </c>
      <c r="Q274" s="29" t="str">
        <f t="shared" si="148"/>
        <v>節</v>
      </c>
      <c r="R274" s="29" t="str">
        <f t="shared" si="149"/>
        <v>事項</v>
      </c>
      <c r="U274" s="9" t="s">
        <v>1014</v>
      </c>
      <c r="V274" s="136" t="str">
        <f t="shared" si="150"/>
        <v>建設局</v>
      </c>
      <c r="X274" s="9">
        <f t="shared" si="151"/>
        <v>1</v>
      </c>
      <c r="Y274" s="9">
        <f t="shared" si="152"/>
        <v>1</v>
      </c>
      <c r="Z274" s="9">
        <f t="shared" si="153"/>
        <v>2</v>
      </c>
      <c r="AA274" s="9">
        <f t="shared" si="154"/>
        <v>2</v>
      </c>
      <c r="AB274" s="11" t="str">
        <f t="shared" si="155"/>
        <v xml:space="preserve">③
</v>
      </c>
      <c r="AD274" s="43">
        <f t="shared" si="156"/>
        <v>0</v>
      </c>
      <c r="AE274" s="43">
        <f t="shared" si="157"/>
        <v>10.5</v>
      </c>
      <c r="AF274" s="43">
        <f t="shared" si="158"/>
        <v>18</v>
      </c>
      <c r="AH274" s="12" t="str">
        <f t="shared" si="159"/>
        <v>15款　使用料及手数料</v>
      </c>
      <c r="AI274" s="12" t="str">
        <f t="shared" si="160"/>
        <v>2項　手数料</v>
      </c>
      <c r="AJ274" s="12" t="str">
        <f t="shared" si="161"/>
        <v>7目　土木手数料</v>
      </c>
      <c r="AK274" s="12" t="str">
        <f t="shared" si="162"/>
        <v>1節　屋外広告物手数料</v>
      </c>
      <c r="AM274" s="12" t="str">
        <f t="shared" si="163"/>
        <v>15款　使用料及手数料2項　手数料7目　土木手数料1節　屋外広告物手数料</v>
      </c>
      <c r="AP274" s="12" t="str">
        <f t="shared" si="164"/>
        <v>15款　使用料及手数料2項　手数料7目　土木手数料1節　屋外広告物手数料</v>
      </c>
      <c r="AQ274" s="9" t="str">
        <f t="shared" si="165"/>
        <v>15款　使用料及手数料2項　手数料7目　土木手数料1節　屋外広告物手数料建設局</v>
      </c>
    </row>
    <row r="275" spans="1:43" ht="40.5" customHeight="1">
      <c r="A275" s="90">
        <f t="shared" si="166"/>
        <v>268</v>
      </c>
      <c r="B275" s="45"/>
      <c r="C275" s="45"/>
      <c r="D275" s="45"/>
      <c r="E275" s="107" t="s">
        <v>142</v>
      </c>
      <c r="F275" s="46" t="s">
        <v>1315</v>
      </c>
      <c r="G275" s="47"/>
      <c r="H275" s="41">
        <f>SUM(H276:H278)</f>
        <v>57166</v>
      </c>
      <c r="I275" s="41">
        <f>SUM(I276:I278)</f>
        <v>0</v>
      </c>
      <c r="J275" s="41">
        <f t="shared" si="167"/>
        <v>-57166</v>
      </c>
      <c r="K275" s="42"/>
      <c r="L275" s="121"/>
      <c r="M275" s="115" t="str">
        <f t="shared" si="168"/>
        <v/>
      </c>
      <c r="N275" s="29" t="str">
        <f t="shared" si="145"/>
        <v>-</v>
      </c>
      <c r="O275" s="29" t="str">
        <f t="shared" si="146"/>
        <v>-</v>
      </c>
      <c r="P275" s="29" t="str">
        <f t="shared" si="147"/>
        <v>-</v>
      </c>
      <c r="Q275" s="29" t="str">
        <f t="shared" si="148"/>
        <v>節</v>
      </c>
      <c r="R275" s="29" t="str">
        <f t="shared" si="149"/>
        <v>事項</v>
      </c>
      <c r="U275" s="9" t="s">
        <v>1014</v>
      </c>
      <c r="V275" s="136" t="str">
        <f t="shared" si="150"/>
        <v/>
      </c>
      <c r="X275" s="9">
        <f t="shared" si="151"/>
        <v>1</v>
      </c>
      <c r="Y275" s="9">
        <f t="shared" si="152"/>
        <v>1</v>
      </c>
      <c r="Z275" s="9">
        <f t="shared" si="153"/>
        <v>2</v>
      </c>
      <c r="AA275" s="9">
        <f t="shared" si="154"/>
        <v>2</v>
      </c>
      <c r="AB275" s="11" t="str">
        <f t="shared" si="155"/>
        <v xml:space="preserve">③
</v>
      </c>
      <c r="AD275" s="43">
        <f t="shared" si="156"/>
        <v>0</v>
      </c>
      <c r="AE275" s="43">
        <f t="shared" si="157"/>
        <v>7.5</v>
      </c>
      <c r="AF275" s="43">
        <f t="shared" si="158"/>
        <v>18</v>
      </c>
      <c r="AH275" s="12" t="str">
        <f t="shared" si="159"/>
        <v>15款　使用料及手数料</v>
      </c>
      <c r="AI275" s="12" t="str">
        <f t="shared" si="160"/>
        <v>2項　手数料</v>
      </c>
      <c r="AJ275" s="12" t="str">
        <f t="shared" si="161"/>
        <v>7目　土木手数料</v>
      </c>
      <c r="AK275" s="12" t="str">
        <f t="shared" si="162"/>
        <v>2節　道路手数料</v>
      </c>
      <c r="AM275" s="12" t="str">
        <f t="shared" si="163"/>
        <v>15款　使用料及手数料2項　手数料7目　土木手数料2節　道路手数料</v>
      </c>
      <c r="AP275" s="12" t="str">
        <f t="shared" si="164"/>
        <v>15款　使用料及手数料2項　手数料7目　土木手数料2節　道路手数料</v>
      </c>
      <c r="AQ275" s="9" t="str">
        <f t="shared" si="165"/>
        <v>15款　使用料及手数料2項　手数料7目　土木手数料2節　道路手数料</v>
      </c>
    </row>
    <row r="276" spans="1:43" ht="26.4">
      <c r="A276" s="90">
        <f t="shared" si="166"/>
        <v>269</v>
      </c>
      <c r="B276" s="45"/>
      <c r="C276" s="45"/>
      <c r="D276" s="45"/>
      <c r="E276" s="107"/>
      <c r="F276" s="46"/>
      <c r="G276" s="47" t="s">
        <v>636</v>
      </c>
      <c r="H276" s="41">
        <v>71</v>
      </c>
      <c r="I276" s="41"/>
      <c r="J276" s="41">
        <f t="shared" si="167"/>
        <v>-71</v>
      </c>
      <c r="K276" s="42"/>
      <c r="L276" s="121"/>
      <c r="M276" s="115" t="str">
        <f t="shared" si="168"/>
        <v/>
      </c>
      <c r="N276" s="29" t="str">
        <f t="shared" si="145"/>
        <v>-</v>
      </c>
      <c r="O276" s="29" t="str">
        <f t="shared" si="146"/>
        <v>-</v>
      </c>
      <c r="P276" s="29" t="str">
        <f t="shared" si="147"/>
        <v>-</v>
      </c>
      <c r="Q276" s="29" t="str">
        <f t="shared" si="148"/>
        <v>-</v>
      </c>
      <c r="R276" s="29" t="str">
        <f t="shared" si="149"/>
        <v>-</v>
      </c>
      <c r="U276" s="9" t="s">
        <v>1014</v>
      </c>
      <c r="V276" s="136" t="str">
        <f t="shared" si="150"/>
        <v>都市整備局</v>
      </c>
      <c r="X276" s="9">
        <f t="shared" si="151"/>
        <v>1</v>
      </c>
      <c r="Y276" s="9">
        <f t="shared" si="152"/>
        <v>1</v>
      </c>
      <c r="Z276" s="9">
        <f t="shared" si="153"/>
        <v>1</v>
      </c>
      <c r="AA276" s="9">
        <f t="shared" si="154"/>
        <v>1</v>
      </c>
      <c r="AB276" s="11" t="str">
        <f t="shared" si="155"/>
        <v xml:space="preserve">②
</v>
      </c>
      <c r="AD276" s="43">
        <f t="shared" si="156"/>
        <v>0</v>
      </c>
      <c r="AE276" s="43">
        <f t="shared" si="157"/>
        <v>0</v>
      </c>
      <c r="AF276" s="43">
        <f t="shared" si="158"/>
        <v>0</v>
      </c>
      <c r="AH276" s="12" t="str">
        <f t="shared" si="159"/>
        <v>15款　使用料及手数料</v>
      </c>
      <c r="AI276" s="12" t="str">
        <f t="shared" si="160"/>
        <v>2項　手数料</v>
      </c>
      <c r="AJ276" s="12" t="str">
        <f t="shared" si="161"/>
        <v>7目　土木手数料</v>
      </c>
      <c r="AK276" s="12" t="str">
        <f t="shared" si="162"/>
        <v>事項</v>
      </c>
      <c r="AM276" s="12">
        <f t="shared" si="163"/>
        <v>0</v>
      </c>
      <c r="AP276" s="12" t="str">
        <f t="shared" si="164"/>
        <v>15款　使用料及手数料2項　手数料7目　土木手数料2節　道路手数料</v>
      </c>
      <c r="AQ276" s="9" t="str">
        <f t="shared" si="165"/>
        <v>15款　使用料及手数料2項　手数料7目　土木手数料2節　道路手数料都市整備局</v>
      </c>
    </row>
    <row r="277" spans="1:43" ht="26.4">
      <c r="A277" s="90">
        <f t="shared" si="166"/>
        <v>270</v>
      </c>
      <c r="B277" s="45"/>
      <c r="C277" s="45"/>
      <c r="D277" s="45"/>
      <c r="E277" s="107"/>
      <c r="F277" s="46"/>
      <c r="G277" s="47" t="s">
        <v>83</v>
      </c>
      <c r="H277" s="41">
        <v>56645</v>
      </c>
      <c r="I277" s="41"/>
      <c r="J277" s="41">
        <f t="shared" si="167"/>
        <v>-56645</v>
      </c>
      <c r="K277" s="42"/>
      <c r="L277" s="121"/>
      <c r="M277" s="115" t="str">
        <f t="shared" si="168"/>
        <v/>
      </c>
      <c r="N277" s="29" t="str">
        <f t="shared" si="145"/>
        <v>-</v>
      </c>
      <c r="O277" s="29" t="str">
        <f t="shared" si="146"/>
        <v>-</v>
      </c>
      <c r="P277" s="29" t="str">
        <f t="shared" si="147"/>
        <v>-</v>
      </c>
      <c r="Q277" s="29" t="str">
        <f t="shared" si="148"/>
        <v>-</v>
      </c>
      <c r="R277" s="29" t="str">
        <f t="shared" si="149"/>
        <v>-</v>
      </c>
      <c r="U277" s="9" t="s">
        <v>1014</v>
      </c>
      <c r="V277" s="136" t="str">
        <f t="shared" si="150"/>
        <v>建設局</v>
      </c>
      <c r="X277" s="9">
        <f t="shared" si="151"/>
        <v>1</v>
      </c>
      <c r="Y277" s="9">
        <f t="shared" si="152"/>
        <v>1</v>
      </c>
      <c r="Z277" s="9">
        <f t="shared" si="153"/>
        <v>1</v>
      </c>
      <c r="AA277" s="9">
        <f t="shared" si="154"/>
        <v>1</v>
      </c>
      <c r="AB277" s="11" t="str">
        <f t="shared" si="155"/>
        <v xml:space="preserve">②
</v>
      </c>
      <c r="AD277" s="43">
        <f t="shared" si="156"/>
        <v>0</v>
      </c>
      <c r="AE277" s="43">
        <f t="shared" si="157"/>
        <v>0</v>
      </c>
      <c r="AF277" s="43">
        <f t="shared" si="158"/>
        <v>0</v>
      </c>
      <c r="AH277" s="12" t="str">
        <f t="shared" si="159"/>
        <v>15款　使用料及手数料</v>
      </c>
      <c r="AI277" s="12" t="str">
        <f t="shared" si="160"/>
        <v>2項　手数料</v>
      </c>
      <c r="AJ277" s="12" t="str">
        <f t="shared" si="161"/>
        <v>7目　土木手数料</v>
      </c>
      <c r="AK277" s="12" t="str">
        <f t="shared" si="162"/>
        <v>事項</v>
      </c>
      <c r="AM277" s="12">
        <f t="shared" si="163"/>
        <v>0</v>
      </c>
      <c r="AP277" s="12" t="str">
        <f t="shared" si="164"/>
        <v>15款　使用料及手数料2項　手数料7目　土木手数料2節　道路手数料</v>
      </c>
      <c r="AQ277" s="9" t="str">
        <f t="shared" si="165"/>
        <v>15款　使用料及手数料2項　手数料7目　土木手数料2節　道路手数料建設局</v>
      </c>
    </row>
    <row r="278" spans="1:43" ht="26.4">
      <c r="A278" s="90">
        <f t="shared" si="166"/>
        <v>271</v>
      </c>
      <c r="B278" s="45"/>
      <c r="C278" s="45"/>
      <c r="D278" s="45"/>
      <c r="E278" s="107"/>
      <c r="F278" s="46"/>
      <c r="G278" s="47" t="s">
        <v>492</v>
      </c>
      <c r="H278" s="41">
        <v>450</v>
      </c>
      <c r="I278" s="41"/>
      <c r="J278" s="41">
        <f t="shared" si="167"/>
        <v>-450</v>
      </c>
      <c r="K278" s="42"/>
      <c r="L278" s="121"/>
      <c r="M278" s="115" t="str">
        <f t="shared" si="168"/>
        <v/>
      </c>
      <c r="N278" s="29" t="str">
        <f t="shared" si="145"/>
        <v>-</v>
      </c>
      <c r="O278" s="29" t="str">
        <f t="shared" si="146"/>
        <v>-</v>
      </c>
      <c r="P278" s="29" t="str">
        <f t="shared" si="147"/>
        <v>-</v>
      </c>
      <c r="Q278" s="29" t="str">
        <f t="shared" si="148"/>
        <v>-</v>
      </c>
      <c r="R278" s="29" t="str">
        <f t="shared" si="149"/>
        <v>-</v>
      </c>
      <c r="U278" s="9" t="s">
        <v>1014</v>
      </c>
      <c r="V278" s="136" t="str">
        <f t="shared" si="150"/>
        <v>港湾局</v>
      </c>
      <c r="X278" s="9">
        <f t="shared" si="151"/>
        <v>1</v>
      </c>
      <c r="Y278" s="9">
        <f t="shared" si="152"/>
        <v>1</v>
      </c>
      <c r="Z278" s="9">
        <f t="shared" si="153"/>
        <v>1</v>
      </c>
      <c r="AA278" s="9">
        <f t="shared" si="154"/>
        <v>1</v>
      </c>
      <c r="AB278" s="11" t="str">
        <f t="shared" si="155"/>
        <v xml:space="preserve">②
</v>
      </c>
      <c r="AD278" s="43">
        <f t="shared" si="156"/>
        <v>0</v>
      </c>
      <c r="AE278" s="43">
        <f t="shared" si="157"/>
        <v>0</v>
      </c>
      <c r="AF278" s="43">
        <f t="shared" si="158"/>
        <v>0</v>
      </c>
      <c r="AH278" s="12" t="str">
        <f t="shared" si="159"/>
        <v>15款　使用料及手数料</v>
      </c>
      <c r="AI278" s="12" t="str">
        <f t="shared" si="160"/>
        <v>2項　手数料</v>
      </c>
      <c r="AJ278" s="12" t="str">
        <f t="shared" si="161"/>
        <v>7目　土木手数料</v>
      </c>
      <c r="AK278" s="12" t="str">
        <f t="shared" si="162"/>
        <v>事項</v>
      </c>
      <c r="AM278" s="12">
        <f t="shared" si="163"/>
        <v>0</v>
      </c>
      <c r="AP278" s="12" t="str">
        <f t="shared" si="164"/>
        <v>15款　使用料及手数料2項　手数料7目　土木手数料2節　道路手数料</v>
      </c>
      <c r="AQ278" s="9" t="str">
        <f t="shared" si="165"/>
        <v>15款　使用料及手数料2項　手数料7目　土木手数料2節　道路手数料港湾局</v>
      </c>
    </row>
    <row r="279" spans="1:43" ht="40.5" customHeight="1">
      <c r="A279" s="90">
        <f t="shared" si="166"/>
        <v>272</v>
      </c>
      <c r="B279" s="45"/>
      <c r="C279" s="45"/>
      <c r="D279" s="45"/>
      <c r="E279" s="107" t="s">
        <v>715</v>
      </c>
      <c r="F279" s="107" t="s">
        <v>508</v>
      </c>
      <c r="G279" s="47" t="s">
        <v>83</v>
      </c>
      <c r="H279" s="41">
        <v>191654</v>
      </c>
      <c r="I279" s="41"/>
      <c r="J279" s="41">
        <f t="shared" si="167"/>
        <v>-191654</v>
      </c>
      <c r="K279" s="42"/>
      <c r="L279" s="121"/>
      <c r="M279" s="115" t="str">
        <f t="shared" si="168"/>
        <v/>
      </c>
      <c r="N279" s="29" t="str">
        <f t="shared" si="145"/>
        <v>-</v>
      </c>
      <c r="O279" s="29" t="str">
        <f t="shared" si="146"/>
        <v>-</v>
      </c>
      <c r="P279" s="29" t="str">
        <f t="shared" si="147"/>
        <v>-</v>
      </c>
      <c r="Q279" s="29" t="str">
        <f t="shared" si="148"/>
        <v>節</v>
      </c>
      <c r="R279" s="29" t="str">
        <f t="shared" si="149"/>
        <v>事項</v>
      </c>
      <c r="U279" s="9" t="s">
        <v>1014</v>
      </c>
      <c r="V279" s="136" t="str">
        <f t="shared" si="150"/>
        <v>建設局</v>
      </c>
      <c r="X279" s="9">
        <f t="shared" si="151"/>
        <v>1</v>
      </c>
      <c r="Y279" s="9">
        <f t="shared" si="152"/>
        <v>1</v>
      </c>
      <c r="Z279" s="9">
        <f t="shared" si="153"/>
        <v>2</v>
      </c>
      <c r="AA279" s="9">
        <f t="shared" si="154"/>
        <v>2</v>
      </c>
      <c r="AB279" s="11" t="str">
        <f t="shared" si="155"/>
        <v xml:space="preserve">③
</v>
      </c>
      <c r="AD279" s="43">
        <f t="shared" si="156"/>
        <v>0</v>
      </c>
      <c r="AE279" s="43">
        <f t="shared" si="157"/>
        <v>13.5</v>
      </c>
      <c r="AF279" s="43">
        <f t="shared" si="158"/>
        <v>19</v>
      </c>
      <c r="AH279" s="12" t="str">
        <f t="shared" si="159"/>
        <v>15款　使用料及手数料</v>
      </c>
      <c r="AI279" s="12" t="str">
        <f t="shared" si="160"/>
        <v>2項　手数料</v>
      </c>
      <c r="AJ279" s="12" t="str">
        <f t="shared" si="161"/>
        <v>7目　土木手数料</v>
      </c>
      <c r="AK279" s="12" t="str">
        <f t="shared" si="162"/>
        <v>3節　自転車等撤去保管手数料</v>
      </c>
      <c r="AM279" s="12" t="str">
        <f t="shared" si="163"/>
        <v>15款　使用料及手数料2項　手数料7目　土木手数料3節　自転車等撤去保管手数料</v>
      </c>
      <c r="AP279" s="12" t="str">
        <f t="shared" si="164"/>
        <v>15款　使用料及手数料2項　手数料7目　土木手数料3節　自転車等撤去保管手数料</v>
      </c>
      <c r="AQ279" s="9" t="str">
        <f t="shared" si="165"/>
        <v>15款　使用料及手数料2項　手数料7目　土木手数料3節　自転車等撤去保管手数料建設局</v>
      </c>
    </row>
    <row r="280" spans="1:43" ht="26.4">
      <c r="A280" s="90">
        <f t="shared" si="166"/>
        <v>273</v>
      </c>
      <c r="B280" s="45"/>
      <c r="C280" s="45"/>
      <c r="D280" s="45"/>
      <c r="E280" s="107" t="s">
        <v>145</v>
      </c>
      <c r="F280" s="107" t="s">
        <v>850</v>
      </c>
      <c r="G280" s="57"/>
      <c r="H280" s="41">
        <f>SUM(H281:H282)</f>
        <v>690</v>
      </c>
      <c r="I280" s="41">
        <f>SUM(I281:I282)</f>
        <v>0</v>
      </c>
      <c r="J280" s="41">
        <f t="shared" si="167"/>
        <v>-690</v>
      </c>
      <c r="K280" s="42"/>
      <c r="L280" s="121"/>
      <c r="M280" s="115" t="str">
        <f t="shared" si="168"/>
        <v/>
      </c>
      <c r="N280" s="29" t="str">
        <f t="shared" si="145"/>
        <v>-</v>
      </c>
      <c r="O280" s="29" t="str">
        <f t="shared" si="146"/>
        <v>-</v>
      </c>
      <c r="P280" s="29" t="str">
        <f t="shared" si="147"/>
        <v>-</v>
      </c>
      <c r="Q280" s="29" t="str">
        <f t="shared" si="148"/>
        <v>節</v>
      </c>
      <c r="R280" s="29" t="str">
        <f t="shared" si="149"/>
        <v>事項</v>
      </c>
      <c r="U280" s="9" t="s">
        <v>1014</v>
      </c>
      <c r="V280" s="136" t="str">
        <f t="shared" si="150"/>
        <v/>
      </c>
      <c r="X280" s="9">
        <f t="shared" si="151"/>
        <v>1</v>
      </c>
      <c r="Y280" s="9">
        <f t="shared" si="152"/>
        <v>1</v>
      </c>
      <c r="Z280" s="9">
        <f t="shared" si="153"/>
        <v>1</v>
      </c>
      <c r="AA280" s="9">
        <f t="shared" si="154"/>
        <v>1</v>
      </c>
      <c r="AB280" s="11" t="str">
        <f t="shared" si="155"/>
        <v xml:space="preserve">②
</v>
      </c>
      <c r="AD280" s="43">
        <f t="shared" si="156"/>
        <v>0</v>
      </c>
      <c r="AE280" s="43">
        <f t="shared" si="157"/>
        <v>7.5</v>
      </c>
      <c r="AF280" s="43">
        <f t="shared" si="158"/>
        <v>14</v>
      </c>
      <c r="AH280" s="12" t="str">
        <f t="shared" si="159"/>
        <v>15款　使用料及手数料</v>
      </c>
      <c r="AI280" s="12" t="str">
        <f t="shared" si="160"/>
        <v>2項　手数料</v>
      </c>
      <c r="AJ280" s="12" t="str">
        <f t="shared" si="161"/>
        <v>7目　土木手数料</v>
      </c>
      <c r="AK280" s="12" t="str">
        <f t="shared" si="162"/>
        <v>4節　其他手数料</v>
      </c>
      <c r="AM280" s="12" t="str">
        <f t="shared" si="163"/>
        <v>15款　使用料及手数料2項　手数料7目　土木手数料4節　其他手数料</v>
      </c>
      <c r="AP280" s="12" t="str">
        <f t="shared" si="164"/>
        <v>15款　使用料及手数料2項　手数料7目　土木手数料4節　其他手数料</v>
      </c>
      <c r="AQ280" s="9" t="str">
        <f t="shared" si="165"/>
        <v>15款　使用料及手数料2項　手数料7目　土木手数料4節　其他手数料</v>
      </c>
    </row>
    <row r="281" spans="1:43" ht="26.4">
      <c r="A281" s="90">
        <f t="shared" si="166"/>
        <v>274</v>
      </c>
      <c r="B281" s="45"/>
      <c r="C281" s="45"/>
      <c r="D281" s="56"/>
      <c r="E281" s="107"/>
      <c r="F281" s="107"/>
      <c r="G281" s="47" t="s">
        <v>83</v>
      </c>
      <c r="H281" s="41">
        <v>669</v>
      </c>
      <c r="I281" s="41"/>
      <c r="J281" s="41">
        <f t="shared" si="167"/>
        <v>-669</v>
      </c>
      <c r="K281" s="42"/>
      <c r="L281" s="121"/>
      <c r="M281" s="115" t="str">
        <f t="shared" si="168"/>
        <v/>
      </c>
      <c r="N281" s="29" t="str">
        <f t="shared" si="145"/>
        <v>-</v>
      </c>
      <c r="O281" s="29" t="str">
        <f t="shared" si="146"/>
        <v>-</v>
      </c>
      <c r="P281" s="29" t="str">
        <f t="shared" si="147"/>
        <v>-</v>
      </c>
      <c r="Q281" s="29" t="str">
        <f t="shared" si="148"/>
        <v>-</v>
      </c>
      <c r="R281" s="29" t="str">
        <f t="shared" si="149"/>
        <v>-</v>
      </c>
      <c r="U281" s="9" t="s">
        <v>1014</v>
      </c>
      <c r="V281" s="136" t="str">
        <f t="shared" si="150"/>
        <v>建設局</v>
      </c>
      <c r="X281" s="9">
        <f t="shared" si="151"/>
        <v>1</v>
      </c>
      <c r="Y281" s="9">
        <f t="shared" si="152"/>
        <v>1</v>
      </c>
      <c r="Z281" s="9">
        <f t="shared" si="153"/>
        <v>1</v>
      </c>
      <c r="AA281" s="9">
        <f t="shared" si="154"/>
        <v>1</v>
      </c>
      <c r="AB281" s="11" t="str">
        <f t="shared" si="155"/>
        <v xml:space="preserve">②
</v>
      </c>
      <c r="AD281" s="43">
        <f t="shared" si="156"/>
        <v>0</v>
      </c>
      <c r="AE281" s="43">
        <f t="shared" si="157"/>
        <v>0</v>
      </c>
      <c r="AF281" s="43">
        <f t="shared" si="158"/>
        <v>0</v>
      </c>
      <c r="AH281" s="12" t="str">
        <f t="shared" si="159"/>
        <v>15款　使用料及手数料</v>
      </c>
      <c r="AI281" s="12" t="str">
        <f t="shared" si="160"/>
        <v>2項　手数料</v>
      </c>
      <c r="AJ281" s="12" t="str">
        <f t="shared" si="161"/>
        <v>7目　土木手数料</v>
      </c>
      <c r="AK281" s="12" t="str">
        <f t="shared" si="162"/>
        <v>事項</v>
      </c>
      <c r="AM281" s="12">
        <f t="shared" si="163"/>
        <v>0</v>
      </c>
      <c r="AP281" s="12" t="str">
        <f t="shared" si="164"/>
        <v>15款　使用料及手数料2項　手数料7目　土木手数料4節　其他手数料</v>
      </c>
      <c r="AQ281" s="9" t="str">
        <f t="shared" si="165"/>
        <v>15款　使用料及手数料2項　手数料7目　土木手数料4節　其他手数料建設局</v>
      </c>
    </row>
    <row r="282" spans="1:43" ht="26.4">
      <c r="A282" s="90">
        <f t="shared" si="166"/>
        <v>275</v>
      </c>
      <c r="B282" s="45"/>
      <c r="C282" s="45"/>
      <c r="D282" s="56"/>
      <c r="E282" s="107"/>
      <c r="F282" s="107"/>
      <c r="G282" s="47" t="s">
        <v>492</v>
      </c>
      <c r="H282" s="41">
        <v>21</v>
      </c>
      <c r="I282" s="41"/>
      <c r="J282" s="41">
        <f t="shared" si="167"/>
        <v>-21</v>
      </c>
      <c r="K282" s="42"/>
      <c r="L282" s="121"/>
      <c r="M282" s="115" t="str">
        <f t="shared" si="168"/>
        <v/>
      </c>
      <c r="N282" s="29" t="str">
        <f t="shared" si="145"/>
        <v>-</v>
      </c>
      <c r="O282" s="29" t="str">
        <f t="shared" si="146"/>
        <v>-</v>
      </c>
      <c r="P282" s="29" t="str">
        <f t="shared" si="147"/>
        <v>-</v>
      </c>
      <c r="Q282" s="29" t="str">
        <f t="shared" si="148"/>
        <v>-</v>
      </c>
      <c r="R282" s="29" t="str">
        <f t="shared" si="149"/>
        <v>-</v>
      </c>
      <c r="U282" s="9" t="s">
        <v>1014</v>
      </c>
      <c r="V282" s="136" t="str">
        <f t="shared" si="150"/>
        <v>港湾局</v>
      </c>
      <c r="X282" s="9">
        <f t="shared" si="151"/>
        <v>1</v>
      </c>
      <c r="Y282" s="9">
        <f t="shared" si="152"/>
        <v>1</v>
      </c>
      <c r="Z282" s="9">
        <f t="shared" si="153"/>
        <v>1</v>
      </c>
      <c r="AA282" s="9">
        <f t="shared" si="154"/>
        <v>1</v>
      </c>
      <c r="AB282" s="11" t="str">
        <f t="shared" si="155"/>
        <v xml:space="preserve">②
</v>
      </c>
      <c r="AD282" s="43">
        <f t="shared" si="156"/>
        <v>0</v>
      </c>
      <c r="AE282" s="43">
        <f t="shared" si="157"/>
        <v>0</v>
      </c>
      <c r="AF282" s="43">
        <f t="shared" si="158"/>
        <v>0</v>
      </c>
      <c r="AH282" s="12" t="str">
        <f t="shared" si="159"/>
        <v>15款　使用料及手数料</v>
      </c>
      <c r="AI282" s="12" t="str">
        <f t="shared" si="160"/>
        <v>2項　手数料</v>
      </c>
      <c r="AJ282" s="12" t="str">
        <f t="shared" si="161"/>
        <v>7目　土木手数料</v>
      </c>
      <c r="AK282" s="12" t="str">
        <f t="shared" si="162"/>
        <v>事項</v>
      </c>
      <c r="AM282" s="12">
        <f t="shared" si="163"/>
        <v>0</v>
      </c>
      <c r="AP282" s="12" t="str">
        <f t="shared" si="164"/>
        <v>15款　使用料及手数料2項　手数料7目　土木手数料4節　其他手数料</v>
      </c>
      <c r="AQ282" s="9" t="str">
        <f t="shared" si="165"/>
        <v>15款　使用料及手数料2項　手数料7目　土木手数料4節　其他手数料港湾局</v>
      </c>
    </row>
    <row r="283" spans="1:43" ht="26.4">
      <c r="A283" s="90">
        <f t="shared" si="166"/>
        <v>276</v>
      </c>
      <c r="B283" s="45"/>
      <c r="C283" s="45"/>
      <c r="D283" s="331" t="s">
        <v>146</v>
      </c>
      <c r="E283" s="333"/>
      <c r="F283" s="46"/>
      <c r="G283" s="47"/>
      <c r="H283" s="41">
        <f>SUM(H284:H285)</f>
        <v>5868</v>
      </c>
      <c r="I283" s="41">
        <f>SUM(I284:I285)</f>
        <v>0</v>
      </c>
      <c r="J283" s="41">
        <f t="shared" si="167"/>
        <v>-5868</v>
      </c>
      <c r="K283" s="42"/>
      <c r="L283" s="121"/>
      <c r="M283" s="115" t="str">
        <f t="shared" si="168"/>
        <v/>
      </c>
      <c r="N283" s="29" t="str">
        <f t="shared" si="145"/>
        <v>-</v>
      </c>
      <c r="O283" s="29" t="str">
        <f t="shared" si="146"/>
        <v>-</v>
      </c>
      <c r="P283" s="29" t="str">
        <f t="shared" si="147"/>
        <v>目</v>
      </c>
      <c r="Q283" s="29" t="str">
        <f t="shared" si="148"/>
        <v>-</v>
      </c>
      <c r="R283" s="29" t="str">
        <f t="shared" si="149"/>
        <v>-</v>
      </c>
      <c r="U283" s="9" t="s">
        <v>1014</v>
      </c>
      <c r="V283" s="136" t="str">
        <f t="shared" si="150"/>
        <v/>
      </c>
      <c r="X283" s="9">
        <f t="shared" si="151"/>
        <v>1</v>
      </c>
      <c r="Y283" s="9">
        <f t="shared" si="152"/>
        <v>1</v>
      </c>
      <c r="Z283" s="9">
        <f t="shared" si="153"/>
        <v>1</v>
      </c>
      <c r="AA283" s="9">
        <f t="shared" si="154"/>
        <v>1</v>
      </c>
      <c r="AB283" s="11" t="str">
        <f t="shared" si="155"/>
        <v xml:space="preserve">②
</v>
      </c>
      <c r="AD283" s="43">
        <f t="shared" si="156"/>
        <v>7.5</v>
      </c>
      <c r="AE283" s="43">
        <f t="shared" si="157"/>
        <v>0</v>
      </c>
      <c r="AF283" s="43">
        <f t="shared" si="158"/>
        <v>0</v>
      </c>
      <c r="AH283" s="12" t="str">
        <f t="shared" si="159"/>
        <v>15款　使用料及手数料</v>
      </c>
      <c r="AI283" s="12" t="str">
        <f t="shared" si="160"/>
        <v>2項　手数料</v>
      </c>
      <c r="AJ283" s="12" t="str">
        <f t="shared" si="161"/>
        <v>8目　住宅手数料</v>
      </c>
      <c r="AK283" s="12">
        <f t="shared" si="162"/>
        <v>0</v>
      </c>
      <c r="AM283" s="12" t="str">
        <f t="shared" si="163"/>
        <v>15款　使用料及手数料2項　手数料8目　住宅手数料</v>
      </c>
      <c r="AP283" s="12" t="str">
        <f t="shared" si="164"/>
        <v>15款　使用料及手数料2項　手数料8目　住宅手数料</v>
      </c>
      <c r="AQ283" s="9" t="str">
        <f t="shared" si="165"/>
        <v>15款　使用料及手数料2項　手数料8目　住宅手数料</v>
      </c>
    </row>
    <row r="284" spans="1:43" ht="39.6">
      <c r="A284" s="90">
        <f t="shared" si="166"/>
        <v>277</v>
      </c>
      <c r="B284" s="45"/>
      <c r="C284" s="45"/>
      <c r="D284" s="45"/>
      <c r="E284" s="108" t="s">
        <v>458</v>
      </c>
      <c r="F284" s="108" t="s">
        <v>510</v>
      </c>
      <c r="G284" s="94" t="s">
        <v>111</v>
      </c>
      <c r="H284" s="51">
        <v>5285</v>
      </c>
      <c r="I284" s="51"/>
      <c r="J284" s="51">
        <f t="shared" si="167"/>
        <v>-5285</v>
      </c>
      <c r="K284" s="95"/>
      <c r="L284" s="122"/>
      <c r="M284" s="115" t="str">
        <f t="shared" si="168"/>
        <v/>
      </c>
      <c r="N284" s="29" t="str">
        <f t="shared" si="145"/>
        <v>-</v>
      </c>
      <c r="O284" s="29" t="str">
        <f t="shared" si="146"/>
        <v>-</v>
      </c>
      <c r="P284" s="29" t="str">
        <f t="shared" si="147"/>
        <v>-</v>
      </c>
      <c r="Q284" s="29" t="str">
        <f t="shared" si="148"/>
        <v>節</v>
      </c>
      <c r="R284" s="29" t="str">
        <f t="shared" si="149"/>
        <v>事項</v>
      </c>
      <c r="U284" s="9" t="s">
        <v>1014</v>
      </c>
      <c r="V284" s="136" t="str">
        <f t="shared" si="150"/>
        <v>都市整備局</v>
      </c>
      <c r="X284" s="9">
        <f t="shared" si="151"/>
        <v>1</v>
      </c>
      <c r="Y284" s="9">
        <f t="shared" si="152"/>
        <v>2</v>
      </c>
      <c r="Z284" s="9">
        <f t="shared" si="153"/>
        <v>2</v>
      </c>
      <c r="AA284" s="9">
        <f t="shared" si="154"/>
        <v>2</v>
      </c>
      <c r="AB284" s="11" t="str">
        <f t="shared" si="155"/>
        <v xml:space="preserve">③
</v>
      </c>
      <c r="AD284" s="43">
        <f t="shared" si="156"/>
        <v>0</v>
      </c>
      <c r="AE284" s="43">
        <f t="shared" si="157"/>
        <v>18.5</v>
      </c>
      <c r="AF284" s="43">
        <f t="shared" si="158"/>
        <v>19</v>
      </c>
      <c r="AH284" s="12" t="str">
        <f t="shared" si="159"/>
        <v>15款　使用料及手数料</v>
      </c>
      <c r="AI284" s="12" t="str">
        <f t="shared" si="160"/>
        <v>2項　手数料</v>
      </c>
      <c r="AJ284" s="12" t="str">
        <f t="shared" si="161"/>
        <v>8目　住宅手数料</v>
      </c>
      <c r="AK284" s="12" t="str">
        <f t="shared" si="162"/>
        <v>1節　長期優良住宅建築等計画認定手数料</v>
      </c>
      <c r="AM284" s="12" t="str">
        <f t="shared" si="163"/>
        <v>15款　使用料及手数料2項　手数料8目　住宅手数料1節　長期優良住宅建築等計画認定手数料</v>
      </c>
      <c r="AP284" s="12" t="str">
        <f t="shared" si="164"/>
        <v>15款　使用料及手数料2項　手数料8目　住宅手数料1節　長期優良住宅建築等計画認定手数料</v>
      </c>
      <c r="AQ284" s="9" t="str">
        <f t="shared" si="165"/>
        <v>15款　使用料及手数料2項　手数料8目　住宅手数料1節　長期優良住宅建築等計画認定手数料都市整備局</v>
      </c>
    </row>
    <row r="285" spans="1:43" ht="26.4">
      <c r="A285" s="90">
        <f t="shared" si="166"/>
        <v>278</v>
      </c>
      <c r="B285" s="45"/>
      <c r="C285" s="45"/>
      <c r="D285" s="45"/>
      <c r="E285" s="107" t="s">
        <v>126</v>
      </c>
      <c r="F285" s="107" t="s">
        <v>509</v>
      </c>
      <c r="G285" s="47" t="s">
        <v>111</v>
      </c>
      <c r="H285" s="41">
        <v>583</v>
      </c>
      <c r="I285" s="41"/>
      <c r="J285" s="41">
        <f t="shared" si="167"/>
        <v>-583</v>
      </c>
      <c r="K285" s="42"/>
      <c r="L285" s="121"/>
      <c r="M285" s="115" t="str">
        <f t="shared" si="168"/>
        <v/>
      </c>
      <c r="N285" s="29" t="str">
        <f t="shared" si="145"/>
        <v>-</v>
      </c>
      <c r="O285" s="29" t="str">
        <f t="shared" si="146"/>
        <v>-</v>
      </c>
      <c r="P285" s="29" t="str">
        <f t="shared" si="147"/>
        <v>-</v>
      </c>
      <c r="Q285" s="29" t="str">
        <f t="shared" si="148"/>
        <v>節</v>
      </c>
      <c r="R285" s="29" t="str">
        <f t="shared" si="149"/>
        <v>事項</v>
      </c>
      <c r="U285" s="9" t="s">
        <v>1014</v>
      </c>
      <c r="V285" s="136" t="str">
        <f t="shared" si="150"/>
        <v>都市整備局</v>
      </c>
      <c r="X285" s="9">
        <f t="shared" si="151"/>
        <v>1</v>
      </c>
      <c r="Y285" s="9">
        <f t="shared" si="152"/>
        <v>1</v>
      </c>
      <c r="Z285" s="9">
        <f t="shared" si="153"/>
        <v>1</v>
      </c>
      <c r="AA285" s="9">
        <f t="shared" si="154"/>
        <v>1</v>
      </c>
      <c r="AB285" s="11" t="str">
        <f t="shared" si="155"/>
        <v xml:space="preserve">②
</v>
      </c>
      <c r="AD285" s="43">
        <f t="shared" si="156"/>
        <v>0</v>
      </c>
      <c r="AE285" s="43">
        <f t="shared" si="157"/>
        <v>7.5</v>
      </c>
      <c r="AF285" s="43">
        <f t="shared" si="158"/>
        <v>13</v>
      </c>
      <c r="AH285" s="12" t="str">
        <f t="shared" si="159"/>
        <v>15款　使用料及手数料</v>
      </c>
      <c r="AI285" s="12" t="str">
        <f t="shared" si="160"/>
        <v>2項　手数料</v>
      </c>
      <c r="AJ285" s="12" t="str">
        <f t="shared" si="161"/>
        <v>8目　住宅手数料</v>
      </c>
      <c r="AK285" s="12" t="str">
        <f t="shared" si="162"/>
        <v>2節　其他手数料</v>
      </c>
      <c r="AM285" s="12" t="str">
        <f t="shared" si="163"/>
        <v>15款　使用料及手数料2項　手数料8目　住宅手数料2節　其他手数料</v>
      </c>
      <c r="AP285" s="12" t="str">
        <f t="shared" si="164"/>
        <v>15款　使用料及手数料2項　手数料8目　住宅手数料2節　其他手数料</v>
      </c>
      <c r="AQ285" s="9" t="str">
        <f t="shared" si="165"/>
        <v>15款　使用料及手数料2項　手数料8目　住宅手数料2節　其他手数料都市整備局</v>
      </c>
    </row>
    <row r="286" spans="1:43" ht="26.4">
      <c r="A286" s="90">
        <f t="shared" si="166"/>
        <v>279</v>
      </c>
      <c r="B286" s="45"/>
      <c r="C286" s="45"/>
      <c r="D286" s="331" t="s">
        <v>147</v>
      </c>
      <c r="E286" s="333"/>
      <c r="F286" s="46"/>
      <c r="G286" s="47"/>
      <c r="H286" s="41">
        <f>SUM(H287)</f>
        <v>32880</v>
      </c>
      <c r="I286" s="41">
        <f>SUM(I287)</f>
        <v>30133</v>
      </c>
      <c r="J286" s="41">
        <f t="shared" si="167"/>
        <v>-2747</v>
      </c>
      <c r="K286" s="42"/>
      <c r="L286" s="121"/>
      <c r="M286" s="115" t="str">
        <f t="shared" si="168"/>
        <v/>
      </c>
      <c r="N286" s="29" t="str">
        <f t="shared" si="145"/>
        <v>-</v>
      </c>
      <c r="O286" s="29" t="str">
        <f t="shared" si="146"/>
        <v>-</v>
      </c>
      <c r="P286" s="29" t="str">
        <f t="shared" si="147"/>
        <v>目</v>
      </c>
      <c r="Q286" s="29" t="str">
        <f t="shared" si="148"/>
        <v>-</v>
      </c>
      <c r="R286" s="29" t="str">
        <f t="shared" si="149"/>
        <v>-</v>
      </c>
      <c r="U286" s="9" t="s">
        <v>1014</v>
      </c>
      <c r="V286" s="136" t="str">
        <f t="shared" si="150"/>
        <v/>
      </c>
      <c r="X286" s="9">
        <f t="shared" si="151"/>
        <v>1</v>
      </c>
      <c r="Y286" s="9">
        <f t="shared" si="152"/>
        <v>1</v>
      </c>
      <c r="Z286" s="9">
        <f t="shared" si="153"/>
        <v>1</v>
      </c>
      <c r="AA286" s="9">
        <f t="shared" si="154"/>
        <v>1</v>
      </c>
      <c r="AB286" s="11" t="str">
        <f t="shared" si="155"/>
        <v xml:space="preserve">②
</v>
      </c>
      <c r="AD286" s="43">
        <f t="shared" si="156"/>
        <v>7.5</v>
      </c>
      <c r="AE286" s="43">
        <f t="shared" si="157"/>
        <v>0</v>
      </c>
      <c r="AF286" s="43">
        <f t="shared" si="158"/>
        <v>0</v>
      </c>
      <c r="AH286" s="12" t="str">
        <f t="shared" si="159"/>
        <v>15款　使用料及手数料</v>
      </c>
      <c r="AI286" s="12" t="str">
        <f t="shared" si="160"/>
        <v>2項　手数料</v>
      </c>
      <c r="AJ286" s="12" t="str">
        <f t="shared" si="161"/>
        <v>9目　消防手数料</v>
      </c>
      <c r="AK286" s="12">
        <f t="shared" si="162"/>
        <v>0</v>
      </c>
      <c r="AM286" s="12" t="str">
        <f t="shared" si="163"/>
        <v>15款　使用料及手数料2項　手数料9目　消防手数料</v>
      </c>
      <c r="AP286" s="12" t="str">
        <f t="shared" si="164"/>
        <v>15款　使用料及手数料2項　手数料9目　消防手数料</v>
      </c>
      <c r="AQ286" s="9" t="str">
        <f t="shared" si="165"/>
        <v>15款　使用料及手数料2項　手数料9目　消防手数料</v>
      </c>
    </row>
    <row r="287" spans="1:43" ht="26.4">
      <c r="A287" s="90">
        <f t="shared" si="166"/>
        <v>280</v>
      </c>
      <c r="B287" s="45"/>
      <c r="C287" s="45"/>
      <c r="D287" s="103"/>
      <c r="E287" s="107" t="s">
        <v>148</v>
      </c>
      <c r="F287" s="46" t="s">
        <v>768</v>
      </c>
      <c r="G287" s="47" t="s">
        <v>115</v>
      </c>
      <c r="H287" s="41">
        <v>32880</v>
      </c>
      <c r="I287" s="178">
        <v>30133</v>
      </c>
      <c r="J287" s="41">
        <f t="shared" si="167"/>
        <v>-2747</v>
      </c>
      <c r="K287" s="42"/>
      <c r="L287" s="121"/>
      <c r="M287" s="115" t="str">
        <f t="shared" si="168"/>
        <v/>
      </c>
      <c r="N287" s="29" t="str">
        <f t="shared" si="145"/>
        <v>-</v>
      </c>
      <c r="O287" s="29" t="str">
        <f t="shared" si="146"/>
        <v>-</v>
      </c>
      <c r="P287" s="29" t="str">
        <f t="shared" si="147"/>
        <v>-</v>
      </c>
      <c r="Q287" s="29" t="str">
        <f t="shared" si="148"/>
        <v>節</v>
      </c>
      <c r="R287" s="29" t="str">
        <f t="shared" si="149"/>
        <v>事項</v>
      </c>
      <c r="U287" s="9" t="s">
        <v>1014</v>
      </c>
      <c r="V287" s="136" t="str">
        <f t="shared" si="150"/>
        <v>消防局</v>
      </c>
      <c r="X287" s="9">
        <f t="shared" si="151"/>
        <v>1</v>
      </c>
      <c r="Y287" s="9">
        <f t="shared" si="152"/>
        <v>1</v>
      </c>
      <c r="Z287" s="9">
        <f t="shared" si="153"/>
        <v>1</v>
      </c>
      <c r="AA287" s="9">
        <f t="shared" si="154"/>
        <v>1</v>
      </c>
      <c r="AB287" s="11" t="str">
        <f t="shared" si="155"/>
        <v xml:space="preserve">②
</v>
      </c>
      <c r="AD287" s="43">
        <f t="shared" si="156"/>
        <v>0</v>
      </c>
      <c r="AE287" s="43">
        <f t="shared" si="157"/>
        <v>7.5</v>
      </c>
      <c r="AF287" s="43">
        <f t="shared" si="158"/>
        <v>14</v>
      </c>
      <c r="AH287" s="12" t="str">
        <f t="shared" si="159"/>
        <v>15款　使用料及手数料</v>
      </c>
      <c r="AI287" s="12" t="str">
        <f t="shared" si="160"/>
        <v>2項　手数料</v>
      </c>
      <c r="AJ287" s="12" t="str">
        <f t="shared" si="161"/>
        <v>9目　消防手数料</v>
      </c>
      <c r="AK287" s="12" t="str">
        <f t="shared" si="162"/>
        <v>1節　消防手数料</v>
      </c>
      <c r="AM287" s="12" t="str">
        <f t="shared" si="163"/>
        <v>15款　使用料及手数料2項　手数料9目　消防手数料1節　消防手数料</v>
      </c>
      <c r="AP287" s="12" t="str">
        <f t="shared" si="164"/>
        <v>15款　使用料及手数料2項　手数料9目　消防手数料1節　消防手数料</v>
      </c>
      <c r="AQ287" s="9" t="str">
        <f t="shared" si="165"/>
        <v>15款　使用料及手数料2項　手数料9目　消防手数料1節　消防手数料消防局</v>
      </c>
    </row>
    <row r="288" spans="1:43" ht="26.4">
      <c r="A288" s="90">
        <f t="shared" si="166"/>
        <v>281</v>
      </c>
      <c r="B288" s="45"/>
      <c r="C288" s="45"/>
      <c r="D288" s="331" t="s">
        <v>149</v>
      </c>
      <c r="E288" s="333"/>
      <c r="F288" s="46"/>
      <c r="G288" s="47"/>
      <c r="H288" s="41">
        <f>SUM(H289:H293)</f>
        <v>49295</v>
      </c>
      <c r="I288" s="41">
        <f>SUM(I289:I293)</f>
        <v>0</v>
      </c>
      <c r="J288" s="41">
        <f t="shared" si="167"/>
        <v>-49295</v>
      </c>
      <c r="K288" s="42"/>
      <c r="L288" s="121"/>
      <c r="M288" s="115" t="str">
        <f t="shared" si="168"/>
        <v/>
      </c>
      <c r="N288" s="29" t="str">
        <f t="shared" si="145"/>
        <v>-</v>
      </c>
      <c r="O288" s="29" t="str">
        <f t="shared" si="146"/>
        <v>-</v>
      </c>
      <c r="P288" s="29" t="str">
        <f t="shared" si="147"/>
        <v>目</v>
      </c>
      <c r="Q288" s="29" t="str">
        <f t="shared" si="148"/>
        <v>-</v>
      </c>
      <c r="R288" s="29" t="str">
        <f t="shared" si="149"/>
        <v>-</v>
      </c>
      <c r="U288" s="9" t="s">
        <v>1014</v>
      </c>
      <c r="V288" s="136" t="str">
        <f t="shared" si="150"/>
        <v/>
      </c>
      <c r="X288" s="9">
        <f t="shared" si="151"/>
        <v>1</v>
      </c>
      <c r="Y288" s="9">
        <f t="shared" si="152"/>
        <v>1</v>
      </c>
      <c r="Z288" s="9">
        <f t="shared" si="153"/>
        <v>1</v>
      </c>
      <c r="AA288" s="9">
        <f t="shared" si="154"/>
        <v>1</v>
      </c>
      <c r="AB288" s="11" t="str">
        <f t="shared" si="155"/>
        <v xml:space="preserve">②
</v>
      </c>
      <c r="AD288" s="43">
        <f t="shared" si="156"/>
        <v>8</v>
      </c>
      <c r="AE288" s="43">
        <f t="shared" si="157"/>
        <v>0</v>
      </c>
      <c r="AF288" s="43">
        <f t="shared" si="158"/>
        <v>0</v>
      </c>
      <c r="AH288" s="12" t="str">
        <f t="shared" si="159"/>
        <v>15款　使用料及手数料</v>
      </c>
      <c r="AI288" s="12" t="str">
        <f t="shared" si="160"/>
        <v>2項　手数料</v>
      </c>
      <c r="AJ288" s="12" t="str">
        <f t="shared" si="161"/>
        <v>10目　教育手数料</v>
      </c>
      <c r="AK288" s="12">
        <f t="shared" si="162"/>
        <v>0</v>
      </c>
      <c r="AM288" s="12" t="str">
        <f t="shared" si="163"/>
        <v>15款　使用料及手数料2項　手数料10目　教育手数料</v>
      </c>
      <c r="AP288" s="12" t="str">
        <f t="shared" si="164"/>
        <v>15款　使用料及手数料2項　手数料10目　教育手数料</v>
      </c>
      <c r="AQ288" s="9" t="str">
        <f t="shared" si="165"/>
        <v>15款　使用料及手数料2項　手数料10目　教育手数料</v>
      </c>
    </row>
    <row r="289" spans="1:43" ht="40.5" customHeight="1" thickBot="1">
      <c r="A289" s="149">
        <f t="shared" si="166"/>
        <v>282</v>
      </c>
      <c r="B289" s="153"/>
      <c r="C289" s="153"/>
      <c r="D289" s="150"/>
      <c r="E289" s="154" t="s">
        <v>982</v>
      </c>
      <c r="F289" s="63" t="s">
        <v>983</v>
      </c>
      <c r="G289" s="155" t="s">
        <v>974</v>
      </c>
      <c r="H289" s="65">
        <v>810</v>
      </c>
      <c r="I289" s="65"/>
      <c r="J289" s="65">
        <f t="shared" si="167"/>
        <v>-810</v>
      </c>
      <c r="K289" s="67"/>
      <c r="L289" s="124"/>
      <c r="M289" s="115" t="str">
        <f t="shared" si="168"/>
        <v/>
      </c>
      <c r="N289" s="29" t="str">
        <f t="shared" si="145"/>
        <v>-</v>
      </c>
      <c r="O289" s="29" t="str">
        <f t="shared" si="146"/>
        <v>-</v>
      </c>
      <c r="P289" s="29" t="str">
        <f t="shared" si="147"/>
        <v>-</v>
      </c>
      <c r="Q289" s="29" t="str">
        <f t="shared" si="148"/>
        <v>節</v>
      </c>
      <c r="R289" s="29" t="str">
        <f t="shared" si="149"/>
        <v>事項</v>
      </c>
      <c r="U289" s="9" t="s">
        <v>1014</v>
      </c>
      <c r="V289" s="136" t="str">
        <f t="shared" si="150"/>
        <v>教育委員会
事務局</v>
      </c>
      <c r="X289" s="9">
        <f t="shared" si="151"/>
        <v>1</v>
      </c>
      <c r="Y289" s="9">
        <f t="shared" si="152"/>
        <v>2</v>
      </c>
      <c r="Z289" s="9">
        <f t="shared" si="153"/>
        <v>1</v>
      </c>
      <c r="AA289" s="9">
        <f t="shared" si="154"/>
        <v>2</v>
      </c>
      <c r="AB289" s="11" t="str">
        <f t="shared" si="155"/>
        <v xml:space="preserve">③
</v>
      </c>
      <c r="AD289" s="43">
        <f t="shared" si="156"/>
        <v>0</v>
      </c>
      <c r="AE289" s="43">
        <f t="shared" si="157"/>
        <v>14.5</v>
      </c>
      <c r="AF289" s="43">
        <f t="shared" si="158"/>
        <v>14</v>
      </c>
      <c r="AH289" s="12" t="str">
        <f t="shared" si="159"/>
        <v>15款　使用料及手数料</v>
      </c>
      <c r="AI289" s="12" t="str">
        <f t="shared" si="160"/>
        <v>2項　手数料</v>
      </c>
      <c r="AJ289" s="12" t="str">
        <f t="shared" si="161"/>
        <v>10目　教育手数料</v>
      </c>
      <c r="AK289" s="12" t="str">
        <f t="shared" si="162"/>
        <v>1節　デザイン教育研究所検定料</v>
      </c>
      <c r="AM289" s="12" t="str">
        <f t="shared" si="163"/>
        <v>15款　使用料及手数料2項　手数料10目　教育手数料1節　デザイン教育研究所検定料</v>
      </c>
      <c r="AP289" s="12" t="str">
        <f t="shared" si="164"/>
        <v>15款　使用料及手数料2項　手数料10目　教育手数料1節　デザイン教育研究所検定料</v>
      </c>
      <c r="AQ289" s="9" t="str">
        <f t="shared" si="165"/>
        <v>15款　使用料及手数料2項　手数料10目　教育手数料1節　デザイン教育研究所検定料教育委員会
事務局</v>
      </c>
    </row>
    <row r="290" spans="1:43" ht="39.6">
      <c r="A290" s="148">
        <f t="shared" si="166"/>
        <v>283</v>
      </c>
      <c r="B290" s="45"/>
      <c r="C290" s="45"/>
      <c r="D290" s="45"/>
      <c r="E290" s="108" t="s">
        <v>984</v>
      </c>
      <c r="F290" s="93" t="s">
        <v>985</v>
      </c>
      <c r="G290" s="94" t="s">
        <v>974</v>
      </c>
      <c r="H290" s="51">
        <v>10173</v>
      </c>
      <c r="I290" s="51"/>
      <c r="J290" s="51">
        <f t="shared" si="167"/>
        <v>-10173</v>
      </c>
      <c r="K290" s="92"/>
      <c r="L290" s="122"/>
      <c r="M290" s="115" t="str">
        <f t="shared" si="168"/>
        <v/>
      </c>
      <c r="N290" s="29" t="str">
        <f t="shared" si="145"/>
        <v>-</v>
      </c>
      <c r="O290" s="29" t="str">
        <f t="shared" si="146"/>
        <v>-</v>
      </c>
      <c r="P290" s="29" t="str">
        <f t="shared" si="147"/>
        <v>-</v>
      </c>
      <c r="Q290" s="29" t="str">
        <f t="shared" si="148"/>
        <v>節</v>
      </c>
      <c r="R290" s="29" t="str">
        <f t="shared" si="149"/>
        <v>事項</v>
      </c>
      <c r="U290" s="9" t="s">
        <v>1014</v>
      </c>
      <c r="V290" s="136" t="str">
        <f t="shared" si="150"/>
        <v>教育委員会
事務局</v>
      </c>
      <c r="X290" s="9">
        <f t="shared" si="151"/>
        <v>1</v>
      </c>
      <c r="Y290" s="9">
        <f t="shared" si="152"/>
        <v>2</v>
      </c>
      <c r="Z290" s="9">
        <f t="shared" si="153"/>
        <v>1</v>
      </c>
      <c r="AA290" s="9">
        <f t="shared" si="154"/>
        <v>2</v>
      </c>
      <c r="AB290" s="11" t="str">
        <f t="shared" si="155"/>
        <v xml:space="preserve">③
</v>
      </c>
      <c r="AD290" s="43">
        <f t="shared" si="156"/>
        <v>0</v>
      </c>
      <c r="AE290" s="43">
        <f t="shared" si="157"/>
        <v>14.5</v>
      </c>
      <c r="AF290" s="43">
        <f t="shared" si="158"/>
        <v>12</v>
      </c>
      <c r="AH290" s="12" t="str">
        <f t="shared" si="159"/>
        <v>15款　使用料及手数料</v>
      </c>
      <c r="AI290" s="12" t="str">
        <f t="shared" si="160"/>
        <v>2項　手数料</v>
      </c>
      <c r="AJ290" s="12" t="str">
        <f t="shared" si="161"/>
        <v>10目　教育手数料</v>
      </c>
      <c r="AK290" s="12" t="str">
        <f t="shared" si="162"/>
        <v>2節　デザイン教育研究所入所料</v>
      </c>
      <c r="AM290" s="12" t="str">
        <f t="shared" si="163"/>
        <v>15款　使用料及手数料2項　手数料10目　教育手数料2節　デザイン教育研究所入所料</v>
      </c>
      <c r="AP290" s="12" t="str">
        <f t="shared" si="164"/>
        <v>15款　使用料及手数料2項　手数料10目　教育手数料2節　デザイン教育研究所入所料</v>
      </c>
      <c r="AQ290" s="9" t="str">
        <f t="shared" si="165"/>
        <v>15款　使用料及手数料2項　手数料10目　教育手数料2節　デザイン教育研究所入所料教育委員会
事務局</v>
      </c>
    </row>
    <row r="291" spans="1:43" ht="39.6">
      <c r="A291" s="148">
        <f t="shared" si="166"/>
        <v>284</v>
      </c>
      <c r="B291" s="45"/>
      <c r="C291" s="45"/>
      <c r="D291" s="45"/>
      <c r="E291" s="108" t="s">
        <v>986</v>
      </c>
      <c r="F291" s="93" t="s">
        <v>1055</v>
      </c>
      <c r="G291" s="94" t="s">
        <v>974</v>
      </c>
      <c r="H291" s="51">
        <v>1865</v>
      </c>
      <c r="I291" s="51"/>
      <c r="J291" s="51">
        <f t="shared" si="167"/>
        <v>-1865</v>
      </c>
      <c r="K291" s="92"/>
      <c r="L291" s="122"/>
      <c r="M291" s="115" t="str">
        <f t="shared" si="168"/>
        <v/>
      </c>
      <c r="N291" s="29" t="str">
        <f t="shared" si="145"/>
        <v>-</v>
      </c>
      <c r="O291" s="29" t="str">
        <f t="shared" si="146"/>
        <v>-</v>
      </c>
      <c r="P291" s="29" t="str">
        <f t="shared" si="147"/>
        <v>-</v>
      </c>
      <c r="Q291" s="29" t="str">
        <f t="shared" si="148"/>
        <v>節</v>
      </c>
      <c r="R291" s="29" t="str">
        <f t="shared" si="149"/>
        <v>事項</v>
      </c>
      <c r="U291" s="9" t="s">
        <v>1014</v>
      </c>
      <c r="V291" s="136" t="str">
        <f t="shared" si="150"/>
        <v>教育委員会
事務局</v>
      </c>
      <c r="X291" s="9">
        <f t="shared" si="151"/>
        <v>1</v>
      </c>
      <c r="Y291" s="9">
        <f t="shared" si="152"/>
        <v>1</v>
      </c>
      <c r="Z291" s="9">
        <f t="shared" si="153"/>
        <v>2</v>
      </c>
      <c r="AA291" s="9">
        <f t="shared" si="154"/>
        <v>2</v>
      </c>
      <c r="AB291" s="11" t="str">
        <f t="shared" si="155"/>
        <v xml:space="preserve">③
</v>
      </c>
      <c r="AD291" s="43">
        <f t="shared" si="156"/>
        <v>0</v>
      </c>
      <c r="AE291" s="43">
        <f t="shared" si="157"/>
        <v>8.5</v>
      </c>
      <c r="AF291" s="43">
        <f t="shared" si="158"/>
        <v>21</v>
      </c>
      <c r="AH291" s="12" t="str">
        <f t="shared" si="159"/>
        <v>15款　使用料及手数料</v>
      </c>
      <c r="AI291" s="12" t="str">
        <f t="shared" si="160"/>
        <v>2項　手数料</v>
      </c>
      <c r="AJ291" s="12" t="str">
        <f t="shared" si="161"/>
        <v>10目　教育手数料</v>
      </c>
      <c r="AK291" s="12" t="str">
        <f t="shared" si="162"/>
        <v>3節　中学校検定料</v>
      </c>
      <c r="AM291" s="12" t="str">
        <f t="shared" si="163"/>
        <v>15款　使用料及手数料2項　手数料10目　教育手数料3節　中学校検定料</v>
      </c>
      <c r="AP291" s="12" t="str">
        <f t="shared" si="164"/>
        <v>15款　使用料及手数料2項　手数料10目　教育手数料3節　中学校検定料</v>
      </c>
      <c r="AQ291" s="9" t="str">
        <f t="shared" si="165"/>
        <v>15款　使用料及手数料2項　手数料10目　教育手数料3節　中学校検定料教育委員会
事務局</v>
      </c>
    </row>
    <row r="292" spans="1:43" ht="26.4">
      <c r="A292" s="90">
        <f t="shared" si="166"/>
        <v>285</v>
      </c>
      <c r="B292" s="45"/>
      <c r="C292" s="45"/>
      <c r="D292" s="45"/>
      <c r="E292" s="107" t="s">
        <v>150</v>
      </c>
      <c r="F292" s="46" t="s">
        <v>987</v>
      </c>
      <c r="G292" s="47" t="s">
        <v>974</v>
      </c>
      <c r="H292" s="41">
        <v>10701</v>
      </c>
      <c r="I292" s="41"/>
      <c r="J292" s="41">
        <f t="shared" si="167"/>
        <v>-10701</v>
      </c>
      <c r="K292" s="42"/>
      <c r="L292" s="121"/>
      <c r="M292" s="115" t="str">
        <f t="shared" si="168"/>
        <v/>
      </c>
      <c r="N292" s="29" t="str">
        <f t="shared" si="145"/>
        <v>-</v>
      </c>
      <c r="O292" s="29" t="str">
        <f t="shared" si="146"/>
        <v>-</v>
      </c>
      <c r="P292" s="29" t="str">
        <f t="shared" si="147"/>
        <v>-</v>
      </c>
      <c r="Q292" s="29" t="str">
        <f t="shared" si="148"/>
        <v>節</v>
      </c>
      <c r="R292" s="29" t="str">
        <f t="shared" si="149"/>
        <v>事項</v>
      </c>
      <c r="U292" s="9" t="s">
        <v>1014</v>
      </c>
      <c r="V292" s="136" t="str">
        <f t="shared" si="150"/>
        <v>教育委員会
事務局</v>
      </c>
      <c r="X292" s="9">
        <f t="shared" si="151"/>
        <v>1</v>
      </c>
      <c r="Y292" s="9">
        <f t="shared" si="152"/>
        <v>1</v>
      </c>
      <c r="Z292" s="9">
        <f t="shared" si="153"/>
        <v>1</v>
      </c>
      <c r="AA292" s="9">
        <f t="shared" si="154"/>
        <v>1</v>
      </c>
      <c r="AB292" s="11" t="str">
        <f t="shared" si="155"/>
        <v xml:space="preserve">②
</v>
      </c>
      <c r="AD292" s="43">
        <f t="shared" si="156"/>
        <v>0</v>
      </c>
      <c r="AE292" s="43">
        <f t="shared" si="157"/>
        <v>9.5</v>
      </c>
      <c r="AF292" s="43">
        <f t="shared" si="158"/>
        <v>9</v>
      </c>
      <c r="AH292" s="12" t="str">
        <f t="shared" si="159"/>
        <v>15款　使用料及手数料</v>
      </c>
      <c r="AI292" s="12" t="str">
        <f t="shared" si="160"/>
        <v>2項　手数料</v>
      </c>
      <c r="AJ292" s="12" t="str">
        <f t="shared" si="161"/>
        <v>10目　教育手数料</v>
      </c>
      <c r="AK292" s="12" t="str">
        <f t="shared" si="162"/>
        <v>4節　高等学校検定料</v>
      </c>
      <c r="AM292" s="12" t="str">
        <f t="shared" si="163"/>
        <v>15款　使用料及手数料2項　手数料10目　教育手数料4節　高等学校検定料</v>
      </c>
      <c r="AP292" s="12" t="str">
        <f t="shared" si="164"/>
        <v>15款　使用料及手数料2項　手数料10目　教育手数料4節　高等学校検定料</v>
      </c>
      <c r="AQ292" s="9" t="str">
        <f t="shared" si="165"/>
        <v>15款　使用料及手数料2項　手数料10目　教育手数料4節　高等学校検定料教育委員会
事務局</v>
      </c>
    </row>
    <row r="293" spans="1:43" ht="26.4">
      <c r="A293" s="90">
        <f t="shared" si="166"/>
        <v>286</v>
      </c>
      <c r="B293" s="45"/>
      <c r="C293" s="45"/>
      <c r="D293" s="45"/>
      <c r="E293" s="107" t="s">
        <v>151</v>
      </c>
      <c r="F293" s="46" t="s">
        <v>988</v>
      </c>
      <c r="G293" s="47" t="s">
        <v>974</v>
      </c>
      <c r="H293" s="41">
        <v>25746</v>
      </c>
      <c r="I293" s="41"/>
      <c r="J293" s="41">
        <f t="shared" si="167"/>
        <v>-25746</v>
      </c>
      <c r="K293" s="42"/>
      <c r="L293" s="121"/>
      <c r="M293" s="115" t="str">
        <f t="shared" si="168"/>
        <v/>
      </c>
      <c r="N293" s="29" t="str">
        <f t="shared" si="145"/>
        <v>-</v>
      </c>
      <c r="O293" s="29" t="str">
        <f t="shared" si="146"/>
        <v>-</v>
      </c>
      <c r="P293" s="29" t="str">
        <f t="shared" si="147"/>
        <v>-</v>
      </c>
      <c r="Q293" s="29" t="str">
        <f t="shared" si="148"/>
        <v>節</v>
      </c>
      <c r="R293" s="29" t="str">
        <f t="shared" si="149"/>
        <v>事項</v>
      </c>
      <c r="U293" s="9" t="s">
        <v>1014</v>
      </c>
      <c r="V293" s="136" t="str">
        <f t="shared" si="150"/>
        <v>教育委員会
事務局</v>
      </c>
      <c r="X293" s="9">
        <f t="shared" si="151"/>
        <v>1</v>
      </c>
      <c r="Y293" s="9">
        <f t="shared" si="152"/>
        <v>1</v>
      </c>
      <c r="Z293" s="9">
        <f t="shared" si="153"/>
        <v>1</v>
      </c>
      <c r="AA293" s="9">
        <f t="shared" si="154"/>
        <v>1</v>
      </c>
      <c r="AB293" s="11" t="str">
        <f t="shared" si="155"/>
        <v xml:space="preserve">②
</v>
      </c>
      <c r="AD293" s="43">
        <f t="shared" si="156"/>
        <v>0</v>
      </c>
      <c r="AE293" s="43">
        <f t="shared" si="157"/>
        <v>9.5</v>
      </c>
      <c r="AF293" s="43">
        <f t="shared" si="158"/>
        <v>7</v>
      </c>
      <c r="AH293" s="12" t="str">
        <f t="shared" si="159"/>
        <v>15款　使用料及手数料</v>
      </c>
      <c r="AI293" s="12" t="str">
        <f t="shared" si="160"/>
        <v>2項　手数料</v>
      </c>
      <c r="AJ293" s="12" t="str">
        <f t="shared" si="161"/>
        <v>10目　教育手数料</v>
      </c>
      <c r="AK293" s="12" t="str">
        <f t="shared" si="162"/>
        <v>5節　高等学校入学料</v>
      </c>
      <c r="AM293" s="12" t="str">
        <f t="shared" si="163"/>
        <v>15款　使用料及手数料2項　手数料10目　教育手数料5節　高等学校入学料</v>
      </c>
      <c r="AP293" s="12" t="str">
        <f t="shared" si="164"/>
        <v>15款　使用料及手数料2項　手数料10目　教育手数料5節　高等学校入学料</v>
      </c>
      <c r="AQ293" s="9" t="str">
        <f t="shared" si="165"/>
        <v>15款　使用料及手数料2項　手数料10目　教育手数料5節　高等学校入学料教育委員会
事務局</v>
      </c>
    </row>
    <row r="294" spans="1:43" ht="26.4">
      <c r="A294" s="90">
        <f t="shared" si="166"/>
        <v>287</v>
      </c>
      <c r="B294" s="331" t="s">
        <v>907</v>
      </c>
      <c r="C294" s="332"/>
      <c r="D294" s="332"/>
      <c r="E294" s="333"/>
      <c r="F294" s="39"/>
      <c r="G294" s="40"/>
      <c r="H294" s="41">
        <f>SUMIFS(H$8:H$1151,$U$8:$U$1151,$U294,$O$8:$O$1151,$O$9)</f>
        <v>444906223</v>
      </c>
      <c r="I294" s="41">
        <f>SUMIFS($I$8:$I$1151,$U$8:$U$1151,$U294,$O$8:$O$1151,$O$9)</f>
        <v>0</v>
      </c>
      <c r="J294" s="41">
        <f t="shared" si="167"/>
        <v>-444906223</v>
      </c>
      <c r="K294" s="42"/>
      <c r="L294" s="120"/>
      <c r="M294" s="114" t="str">
        <f t="shared" si="168"/>
        <v/>
      </c>
      <c r="N294" s="29" t="str">
        <f t="shared" si="145"/>
        <v>款</v>
      </c>
      <c r="O294" s="29" t="str">
        <f t="shared" si="146"/>
        <v>-</v>
      </c>
      <c r="P294" s="29" t="str">
        <f t="shared" si="147"/>
        <v>-</v>
      </c>
      <c r="Q294" s="29" t="str">
        <f t="shared" si="148"/>
        <v>-</v>
      </c>
      <c r="R294" s="29" t="str">
        <f t="shared" si="149"/>
        <v>-</v>
      </c>
      <c r="U294" s="9" t="s">
        <v>1117</v>
      </c>
      <c r="V294" s="136" t="str">
        <f t="shared" si="150"/>
        <v/>
      </c>
      <c r="X294" s="9">
        <f t="shared" si="151"/>
        <v>1</v>
      </c>
      <c r="Y294" s="9">
        <f t="shared" si="152"/>
        <v>1</v>
      </c>
      <c r="Z294" s="9">
        <f t="shared" si="153"/>
        <v>1</v>
      </c>
      <c r="AA294" s="9">
        <f t="shared" si="154"/>
        <v>1</v>
      </c>
      <c r="AB294" s="11" t="str">
        <f t="shared" si="155"/>
        <v xml:space="preserve">②
</v>
      </c>
      <c r="AD294" s="43">
        <f t="shared" si="156"/>
        <v>0</v>
      </c>
      <c r="AE294" s="43">
        <f t="shared" si="157"/>
        <v>0</v>
      </c>
      <c r="AF294" s="43">
        <f t="shared" si="158"/>
        <v>0</v>
      </c>
      <c r="AH294" s="12" t="str">
        <f t="shared" si="159"/>
        <v>16款　国庫支出金</v>
      </c>
      <c r="AI294" s="12">
        <f t="shared" si="160"/>
        <v>0</v>
      </c>
      <c r="AJ294" s="12">
        <f t="shared" si="161"/>
        <v>0</v>
      </c>
      <c r="AK294" s="12">
        <f t="shared" si="162"/>
        <v>0</v>
      </c>
      <c r="AM294" s="12" t="str">
        <f t="shared" si="163"/>
        <v>16款　国庫支出金</v>
      </c>
      <c r="AP294" s="12" t="str">
        <f t="shared" si="164"/>
        <v>16款　国庫支出金</v>
      </c>
      <c r="AQ294" s="9" t="str">
        <f t="shared" si="165"/>
        <v>16款　国庫支出金</v>
      </c>
    </row>
    <row r="295" spans="1:43" ht="26.4">
      <c r="A295" s="90">
        <f t="shared" si="166"/>
        <v>288</v>
      </c>
      <c r="B295" s="52"/>
      <c r="C295" s="331" t="s">
        <v>9</v>
      </c>
      <c r="D295" s="332"/>
      <c r="E295" s="333"/>
      <c r="F295" s="39"/>
      <c r="G295" s="40"/>
      <c r="H295" s="41">
        <f>SUM(H296,H298,H306,H310,H318,H320,,H322)</f>
        <v>373284130</v>
      </c>
      <c r="I295" s="41">
        <f>SUM(I296,I298,I306,I310,I318,I320,,I322)</f>
        <v>0</v>
      </c>
      <c r="J295" s="41">
        <f t="shared" si="167"/>
        <v>-373284130</v>
      </c>
      <c r="K295" s="42"/>
      <c r="L295" s="121"/>
      <c r="M295" s="115" t="str">
        <f t="shared" si="168"/>
        <v/>
      </c>
      <c r="N295" s="29" t="str">
        <f t="shared" si="145"/>
        <v>-</v>
      </c>
      <c r="O295" s="29" t="str">
        <f t="shared" si="146"/>
        <v>項</v>
      </c>
      <c r="P295" s="29" t="str">
        <f t="shared" si="147"/>
        <v>-</v>
      </c>
      <c r="Q295" s="29" t="str">
        <f t="shared" si="148"/>
        <v>-</v>
      </c>
      <c r="R295" s="29" t="str">
        <f t="shared" si="149"/>
        <v>-</v>
      </c>
      <c r="U295" s="9" t="s">
        <v>1117</v>
      </c>
      <c r="V295" s="136" t="str">
        <f t="shared" si="150"/>
        <v/>
      </c>
      <c r="X295" s="9">
        <f t="shared" si="151"/>
        <v>1</v>
      </c>
      <c r="Y295" s="9">
        <f t="shared" si="152"/>
        <v>1</v>
      </c>
      <c r="Z295" s="9">
        <f t="shared" si="153"/>
        <v>1</v>
      </c>
      <c r="AA295" s="9">
        <f t="shared" si="154"/>
        <v>1</v>
      </c>
      <c r="AB295" s="11" t="str">
        <f t="shared" si="155"/>
        <v xml:space="preserve">②
</v>
      </c>
      <c r="AD295" s="43">
        <f t="shared" si="156"/>
        <v>0</v>
      </c>
      <c r="AE295" s="43">
        <f t="shared" si="157"/>
        <v>0</v>
      </c>
      <c r="AF295" s="43">
        <f t="shared" si="158"/>
        <v>0</v>
      </c>
      <c r="AH295" s="12" t="str">
        <f t="shared" si="159"/>
        <v>16款　国庫支出金</v>
      </c>
      <c r="AI295" s="12" t="str">
        <f t="shared" si="160"/>
        <v>1項　国庫負担金</v>
      </c>
      <c r="AJ295" s="12">
        <f t="shared" si="161"/>
        <v>0</v>
      </c>
      <c r="AK295" s="12" t="str">
        <f t="shared" si="162"/>
        <v>事項</v>
      </c>
      <c r="AM295" s="12" t="str">
        <f t="shared" si="163"/>
        <v>16款　国庫支出金1項　国庫負担金</v>
      </c>
      <c r="AP295" s="12" t="str">
        <f t="shared" si="164"/>
        <v>16款　国庫支出金1項　国庫負担金</v>
      </c>
      <c r="AQ295" s="9" t="str">
        <f t="shared" si="165"/>
        <v>16款　国庫支出金1項　国庫負担金</v>
      </c>
    </row>
    <row r="296" spans="1:43" ht="26.4">
      <c r="A296" s="90">
        <f t="shared" si="166"/>
        <v>289</v>
      </c>
      <c r="B296" s="45"/>
      <c r="C296" s="44"/>
      <c r="D296" s="331" t="s">
        <v>10</v>
      </c>
      <c r="E296" s="333"/>
      <c r="F296" s="46"/>
      <c r="G296" s="47"/>
      <c r="H296" s="41">
        <f>SUM(H297)</f>
        <v>1367</v>
      </c>
      <c r="I296" s="41">
        <f>SUM(I297)</f>
        <v>0</v>
      </c>
      <c r="J296" s="41">
        <f t="shared" si="167"/>
        <v>-1367</v>
      </c>
      <c r="K296" s="42"/>
      <c r="L296" s="121"/>
      <c r="M296" s="115" t="str">
        <f t="shared" si="168"/>
        <v/>
      </c>
      <c r="N296" s="29" t="str">
        <f t="shared" si="145"/>
        <v>-</v>
      </c>
      <c r="O296" s="29" t="str">
        <f t="shared" si="146"/>
        <v>-</v>
      </c>
      <c r="P296" s="29" t="str">
        <f t="shared" si="147"/>
        <v>目</v>
      </c>
      <c r="Q296" s="29" t="str">
        <f t="shared" si="148"/>
        <v>-</v>
      </c>
      <c r="R296" s="29" t="str">
        <f t="shared" si="149"/>
        <v>-</v>
      </c>
      <c r="U296" s="9" t="s">
        <v>1117</v>
      </c>
      <c r="V296" s="136" t="str">
        <f t="shared" si="150"/>
        <v/>
      </c>
      <c r="X296" s="9">
        <f t="shared" si="151"/>
        <v>1</v>
      </c>
      <c r="Y296" s="9">
        <f t="shared" si="152"/>
        <v>1</v>
      </c>
      <c r="Z296" s="9">
        <f t="shared" si="153"/>
        <v>1</v>
      </c>
      <c r="AA296" s="9">
        <f t="shared" si="154"/>
        <v>1</v>
      </c>
      <c r="AB296" s="11" t="str">
        <f t="shared" si="155"/>
        <v xml:space="preserve">②
</v>
      </c>
      <c r="AD296" s="43">
        <f t="shared" si="156"/>
        <v>10.5</v>
      </c>
      <c r="AE296" s="43">
        <f t="shared" si="157"/>
        <v>0</v>
      </c>
      <c r="AF296" s="43">
        <f t="shared" si="158"/>
        <v>0</v>
      </c>
      <c r="AH296" s="12" t="str">
        <f t="shared" si="159"/>
        <v>16款　国庫支出金</v>
      </c>
      <c r="AI296" s="12" t="str">
        <f t="shared" si="160"/>
        <v>1項　国庫負担金</v>
      </c>
      <c r="AJ296" s="12" t="str">
        <f t="shared" si="161"/>
        <v>1目　総務費国庫負担金</v>
      </c>
      <c r="AK296" s="12">
        <f t="shared" si="162"/>
        <v>0</v>
      </c>
      <c r="AM296" s="12" t="str">
        <f t="shared" si="163"/>
        <v>16款　国庫支出金1項　国庫負担金1目　総務費国庫負担金</v>
      </c>
      <c r="AP296" s="12" t="str">
        <f t="shared" si="164"/>
        <v>16款　国庫支出金1項　国庫負担金1目　総務費国庫負担金</v>
      </c>
      <c r="AQ296" s="9" t="str">
        <f t="shared" si="165"/>
        <v>16款　国庫支出金1項　国庫負担金1目　総務費国庫負担金</v>
      </c>
    </row>
    <row r="297" spans="1:43" ht="39.6">
      <c r="A297" s="90">
        <f t="shared" si="166"/>
        <v>290</v>
      </c>
      <c r="B297" s="45"/>
      <c r="C297" s="45"/>
      <c r="D297" s="44"/>
      <c r="E297" s="55" t="s">
        <v>152</v>
      </c>
      <c r="F297" s="46" t="s">
        <v>765</v>
      </c>
      <c r="G297" s="47" t="s">
        <v>603</v>
      </c>
      <c r="H297" s="41">
        <v>1367</v>
      </c>
      <c r="I297" s="41"/>
      <c r="J297" s="41">
        <f t="shared" si="167"/>
        <v>-1367</v>
      </c>
      <c r="K297" s="42"/>
      <c r="L297" s="121"/>
      <c r="M297" s="115" t="str">
        <f t="shared" si="168"/>
        <v/>
      </c>
      <c r="N297" s="29" t="str">
        <f t="shared" si="145"/>
        <v>-</v>
      </c>
      <c r="O297" s="29" t="str">
        <f t="shared" si="146"/>
        <v>-</v>
      </c>
      <c r="P297" s="29" t="str">
        <f t="shared" si="147"/>
        <v>-</v>
      </c>
      <c r="Q297" s="29" t="str">
        <f t="shared" si="148"/>
        <v>節</v>
      </c>
      <c r="R297" s="29" t="str">
        <f t="shared" si="149"/>
        <v>事項</v>
      </c>
      <c r="U297" s="9" t="s">
        <v>1117</v>
      </c>
      <c r="V297" s="136" t="str">
        <f t="shared" si="150"/>
        <v>住之江区役所</v>
      </c>
      <c r="X297" s="9">
        <f t="shared" si="151"/>
        <v>1</v>
      </c>
      <c r="Y297" s="9">
        <f t="shared" si="152"/>
        <v>2</v>
      </c>
      <c r="Z297" s="9">
        <f t="shared" si="153"/>
        <v>2</v>
      </c>
      <c r="AA297" s="9">
        <f t="shared" si="154"/>
        <v>2</v>
      </c>
      <c r="AB297" s="11" t="str">
        <f t="shared" si="155"/>
        <v xml:space="preserve">③
</v>
      </c>
      <c r="AD297" s="43">
        <f t="shared" si="156"/>
        <v>0</v>
      </c>
      <c r="AE297" s="43">
        <f t="shared" si="157"/>
        <v>14.5</v>
      </c>
      <c r="AF297" s="43">
        <f t="shared" si="158"/>
        <v>22</v>
      </c>
      <c r="AH297" s="12" t="str">
        <f t="shared" si="159"/>
        <v>16款　国庫支出金</v>
      </c>
      <c r="AI297" s="12" t="str">
        <f t="shared" si="160"/>
        <v>1項　国庫負担金</v>
      </c>
      <c r="AJ297" s="12" t="str">
        <f t="shared" si="161"/>
        <v>1目　総務費国庫負担金</v>
      </c>
      <c r="AK297" s="12" t="str">
        <f t="shared" si="162"/>
        <v>1節　区まちづくり推進費負担金</v>
      </c>
      <c r="AM297" s="12" t="str">
        <f t="shared" si="163"/>
        <v>16款　国庫支出金1項　国庫負担金1目　総務費国庫負担金1節　区まちづくり推進費負担金</v>
      </c>
      <c r="AP297" s="12" t="str">
        <f t="shared" si="164"/>
        <v>16款　国庫支出金1項　国庫負担金1目　総務費国庫負担金1節　区まちづくり推進費負担金</v>
      </c>
      <c r="AQ297" s="9" t="str">
        <f t="shared" si="165"/>
        <v>16款　国庫支出金1項　国庫負担金1目　総務費国庫負担金1節　区まちづくり推進費負担金住之江区役所</v>
      </c>
    </row>
    <row r="298" spans="1:43" ht="26.4">
      <c r="A298" s="90">
        <f t="shared" si="166"/>
        <v>291</v>
      </c>
      <c r="B298" s="45"/>
      <c r="C298" s="45"/>
      <c r="D298" s="331" t="s">
        <v>153</v>
      </c>
      <c r="E298" s="333"/>
      <c r="F298" s="46"/>
      <c r="G298" s="47"/>
      <c r="H298" s="41">
        <f>SUM(H299,H300,H301:H303,H304:H305)</f>
        <v>268062630</v>
      </c>
      <c r="I298" s="41">
        <f>SUM(I299,I300,I301:I303,I304:I305)</f>
        <v>0</v>
      </c>
      <c r="J298" s="41">
        <f t="shared" si="167"/>
        <v>-268062630</v>
      </c>
      <c r="K298" s="42"/>
      <c r="L298" s="121"/>
      <c r="M298" s="115" t="str">
        <f t="shared" si="168"/>
        <v/>
      </c>
      <c r="N298" s="29" t="str">
        <f t="shared" si="145"/>
        <v>-</v>
      </c>
      <c r="O298" s="29" t="str">
        <f t="shared" si="146"/>
        <v>-</v>
      </c>
      <c r="P298" s="29" t="str">
        <f t="shared" si="147"/>
        <v>目</v>
      </c>
      <c r="Q298" s="29" t="str">
        <f t="shared" si="148"/>
        <v>-</v>
      </c>
      <c r="R298" s="29" t="str">
        <f t="shared" si="149"/>
        <v>-</v>
      </c>
      <c r="U298" s="9" t="s">
        <v>1117</v>
      </c>
      <c r="V298" s="136" t="str">
        <f t="shared" si="150"/>
        <v/>
      </c>
      <c r="X298" s="9">
        <f t="shared" si="151"/>
        <v>1</v>
      </c>
      <c r="Y298" s="9">
        <f t="shared" si="152"/>
        <v>1</v>
      </c>
      <c r="Z298" s="9">
        <f t="shared" si="153"/>
        <v>1</v>
      </c>
      <c r="AA298" s="9">
        <f t="shared" si="154"/>
        <v>1</v>
      </c>
      <c r="AB298" s="11" t="str">
        <f t="shared" si="155"/>
        <v xml:space="preserve">②
</v>
      </c>
      <c r="AD298" s="43">
        <f t="shared" si="156"/>
        <v>10.5</v>
      </c>
      <c r="AE298" s="43">
        <f t="shared" si="157"/>
        <v>0</v>
      </c>
      <c r="AF298" s="43">
        <f t="shared" si="158"/>
        <v>0</v>
      </c>
      <c r="AH298" s="12" t="str">
        <f t="shared" si="159"/>
        <v>16款　国庫支出金</v>
      </c>
      <c r="AI298" s="12" t="str">
        <f t="shared" si="160"/>
        <v>1項　国庫負担金</v>
      </c>
      <c r="AJ298" s="12" t="str">
        <f t="shared" si="161"/>
        <v>2目　福祉費国庫負担金</v>
      </c>
      <c r="AK298" s="12">
        <f t="shared" si="162"/>
        <v>0</v>
      </c>
      <c r="AM298" s="12" t="str">
        <f t="shared" si="163"/>
        <v>16款　国庫支出金1項　国庫負担金2目　福祉費国庫負担金</v>
      </c>
      <c r="AP298" s="12" t="str">
        <f t="shared" si="164"/>
        <v>16款　国庫支出金1項　国庫負担金2目　福祉費国庫負担金</v>
      </c>
      <c r="AQ298" s="9" t="str">
        <f t="shared" si="165"/>
        <v>16款　国庫支出金1項　国庫負担金2目　福祉費国庫負担金</v>
      </c>
    </row>
    <row r="299" spans="1:43" ht="39.6">
      <c r="A299" s="90">
        <f t="shared" si="166"/>
        <v>292</v>
      </c>
      <c r="B299" s="45"/>
      <c r="C299" s="45"/>
      <c r="D299" s="44"/>
      <c r="E299" s="107" t="s">
        <v>154</v>
      </c>
      <c r="F299" s="46" t="s">
        <v>794</v>
      </c>
      <c r="G299" s="47" t="s">
        <v>91</v>
      </c>
      <c r="H299" s="41">
        <v>53051776</v>
      </c>
      <c r="I299" s="41"/>
      <c r="J299" s="41">
        <f t="shared" si="167"/>
        <v>-53051776</v>
      </c>
      <c r="K299" s="42"/>
      <c r="L299" s="121"/>
      <c r="M299" s="115" t="str">
        <f t="shared" si="168"/>
        <v/>
      </c>
      <c r="N299" s="29" t="str">
        <f t="shared" si="145"/>
        <v>-</v>
      </c>
      <c r="O299" s="29" t="str">
        <f t="shared" si="146"/>
        <v>-</v>
      </c>
      <c r="P299" s="29" t="str">
        <f t="shared" si="147"/>
        <v>-</v>
      </c>
      <c r="Q299" s="29" t="str">
        <f t="shared" si="148"/>
        <v>節</v>
      </c>
      <c r="R299" s="29" t="str">
        <f t="shared" si="149"/>
        <v>事項</v>
      </c>
      <c r="U299" s="9" t="s">
        <v>1117</v>
      </c>
      <c r="V299" s="136" t="str">
        <f t="shared" si="150"/>
        <v>福祉局</v>
      </c>
      <c r="X299" s="9">
        <f t="shared" si="151"/>
        <v>1</v>
      </c>
      <c r="Y299" s="9">
        <f t="shared" si="152"/>
        <v>1</v>
      </c>
      <c r="Z299" s="9">
        <f t="shared" si="153"/>
        <v>2</v>
      </c>
      <c r="AA299" s="9">
        <f t="shared" si="154"/>
        <v>2</v>
      </c>
      <c r="AB299" s="11" t="str">
        <f t="shared" si="155"/>
        <v xml:space="preserve">③
</v>
      </c>
      <c r="AD299" s="43">
        <f t="shared" si="156"/>
        <v>0</v>
      </c>
      <c r="AE299" s="43">
        <f t="shared" si="157"/>
        <v>12.5</v>
      </c>
      <c r="AF299" s="43">
        <f t="shared" si="158"/>
        <v>19</v>
      </c>
      <c r="AH299" s="12" t="str">
        <f t="shared" si="159"/>
        <v>16款　国庫支出金</v>
      </c>
      <c r="AI299" s="12" t="str">
        <f t="shared" si="160"/>
        <v>1項　国庫負担金</v>
      </c>
      <c r="AJ299" s="12" t="str">
        <f t="shared" si="161"/>
        <v>2目　福祉費国庫負担金</v>
      </c>
      <c r="AK299" s="12" t="str">
        <f t="shared" si="162"/>
        <v>1節　障がい者福祉費負担金</v>
      </c>
      <c r="AM299" s="12" t="str">
        <f t="shared" si="163"/>
        <v>16款　国庫支出金1項　国庫負担金2目　福祉費国庫負担金1節　障がい者福祉費負担金</v>
      </c>
      <c r="AP299" s="12" t="str">
        <f t="shared" si="164"/>
        <v>16款　国庫支出金1項　国庫負担金2目　福祉費国庫負担金1節　障がい者福祉費負担金</v>
      </c>
      <c r="AQ299" s="9" t="str">
        <f t="shared" si="165"/>
        <v>16款　国庫支出金1項　国庫負担金2目　福祉費国庫負担金1節　障がい者福祉費負担金福祉局</v>
      </c>
    </row>
    <row r="300" spans="1:43" ht="39.6">
      <c r="A300" s="90">
        <f t="shared" si="166"/>
        <v>293</v>
      </c>
      <c r="B300" s="45"/>
      <c r="C300" s="45"/>
      <c r="D300" s="45"/>
      <c r="E300" s="107" t="s">
        <v>155</v>
      </c>
      <c r="F300" s="46" t="s">
        <v>1264</v>
      </c>
      <c r="G300" s="47" t="s">
        <v>91</v>
      </c>
      <c r="H300" s="41">
        <v>482332</v>
      </c>
      <c r="I300" s="41"/>
      <c r="J300" s="41">
        <f t="shared" si="167"/>
        <v>-482332</v>
      </c>
      <c r="K300" s="42"/>
      <c r="L300" s="121"/>
      <c r="M300" s="115" t="str">
        <f t="shared" si="168"/>
        <v/>
      </c>
      <c r="N300" s="29" t="str">
        <f t="shared" si="145"/>
        <v>-</v>
      </c>
      <c r="O300" s="29" t="str">
        <f t="shared" si="146"/>
        <v>-</v>
      </c>
      <c r="P300" s="29" t="str">
        <f t="shared" si="147"/>
        <v>-</v>
      </c>
      <c r="Q300" s="29" t="str">
        <f t="shared" si="148"/>
        <v>節</v>
      </c>
      <c r="R300" s="29" t="str">
        <f t="shared" si="149"/>
        <v>事項</v>
      </c>
      <c r="U300" s="9" t="s">
        <v>1117</v>
      </c>
      <c r="V300" s="136" t="str">
        <f t="shared" si="150"/>
        <v>福祉局</v>
      </c>
      <c r="X300" s="9">
        <f t="shared" si="151"/>
        <v>1</v>
      </c>
      <c r="Y300" s="9">
        <f t="shared" si="152"/>
        <v>2</v>
      </c>
      <c r="Z300" s="9">
        <f t="shared" si="153"/>
        <v>2</v>
      </c>
      <c r="AA300" s="9">
        <f t="shared" si="154"/>
        <v>2</v>
      </c>
      <c r="AB300" s="11" t="str">
        <f t="shared" si="155"/>
        <v xml:space="preserve">③
</v>
      </c>
      <c r="AD300" s="43">
        <f t="shared" si="156"/>
        <v>0</v>
      </c>
      <c r="AE300" s="43">
        <f t="shared" si="157"/>
        <v>15.5</v>
      </c>
      <c r="AF300" s="43">
        <f t="shared" si="158"/>
        <v>19</v>
      </c>
      <c r="AH300" s="12" t="str">
        <f>IF(N300="款",B300,AH299)</f>
        <v>16款　国庫支出金</v>
      </c>
      <c r="AI300" s="12" t="str">
        <f>IF(AH299=AH300,IF(O300="項",C300,AI299),0)</f>
        <v>1項　国庫負担金</v>
      </c>
      <c r="AJ300" s="12" t="str">
        <f>IF(AI299=AI300,IF(P300="目",D300,AJ299),0)</f>
        <v>2目　福祉費国庫負担金</v>
      </c>
      <c r="AK300" s="12" t="str">
        <f>IF(AJ299=AJ300,IF(Q300="節",E300,"事項"),0)</f>
        <v>2節　生活困窮者自立支援費負担金</v>
      </c>
      <c r="AM300" s="12" t="str">
        <f t="shared" si="163"/>
        <v>16款　国庫支出金1項　国庫負担金2目　福祉費国庫負担金2節　生活困窮者自立支援費負担金</v>
      </c>
      <c r="AP300" s="12" t="str">
        <f>IF(AM300=0,AP299,AM300)</f>
        <v>16款　国庫支出金1項　国庫負担金2目　福祉費国庫負担金2節　生活困窮者自立支援費負担金</v>
      </c>
      <c r="AQ300" s="9" t="str">
        <f t="shared" si="165"/>
        <v>16款　国庫支出金1項　国庫負担金2目　福祉費国庫負担金2節　生活困窮者自立支援費負担金福祉局</v>
      </c>
    </row>
    <row r="301" spans="1:43" ht="39.6">
      <c r="A301" s="90">
        <f t="shared" si="166"/>
        <v>294</v>
      </c>
      <c r="B301" s="45"/>
      <c r="C301" s="45"/>
      <c r="D301" s="45"/>
      <c r="E301" s="107" t="s">
        <v>156</v>
      </c>
      <c r="F301" s="46" t="s">
        <v>714</v>
      </c>
      <c r="G301" s="47" t="s">
        <v>91</v>
      </c>
      <c r="H301" s="41">
        <v>35212</v>
      </c>
      <c r="I301" s="41"/>
      <c r="J301" s="41">
        <f t="shared" si="167"/>
        <v>-35212</v>
      </c>
      <c r="K301" s="42"/>
      <c r="L301" s="121"/>
      <c r="M301" s="115" t="str">
        <f t="shared" si="168"/>
        <v/>
      </c>
      <c r="N301" s="29" t="str">
        <f t="shared" si="145"/>
        <v>-</v>
      </c>
      <c r="O301" s="29" t="str">
        <f t="shared" si="146"/>
        <v>-</v>
      </c>
      <c r="P301" s="29" t="str">
        <f t="shared" si="147"/>
        <v>-</v>
      </c>
      <c r="Q301" s="29" t="str">
        <f t="shared" si="148"/>
        <v>節</v>
      </c>
      <c r="R301" s="29" t="str">
        <f t="shared" si="149"/>
        <v>事項</v>
      </c>
      <c r="U301" s="9" t="s">
        <v>1117</v>
      </c>
      <c r="V301" s="136" t="str">
        <f t="shared" si="150"/>
        <v>福祉局</v>
      </c>
      <c r="X301" s="9">
        <f t="shared" si="151"/>
        <v>1</v>
      </c>
      <c r="Y301" s="9">
        <f t="shared" si="152"/>
        <v>1</v>
      </c>
      <c r="Z301" s="9">
        <f t="shared" si="153"/>
        <v>2</v>
      </c>
      <c r="AA301" s="9">
        <f t="shared" si="154"/>
        <v>2</v>
      </c>
      <c r="AB301" s="11" t="str">
        <f t="shared" si="155"/>
        <v xml:space="preserve">③
</v>
      </c>
      <c r="AD301" s="43">
        <f t="shared" si="156"/>
        <v>0</v>
      </c>
      <c r="AE301" s="43">
        <f t="shared" si="157"/>
        <v>10.5</v>
      </c>
      <c r="AF301" s="43">
        <f t="shared" si="158"/>
        <v>23</v>
      </c>
      <c r="AH301" s="12" t="str">
        <f t="shared" ref="AH301:AH367" si="169">IF(N301="款",B301,AH300)</f>
        <v>16款　国庫支出金</v>
      </c>
      <c r="AI301" s="12" t="str">
        <f t="shared" ref="AI301:AI367" si="170">IF(AH300=AH301,IF(O301="項",C301,AI300),0)</f>
        <v>1項　国庫負担金</v>
      </c>
      <c r="AJ301" s="12" t="str">
        <f t="shared" ref="AJ301:AJ367" si="171">IF(AI300=AI301,IF(P301="目",D301,AJ300),0)</f>
        <v>2目　福祉費国庫負担金</v>
      </c>
      <c r="AK301" s="12" t="str">
        <f t="shared" ref="AK301:AK367" si="172">IF(AJ300=AJ301,IF(Q301="節",E301,"事項"),0)</f>
        <v>3節　環境改善費負担金</v>
      </c>
      <c r="AM301" s="12" t="str">
        <f t="shared" ref="AM301:AM371" si="173">IF(AI301=0,AH301,IF(AJ301=0,CONCATENATE(AH301,AI301),IF(AK301=0,CONCATENATE(AH301,AI301,AJ301),IF(AK301="事項",0,CONCATENATE(AH301,AI301,AJ301,AK301)))))</f>
        <v>16款　国庫支出金1項　国庫負担金2目　福祉費国庫負担金3節　環境改善費負担金</v>
      </c>
      <c r="AP301" s="12" t="str">
        <f t="shared" ref="AP301:AP367" si="174">IF(AM301=0,AP300,AM301)</f>
        <v>16款　国庫支出金1項　国庫負担金2目　福祉費国庫負担金3節　環境改善費負担金</v>
      </c>
      <c r="AQ301" s="9" t="str">
        <f t="shared" ref="AQ301:AQ371" si="175">CONCATENATE(AP301,V301)</f>
        <v>16款　国庫支出金1項　国庫負担金2目　福祉費国庫負担金3節　環境改善費負担金福祉局</v>
      </c>
    </row>
    <row r="302" spans="1:43" ht="39.6">
      <c r="A302" s="90">
        <f t="shared" si="166"/>
        <v>295</v>
      </c>
      <c r="B302" s="45"/>
      <c r="C302" s="45"/>
      <c r="D302" s="45"/>
      <c r="E302" s="107" t="s">
        <v>157</v>
      </c>
      <c r="F302" s="46" t="s">
        <v>851</v>
      </c>
      <c r="G302" s="47" t="s">
        <v>91</v>
      </c>
      <c r="H302" s="41">
        <v>494420</v>
      </c>
      <c r="I302" s="41"/>
      <c r="J302" s="41">
        <f t="shared" si="167"/>
        <v>-494420</v>
      </c>
      <c r="K302" s="42"/>
      <c r="L302" s="121"/>
      <c r="M302" s="115" t="str">
        <f t="shared" si="168"/>
        <v/>
      </c>
      <c r="N302" s="29" t="str">
        <f t="shared" si="145"/>
        <v>-</v>
      </c>
      <c r="O302" s="29" t="str">
        <f t="shared" si="146"/>
        <v>-</v>
      </c>
      <c r="P302" s="29" t="str">
        <f t="shared" si="147"/>
        <v>-</v>
      </c>
      <c r="Q302" s="29" t="str">
        <f t="shared" si="148"/>
        <v>節</v>
      </c>
      <c r="R302" s="29" t="str">
        <f t="shared" si="149"/>
        <v>事項</v>
      </c>
      <c r="U302" s="9" t="s">
        <v>1117</v>
      </c>
      <c r="V302" s="136" t="str">
        <f t="shared" si="150"/>
        <v>福祉局</v>
      </c>
      <c r="X302" s="9">
        <f t="shared" si="151"/>
        <v>1</v>
      </c>
      <c r="Y302" s="9">
        <f t="shared" si="152"/>
        <v>1</v>
      </c>
      <c r="Z302" s="9">
        <f t="shared" si="153"/>
        <v>2</v>
      </c>
      <c r="AA302" s="9">
        <f t="shared" si="154"/>
        <v>2</v>
      </c>
      <c r="AB302" s="11" t="str">
        <f t="shared" si="155"/>
        <v xml:space="preserve">③
</v>
      </c>
      <c r="AD302" s="43">
        <f t="shared" si="156"/>
        <v>0</v>
      </c>
      <c r="AE302" s="43">
        <f t="shared" si="157"/>
        <v>10.5</v>
      </c>
      <c r="AF302" s="43">
        <f t="shared" si="158"/>
        <v>21</v>
      </c>
      <c r="AH302" s="12" t="str">
        <f t="shared" si="169"/>
        <v>16款　国庫支出金</v>
      </c>
      <c r="AI302" s="12" t="str">
        <f t="shared" si="170"/>
        <v>1項　国庫負担金</v>
      </c>
      <c r="AJ302" s="12" t="str">
        <f t="shared" si="171"/>
        <v>2目　福祉費国庫負担金</v>
      </c>
      <c r="AK302" s="12" t="str">
        <f t="shared" si="172"/>
        <v>4節　其他福祉費負担金</v>
      </c>
      <c r="AM302" s="12" t="str">
        <f t="shared" si="173"/>
        <v>16款　国庫支出金1項　国庫負担金2目　福祉費国庫負担金4節　其他福祉費負担金</v>
      </c>
      <c r="AP302" s="12" t="str">
        <f t="shared" si="174"/>
        <v>16款　国庫支出金1項　国庫負担金2目　福祉費国庫負担金4節　其他福祉費負担金</v>
      </c>
      <c r="AQ302" s="9" t="str">
        <f t="shared" si="175"/>
        <v>16款　国庫支出金1項　国庫負担金2目　福祉費国庫負担金4節　其他福祉費負担金福祉局</v>
      </c>
    </row>
    <row r="303" spans="1:43" ht="26.4">
      <c r="A303" s="90">
        <f t="shared" si="166"/>
        <v>296</v>
      </c>
      <c r="B303" s="45"/>
      <c r="C303" s="45"/>
      <c r="D303" s="45"/>
      <c r="E303" s="107" t="s">
        <v>158</v>
      </c>
      <c r="F303" s="46" t="s">
        <v>1265</v>
      </c>
      <c r="G303" s="47" t="s">
        <v>91</v>
      </c>
      <c r="H303" s="41">
        <v>209021251</v>
      </c>
      <c r="I303" s="41"/>
      <c r="J303" s="41">
        <f t="shared" si="167"/>
        <v>-209021251</v>
      </c>
      <c r="K303" s="42"/>
      <c r="L303" s="121"/>
      <c r="M303" s="115" t="str">
        <f t="shared" si="168"/>
        <v/>
      </c>
      <c r="N303" s="29" t="str">
        <f t="shared" si="145"/>
        <v>-</v>
      </c>
      <c r="O303" s="29" t="str">
        <f t="shared" si="146"/>
        <v>-</v>
      </c>
      <c r="P303" s="29" t="str">
        <f t="shared" si="147"/>
        <v>-</v>
      </c>
      <c r="Q303" s="29" t="str">
        <f t="shared" si="148"/>
        <v>節</v>
      </c>
      <c r="R303" s="29" t="str">
        <f t="shared" si="149"/>
        <v>事項</v>
      </c>
      <c r="U303" s="9" t="s">
        <v>1117</v>
      </c>
      <c r="V303" s="136" t="str">
        <f t="shared" si="150"/>
        <v>福祉局</v>
      </c>
      <c r="X303" s="9">
        <f t="shared" si="151"/>
        <v>1</v>
      </c>
      <c r="Y303" s="9">
        <f t="shared" si="152"/>
        <v>1</v>
      </c>
      <c r="Z303" s="9">
        <f t="shared" si="153"/>
        <v>1</v>
      </c>
      <c r="AA303" s="9">
        <f t="shared" si="154"/>
        <v>1</v>
      </c>
      <c r="AB303" s="11" t="str">
        <f t="shared" si="155"/>
        <v xml:space="preserve">②
</v>
      </c>
      <c r="AD303" s="43">
        <f t="shared" si="156"/>
        <v>0</v>
      </c>
      <c r="AE303" s="43">
        <f t="shared" si="157"/>
        <v>10.5</v>
      </c>
      <c r="AF303" s="43">
        <f t="shared" si="158"/>
        <v>11</v>
      </c>
      <c r="AH303" s="12" t="str">
        <f t="shared" si="169"/>
        <v>16款　国庫支出金</v>
      </c>
      <c r="AI303" s="12" t="str">
        <f t="shared" si="170"/>
        <v>1項　国庫負担金</v>
      </c>
      <c r="AJ303" s="12" t="str">
        <f t="shared" si="171"/>
        <v>2目　福祉費国庫負担金</v>
      </c>
      <c r="AK303" s="12" t="str">
        <f t="shared" si="172"/>
        <v>5節　生活保護費負担金</v>
      </c>
      <c r="AM303" s="12" t="str">
        <f t="shared" si="173"/>
        <v>16款　国庫支出金1項　国庫負担金2目　福祉費国庫負担金5節　生活保護費負担金</v>
      </c>
      <c r="AP303" s="12" t="str">
        <f t="shared" si="174"/>
        <v>16款　国庫支出金1項　国庫負担金2目　福祉費国庫負担金5節　生活保護費負担金</v>
      </c>
      <c r="AQ303" s="9" t="str">
        <f t="shared" si="175"/>
        <v>16款　国庫支出金1項　国庫負担金2目　福祉費国庫負担金5節　生活保護費負担金福祉局</v>
      </c>
    </row>
    <row r="304" spans="1:43" ht="39.6">
      <c r="A304" s="90">
        <f t="shared" si="166"/>
        <v>297</v>
      </c>
      <c r="B304" s="45"/>
      <c r="C304" s="45"/>
      <c r="D304" s="45"/>
      <c r="E304" s="107" t="s">
        <v>159</v>
      </c>
      <c r="F304" s="107" t="s">
        <v>621</v>
      </c>
      <c r="G304" s="47" t="s">
        <v>91</v>
      </c>
      <c r="H304" s="41">
        <v>3385722</v>
      </c>
      <c r="I304" s="41"/>
      <c r="J304" s="41">
        <f t="shared" si="167"/>
        <v>-3385722</v>
      </c>
      <c r="K304" s="42"/>
      <c r="L304" s="121"/>
      <c r="M304" s="115" t="str">
        <f t="shared" si="168"/>
        <v/>
      </c>
      <c r="N304" s="29" t="str">
        <f t="shared" si="145"/>
        <v>-</v>
      </c>
      <c r="O304" s="29" t="str">
        <f t="shared" si="146"/>
        <v>-</v>
      </c>
      <c r="P304" s="29" t="str">
        <f t="shared" si="147"/>
        <v>-</v>
      </c>
      <c r="Q304" s="29" t="str">
        <f t="shared" si="148"/>
        <v>節</v>
      </c>
      <c r="R304" s="29" t="str">
        <f t="shared" si="149"/>
        <v>事項</v>
      </c>
      <c r="U304" s="9" t="s">
        <v>1117</v>
      </c>
      <c r="V304" s="136" t="str">
        <f t="shared" si="150"/>
        <v>福祉局</v>
      </c>
      <c r="X304" s="9">
        <f t="shared" si="151"/>
        <v>1</v>
      </c>
      <c r="Y304" s="9">
        <f t="shared" si="152"/>
        <v>2</v>
      </c>
      <c r="Z304" s="9">
        <f t="shared" si="153"/>
        <v>1</v>
      </c>
      <c r="AA304" s="9">
        <f t="shared" si="154"/>
        <v>2</v>
      </c>
      <c r="AB304" s="11" t="str">
        <f t="shared" si="155"/>
        <v xml:space="preserve">③
</v>
      </c>
      <c r="AD304" s="43">
        <f t="shared" si="156"/>
        <v>0</v>
      </c>
      <c r="AE304" s="43">
        <f t="shared" si="157"/>
        <v>14.5</v>
      </c>
      <c r="AF304" s="43">
        <f t="shared" si="158"/>
        <v>15</v>
      </c>
      <c r="AH304" s="12" t="str">
        <f t="shared" si="169"/>
        <v>16款　国庫支出金</v>
      </c>
      <c r="AI304" s="12" t="str">
        <f t="shared" si="170"/>
        <v>1項　国庫負担金</v>
      </c>
      <c r="AJ304" s="12" t="str">
        <f t="shared" si="171"/>
        <v>2目　福祉費国庫負担金</v>
      </c>
      <c r="AK304" s="12" t="str">
        <f t="shared" si="172"/>
        <v>6節　国民健康保険事業費負担金</v>
      </c>
      <c r="AM304" s="12" t="str">
        <f t="shared" si="173"/>
        <v>16款　国庫支出金1項　国庫負担金2目　福祉費国庫負担金6節　国民健康保険事業費負担金</v>
      </c>
      <c r="AP304" s="12" t="str">
        <f t="shared" si="174"/>
        <v>16款　国庫支出金1項　国庫負担金2目　福祉費国庫負担金6節　国民健康保険事業費負担金</v>
      </c>
      <c r="AQ304" s="9" t="str">
        <f t="shared" si="175"/>
        <v>16款　国庫支出金1項　国庫負担金2目　福祉費国庫負担金6節　国民健康保険事業費負担金福祉局</v>
      </c>
    </row>
    <row r="305" spans="1:43" ht="26.4">
      <c r="A305" s="90">
        <f t="shared" si="166"/>
        <v>298</v>
      </c>
      <c r="B305" s="45"/>
      <c r="C305" s="45"/>
      <c r="D305" s="45"/>
      <c r="E305" s="107" t="s">
        <v>160</v>
      </c>
      <c r="F305" s="107" t="s">
        <v>795</v>
      </c>
      <c r="G305" s="47" t="s">
        <v>91</v>
      </c>
      <c r="H305" s="41">
        <v>1591917</v>
      </c>
      <c r="I305" s="41"/>
      <c r="J305" s="41">
        <f t="shared" si="167"/>
        <v>-1591917</v>
      </c>
      <c r="K305" s="42"/>
      <c r="L305" s="121"/>
      <c r="M305" s="115" t="str">
        <f t="shared" si="168"/>
        <v/>
      </c>
      <c r="N305" s="29" t="str">
        <f t="shared" si="145"/>
        <v>-</v>
      </c>
      <c r="O305" s="29" t="str">
        <f t="shared" si="146"/>
        <v>-</v>
      </c>
      <c r="P305" s="29" t="str">
        <f t="shared" si="147"/>
        <v>-</v>
      </c>
      <c r="Q305" s="29" t="str">
        <f t="shared" si="148"/>
        <v>節</v>
      </c>
      <c r="R305" s="29" t="str">
        <f t="shared" si="149"/>
        <v>事項</v>
      </c>
      <c r="U305" s="9" t="s">
        <v>1117</v>
      </c>
      <c r="V305" s="136" t="str">
        <f t="shared" si="150"/>
        <v>福祉局</v>
      </c>
      <c r="X305" s="9">
        <f t="shared" si="151"/>
        <v>1</v>
      </c>
      <c r="Y305" s="9">
        <f t="shared" si="152"/>
        <v>1</v>
      </c>
      <c r="Z305" s="9">
        <f t="shared" si="153"/>
        <v>1</v>
      </c>
      <c r="AA305" s="9">
        <f t="shared" si="154"/>
        <v>1</v>
      </c>
      <c r="AB305" s="11" t="str">
        <f t="shared" si="155"/>
        <v xml:space="preserve">②
</v>
      </c>
      <c r="AD305" s="43">
        <f t="shared" si="156"/>
        <v>0</v>
      </c>
      <c r="AE305" s="43">
        <f t="shared" si="157"/>
        <v>12.5</v>
      </c>
      <c r="AF305" s="43">
        <f t="shared" si="158"/>
        <v>16</v>
      </c>
      <c r="AH305" s="12" t="str">
        <f t="shared" si="169"/>
        <v>16款　国庫支出金</v>
      </c>
      <c r="AI305" s="12" t="str">
        <f t="shared" si="170"/>
        <v>1項　国庫負担金</v>
      </c>
      <c r="AJ305" s="12" t="str">
        <f t="shared" si="171"/>
        <v>2目　福祉費国庫負担金</v>
      </c>
      <c r="AK305" s="12" t="str">
        <f t="shared" si="172"/>
        <v>7節　介護保険事業費負担金</v>
      </c>
      <c r="AM305" s="12" t="str">
        <f t="shared" si="173"/>
        <v>16款　国庫支出金1項　国庫負担金2目　福祉費国庫負担金7節　介護保険事業費負担金</v>
      </c>
      <c r="AP305" s="12" t="str">
        <f t="shared" si="174"/>
        <v>16款　国庫支出金1項　国庫負担金2目　福祉費国庫負担金7節　介護保険事業費負担金</v>
      </c>
      <c r="AQ305" s="9" t="str">
        <f t="shared" si="175"/>
        <v>16款　国庫支出金1項　国庫負担金2目　福祉費国庫負担金7節　介護保険事業費負担金福祉局</v>
      </c>
    </row>
    <row r="306" spans="1:43" ht="26.4">
      <c r="A306" s="90">
        <f t="shared" si="166"/>
        <v>299</v>
      </c>
      <c r="B306" s="45"/>
      <c r="C306" s="45"/>
      <c r="D306" s="331" t="s">
        <v>161</v>
      </c>
      <c r="E306" s="333"/>
      <c r="F306" s="46"/>
      <c r="G306" s="47"/>
      <c r="H306" s="41">
        <f>SUM(H307:H309)</f>
        <v>8795959</v>
      </c>
      <c r="I306" s="41">
        <f>SUM(I307:I309)</f>
        <v>0</v>
      </c>
      <c r="J306" s="41">
        <f t="shared" si="167"/>
        <v>-8795959</v>
      </c>
      <c r="K306" s="42"/>
      <c r="L306" s="121"/>
      <c r="M306" s="115" t="str">
        <f t="shared" si="168"/>
        <v/>
      </c>
      <c r="N306" s="29" t="str">
        <f t="shared" si="145"/>
        <v>-</v>
      </c>
      <c r="O306" s="29" t="str">
        <f t="shared" si="146"/>
        <v>-</v>
      </c>
      <c r="P306" s="29" t="str">
        <f t="shared" si="147"/>
        <v>目</v>
      </c>
      <c r="Q306" s="29" t="str">
        <f t="shared" si="148"/>
        <v>-</v>
      </c>
      <c r="R306" s="29" t="str">
        <f t="shared" si="149"/>
        <v>-</v>
      </c>
      <c r="U306" s="9" t="s">
        <v>1117</v>
      </c>
      <c r="V306" s="136" t="str">
        <f t="shared" si="150"/>
        <v/>
      </c>
      <c r="X306" s="9">
        <f t="shared" si="151"/>
        <v>1</v>
      </c>
      <c r="Y306" s="9">
        <f t="shared" si="152"/>
        <v>1</v>
      </c>
      <c r="Z306" s="9">
        <f t="shared" si="153"/>
        <v>1</v>
      </c>
      <c r="AA306" s="9">
        <f t="shared" si="154"/>
        <v>1</v>
      </c>
      <c r="AB306" s="11" t="str">
        <f t="shared" si="155"/>
        <v xml:space="preserve">②
</v>
      </c>
      <c r="AD306" s="43">
        <f t="shared" si="156"/>
        <v>10.5</v>
      </c>
      <c r="AE306" s="43">
        <f t="shared" si="157"/>
        <v>0</v>
      </c>
      <c r="AF306" s="43">
        <f t="shared" si="158"/>
        <v>0</v>
      </c>
      <c r="AH306" s="12" t="str">
        <f t="shared" si="169"/>
        <v>16款　国庫支出金</v>
      </c>
      <c r="AI306" s="12" t="str">
        <f t="shared" si="170"/>
        <v>1項　国庫負担金</v>
      </c>
      <c r="AJ306" s="12" t="str">
        <f t="shared" si="171"/>
        <v>3目　健康費国庫負担金</v>
      </c>
      <c r="AK306" s="12">
        <f t="shared" si="172"/>
        <v>0</v>
      </c>
      <c r="AM306" s="12" t="str">
        <f t="shared" si="173"/>
        <v>16款　国庫支出金1項　国庫負担金3目　健康費国庫負担金</v>
      </c>
      <c r="AP306" s="12" t="str">
        <f t="shared" si="174"/>
        <v>16款　国庫支出金1項　国庫負担金3目　健康費国庫負担金</v>
      </c>
      <c r="AQ306" s="9" t="str">
        <f t="shared" si="175"/>
        <v>16款　国庫支出金1項　国庫負担金3目　健康費国庫負担金</v>
      </c>
    </row>
    <row r="307" spans="1:43" ht="26.4">
      <c r="A307" s="90">
        <f t="shared" si="166"/>
        <v>300</v>
      </c>
      <c r="B307" s="45"/>
      <c r="C307" s="45"/>
      <c r="D307" s="44"/>
      <c r="E307" s="107" t="s">
        <v>162</v>
      </c>
      <c r="F307" s="46" t="s">
        <v>752</v>
      </c>
      <c r="G307" s="47" t="s">
        <v>82</v>
      </c>
      <c r="H307" s="41">
        <v>309357</v>
      </c>
      <c r="I307" s="41"/>
      <c r="J307" s="41">
        <f t="shared" si="167"/>
        <v>-309357</v>
      </c>
      <c r="K307" s="42"/>
      <c r="L307" s="121"/>
      <c r="M307" s="115" t="str">
        <f t="shared" si="168"/>
        <v/>
      </c>
      <c r="N307" s="29" t="str">
        <f t="shared" si="145"/>
        <v>-</v>
      </c>
      <c r="O307" s="29" t="str">
        <f t="shared" si="146"/>
        <v>-</v>
      </c>
      <c r="P307" s="29" t="str">
        <f t="shared" si="147"/>
        <v>-</v>
      </c>
      <c r="Q307" s="29" t="str">
        <f t="shared" si="148"/>
        <v>節</v>
      </c>
      <c r="R307" s="29" t="str">
        <f t="shared" si="149"/>
        <v>事項</v>
      </c>
      <c r="U307" s="9" t="s">
        <v>1117</v>
      </c>
      <c r="V307" s="136" t="str">
        <f t="shared" si="150"/>
        <v>健康局</v>
      </c>
      <c r="X307" s="9">
        <f t="shared" si="151"/>
        <v>1</v>
      </c>
      <c r="Y307" s="9">
        <f t="shared" si="152"/>
        <v>1</v>
      </c>
      <c r="Z307" s="9">
        <f t="shared" si="153"/>
        <v>1</v>
      </c>
      <c r="AA307" s="9">
        <f t="shared" si="154"/>
        <v>1</v>
      </c>
      <c r="AB307" s="11" t="str">
        <f t="shared" si="155"/>
        <v xml:space="preserve">②
</v>
      </c>
      <c r="AD307" s="43">
        <f t="shared" si="156"/>
        <v>0</v>
      </c>
      <c r="AE307" s="43">
        <f t="shared" si="157"/>
        <v>11.5</v>
      </c>
      <c r="AF307" s="43">
        <f t="shared" si="158"/>
        <v>17</v>
      </c>
      <c r="AH307" s="12" t="str">
        <f t="shared" si="169"/>
        <v>16款　国庫支出金</v>
      </c>
      <c r="AI307" s="12" t="str">
        <f t="shared" si="170"/>
        <v>1項　国庫負担金</v>
      </c>
      <c r="AJ307" s="12" t="str">
        <f t="shared" si="171"/>
        <v>3目　健康費国庫負担金</v>
      </c>
      <c r="AK307" s="12" t="str">
        <f t="shared" si="172"/>
        <v>1節　感染症予防費負担金</v>
      </c>
      <c r="AM307" s="12" t="str">
        <f t="shared" si="173"/>
        <v>16款　国庫支出金1項　国庫負担金3目　健康費国庫負担金1節　感染症予防費負担金</v>
      </c>
      <c r="AP307" s="12" t="str">
        <f t="shared" si="174"/>
        <v>16款　国庫支出金1項　国庫負担金3目　健康費国庫負担金1節　感染症予防費負担金</v>
      </c>
      <c r="AQ307" s="9" t="str">
        <f t="shared" si="175"/>
        <v>16款　国庫支出金1項　国庫負担金3目　健康費国庫負担金1節　感染症予防費負担金健康局</v>
      </c>
    </row>
    <row r="308" spans="1:43" ht="26.4">
      <c r="A308" s="90">
        <f t="shared" si="166"/>
        <v>301</v>
      </c>
      <c r="B308" s="45"/>
      <c r="C308" s="45"/>
      <c r="D308" s="45"/>
      <c r="E308" s="107" t="s">
        <v>163</v>
      </c>
      <c r="F308" s="46" t="s">
        <v>1266</v>
      </c>
      <c r="G308" s="47" t="s">
        <v>82</v>
      </c>
      <c r="H308" s="41">
        <v>8395782</v>
      </c>
      <c r="I308" s="41"/>
      <c r="J308" s="41">
        <f t="shared" si="167"/>
        <v>-8395782</v>
      </c>
      <c r="K308" s="42"/>
      <c r="L308" s="121"/>
      <c r="M308" s="115" t="str">
        <f t="shared" si="168"/>
        <v/>
      </c>
      <c r="N308" s="29" t="str">
        <f t="shared" si="145"/>
        <v>-</v>
      </c>
      <c r="O308" s="29" t="str">
        <f t="shared" si="146"/>
        <v>-</v>
      </c>
      <c r="P308" s="29" t="str">
        <f t="shared" si="147"/>
        <v>-</v>
      </c>
      <c r="Q308" s="29" t="str">
        <f t="shared" si="148"/>
        <v>節</v>
      </c>
      <c r="R308" s="29" t="str">
        <f t="shared" si="149"/>
        <v>事項</v>
      </c>
      <c r="U308" s="9" t="s">
        <v>1117</v>
      </c>
      <c r="V308" s="136" t="str">
        <f t="shared" si="150"/>
        <v>健康局</v>
      </c>
      <c r="X308" s="9">
        <f t="shared" si="151"/>
        <v>1</v>
      </c>
      <c r="Y308" s="9">
        <f t="shared" si="152"/>
        <v>1</v>
      </c>
      <c r="Z308" s="9">
        <f t="shared" si="153"/>
        <v>1</v>
      </c>
      <c r="AA308" s="9">
        <f t="shared" si="154"/>
        <v>1</v>
      </c>
      <c r="AB308" s="11" t="str">
        <f t="shared" si="155"/>
        <v xml:space="preserve">②
</v>
      </c>
      <c r="AD308" s="43">
        <f t="shared" si="156"/>
        <v>0</v>
      </c>
      <c r="AE308" s="43">
        <f t="shared" si="157"/>
        <v>10.5</v>
      </c>
      <c r="AF308" s="43">
        <f t="shared" si="158"/>
        <v>15</v>
      </c>
      <c r="AH308" s="12" t="str">
        <f t="shared" si="169"/>
        <v>16款　国庫支出金</v>
      </c>
      <c r="AI308" s="12" t="str">
        <f t="shared" si="170"/>
        <v>1項　国庫負担金</v>
      </c>
      <c r="AJ308" s="12" t="str">
        <f t="shared" si="171"/>
        <v>3目　健康費国庫負担金</v>
      </c>
      <c r="AK308" s="12" t="str">
        <f t="shared" si="172"/>
        <v>2節　保健医療費負担金</v>
      </c>
      <c r="AM308" s="12" t="str">
        <f t="shared" si="173"/>
        <v>16款　国庫支出金1項　国庫負担金3目　健康費国庫負担金2節　保健医療費負担金</v>
      </c>
      <c r="AP308" s="12" t="str">
        <f t="shared" si="174"/>
        <v>16款　国庫支出金1項　国庫負担金3目　健康費国庫負担金2節　保健医療費負担金</v>
      </c>
      <c r="AQ308" s="9" t="str">
        <f t="shared" si="175"/>
        <v>16款　国庫支出金1項　国庫負担金3目　健康費国庫負担金2節　保健医療費負担金健康局</v>
      </c>
    </row>
    <row r="309" spans="1:43" ht="39.6">
      <c r="A309" s="90">
        <f t="shared" si="166"/>
        <v>302</v>
      </c>
      <c r="B309" s="45"/>
      <c r="C309" s="45"/>
      <c r="D309" s="45"/>
      <c r="E309" s="107" t="s">
        <v>164</v>
      </c>
      <c r="F309" s="46" t="s">
        <v>750</v>
      </c>
      <c r="G309" s="47" t="s">
        <v>82</v>
      </c>
      <c r="H309" s="41">
        <v>90820</v>
      </c>
      <c r="I309" s="41"/>
      <c r="J309" s="41">
        <f t="shared" si="167"/>
        <v>-90820</v>
      </c>
      <c r="K309" s="42"/>
      <c r="L309" s="121"/>
      <c r="M309" s="115" t="str">
        <f t="shared" si="168"/>
        <v/>
      </c>
      <c r="N309" s="29" t="str">
        <f t="shared" si="145"/>
        <v>-</v>
      </c>
      <c r="O309" s="29" t="str">
        <f t="shared" si="146"/>
        <v>-</v>
      </c>
      <c r="P309" s="29" t="str">
        <f t="shared" si="147"/>
        <v>-</v>
      </c>
      <c r="Q309" s="29" t="str">
        <f t="shared" si="148"/>
        <v>節</v>
      </c>
      <c r="R309" s="29" t="str">
        <f t="shared" si="149"/>
        <v>事項</v>
      </c>
      <c r="U309" s="9" t="s">
        <v>1117</v>
      </c>
      <c r="V309" s="136" t="str">
        <f t="shared" si="150"/>
        <v>健康局</v>
      </c>
      <c r="X309" s="9">
        <f t="shared" si="151"/>
        <v>1</v>
      </c>
      <c r="Y309" s="9">
        <f t="shared" si="152"/>
        <v>1</v>
      </c>
      <c r="Z309" s="9">
        <f t="shared" si="153"/>
        <v>2</v>
      </c>
      <c r="AA309" s="9">
        <f t="shared" si="154"/>
        <v>2</v>
      </c>
      <c r="AB309" s="11" t="str">
        <f t="shared" si="155"/>
        <v xml:space="preserve">③
</v>
      </c>
      <c r="AD309" s="43">
        <f t="shared" si="156"/>
        <v>0</v>
      </c>
      <c r="AE309" s="43">
        <f t="shared" si="157"/>
        <v>10.5</v>
      </c>
      <c r="AF309" s="43">
        <f t="shared" si="158"/>
        <v>22</v>
      </c>
      <c r="AH309" s="12" t="str">
        <f t="shared" si="169"/>
        <v>16款　国庫支出金</v>
      </c>
      <c r="AI309" s="12" t="str">
        <f t="shared" si="170"/>
        <v>1項　国庫負担金</v>
      </c>
      <c r="AJ309" s="12" t="str">
        <f t="shared" si="171"/>
        <v>3目　健康費国庫負担金</v>
      </c>
      <c r="AK309" s="12" t="str">
        <f t="shared" si="172"/>
        <v>3節　公害保健費負担金</v>
      </c>
      <c r="AM309" s="12" t="str">
        <f t="shared" si="173"/>
        <v>16款　国庫支出金1項　国庫負担金3目　健康費国庫負担金3節　公害保健費負担金</v>
      </c>
      <c r="AP309" s="12" t="str">
        <f t="shared" si="174"/>
        <v>16款　国庫支出金1項　国庫負担金3目　健康費国庫負担金3節　公害保健費負担金</v>
      </c>
      <c r="AQ309" s="9" t="str">
        <f t="shared" si="175"/>
        <v>16款　国庫支出金1項　国庫負担金3目　健康費国庫負担金3節　公害保健費負担金健康局</v>
      </c>
    </row>
    <row r="310" spans="1:43" ht="27" customHeight="1">
      <c r="A310" s="90">
        <f t="shared" si="166"/>
        <v>303</v>
      </c>
      <c r="B310" s="45"/>
      <c r="C310" s="45"/>
      <c r="D310" s="331" t="s">
        <v>11</v>
      </c>
      <c r="E310" s="333"/>
      <c r="F310" s="39"/>
      <c r="G310" s="40"/>
      <c r="H310" s="41">
        <f>SUM(H311,H314,H315)</f>
        <v>65929135</v>
      </c>
      <c r="I310" s="41">
        <f>SUM(I311,I314,I315)</f>
        <v>0</v>
      </c>
      <c r="J310" s="41">
        <f t="shared" si="167"/>
        <v>-65929135</v>
      </c>
      <c r="K310" s="42"/>
      <c r="L310" s="123"/>
      <c r="M310" s="116" t="str">
        <f t="shared" si="168"/>
        <v/>
      </c>
      <c r="N310" s="29" t="str">
        <f t="shared" si="145"/>
        <v>-</v>
      </c>
      <c r="O310" s="29" t="str">
        <f t="shared" si="146"/>
        <v>-</v>
      </c>
      <c r="P310" s="29" t="str">
        <f t="shared" si="147"/>
        <v>目</v>
      </c>
      <c r="Q310" s="29" t="str">
        <f t="shared" si="148"/>
        <v>-</v>
      </c>
      <c r="R310" s="29" t="str">
        <f t="shared" si="149"/>
        <v>-</v>
      </c>
      <c r="U310" s="9" t="s">
        <v>1117</v>
      </c>
      <c r="V310" s="136" t="str">
        <f t="shared" si="150"/>
        <v/>
      </c>
      <c r="X310" s="9">
        <f t="shared" si="151"/>
        <v>2</v>
      </c>
      <c r="Y310" s="9">
        <f t="shared" si="152"/>
        <v>1</v>
      </c>
      <c r="Z310" s="9">
        <f t="shared" si="153"/>
        <v>1</v>
      </c>
      <c r="AA310" s="9">
        <f t="shared" si="154"/>
        <v>2</v>
      </c>
      <c r="AB310" s="11" t="str">
        <f t="shared" si="155"/>
        <v xml:space="preserve">③
</v>
      </c>
      <c r="AD310" s="43">
        <f t="shared" si="156"/>
        <v>14.5</v>
      </c>
      <c r="AE310" s="43">
        <f t="shared" si="157"/>
        <v>0</v>
      </c>
      <c r="AF310" s="43">
        <f t="shared" si="158"/>
        <v>0</v>
      </c>
      <c r="AH310" s="12" t="str">
        <f t="shared" si="169"/>
        <v>16款　国庫支出金</v>
      </c>
      <c r="AI310" s="12" t="str">
        <f t="shared" si="170"/>
        <v>1項　国庫負担金</v>
      </c>
      <c r="AJ310" s="12" t="str">
        <f t="shared" si="171"/>
        <v>4目　こども青少年費国庫負担金</v>
      </c>
      <c r="AK310" s="12">
        <f t="shared" si="172"/>
        <v>0</v>
      </c>
      <c r="AM310" s="12" t="str">
        <f t="shared" si="173"/>
        <v>16款　国庫支出金1項　国庫負担金4目　こども青少年費国庫負担金</v>
      </c>
      <c r="AP310" s="12" t="str">
        <f t="shared" si="174"/>
        <v>16款　国庫支出金1項　国庫負担金4目　こども青少年費国庫負担金</v>
      </c>
      <c r="AQ310" s="9" t="str">
        <f t="shared" si="175"/>
        <v>16款　国庫支出金1項　国庫負担金4目　こども青少年費国庫負担金</v>
      </c>
    </row>
    <row r="311" spans="1:43" ht="26.4">
      <c r="A311" s="90">
        <f t="shared" si="166"/>
        <v>304</v>
      </c>
      <c r="B311" s="45"/>
      <c r="C311" s="45"/>
      <c r="D311" s="44"/>
      <c r="E311" s="55" t="s">
        <v>12</v>
      </c>
      <c r="F311" s="46"/>
      <c r="G311" s="47"/>
      <c r="H311" s="41">
        <f>SUM(H312:H313)</f>
        <v>27944167</v>
      </c>
      <c r="I311" s="41">
        <f>SUM(I312:I313)</f>
        <v>0</v>
      </c>
      <c r="J311" s="41">
        <f t="shared" si="167"/>
        <v>-27944167</v>
      </c>
      <c r="K311" s="42"/>
      <c r="L311" s="121"/>
      <c r="M311" s="115" t="str">
        <f t="shared" si="168"/>
        <v/>
      </c>
      <c r="N311" s="29" t="str">
        <f t="shared" si="145"/>
        <v>-</v>
      </c>
      <c r="O311" s="29" t="str">
        <f t="shared" si="146"/>
        <v>-</v>
      </c>
      <c r="P311" s="29" t="str">
        <f t="shared" si="147"/>
        <v>-</v>
      </c>
      <c r="Q311" s="29" t="str">
        <f t="shared" si="148"/>
        <v>節</v>
      </c>
      <c r="R311" s="29" t="str">
        <f t="shared" si="149"/>
        <v>-</v>
      </c>
      <c r="U311" s="9" t="s">
        <v>1117</v>
      </c>
      <c r="V311" s="136" t="str">
        <f t="shared" si="150"/>
        <v/>
      </c>
      <c r="X311" s="9">
        <f t="shared" si="151"/>
        <v>1</v>
      </c>
      <c r="Y311" s="9">
        <f t="shared" si="152"/>
        <v>1</v>
      </c>
      <c r="Z311" s="9">
        <f t="shared" si="153"/>
        <v>1</v>
      </c>
      <c r="AA311" s="9">
        <f t="shared" si="154"/>
        <v>1</v>
      </c>
      <c r="AB311" s="11" t="str">
        <f t="shared" si="155"/>
        <v xml:space="preserve">②
</v>
      </c>
      <c r="AD311" s="43">
        <f t="shared" si="156"/>
        <v>0</v>
      </c>
      <c r="AE311" s="43">
        <f t="shared" si="157"/>
        <v>11.5</v>
      </c>
      <c r="AF311" s="43">
        <f t="shared" si="158"/>
        <v>0</v>
      </c>
      <c r="AH311" s="12" t="str">
        <f t="shared" si="169"/>
        <v>16款　国庫支出金</v>
      </c>
      <c r="AI311" s="12" t="str">
        <f t="shared" si="170"/>
        <v>1項　国庫負担金</v>
      </c>
      <c r="AJ311" s="12" t="str">
        <f t="shared" si="171"/>
        <v>4目　こども青少年費国庫負担金</v>
      </c>
      <c r="AK311" s="12" t="str">
        <f t="shared" si="172"/>
        <v>1節　こども育成費負担金</v>
      </c>
      <c r="AM311" s="12" t="str">
        <f t="shared" si="173"/>
        <v>16款　国庫支出金1項　国庫負担金4目　こども青少年費国庫負担金1節　こども育成費負担金</v>
      </c>
      <c r="AP311" s="12" t="str">
        <f t="shared" si="174"/>
        <v>16款　国庫支出金1項　国庫負担金4目　こども青少年費国庫負担金1節　こども育成費負担金</v>
      </c>
      <c r="AQ311" s="9" t="str">
        <f t="shared" si="175"/>
        <v>16款　国庫支出金1項　国庫負担金4目　こども青少年費国庫負担金1節　こども育成費負担金</v>
      </c>
    </row>
    <row r="312" spans="1:43" ht="39.6">
      <c r="A312" s="90">
        <f t="shared" si="166"/>
        <v>305</v>
      </c>
      <c r="B312" s="45"/>
      <c r="C312" s="45"/>
      <c r="D312" s="45"/>
      <c r="E312" s="55"/>
      <c r="F312" s="46" t="s">
        <v>1361</v>
      </c>
      <c r="G312" s="47" t="s">
        <v>614</v>
      </c>
      <c r="H312" s="41">
        <v>26422372</v>
      </c>
      <c r="I312" s="41"/>
      <c r="J312" s="41">
        <f t="shared" ref="J312" si="176">+I312-H312</f>
        <v>-26422372</v>
      </c>
      <c r="K312" s="42"/>
      <c r="L312" s="121"/>
      <c r="M312" s="115" t="str">
        <f t="shared" ref="M312" si="177">IF(AND(I312&lt;&gt;0,H312=0),"○","")</f>
        <v/>
      </c>
      <c r="N312" s="29" t="str">
        <f t="shared" si="145"/>
        <v>-</v>
      </c>
      <c r="O312" s="29" t="str">
        <f t="shared" si="146"/>
        <v>-</v>
      </c>
      <c r="P312" s="29" t="str">
        <f t="shared" si="147"/>
        <v>-</v>
      </c>
      <c r="Q312" s="29" t="str">
        <f t="shared" si="148"/>
        <v>-</v>
      </c>
      <c r="R312" s="29" t="str">
        <f t="shared" si="149"/>
        <v>事項</v>
      </c>
      <c r="U312" s="9" t="s">
        <v>1117</v>
      </c>
      <c r="V312" s="136" t="str">
        <f t="shared" si="150"/>
        <v>こども
青少年局</v>
      </c>
      <c r="X312" s="9">
        <f t="shared" si="151"/>
        <v>1</v>
      </c>
      <c r="Y312" s="9">
        <f t="shared" si="152"/>
        <v>1</v>
      </c>
      <c r="Z312" s="9">
        <f t="shared" si="153"/>
        <v>2</v>
      </c>
      <c r="AA312" s="9">
        <f t="shared" si="154"/>
        <v>2</v>
      </c>
      <c r="AB312" s="11" t="str">
        <f t="shared" si="155"/>
        <v xml:space="preserve">③
</v>
      </c>
      <c r="AD312" s="43">
        <f t="shared" si="156"/>
        <v>0</v>
      </c>
      <c r="AE312" s="43">
        <f t="shared" si="157"/>
        <v>0</v>
      </c>
      <c r="AF312" s="43">
        <f t="shared" si="158"/>
        <v>22</v>
      </c>
      <c r="AH312" s="12" t="str">
        <f t="shared" si="169"/>
        <v>16款　国庫支出金</v>
      </c>
      <c r="AI312" s="12" t="str">
        <f t="shared" si="170"/>
        <v>1項　国庫負担金</v>
      </c>
      <c r="AJ312" s="12" t="str">
        <f t="shared" si="171"/>
        <v>4目　こども青少年費国庫負担金</v>
      </c>
      <c r="AK312" s="12" t="str">
        <f t="shared" si="172"/>
        <v>事項</v>
      </c>
      <c r="AM312" s="12">
        <f t="shared" si="173"/>
        <v>0</v>
      </c>
      <c r="AP312" s="12" t="str">
        <f t="shared" si="174"/>
        <v>16款　国庫支出金1項　国庫負担金4目　こども青少年費国庫負担金1節　こども育成費負担金</v>
      </c>
      <c r="AQ312" s="9" t="str">
        <f t="shared" si="175"/>
        <v>16款　国庫支出金1項　国庫負担金4目　こども青少年費国庫負担金1節　こども育成費負担金こども
青少年局</v>
      </c>
    </row>
    <row r="313" spans="1:43" ht="40.5" customHeight="1">
      <c r="A313" s="90">
        <f t="shared" si="166"/>
        <v>306</v>
      </c>
      <c r="B313" s="45"/>
      <c r="C313" s="45"/>
      <c r="D313" s="45"/>
      <c r="E313" s="55"/>
      <c r="F313" s="46" t="s">
        <v>1316</v>
      </c>
      <c r="G313" s="47" t="s">
        <v>955</v>
      </c>
      <c r="H313" s="41">
        <v>1521795</v>
      </c>
      <c r="I313" s="41"/>
      <c r="J313" s="41">
        <f t="shared" si="167"/>
        <v>-1521795</v>
      </c>
      <c r="K313" s="42"/>
      <c r="L313" s="121"/>
      <c r="M313" s="115" t="str">
        <f t="shared" si="168"/>
        <v/>
      </c>
      <c r="N313" s="29" t="str">
        <f t="shared" si="145"/>
        <v>-</v>
      </c>
      <c r="O313" s="29" t="str">
        <f t="shared" si="146"/>
        <v>-</v>
      </c>
      <c r="P313" s="29" t="str">
        <f t="shared" si="147"/>
        <v>-</v>
      </c>
      <c r="Q313" s="29" t="str">
        <f t="shared" si="148"/>
        <v>-</v>
      </c>
      <c r="R313" s="29" t="str">
        <f t="shared" si="149"/>
        <v>事項</v>
      </c>
      <c r="U313" s="9" t="s">
        <v>1117</v>
      </c>
      <c r="V313" s="136" t="str">
        <f t="shared" si="150"/>
        <v>こども
青少年局</v>
      </c>
      <c r="X313" s="9">
        <f t="shared" si="151"/>
        <v>1</v>
      </c>
      <c r="Y313" s="9">
        <f t="shared" si="152"/>
        <v>1</v>
      </c>
      <c r="Z313" s="9">
        <f t="shared" si="153"/>
        <v>2</v>
      </c>
      <c r="AA313" s="9">
        <f t="shared" si="154"/>
        <v>2</v>
      </c>
      <c r="AB313" s="11" t="str">
        <f t="shared" si="155"/>
        <v xml:space="preserve">③
</v>
      </c>
      <c r="AD313" s="43">
        <f t="shared" si="156"/>
        <v>0</v>
      </c>
      <c r="AE313" s="43">
        <f t="shared" si="157"/>
        <v>0</v>
      </c>
      <c r="AF313" s="43">
        <f t="shared" si="158"/>
        <v>21</v>
      </c>
      <c r="AH313" s="12" t="str">
        <f t="shared" si="169"/>
        <v>16款　国庫支出金</v>
      </c>
      <c r="AI313" s="12" t="str">
        <f t="shared" si="170"/>
        <v>1項　国庫負担金</v>
      </c>
      <c r="AJ313" s="12" t="str">
        <f t="shared" si="171"/>
        <v>4目　こども青少年費国庫負担金</v>
      </c>
      <c r="AK313" s="12" t="str">
        <f t="shared" si="172"/>
        <v>事項</v>
      </c>
      <c r="AM313" s="12">
        <f t="shared" si="173"/>
        <v>0</v>
      </c>
      <c r="AP313" s="12" t="str">
        <f t="shared" si="174"/>
        <v>16款　国庫支出金1項　国庫負担金4目　こども青少年費国庫負担金1節　こども育成費負担金</v>
      </c>
      <c r="AQ313" s="9" t="str">
        <f t="shared" si="175"/>
        <v>16款　国庫支出金1項　国庫負担金4目　こども青少年費国庫負担金1節　こども育成費負担金こども
青少年局</v>
      </c>
    </row>
    <row r="314" spans="1:43" ht="26.4">
      <c r="A314" s="90">
        <f t="shared" si="166"/>
        <v>307</v>
      </c>
      <c r="B314" s="45"/>
      <c r="C314" s="45"/>
      <c r="D314" s="45"/>
      <c r="E314" s="55" t="s">
        <v>13</v>
      </c>
      <c r="F314" s="46" t="s">
        <v>1047</v>
      </c>
      <c r="G314" s="47" t="s">
        <v>614</v>
      </c>
      <c r="H314" s="41">
        <v>31851541</v>
      </c>
      <c r="I314" s="41"/>
      <c r="J314" s="41">
        <f t="shared" si="167"/>
        <v>-31851541</v>
      </c>
      <c r="K314" s="42"/>
      <c r="L314" s="121"/>
      <c r="M314" s="115" t="str">
        <f t="shared" si="168"/>
        <v/>
      </c>
      <c r="N314" s="29" t="str">
        <f t="shared" si="145"/>
        <v>-</v>
      </c>
      <c r="O314" s="29" t="str">
        <f t="shared" si="146"/>
        <v>-</v>
      </c>
      <c r="P314" s="29" t="str">
        <f t="shared" si="147"/>
        <v>-</v>
      </c>
      <c r="Q314" s="29" t="str">
        <f t="shared" si="148"/>
        <v>節</v>
      </c>
      <c r="R314" s="29" t="str">
        <f t="shared" si="149"/>
        <v>事項</v>
      </c>
      <c r="U314" s="9" t="s">
        <v>1117</v>
      </c>
      <c r="V314" s="136" t="str">
        <f t="shared" si="150"/>
        <v>こども
青少年局</v>
      </c>
      <c r="X314" s="9">
        <f t="shared" si="151"/>
        <v>1</v>
      </c>
      <c r="Y314" s="9">
        <f t="shared" si="152"/>
        <v>1</v>
      </c>
      <c r="Z314" s="9">
        <f t="shared" si="153"/>
        <v>1</v>
      </c>
      <c r="AA314" s="9">
        <f t="shared" si="154"/>
        <v>1</v>
      </c>
      <c r="AB314" s="11" t="str">
        <f t="shared" si="155"/>
        <v xml:space="preserve">②
</v>
      </c>
      <c r="AD314" s="43">
        <f t="shared" si="156"/>
        <v>0</v>
      </c>
      <c r="AE314" s="43">
        <f t="shared" si="157"/>
        <v>10.5</v>
      </c>
      <c r="AF314" s="43">
        <f t="shared" si="158"/>
        <v>15</v>
      </c>
      <c r="AH314" s="12" t="str">
        <f t="shared" si="169"/>
        <v>16款　国庫支出金</v>
      </c>
      <c r="AI314" s="12" t="str">
        <f t="shared" si="170"/>
        <v>1項　国庫負担金</v>
      </c>
      <c r="AJ314" s="12" t="str">
        <f t="shared" si="171"/>
        <v>4目　こども青少年費国庫負担金</v>
      </c>
      <c r="AK314" s="12" t="str">
        <f t="shared" si="172"/>
        <v>2節　児童福祉費負担金</v>
      </c>
      <c r="AM314" s="12" t="str">
        <f t="shared" si="173"/>
        <v>16款　国庫支出金1項　国庫負担金4目　こども青少年費国庫負担金2節　児童福祉費負担金</v>
      </c>
      <c r="AP314" s="12" t="str">
        <f t="shared" si="174"/>
        <v>16款　国庫支出金1項　国庫負担金4目　こども青少年費国庫負担金2節　児童福祉費負担金</v>
      </c>
      <c r="AQ314" s="9" t="str">
        <f t="shared" si="175"/>
        <v>16款　国庫支出金1項　国庫負担金4目　こども青少年費国庫負担金2節　児童福祉費負担金こども
青少年局</v>
      </c>
    </row>
    <row r="315" spans="1:43" ht="26.4">
      <c r="A315" s="90">
        <f t="shared" si="166"/>
        <v>308</v>
      </c>
      <c r="B315" s="45"/>
      <c r="C315" s="45"/>
      <c r="D315" s="45"/>
      <c r="E315" s="107" t="s">
        <v>14</v>
      </c>
      <c r="F315" s="46"/>
      <c r="G315" s="47"/>
      <c r="H315" s="41">
        <f>SUM(H316:H317)</f>
        <v>6133427</v>
      </c>
      <c r="I315" s="41">
        <f>SUM(I316:I317)</f>
        <v>0</v>
      </c>
      <c r="J315" s="41">
        <f t="shared" si="167"/>
        <v>-6133427</v>
      </c>
      <c r="K315" s="42"/>
      <c r="L315" s="121"/>
      <c r="M315" s="115" t="str">
        <f t="shared" si="168"/>
        <v/>
      </c>
      <c r="N315" s="29" t="str">
        <f t="shared" si="145"/>
        <v>-</v>
      </c>
      <c r="O315" s="29" t="str">
        <f t="shared" si="146"/>
        <v>-</v>
      </c>
      <c r="P315" s="29" t="str">
        <f t="shared" si="147"/>
        <v>-</v>
      </c>
      <c r="Q315" s="29" t="str">
        <f t="shared" si="148"/>
        <v>節</v>
      </c>
      <c r="R315" s="29" t="str">
        <f t="shared" si="149"/>
        <v>-</v>
      </c>
      <c r="U315" s="9" t="s">
        <v>1117</v>
      </c>
      <c r="V315" s="136" t="str">
        <f t="shared" si="150"/>
        <v/>
      </c>
      <c r="X315" s="9">
        <f t="shared" si="151"/>
        <v>1</v>
      </c>
      <c r="Y315" s="9">
        <f t="shared" si="152"/>
        <v>1</v>
      </c>
      <c r="Z315" s="9">
        <f t="shared" si="153"/>
        <v>1</v>
      </c>
      <c r="AA315" s="9">
        <f t="shared" si="154"/>
        <v>1</v>
      </c>
      <c r="AB315" s="11" t="str">
        <f t="shared" si="155"/>
        <v xml:space="preserve">②
</v>
      </c>
      <c r="AD315" s="43">
        <f t="shared" si="156"/>
        <v>0</v>
      </c>
      <c r="AE315" s="43">
        <f t="shared" si="157"/>
        <v>10.5</v>
      </c>
      <c r="AF315" s="43">
        <f t="shared" si="158"/>
        <v>0</v>
      </c>
      <c r="AH315" s="12" t="str">
        <f t="shared" si="169"/>
        <v>16款　国庫支出金</v>
      </c>
      <c r="AI315" s="12" t="str">
        <f t="shared" si="170"/>
        <v>1項　国庫負担金</v>
      </c>
      <c r="AJ315" s="12" t="str">
        <f t="shared" si="171"/>
        <v>4目　こども青少年費国庫負担金</v>
      </c>
      <c r="AK315" s="12" t="str">
        <f t="shared" si="172"/>
        <v>3節　母子福祉費負担金</v>
      </c>
      <c r="AM315" s="12" t="str">
        <f t="shared" si="173"/>
        <v>16款　国庫支出金1項　国庫負担金4目　こども青少年費国庫負担金3節　母子福祉費負担金</v>
      </c>
      <c r="AP315" s="12" t="str">
        <f t="shared" si="174"/>
        <v>16款　国庫支出金1項　国庫負担金4目　こども青少年費国庫負担金3節　母子福祉費負担金</v>
      </c>
      <c r="AQ315" s="9" t="str">
        <f t="shared" si="175"/>
        <v>16款　国庫支出金1項　国庫負担金4目　こども青少年費国庫負担金3節　母子福祉費負担金</v>
      </c>
    </row>
    <row r="316" spans="1:43" ht="26.4">
      <c r="A316" s="90">
        <f t="shared" si="166"/>
        <v>309</v>
      </c>
      <c r="B316" s="45"/>
      <c r="C316" s="45"/>
      <c r="D316" s="45"/>
      <c r="E316" s="107"/>
      <c r="F316" s="46" t="s">
        <v>1362</v>
      </c>
      <c r="G316" s="128" t="s">
        <v>614</v>
      </c>
      <c r="H316" s="41">
        <v>6052539</v>
      </c>
      <c r="I316" s="41"/>
      <c r="J316" s="41">
        <f t="shared" ref="J316" si="178">+I316-H316</f>
        <v>-6052539</v>
      </c>
      <c r="K316" s="42"/>
      <c r="L316" s="121"/>
      <c r="M316" s="115" t="str">
        <f t="shared" ref="M316" si="179">IF(AND(I316&lt;&gt;0,H316=0),"○","")</f>
        <v/>
      </c>
      <c r="N316" s="29" t="str">
        <f t="shared" si="145"/>
        <v>-</v>
      </c>
      <c r="O316" s="29" t="str">
        <f t="shared" si="146"/>
        <v>-</v>
      </c>
      <c r="P316" s="29" t="str">
        <f t="shared" si="147"/>
        <v>-</v>
      </c>
      <c r="Q316" s="29" t="str">
        <f t="shared" si="148"/>
        <v>-</v>
      </c>
      <c r="R316" s="29" t="str">
        <f t="shared" si="149"/>
        <v>事項</v>
      </c>
      <c r="U316" s="9" t="s">
        <v>1117</v>
      </c>
      <c r="V316" s="136" t="str">
        <f t="shared" si="150"/>
        <v>こども
青少年局</v>
      </c>
      <c r="X316" s="9">
        <f t="shared" si="151"/>
        <v>1</v>
      </c>
      <c r="Y316" s="9">
        <f t="shared" si="152"/>
        <v>1</v>
      </c>
      <c r="Z316" s="9">
        <f t="shared" si="153"/>
        <v>1</v>
      </c>
      <c r="AA316" s="9">
        <f t="shared" si="154"/>
        <v>1</v>
      </c>
      <c r="AB316" s="11" t="str">
        <f t="shared" si="155"/>
        <v xml:space="preserve">②
</v>
      </c>
      <c r="AD316" s="43">
        <f t="shared" si="156"/>
        <v>0</v>
      </c>
      <c r="AE316" s="43">
        <f t="shared" si="157"/>
        <v>0</v>
      </c>
      <c r="AF316" s="43">
        <f t="shared" si="158"/>
        <v>16</v>
      </c>
      <c r="AH316" s="12" t="str">
        <f t="shared" si="169"/>
        <v>16款　国庫支出金</v>
      </c>
      <c r="AI316" s="12" t="str">
        <f t="shared" si="170"/>
        <v>1項　国庫負担金</v>
      </c>
      <c r="AJ316" s="12" t="str">
        <f t="shared" si="171"/>
        <v>4目　こども青少年費国庫負担金</v>
      </c>
      <c r="AK316" s="12" t="str">
        <f t="shared" si="172"/>
        <v>事項</v>
      </c>
      <c r="AM316" s="12">
        <f t="shared" si="173"/>
        <v>0</v>
      </c>
      <c r="AP316" s="12" t="str">
        <f t="shared" si="174"/>
        <v>16款　国庫支出金1項　国庫負担金4目　こども青少年費国庫負担金3節　母子福祉費負担金</v>
      </c>
      <c r="AQ316" s="9" t="str">
        <f t="shared" si="175"/>
        <v>16款　国庫支出金1項　国庫負担金4目　こども青少年費国庫負担金3節　母子福祉費負担金こども
青少年局</v>
      </c>
    </row>
    <row r="317" spans="1:43" ht="39.6">
      <c r="A317" s="90">
        <f t="shared" si="166"/>
        <v>310</v>
      </c>
      <c r="B317" s="45"/>
      <c r="C317" s="45"/>
      <c r="D317" s="48"/>
      <c r="E317" s="107"/>
      <c r="F317" s="46" t="s">
        <v>1249</v>
      </c>
      <c r="G317" s="128" t="s">
        <v>614</v>
      </c>
      <c r="H317" s="118">
        <v>80888</v>
      </c>
      <c r="I317" s="118"/>
      <c r="J317" s="41">
        <f t="shared" si="167"/>
        <v>-80888</v>
      </c>
      <c r="K317" s="42"/>
      <c r="L317" s="121"/>
      <c r="M317" s="115" t="str">
        <f t="shared" si="168"/>
        <v/>
      </c>
      <c r="N317" s="29" t="str">
        <f t="shared" si="145"/>
        <v>-</v>
      </c>
      <c r="O317" s="29" t="str">
        <f t="shared" si="146"/>
        <v>-</v>
      </c>
      <c r="P317" s="29" t="str">
        <f t="shared" si="147"/>
        <v>-</v>
      </c>
      <c r="Q317" s="29" t="str">
        <f t="shared" si="148"/>
        <v>-</v>
      </c>
      <c r="R317" s="29" t="str">
        <f t="shared" si="149"/>
        <v>事項</v>
      </c>
      <c r="U317" s="9" t="s">
        <v>1117</v>
      </c>
      <c r="V317" s="136" t="str">
        <f t="shared" si="150"/>
        <v>こども
青少年局</v>
      </c>
      <c r="X317" s="9">
        <f t="shared" si="151"/>
        <v>1</v>
      </c>
      <c r="Y317" s="9">
        <f t="shared" si="152"/>
        <v>1</v>
      </c>
      <c r="Z317" s="9">
        <f t="shared" si="153"/>
        <v>2</v>
      </c>
      <c r="AA317" s="9">
        <f t="shared" si="154"/>
        <v>2</v>
      </c>
      <c r="AB317" s="11" t="str">
        <f t="shared" si="155"/>
        <v xml:space="preserve">③
</v>
      </c>
      <c r="AD317" s="43">
        <f t="shared" si="156"/>
        <v>0</v>
      </c>
      <c r="AE317" s="43">
        <f t="shared" si="157"/>
        <v>0</v>
      </c>
      <c r="AF317" s="43">
        <f t="shared" si="158"/>
        <v>24</v>
      </c>
      <c r="AH317" s="12" t="str">
        <f t="shared" si="169"/>
        <v>16款　国庫支出金</v>
      </c>
      <c r="AI317" s="12" t="str">
        <f t="shared" si="170"/>
        <v>1項　国庫負担金</v>
      </c>
      <c r="AJ317" s="12" t="str">
        <f t="shared" si="171"/>
        <v>4目　こども青少年費国庫負担金</v>
      </c>
      <c r="AK317" s="12" t="str">
        <f t="shared" si="172"/>
        <v>事項</v>
      </c>
      <c r="AM317" s="12">
        <f t="shared" si="173"/>
        <v>0</v>
      </c>
      <c r="AP317" s="12" t="str">
        <f t="shared" si="174"/>
        <v>16款　国庫支出金1項　国庫負担金4目　こども青少年費国庫負担金3節　母子福祉費負担金</v>
      </c>
      <c r="AQ317" s="9" t="str">
        <f t="shared" si="175"/>
        <v>16款　国庫支出金1項　国庫負担金4目　こども青少年費国庫負担金3節　母子福祉費負担金こども
青少年局</v>
      </c>
    </row>
    <row r="318" spans="1:43" ht="26.4">
      <c r="A318" s="90">
        <f t="shared" si="166"/>
        <v>311</v>
      </c>
      <c r="B318" s="45"/>
      <c r="C318" s="45"/>
      <c r="D318" s="331" t="s">
        <v>1108</v>
      </c>
      <c r="E318" s="333"/>
      <c r="F318" s="93"/>
      <c r="G318" s="94"/>
      <c r="H318" s="51">
        <f>SUM(H319)</f>
        <v>6000</v>
      </c>
      <c r="I318" s="51">
        <f>SUM(I319)</f>
        <v>0</v>
      </c>
      <c r="J318" s="51">
        <f t="shared" si="167"/>
        <v>-6000</v>
      </c>
      <c r="K318" s="92"/>
      <c r="L318" s="122"/>
      <c r="M318" s="115" t="str">
        <f t="shared" si="168"/>
        <v/>
      </c>
      <c r="N318" s="29" t="str">
        <f t="shared" si="145"/>
        <v>-</v>
      </c>
      <c r="O318" s="29" t="str">
        <f t="shared" si="146"/>
        <v>-</v>
      </c>
      <c r="P318" s="29" t="str">
        <f t="shared" si="147"/>
        <v>目</v>
      </c>
      <c r="Q318" s="29" t="str">
        <f t="shared" si="148"/>
        <v>-</v>
      </c>
      <c r="R318" s="29" t="str">
        <f t="shared" si="149"/>
        <v>-</v>
      </c>
      <c r="U318" s="9" t="s">
        <v>1117</v>
      </c>
      <c r="V318" s="136" t="str">
        <f t="shared" si="150"/>
        <v/>
      </c>
      <c r="X318" s="9">
        <f t="shared" si="151"/>
        <v>1</v>
      </c>
      <c r="Y318" s="9">
        <f t="shared" si="152"/>
        <v>1</v>
      </c>
      <c r="Z318" s="9">
        <f t="shared" si="153"/>
        <v>1</v>
      </c>
      <c r="AA318" s="9">
        <f t="shared" si="154"/>
        <v>1</v>
      </c>
      <c r="AB318" s="11" t="str">
        <f t="shared" si="155"/>
        <v xml:space="preserve">②
</v>
      </c>
      <c r="AD318" s="43">
        <f t="shared" si="156"/>
        <v>10.5</v>
      </c>
      <c r="AE318" s="43">
        <f t="shared" si="157"/>
        <v>0</v>
      </c>
      <c r="AF318" s="43">
        <f t="shared" si="158"/>
        <v>0</v>
      </c>
      <c r="AH318" s="12" t="str">
        <f t="shared" si="169"/>
        <v>16款　国庫支出金</v>
      </c>
      <c r="AI318" s="12" t="str">
        <f t="shared" si="170"/>
        <v>1項　国庫負担金</v>
      </c>
      <c r="AJ318" s="12" t="str">
        <f t="shared" si="171"/>
        <v>5目　土木費国庫負担金</v>
      </c>
      <c r="AK318" s="12">
        <f t="shared" si="172"/>
        <v>0</v>
      </c>
      <c r="AM318" s="12" t="str">
        <f t="shared" si="173"/>
        <v>16款　国庫支出金1項　国庫負担金5目　土木費国庫負担金</v>
      </c>
      <c r="AP318" s="12" t="str">
        <f t="shared" si="174"/>
        <v>16款　国庫支出金1項　国庫負担金5目　土木費国庫負担金</v>
      </c>
      <c r="AQ318" s="9" t="str">
        <f t="shared" si="175"/>
        <v>16款　国庫支出金1項　国庫負担金5目　土木費国庫負担金</v>
      </c>
    </row>
    <row r="319" spans="1:43" ht="39.6">
      <c r="A319" s="90">
        <f t="shared" si="166"/>
        <v>312</v>
      </c>
      <c r="B319" s="45"/>
      <c r="C319" s="45"/>
      <c r="D319" s="44"/>
      <c r="E319" s="107" t="s">
        <v>1109</v>
      </c>
      <c r="F319" s="107" t="s">
        <v>1305</v>
      </c>
      <c r="G319" s="47" t="s">
        <v>1110</v>
      </c>
      <c r="H319" s="41">
        <v>6000</v>
      </c>
      <c r="I319" s="41"/>
      <c r="J319" s="41">
        <f t="shared" si="167"/>
        <v>-6000</v>
      </c>
      <c r="K319" s="42"/>
      <c r="L319" s="121"/>
      <c r="M319" s="115" t="str">
        <f t="shared" si="168"/>
        <v/>
      </c>
      <c r="N319" s="29" t="str">
        <f t="shared" si="145"/>
        <v>-</v>
      </c>
      <c r="O319" s="29" t="str">
        <f t="shared" si="146"/>
        <v>-</v>
      </c>
      <c r="P319" s="29" t="str">
        <f t="shared" si="147"/>
        <v>-</v>
      </c>
      <c r="Q319" s="29" t="str">
        <f t="shared" si="148"/>
        <v>節</v>
      </c>
      <c r="R319" s="29" t="str">
        <f t="shared" si="149"/>
        <v>事項</v>
      </c>
      <c r="U319" s="9" t="s">
        <v>1117</v>
      </c>
      <c r="V319" s="136" t="str">
        <f t="shared" si="150"/>
        <v>建設局</v>
      </c>
      <c r="X319" s="9">
        <f t="shared" si="151"/>
        <v>1</v>
      </c>
      <c r="Y319" s="9">
        <f t="shared" si="152"/>
        <v>1</v>
      </c>
      <c r="Z319" s="9">
        <f t="shared" si="153"/>
        <v>2</v>
      </c>
      <c r="AA319" s="9">
        <f t="shared" si="154"/>
        <v>2</v>
      </c>
      <c r="AB319" s="11" t="str">
        <f t="shared" si="155"/>
        <v xml:space="preserve">③
</v>
      </c>
      <c r="AD319" s="43">
        <f t="shared" si="156"/>
        <v>0</v>
      </c>
      <c r="AE319" s="43">
        <f t="shared" si="157"/>
        <v>8.5</v>
      </c>
      <c r="AF319" s="43">
        <f t="shared" si="158"/>
        <v>18</v>
      </c>
      <c r="AH319" s="12" t="str">
        <f t="shared" si="169"/>
        <v>16款　国庫支出金</v>
      </c>
      <c r="AI319" s="12" t="str">
        <f t="shared" si="170"/>
        <v>1項　国庫負担金</v>
      </c>
      <c r="AJ319" s="12" t="str">
        <f t="shared" si="171"/>
        <v>5目　土木費国庫負担金</v>
      </c>
      <c r="AK319" s="12" t="str">
        <f t="shared" si="172"/>
        <v>1節　公園費負担金</v>
      </c>
      <c r="AM319" s="12" t="str">
        <f t="shared" si="173"/>
        <v>16款　国庫支出金1項　国庫負担金5目　土木費国庫負担金1節　公園費負担金</v>
      </c>
      <c r="AP319" s="12" t="str">
        <f t="shared" si="174"/>
        <v>16款　国庫支出金1項　国庫負担金5目　土木費国庫負担金1節　公園費負担金</v>
      </c>
      <c r="AQ319" s="9" t="str">
        <f t="shared" si="175"/>
        <v>16款　国庫支出金1項　国庫負担金5目　土木費国庫負担金1節　公園費負担金建設局</v>
      </c>
    </row>
    <row r="320" spans="1:43" ht="27" thickBot="1">
      <c r="A320" s="149">
        <f t="shared" si="166"/>
        <v>313</v>
      </c>
      <c r="B320" s="153"/>
      <c r="C320" s="153"/>
      <c r="D320" s="428" t="s">
        <v>1111</v>
      </c>
      <c r="E320" s="430"/>
      <c r="F320" s="156"/>
      <c r="G320" s="157"/>
      <c r="H320" s="158">
        <f>SUM(H321)</f>
        <v>2784009</v>
      </c>
      <c r="I320" s="158">
        <f>SUM(I321)</f>
        <v>0</v>
      </c>
      <c r="J320" s="158">
        <f t="shared" si="167"/>
        <v>-2784009</v>
      </c>
      <c r="K320" s="159"/>
      <c r="L320" s="160"/>
      <c r="M320" s="115" t="str">
        <f t="shared" si="168"/>
        <v/>
      </c>
      <c r="N320" s="29" t="str">
        <f t="shared" si="145"/>
        <v>-</v>
      </c>
      <c r="O320" s="29" t="str">
        <f t="shared" si="146"/>
        <v>-</v>
      </c>
      <c r="P320" s="29" t="str">
        <f t="shared" si="147"/>
        <v>目</v>
      </c>
      <c r="Q320" s="29" t="str">
        <f t="shared" si="148"/>
        <v>-</v>
      </c>
      <c r="R320" s="29" t="str">
        <f t="shared" si="149"/>
        <v>-</v>
      </c>
      <c r="U320" s="9" t="s">
        <v>1117</v>
      </c>
      <c r="V320" s="136" t="str">
        <f t="shared" si="150"/>
        <v/>
      </c>
      <c r="X320" s="9">
        <f t="shared" si="151"/>
        <v>1</v>
      </c>
      <c r="Y320" s="9">
        <f t="shared" si="152"/>
        <v>1</v>
      </c>
      <c r="Z320" s="9">
        <f t="shared" si="153"/>
        <v>1</v>
      </c>
      <c r="AA320" s="9">
        <f t="shared" si="154"/>
        <v>1</v>
      </c>
      <c r="AB320" s="11" t="str">
        <f t="shared" si="155"/>
        <v xml:space="preserve">②
</v>
      </c>
      <c r="AD320" s="43">
        <f t="shared" si="156"/>
        <v>10.5</v>
      </c>
      <c r="AE320" s="43">
        <f t="shared" si="157"/>
        <v>0</v>
      </c>
      <c r="AF320" s="43">
        <f t="shared" si="158"/>
        <v>0</v>
      </c>
      <c r="AH320" s="12" t="str">
        <f t="shared" si="169"/>
        <v>16款　国庫支出金</v>
      </c>
      <c r="AI320" s="12" t="str">
        <f t="shared" si="170"/>
        <v>1項　国庫負担金</v>
      </c>
      <c r="AJ320" s="12" t="str">
        <f t="shared" si="171"/>
        <v>6目　港湾費国庫負担金</v>
      </c>
      <c r="AK320" s="12">
        <f t="shared" si="172"/>
        <v>0</v>
      </c>
      <c r="AM320" s="12" t="str">
        <f t="shared" si="173"/>
        <v>16款　国庫支出金1項　国庫負担金6目　港湾費国庫負担金</v>
      </c>
      <c r="AP320" s="12" t="str">
        <f t="shared" si="174"/>
        <v>16款　国庫支出金1項　国庫負担金6目　港湾費国庫負担金</v>
      </c>
      <c r="AQ320" s="9" t="str">
        <f t="shared" si="175"/>
        <v>16款　国庫支出金1項　国庫負担金6目　港湾費国庫負担金</v>
      </c>
    </row>
    <row r="321" spans="1:43" ht="26.4">
      <c r="A321" s="148">
        <f t="shared" si="166"/>
        <v>314</v>
      </c>
      <c r="B321" s="45"/>
      <c r="C321" s="45"/>
      <c r="D321" s="45"/>
      <c r="E321" s="108" t="s">
        <v>886</v>
      </c>
      <c r="F321" s="108" t="s">
        <v>811</v>
      </c>
      <c r="G321" s="94" t="s">
        <v>492</v>
      </c>
      <c r="H321" s="51">
        <v>2784009</v>
      </c>
      <c r="I321" s="51"/>
      <c r="J321" s="51">
        <f t="shared" si="167"/>
        <v>-2784009</v>
      </c>
      <c r="K321" s="92"/>
      <c r="L321" s="122"/>
      <c r="M321" s="115" t="str">
        <f t="shared" si="168"/>
        <v/>
      </c>
      <c r="N321" s="29" t="str">
        <f t="shared" ref="N321:N395" si="180">IF(B321&lt;&gt;"","款","-")</f>
        <v>-</v>
      </c>
      <c r="O321" s="29" t="str">
        <f t="shared" ref="O321:O395" si="181">IF(C321&lt;&gt;"","項","-")</f>
        <v>-</v>
      </c>
      <c r="P321" s="29" t="str">
        <f t="shared" ref="P321:P395" si="182">IF(D321&lt;&gt;"","目","-")</f>
        <v>-</v>
      </c>
      <c r="Q321" s="29" t="str">
        <f t="shared" ref="Q321:Q395" si="183">IF(E321&lt;&gt;"","節","-")</f>
        <v>節</v>
      </c>
      <c r="R321" s="29" t="str">
        <f t="shared" ref="R321:R395" si="184">IF(F321&lt;&gt;"","事項","-")</f>
        <v>事項</v>
      </c>
      <c r="U321" s="9" t="s">
        <v>1117</v>
      </c>
      <c r="V321" s="136" t="str">
        <f t="shared" si="150"/>
        <v>港湾局</v>
      </c>
      <c r="X321" s="9">
        <f t="shared" si="151"/>
        <v>1</v>
      </c>
      <c r="Y321" s="9">
        <f t="shared" si="152"/>
        <v>1</v>
      </c>
      <c r="Z321" s="9">
        <f t="shared" si="153"/>
        <v>1</v>
      </c>
      <c r="AA321" s="9">
        <f t="shared" si="154"/>
        <v>1</v>
      </c>
      <c r="AB321" s="11" t="str">
        <f t="shared" si="155"/>
        <v xml:space="preserve">②
</v>
      </c>
      <c r="AD321" s="43">
        <f t="shared" si="156"/>
        <v>0</v>
      </c>
      <c r="AE321" s="43">
        <f t="shared" si="157"/>
        <v>10.5</v>
      </c>
      <c r="AF321" s="43">
        <f t="shared" si="158"/>
        <v>16</v>
      </c>
      <c r="AH321" s="12" t="str">
        <f t="shared" si="169"/>
        <v>16款　国庫支出金</v>
      </c>
      <c r="AI321" s="12" t="str">
        <f t="shared" si="170"/>
        <v>1項　国庫負担金</v>
      </c>
      <c r="AJ321" s="12" t="str">
        <f t="shared" si="171"/>
        <v>6目　港湾費国庫負担金</v>
      </c>
      <c r="AK321" s="12" t="str">
        <f t="shared" si="172"/>
        <v>1節　港湾整備費負担金</v>
      </c>
      <c r="AM321" s="12" t="str">
        <f t="shared" si="173"/>
        <v>16款　国庫支出金1項　国庫負担金6目　港湾費国庫負担金1節　港湾整備費負担金</v>
      </c>
      <c r="AP321" s="12" t="str">
        <f t="shared" si="174"/>
        <v>16款　国庫支出金1項　国庫負担金6目　港湾費国庫負担金1節　港湾整備費負担金</v>
      </c>
      <c r="AQ321" s="9" t="str">
        <f t="shared" si="175"/>
        <v>16款　国庫支出金1項　国庫負担金6目　港湾費国庫負担金1節　港湾整備費負担金港湾局</v>
      </c>
    </row>
    <row r="322" spans="1:43" ht="26.4">
      <c r="A322" s="90">
        <f t="shared" si="166"/>
        <v>315</v>
      </c>
      <c r="B322" s="45"/>
      <c r="C322" s="45"/>
      <c r="D322" s="331" t="s">
        <v>1112</v>
      </c>
      <c r="E322" s="333"/>
      <c r="F322" s="46"/>
      <c r="G322" s="47"/>
      <c r="H322" s="41">
        <f>SUM(H323:H325)</f>
        <v>27705030</v>
      </c>
      <c r="I322" s="41">
        <f>SUM(I323:I325)</f>
        <v>0</v>
      </c>
      <c r="J322" s="41">
        <f t="shared" si="167"/>
        <v>-27705030</v>
      </c>
      <c r="K322" s="42"/>
      <c r="L322" s="121"/>
      <c r="M322" s="115" t="str">
        <f t="shared" si="168"/>
        <v/>
      </c>
      <c r="N322" s="29" t="str">
        <f t="shared" si="180"/>
        <v>-</v>
      </c>
      <c r="O322" s="29" t="str">
        <f t="shared" si="181"/>
        <v>-</v>
      </c>
      <c r="P322" s="29" t="str">
        <f t="shared" si="182"/>
        <v>目</v>
      </c>
      <c r="Q322" s="29" t="str">
        <f t="shared" si="183"/>
        <v>-</v>
      </c>
      <c r="R322" s="29" t="str">
        <f t="shared" si="184"/>
        <v>-</v>
      </c>
      <c r="U322" s="9" t="s">
        <v>1117</v>
      </c>
      <c r="V322" s="136" t="str">
        <f t="shared" si="150"/>
        <v/>
      </c>
      <c r="X322" s="9">
        <f t="shared" si="151"/>
        <v>1</v>
      </c>
      <c r="Y322" s="9">
        <f t="shared" si="152"/>
        <v>1</v>
      </c>
      <c r="Z322" s="9">
        <f t="shared" si="153"/>
        <v>1</v>
      </c>
      <c r="AA322" s="9">
        <f t="shared" si="154"/>
        <v>1</v>
      </c>
      <c r="AB322" s="11" t="str">
        <f t="shared" si="155"/>
        <v xml:space="preserve">②
</v>
      </c>
      <c r="AD322" s="43">
        <f t="shared" si="156"/>
        <v>10.5</v>
      </c>
      <c r="AE322" s="43">
        <f t="shared" si="157"/>
        <v>0</v>
      </c>
      <c r="AF322" s="43">
        <f t="shared" si="158"/>
        <v>0</v>
      </c>
      <c r="AH322" s="12" t="str">
        <f t="shared" si="169"/>
        <v>16款　国庫支出金</v>
      </c>
      <c r="AI322" s="12" t="str">
        <f t="shared" si="170"/>
        <v>1項　国庫負担金</v>
      </c>
      <c r="AJ322" s="12" t="str">
        <f t="shared" si="171"/>
        <v>7目　教育費国庫負担金</v>
      </c>
      <c r="AK322" s="12">
        <f t="shared" si="172"/>
        <v>0</v>
      </c>
      <c r="AM322" s="12" t="str">
        <f t="shared" si="173"/>
        <v>16款　国庫支出金1項　国庫負担金7目　教育費国庫負担金</v>
      </c>
      <c r="AP322" s="12" t="str">
        <f t="shared" si="174"/>
        <v>16款　国庫支出金1項　国庫負担金7目　教育費国庫負担金</v>
      </c>
      <c r="AQ322" s="9" t="str">
        <f t="shared" si="175"/>
        <v>16款　国庫支出金1項　国庫負担金7目　教育費国庫負担金</v>
      </c>
    </row>
    <row r="323" spans="1:43" ht="39.6">
      <c r="A323" s="148">
        <f t="shared" si="166"/>
        <v>316</v>
      </c>
      <c r="B323" s="45"/>
      <c r="C323" s="45"/>
      <c r="D323" s="45"/>
      <c r="E323" s="108" t="s">
        <v>887</v>
      </c>
      <c r="F323" s="93" t="s">
        <v>989</v>
      </c>
      <c r="G323" s="50" t="s">
        <v>974</v>
      </c>
      <c r="H323" s="51">
        <v>26754771</v>
      </c>
      <c r="I323" s="51"/>
      <c r="J323" s="51">
        <f t="shared" si="167"/>
        <v>-26754771</v>
      </c>
      <c r="K323" s="92"/>
      <c r="L323" s="122"/>
      <c r="M323" s="115" t="str">
        <f t="shared" si="168"/>
        <v/>
      </c>
      <c r="N323" s="29" t="str">
        <f t="shared" si="180"/>
        <v>-</v>
      </c>
      <c r="O323" s="29" t="str">
        <f t="shared" si="181"/>
        <v>-</v>
      </c>
      <c r="P323" s="29" t="str">
        <f t="shared" si="182"/>
        <v>-</v>
      </c>
      <c r="Q323" s="29" t="str">
        <f t="shared" si="183"/>
        <v>節</v>
      </c>
      <c r="R323" s="29" t="str">
        <f t="shared" si="184"/>
        <v>事項</v>
      </c>
      <c r="U323" s="9" t="s">
        <v>1117</v>
      </c>
      <c r="V323" s="136" t="str">
        <f t="shared" si="150"/>
        <v>教育委員会
事務局</v>
      </c>
      <c r="X323" s="9">
        <f t="shared" si="151"/>
        <v>1</v>
      </c>
      <c r="Y323" s="9">
        <f t="shared" si="152"/>
        <v>1</v>
      </c>
      <c r="Z323" s="9">
        <f t="shared" si="153"/>
        <v>2</v>
      </c>
      <c r="AA323" s="9">
        <f t="shared" si="154"/>
        <v>2</v>
      </c>
      <c r="AB323" s="11" t="str">
        <f t="shared" si="155"/>
        <v xml:space="preserve">③
</v>
      </c>
      <c r="AD323" s="43">
        <f t="shared" si="156"/>
        <v>0</v>
      </c>
      <c r="AE323" s="43">
        <f t="shared" si="157"/>
        <v>10.5</v>
      </c>
      <c r="AF323" s="43">
        <f t="shared" si="158"/>
        <v>19</v>
      </c>
      <c r="AH323" s="12" t="str">
        <f t="shared" si="169"/>
        <v>16款　国庫支出金</v>
      </c>
      <c r="AI323" s="12" t="str">
        <f t="shared" si="170"/>
        <v>1項　国庫負担金</v>
      </c>
      <c r="AJ323" s="12" t="str">
        <f t="shared" si="171"/>
        <v>7目　教育費国庫負担金</v>
      </c>
      <c r="AK323" s="12" t="str">
        <f t="shared" si="172"/>
        <v>1節　義務教育費負担金</v>
      </c>
      <c r="AM323" s="12" t="str">
        <f t="shared" si="173"/>
        <v>16款　国庫支出金1項　国庫負担金7目　教育費国庫負担金1節　義務教育費負担金</v>
      </c>
      <c r="AP323" s="12" t="str">
        <f t="shared" si="174"/>
        <v>16款　国庫支出金1項　国庫負担金7目　教育費国庫負担金1節　義務教育費負担金</v>
      </c>
      <c r="AQ323" s="9" t="str">
        <f t="shared" si="175"/>
        <v>16款　国庫支出金1項　国庫負担金7目　教育費国庫負担金1節　義務教育費負担金教育委員会
事務局</v>
      </c>
    </row>
    <row r="324" spans="1:43" ht="26.4">
      <c r="A324" s="90">
        <f t="shared" si="166"/>
        <v>317</v>
      </c>
      <c r="B324" s="45"/>
      <c r="C324" s="45"/>
      <c r="D324" s="45"/>
      <c r="E324" s="107" t="s">
        <v>689</v>
      </c>
      <c r="F324" s="46" t="s">
        <v>990</v>
      </c>
      <c r="G324" s="40" t="s">
        <v>974</v>
      </c>
      <c r="H324" s="41">
        <v>32</v>
      </c>
      <c r="I324" s="41"/>
      <c r="J324" s="41">
        <f t="shared" si="167"/>
        <v>-32</v>
      </c>
      <c r="K324" s="42"/>
      <c r="L324" s="121"/>
      <c r="M324" s="115" t="str">
        <f t="shared" si="168"/>
        <v/>
      </c>
      <c r="N324" s="29" t="str">
        <f t="shared" si="180"/>
        <v>-</v>
      </c>
      <c r="O324" s="29" t="str">
        <f t="shared" si="181"/>
        <v>-</v>
      </c>
      <c r="P324" s="29" t="str">
        <f t="shared" si="182"/>
        <v>-</v>
      </c>
      <c r="Q324" s="29" t="str">
        <f t="shared" si="183"/>
        <v>節</v>
      </c>
      <c r="R324" s="29" t="str">
        <f t="shared" si="184"/>
        <v>事項</v>
      </c>
      <c r="U324" s="9" t="s">
        <v>1117</v>
      </c>
      <c r="V324" s="136" t="str">
        <f t="shared" si="150"/>
        <v>教育委員会
事務局</v>
      </c>
      <c r="X324" s="9">
        <f t="shared" si="151"/>
        <v>1</v>
      </c>
      <c r="Y324" s="9">
        <f t="shared" si="152"/>
        <v>1</v>
      </c>
      <c r="Z324" s="9">
        <f t="shared" si="153"/>
        <v>1</v>
      </c>
      <c r="AA324" s="9">
        <f t="shared" si="154"/>
        <v>1</v>
      </c>
      <c r="AB324" s="11" t="str">
        <f t="shared" si="155"/>
        <v xml:space="preserve">②
</v>
      </c>
      <c r="AD324" s="43">
        <f t="shared" si="156"/>
        <v>0</v>
      </c>
      <c r="AE324" s="43">
        <f t="shared" si="157"/>
        <v>10.5</v>
      </c>
      <c r="AF324" s="43">
        <f t="shared" si="158"/>
        <v>17</v>
      </c>
      <c r="AH324" s="12" t="str">
        <f t="shared" si="169"/>
        <v>16款　国庫支出金</v>
      </c>
      <c r="AI324" s="12" t="str">
        <f t="shared" si="170"/>
        <v>1項　国庫負担金</v>
      </c>
      <c r="AJ324" s="12" t="str">
        <f t="shared" si="171"/>
        <v>7目　教育費国庫負担金</v>
      </c>
      <c r="AK324" s="12" t="str">
        <f t="shared" si="172"/>
        <v>2節　高等学校費負担金</v>
      </c>
      <c r="AM324" s="12" t="str">
        <f t="shared" si="173"/>
        <v>16款　国庫支出金1項　国庫負担金7目　教育費国庫負担金2節　高等学校費負担金</v>
      </c>
      <c r="AP324" s="12" t="str">
        <f t="shared" si="174"/>
        <v>16款　国庫支出金1項　国庫負担金7目　教育費国庫負担金2節　高等学校費負担金</v>
      </c>
      <c r="AQ324" s="9" t="str">
        <f t="shared" si="175"/>
        <v>16款　国庫支出金1項　国庫負担金7目　教育費国庫負担金2節　高等学校費負担金教育委員会
事務局</v>
      </c>
    </row>
    <row r="325" spans="1:43" ht="26.4">
      <c r="A325" s="90">
        <f t="shared" si="166"/>
        <v>318</v>
      </c>
      <c r="B325" s="45"/>
      <c r="C325" s="45"/>
      <c r="D325" s="45"/>
      <c r="E325" s="107" t="s">
        <v>690</v>
      </c>
      <c r="F325" s="46"/>
      <c r="G325" s="47"/>
      <c r="H325" s="41">
        <f>SUM(H326:H327)</f>
        <v>950227</v>
      </c>
      <c r="I325" s="41">
        <f>SUM(I326:I327)</f>
        <v>0</v>
      </c>
      <c r="J325" s="41">
        <f t="shared" si="167"/>
        <v>-950227</v>
      </c>
      <c r="K325" s="42"/>
      <c r="L325" s="121"/>
      <c r="M325" s="115" t="str">
        <f t="shared" si="168"/>
        <v/>
      </c>
      <c r="N325" s="29" t="str">
        <f t="shared" si="180"/>
        <v>-</v>
      </c>
      <c r="O325" s="29" t="str">
        <f t="shared" si="181"/>
        <v>-</v>
      </c>
      <c r="P325" s="29" t="str">
        <f t="shared" si="182"/>
        <v>-</v>
      </c>
      <c r="Q325" s="29" t="str">
        <f t="shared" si="183"/>
        <v>節</v>
      </c>
      <c r="R325" s="29" t="str">
        <f t="shared" si="184"/>
        <v>-</v>
      </c>
      <c r="U325" s="9" t="s">
        <v>1117</v>
      </c>
      <c r="V325" s="136" t="str">
        <f t="shared" ref="V325:V395" si="185">IF(G325&lt;&gt;"",G325,"")</f>
        <v/>
      </c>
      <c r="X325" s="9">
        <f t="shared" ref="X325:X395" si="186">IF(LENB(D325)/2&gt;13.5,2,1)</f>
        <v>1</v>
      </c>
      <c r="Y325" s="9">
        <f t="shared" ref="Y325:Y395" si="187">IF(LENB(E325)/2&gt;26.5,3,IF(LENB(E325)/2&gt;13.5,2,1))</f>
        <v>1</v>
      </c>
      <c r="Z325" s="9">
        <f t="shared" ref="Z325:Z395" si="188">IF(LENB(F325)/2&gt;51,4,IF(LENB(F325)/2&gt;34,3,IF(LENB(F325)/2&gt;17,2,1)))</f>
        <v>1</v>
      </c>
      <c r="AA325" s="9">
        <f t="shared" ref="AA325:AA395" si="189">MAX(X325:Z325)</f>
        <v>1</v>
      </c>
      <c r="AB325" s="11" t="str">
        <f t="shared" ref="AB325:AB395" si="190">IF(AA325=4,"⑤"&amp;CHAR(10)&amp;CHAR(10)&amp;CHAR(10)&amp;CHAR(10),IF(AA325=3,"④"&amp;CHAR(10)&amp;CHAR(10)&amp;CHAR(10),IF(AA325=2,"③"&amp;CHAR(10)&amp;CHAR(10),"②"&amp;CHAR(10))))</f>
        <v xml:space="preserve">②
</v>
      </c>
      <c r="AD325" s="43">
        <f t="shared" ref="AD325:AD395" si="191">LENB(D325)/2</f>
        <v>0</v>
      </c>
      <c r="AE325" s="43">
        <f t="shared" ref="AE325:AE395" si="192">LENB(E325)/2</f>
        <v>12.5</v>
      </c>
      <c r="AF325" s="43">
        <f t="shared" ref="AF325:AF395" si="193">LENB(F325)/2</f>
        <v>0</v>
      </c>
      <c r="AH325" s="12" t="str">
        <f t="shared" si="169"/>
        <v>16款　国庫支出金</v>
      </c>
      <c r="AI325" s="12" t="str">
        <f t="shared" si="170"/>
        <v>1項　国庫負担金</v>
      </c>
      <c r="AJ325" s="12" t="str">
        <f t="shared" si="171"/>
        <v>7目　教育費国庫負担金</v>
      </c>
      <c r="AK325" s="12" t="str">
        <f t="shared" si="172"/>
        <v>3節　教育施設整備費負担金</v>
      </c>
      <c r="AM325" s="12" t="str">
        <f t="shared" si="173"/>
        <v>16款　国庫支出金1項　国庫負担金7目　教育費国庫負担金3節　教育施設整備費負担金</v>
      </c>
      <c r="AP325" s="12" t="str">
        <f t="shared" si="174"/>
        <v>16款　国庫支出金1項　国庫負担金7目　教育費国庫負担金3節　教育施設整備費負担金</v>
      </c>
      <c r="AQ325" s="9" t="str">
        <f t="shared" si="175"/>
        <v>16款　国庫支出金1項　国庫負担金7目　教育費国庫負担金3節　教育施設整備費負担金</v>
      </c>
    </row>
    <row r="326" spans="1:43" ht="39.6">
      <c r="A326" s="90">
        <f t="shared" si="166"/>
        <v>319</v>
      </c>
      <c r="B326" s="45"/>
      <c r="C326" s="45"/>
      <c r="D326" s="45"/>
      <c r="E326" s="107"/>
      <c r="F326" s="46" t="s">
        <v>991</v>
      </c>
      <c r="G326" s="47" t="s">
        <v>974</v>
      </c>
      <c r="H326" s="41">
        <v>950227</v>
      </c>
      <c r="I326" s="41"/>
      <c r="J326" s="41">
        <f t="shared" ref="J326:J327" si="194">+I326-H326</f>
        <v>-950227</v>
      </c>
      <c r="K326" s="42"/>
      <c r="L326" s="121"/>
      <c r="M326" s="115" t="str">
        <f t="shared" ref="M326:M327" si="195">IF(AND(I326&lt;&gt;0,H326=0),"○","")</f>
        <v/>
      </c>
      <c r="N326" s="29" t="str">
        <f t="shared" ref="N326:N327" si="196">IF(B326&lt;&gt;"","款","-")</f>
        <v>-</v>
      </c>
      <c r="O326" s="29" t="str">
        <f t="shared" ref="O326:O327" si="197">IF(C326&lt;&gt;"","項","-")</f>
        <v>-</v>
      </c>
      <c r="P326" s="29" t="str">
        <f t="shared" ref="P326:P327" si="198">IF(D326&lt;&gt;"","目","-")</f>
        <v>-</v>
      </c>
      <c r="Q326" s="29" t="str">
        <f t="shared" ref="Q326:Q327" si="199">IF(E326&lt;&gt;"","節","-")</f>
        <v>-</v>
      </c>
      <c r="R326" s="29" t="str">
        <f t="shared" ref="R326:R327" si="200">IF(F326&lt;&gt;"","事項","-")</f>
        <v>事項</v>
      </c>
      <c r="U326" s="9" t="s">
        <v>1117</v>
      </c>
      <c r="V326" s="146" t="str">
        <f t="shared" ref="V326:V327" si="201">IF(G326&lt;&gt;"",G326,"")</f>
        <v>教育委員会
事務局</v>
      </c>
      <c r="X326" s="9">
        <f t="shared" ref="X326:X327" si="202">IF(LENB(D326)/2&gt;13.5,2,1)</f>
        <v>1</v>
      </c>
      <c r="Y326" s="9">
        <f t="shared" ref="Y326:Y327" si="203">IF(LENB(E326)/2&gt;26.5,3,IF(LENB(E326)/2&gt;13.5,2,1))</f>
        <v>1</v>
      </c>
      <c r="Z326" s="9">
        <f t="shared" ref="Z326:Z327" si="204">IF(LENB(F326)/2&gt;51,4,IF(LENB(F326)/2&gt;34,3,IF(LENB(F326)/2&gt;17,2,1)))</f>
        <v>2</v>
      </c>
      <c r="AA326" s="9">
        <f t="shared" ref="AA326:AA327" si="205">MAX(X326:Z326)</f>
        <v>2</v>
      </c>
      <c r="AB326" s="11" t="str">
        <f t="shared" ref="AB326:AB327" si="206">IF(AA326=4,"⑤"&amp;CHAR(10)&amp;CHAR(10)&amp;CHAR(10)&amp;CHAR(10),IF(AA326=3,"④"&amp;CHAR(10)&amp;CHAR(10)&amp;CHAR(10),IF(AA326=2,"③"&amp;CHAR(10)&amp;CHAR(10),"②"&amp;CHAR(10))))</f>
        <v xml:space="preserve">③
</v>
      </c>
      <c r="AD326" s="43">
        <f t="shared" ref="AD326:AD327" si="207">LENB(D326)/2</f>
        <v>0</v>
      </c>
      <c r="AE326" s="43">
        <f t="shared" ref="AE326:AE327" si="208">LENB(E326)/2</f>
        <v>0</v>
      </c>
      <c r="AF326" s="43">
        <f t="shared" ref="AF326:AF327" si="209">LENB(F326)/2</f>
        <v>30</v>
      </c>
      <c r="AH326" s="12" t="str">
        <f t="shared" ref="AH326:AH327" si="210">IF(N326="款",B326,AH325)</f>
        <v>16款　国庫支出金</v>
      </c>
      <c r="AI326" s="12" t="str">
        <f t="shared" ref="AI326:AI327" si="211">IF(AH325=AH326,IF(O326="項",C326,AI325),0)</f>
        <v>1項　国庫負担金</v>
      </c>
      <c r="AJ326" s="12" t="str">
        <f t="shared" ref="AJ326:AJ327" si="212">IF(AI325=AI326,IF(P326="目",D326,AJ325),0)</f>
        <v>7目　教育費国庫負担金</v>
      </c>
      <c r="AK326" s="12" t="str">
        <f t="shared" ref="AK326:AK327" si="213">IF(AJ325=AJ326,IF(Q326="節",E326,"事項"),0)</f>
        <v>事項</v>
      </c>
      <c r="AM326" s="12">
        <f t="shared" ref="AM326:AM327" si="214">IF(AI326=0,AH326,IF(AJ326=0,CONCATENATE(AH326,AI326),IF(AK326=0,CONCATENATE(AH326,AI326,AJ326),IF(AK326="事項",0,CONCATENATE(AH326,AI326,AJ326,AK326)))))</f>
        <v>0</v>
      </c>
      <c r="AP326" s="12" t="str">
        <f t="shared" ref="AP326:AP327" si="215">IF(AM326=0,AP325,AM326)</f>
        <v>16款　国庫支出金1項　国庫負担金7目　教育費国庫負担金3節　教育施設整備費負担金</v>
      </c>
      <c r="AQ326" s="9" t="str">
        <f t="shared" ref="AQ326:AQ327" si="216">CONCATENATE(AP326,V326)</f>
        <v>16款　国庫支出金1項　国庫負担金7目　教育費国庫負担金3節　教育施設整備費負担金教育委員会
事務局</v>
      </c>
    </row>
    <row r="327" spans="1:43" ht="39.6">
      <c r="A327" s="90">
        <f t="shared" si="166"/>
        <v>320</v>
      </c>
      <c r="B327" s="45"/>
      <c r="C327" s="45"/>
      <c r="D327" s="45"/>
      <c r="E327" s="107"/>
      <c r="F327" s="46" t="s">
        <v>1299</v>
      </c>
      <c r="G327" s="47" t="s">
        <v>974</v>
      </c>
      <c r="H327" s="41">
        <v>0</v>
      </c>
      <c r="I327" s="41"/>
      <c r="J327" s="41">
        <f t="shared" si="194"/>
        <v>0</v>
      </c>
      <c r="K327" s="42"/>
      <c r="L327" s="121"/>
      <c r="M327" s="115" t="str">
        <f t="shared" si="195"/>
        <v/>
      </c>
      <c r="N327" s="29" t="str">
        <f t="shared" si="196"/>
        <v>-</v>
      </c>
      <c r="O327" s="29" t="str">
        <f t="shared" si="197"/>
        <v>-</v>
      </c>
      <c r="P327" s="29" t="str">
        <f t="shared" si="198"/>
        <v>-</v>
      </c>
      <c r="Q327" s="29" t="str">
        <f t="shared" si="199"/>
        <v>-</v>
      </c>
      <c r="R327" s="29" t="str">
        <f t="shared" si="200"/>
        <v>事項</v>
      </c>
      <c r="U327" s="9" t="s">
        <v>1117</v>
      </c>
      <c r="V327" s="146" t="str">
        <f t="shared" si="201"/>
        <v>教育委員会
事務局</v>
      </c>
      <c r="X327" s="9">
        <f t="shared" si="202"/>
        <v>1</v>
      </c>
      <c r="Y327" s="9">
        <f t="shared" si="203"/>
        <v>1</v>
      </c>
      <c r="Z327" s="9">
        <f t="shared" si="204"/>
        <v>2</v>
      </c>
      <c r="AA327" s="9">
        <f t="shared" si="205"/>
        <v>2</v>
      </c>
      <c r="AB327" s="11" t="str">
        <f t="shared" si="206"/>
        <v xml:space="preserve">③
</v>
      </c>
      <c r="AD327" s="43">
        <f t="shared" si="207"/>
        <v>0</v>
      </c>
      <c r="AE327" s="43">
        <f t="shared" si="208"/>
        <v>0</v>
      </c>
      <c r="AF327" s="43">
        <f t="shared" si="209"/>
        <v>23</v>
      </c>
      <c r="AH327" s="12" t="str">
        <f t="shared" si="210"/>
        <v>16款　国庫支出金</v>
      </c>
      <c r="AI327" s="12" t="str">
        <f t="shared" si="211"/>
        <v>1項　国庫負担金</v>
      </c>
      <c r="AJ327" s="12" t="str">
        <f t="shared" si="212"/>
        <v>7目　教育費国庫負担金</v>
      </c>
      <c r="AK327" s="12" t="str">
        <f t="shared" si="213"/>
        <v>事項</v>
      </c>
      <c r="AM327" s="12">
        <f t="shared" si="214"/>
        <v>0</v>
      </c>
      <c r="AP327" s="12" t="str">
        <f t="shared" si="215"/>
        <v>16款　国庫支出金1項　国庫負担金7目　教育費国庫負担金3節　教育施設整備費負担金</v>
      </c>
      <c r="AQ327" s="9" t="str">
        <f t="shared" si="216"/>
        <v>16款　国庫支出金1項　国庫負担金7目　教育費国庫負担金3節　教育施設整備費負担金教育委員会
事務局</v>
      </c>
    </row>
    <row r="328" spans="1:43" ht="26.4">
      <c r="A328" s="90">
        <f t="shared" si="166"/>
        <v>321</v>
      </c>
      <c r="B328" s="45"/>
      <c r="C328" s="331" t="s">
        <v>165</v>
      </c>
      <c r="D328" s="332"/>
      <c r="E328" s="333"/>
      <c r="F328" s="39"/>
      <c r="G328" s="40"/>
      <c r="H328" s="41">
        <f>SUM(H329,H366,H385,H397,H426,H431,H450,H464,H489,H462,H470,H487)</f>
        <v>70591822</v>
      </c>
      <c r="I328" s="41">
        <f>SUM(I329,I366,I385,I397,I426,I431,I450,I464,I489,I462,I470,I487)</f>
        <v>0</v>
      </c>
      <c r="J328" s="41">
        <f t="shared" si="167"/>
        <v>-70591822</v>
      </c>
      <c r="K328" s="42"/>
      <c r="L328" s="121"/>
      <c r="M328" s="115" t="str">
        <f t="shared" si="168"/>
        <v/>
      </c>
      <c r="N328" s="29" t="str">
        <f t="shared" si="180"/>
        <v>-</v>
      </c>
      <c r="O328" s="29" t="str">
        <f t="shared" si="181"/>
        <v>項</v>
      </c>
      <c r="P328" s="29" t="str">
        <f t="shared" si="182"/>
        <v>-</v>
      </c>
      <c r="Q328" s="29" t="str">
        <f t="shared" si="183"/>
        <v>-</v>
      </c>
      <c r="R328" s="29" t="str">
        <f t="shared" si="184"/>
        <v>-</v>
      </c>
      <c r="U328" s="9" t="s">
        <v>1117</v>
      </c>
      <c r="V328" s="136" t="str">
        <f t="shared" si="185"/>
        <v/>
      </c>
      <c r="X328" s="9">
        <f t="shared" si="186"/>
        <v>1</v>
      </c>
      <c r="Y328" s="9">
        <f t="shared" si="187"/>
        <v>1</v>
      </c>
      <c r="Z328" s="9">
        <f t="shared" si="188"/>
        <v>1</v>
      </c>
      <c r="AA328" s="9">
        <f t="shared" si="189"/>
        <v>1</v>
      </c>
      <c r="AB328" s="11" t="str">
        <f t="shared" si="190"/>
        <v xml:space="preserve">②
</v>
      </c>
      <c r="AD328" s="43">
        <f t="shared" si="191"/>
        <v>0</v>
      </c>
      <c r="AE328" s="43">
        <f t="shared" si="192"/>
        <v>0</v>
      </c>
      <c r="AF328" s="43">
        <f t="shared" si="193"/>
        <v>0</v>
      </c>
      <c r="AH328" s="12" t="str">
        <f>IF(N328="款",B328,AH325)</f>
        <v>16款　国庫支出金</v>
      </c>
      <c r="AI328" s="12" t="str">
        <f>IF(AH325=AH328,IF(O328="項",C328,AI325),0)</f>
        <v>2項　国庫補助金</v>
      </c>
      <c r="AJ328" s="12">
        <f>IF(AI325=AI328,IF(P328="目",D328,AJ325),0)</f>
        <v>0</v>
      </c>
      <c r="AK328" s="12">
        <f>IF(AJ325=AJ328,IF(Q328="節",E328,"事項"),0)</f>
        <v>0</v>
      </c>
      <c r="AM328" s="12" t="str">
        <f t="shared" si="173"/>
        <v>16款　国庫支出金2項　国庫補助金</v>
      </c>
      <c r="AP328" s="12" t="str">
        <f>IF(AM328=0,AP325,AM328)</f>
        <v>16款　国庫支出金2項　国庫補助金</v>
      </c>
      <c r="AQ328" s="9" t="str">
        <f t="shared" si="175"/>
        <v>16款　国庫支出金2項　国庫補助金</v>
      </c>
    </row>
    <row r="329" spans="1:43" ht="26.4">
      <c r="A329" s="90">
        <f t="shared" si="166"/>
        <v>322</v>
      </c>
      <c r="B329" s="45"/>
      <c r="C329" s="45"/>
      <c r="D329" s="331" t="s">
        <v>166</v>
      </c>
      <c r="E329" s="333"/>
      <c r="F329" s="46"/>
      <c r="G329" s="47"/>
      <c r="H329" s="41">
        <f>SUM(H330,H331,H334,H337,H340)</f>
        <v>458752</v>
      </c>
      <c r="I329" s="41">
        <f>SUM(I330,I331,I334,I337,I340)</f>
        <v>0</v>
      </c>
      <c r="J329" s="41">
        <f t="shared" si="167"/>
        <v>-458752</v>
      </c>
      <c r="K329" s="42"/>
      <c r="L329" s="121"/>
      <c r="M329" s="115" t="str">
        <f t="shared" si="168"/>
        <v/>
      </c>
      <c r="N329" s="29" t="str">
        <f t="shared" si="180"/>
        <v>-</v>
      </c>
      <c r="O329" s="29" t="str">
        <f t="shared" si="181"/>
        <v>-</v>
      </c>
      <c r="P329" s="29" t="str">
        <f t="shared" si="182"/>
        <v>目</v>
      </c>
      <c r="Q329" s="29" t="str">
        <f t="shared" si="183"/>
        <v>-</v>
      </c>
      <c r="R329" s="29" t="str">
        <f t="shared" si="184"/>
        <v>-</v>
      </c>
      <c r="U329" s="9" t="s">
        <v>1117</v>
      </c>
      <c r="V329" s="136" t="str">
        <f t="shared" si="185"/>
        <v/>
      </c>
      <c r="X329" s="9">
        <f t="shared" si="186"/>
        <v>1</v>
      </c>
      <c r="Y329" s="9">
        <f t="shared" si="187"/>
        <v>1</v>
      </c>
      <c r="Z329" s="9">
        <f t="shared" si="188"/>
        <v>1</v>
      </c>
      <c r="AA329" s="9">
        <f t="shared" si="189"/>
        <v>1</v>
      </c>
      <c r="AB329" s="11" t="str">
        <f t="shared" si="190"/>
        <v xml:space="preserve">②
</v>
      </c>
      <c r="AD329" s="43">
        <f t="shared" si="191"/>
        <v>10.5</v>
      </c>
      <c r="AE329" s="43">
        <f t="shared" si="192"/>
        <v>0</v>
      </c>
      <c r="AF329" s="43">
        <f t="shared" si="193"/>
        <v>0</v>
      </c>
      <c r="AH329" s="12" t="str">
        <f t="shared" si="169"/>
        <v>16款　国庫支出金</v>
      </c>
      <c r="AI329" s="12" t="str">
        <f t="shared" si="170"/>
        <v>2項　国庫補助金</v>
      </c>
      <c r="AJ329" s="12" t="str">
        <f t="shared" si="171"/>
        <v>1目　総務費国庫補助金</v>
      </c>
      <c r="AK329" s="12">
        <f t="shared" si="172"/>
        <v>0</v>
      </c>
      <c r="AM329" s="12" t="str">
        <f t="shared" si="173"/>
        <v>16款　国庫支出金2項　国庫補助金1目　総務費国庫補助金</v>
      </c>
      <c r="AP329" s="12" t="str">
        <f t="shared" si="174"/>
        <v>16款　国庫支出金2項　国庫補助金1目　総務費国庫補助金</v>
      </c>
      <c r="AQ329" s="9" t="str">
        <f t="shared" si="175"/>
        <v>16款　国庫支出金2項　国庫補助金1目　総務費国庫補助金</v>
      </c>
    </row>
    <row r="330" spans="1:43" ht="39.6">
      <c r="A330" s="90">
        <f t="shared" si="166"/>
        <v>323</v>
      </c>
      <c r="B330" s="45"/>
      <c r="C330" s="45"/>
      <c r="D330" s="45"/>
      <c r="E330" s="107" t="s">
        <v>1189</v>
      </c>
      <c r="F330" s="46" t="s">
        <v>1190</v>
      </c>
      <c r="G330" s="47" t="s">
        <v>167</v>
      </c>
      <c r="H330" s="41">
        <v>20300</v>
      </c>
      <c r="I330" s="41"/>
      <c r="J330" s="41">
        <f>+I330-H330</f>
        <v>-20300</v>
      </c>
      <c r="K330" s="42"/>
      <c r="L330" s="121"/>
      <c r="M330" s="115" t="str">
        <f>IF(AND(I330&lt;&gt;0,H330=0),"○","")</f>
        <v/>
      </c>
      <c r="N330" s="29" t="str">
        <f t="shared" si="180"/>
        <v>-</v>
      </c>
      <c r="O330" s="29" t="str">
        <f t="shared" si="181"/>
        <v>-</v>
      </c>
      <c r="P330" s="29" t="str">
        <f t="shared" si="182"/>
        <v>-</v>
      </c>
      <c r="Q330" s="29" t="str">
        <f t="shared" si="183"/>
        <v>節</v>
      </c>
      <c r="R330" s="29" t="str">
        <f t="shared" si="184"/>
        <v>事項</v>
      </c>
      <c r="U330" s="9" t="s">
        <v>1117</v>
      </c>
      <c r="V330" s="136" t="str">
        <f t="shared" si="185"/>
        <v>ICT戦略室</v>
      </c>
      <c r="X330" s="9">
        <f t="shared" si="186"/>
        <v>1</v>
      </c>
      <c r="Y330" s="9">
        <f t="shared" si="187"/>
        <v>2</v>
      </c>
      <c r="Z330" s="9">
        <f t="shared" si="188"/>
        <v>2</v>
      </c>
      <c r="AA330" s="9">
        <f t="shared" si="189"/>
        <v>2</v>
      </c>
      <c r="AB330" s="11" t="str">
        <f t="shared" si="190"/>
        <v xml:space="preserve">③
</v>
      </c>
      <c r="AD330" s="43">
        <f t="shared" si="191"/>
        <v>0</v>
      </c>
      <c r="AE330" s="43">
        <f t="shared" si="192"/>
        <v>16.5</v>
      </c>
      <c r="AF330" s="43">
        <f t="shared" si="193"/>
        <v>25</v>
      </c>
      <c r="AH330" s="12" t="str">
        <f t="shared" si="169"/>
        <v>16款　国庫支出金</v>
      </c>
      <c r="AI330" s="12" t="str">
        <f t="shared" si="170"/>
        <v>2項　国庫補助金</v>
      </c>
      <c r="AJ330" s="12" t="str">
        <f t="shared" si="171"/>
        <v>1目　総務費国庫補助金</v>
      </c>
      <c r="AK330" s="12" t="str">
        <f t="shared" si="172"/>
        <v>1節　情報通信技術活用推進費補助金</v>
      </c>
      <c r="AM330" s="12" t="str">
        <f t="shared" si="173"/>
        <v>16款　国庫支出金2項　国庫補助金1目　総務費国庫補助金1節　情報通信技術活用推進費補助金</v>
      </c>
      <c r="AP330" s="12" t="str">
        <f t="shared" si="174"/>
        <v>16款　国庫支出金2項　国庫補助金1目　総務費国庫補助金1節　情報通信技術活用推進費補助金</v>
      </c>
      <c r="AQ330" s="9" t="str">
        <f t="shared" si="175"/>
        <v>16款　国庫支出金2項　国庫補助金1目　総務費国庫補助金1節　情報通信技術活用推進費補助金ICT戦略室</v>
      </c>
    </row>
    <row r="331" spans="1:43" ht="26.4">
      <c r="A331" s="90">
        <f t="shared" si="166"/>
        <v>324</v>
      </c>
      <c r="B331" s="45"/>
      <c r="C331" s="45"/>
      <c r="D331" s="45"/>
      <c r="E331" s="107" t="s">
        <v>1191</v>
      </c>
      <c r="F331" s="107"/>
      <c r="G331" s="47"/>
      <c r="H331" s="41">
        <f>SUM(H332:H333)</f>
        <v>2000</v>
      </c>
      <c r="I331" s="41">
        <f>SUM(I332:I333)</f>
        <v>0</v>
      </c>
      <c r="J331" s="41">
        <f t="shared" si="167"/>
        <v>-2000</v>
      </c>
      <c r="K331" s="42"/>
      <c r="L331" s="121"/>
      <c r="M331" s="115" t="str">
        <f t="shared" si="168"/>
        <v/>
      </c>
      <c r="N331" s="29" t="str">
        <f t="shared" si="180"/>
        <v>-</v>
      </c>
      <c r="O331" s="29" t="str">
        <f t="shared" si="181"/>
        <v>-</v>
      </c>
      <c r="P331" s="29" t="str">
        <f t="shared" si="182"/>
        <v>-</v>
      </c>
      <c r="Q331" s="29" t="str">
        <f t="shared" si="183"/>
        <v>節</v>
      </c>
      <c r="R331" s="29" t="str">
        <f t="shared" si="184"/>
        <v>-</v>
      </c>
      <c r="U331" s="9" t="s">
        <v>1117</v>
      </c>
      <c r="V331" s="136" t="str">
        <f t="shared" si="185"/>
        <v/>
      </c>
      <c r="X331" s="9">
        <f t="shared" si="186"/>
        <v>1</v>
      </c>
      <c r="Y331" s="9">
        <f t="shared" si="187"/>
        <v>1</v>
      </c>
      <c r="Z331" s="9">
        <f t="shared" si="188"/>
        <v>1</v>
      </c>
      <c r="AA331" s="9">
        <f t="shared" si="189"/>
        <v>1</v>
      </c>
      <c r="AB331" s="11" t="str">
        <f t="shared" si="190"/>
        <v xml:space="preserve">②
</v>
      </c>
      <c r="AD331" s="43">
        <f t="shared" si="191"/>
        <v>0</v>
      </c>
      <c r="AE331" s="43">
        <f t="shared" si="192"/>
        <v>12.5</v>
      </c>
      <c r="AF331" s="43">
        <f t="shared" si="193"/>
        <v>0</v>
      </c>
      <c r="AH331" s="12" t="str">
        <f t="shared" si="169"/>
        <v>16款　国庫支出金</v>
      </c>
      <c r="AI331" s="12" t="str">
        <f t="shared" si="170"/>
        <v>2項　国庫補助金</v>
      </c>
      <c r="AJ331" s="12" t="str">
        <f t="shared" si="171"/>
        <v>1目　総務費国庫補助金</v>
      </c>
      <c r="AK331" s="12" t="str">
        <f t="shared" si="172"/>
        <v>2節　市民協働推進費補助金</v>
      </c>
      <c r="AM331" s="12" t="str">
        <f t="shared" si="173"/>
        <v>16款　国庫支出金2項　国庫補助金1目　総務費国庫補助金2節　市民協働推進費補助金</v>
      </c>
      <c r="AP331" s="12" t="str">
        <f t="shared" si="174"/>
        <v>16款　国庫支出金2項　国庫補助金1目　総務費国庫補助金2節　市民協働推進費補助金</v>
      </c>
      <c r="AQ331" s="9" t="str">
        <f t="shared" si="175"/>
        <v>16款　国庫支出金2項　国庫補助金1目　総務費国庫補助金2節　市民協働推進費補助金</v>
      </c>
    </row>
    <row r="332" spans="1:43" ht="26.4">
      <c r="A332" s="90">
        <f t="shared" si="166"/>
        <v>325</v>
      </c>
      <c r="B332" s="45"/>
      <c r="C332" s="45"/>
      <c r="D332" s="45"/>
      <c r="E332" s="107"/>
      <c r="F332" s="107" t="s">
        <v>1261</v>
      </c>
      <c r="G332" s="47" t="s">
        <v>86</v>
      </c>
      <c r="H332" s="41">
        <v>2000</v>
      </c>
      <c r="I332" s="41"/>
      <c r="J332" s="41">
        <f t="shared" si="167"/>
        <v>-2000</v>
      </c>
      <c r="K332" s="42"/>
      <c r="L332" s="121"/>
      <c r="M332" s="115" t="str">
        <f t="shared" si="168"/>
        <v/>
      </c>
      <c r="N332" s="29" t="str">
        <f t="shared" ref="N332" si="217">IF(B332&lt;&gt;"","款","-")</f>
        <v>-</v>
      </c>
      <c r="O332" s="29" t="str">
        <f t="shared" ref="O332" si="218">IF(C332&lt;&gt;"","項","-")</f>
        <v>-</v>
      </c>
      <c r="P332" s="29" t="str">
        <f t="shared" ref="P332" si="219">IF(D332&lt;&gt;"","目","-")</f>
        <v>-</v>
      </c>
      <c r="Q332" s="29" t="str">
        <f t="shared" ref="Q332" si="220">IF(E332&lt;&gt;"","節","-")</f>
        <v>-</v>
      </c>
      <c r="R332" s="29" t="str">
        <f t="shared" ref="R332" si="221">IF(F332&lt;&gt;"","事項","-")</f>
        <v>事項</v>
      </c>
      <c r="U332" s="9" t="s">
        <v>1117</v>
      </c>
      <c r="V332" s="142" t="str">
        <f t="shared" ref="V332" si="222">IF(G332&lt;&gt;"",G332,"")</f>
        <v>市民局</v>
      </c>
      <c r="X332" s="9">
        <f t="shared" ref="X332" si="223">IF(LENB(D332)/2&gt;13.5,2,1)</f>
        <v>1</v>
      </c>
      <c r="Y332" s="9">
        <f t="shared" ref="Y332" si="224">IF(LENB(E332)/2&gt;26.5,3,IF(LENB(E332)/2&gt;13.5,2,1))</f>
        <v>1</v>
      </c>
      <c r="Z332" s="9">
        <f t="shared" ref="Z332" si="225">IF(LENB(F332)/2&gt;51,4,IF(LENB(F332)/2&gt;34,3,IF(LENB(F332)/2&gt;17,2,1)))</f>
        <v>1</v>
      </c>
      <c r="AA332" s="9">
        <f t="shared" ref="AA332" si="226">MAX(X332:Z332)</f>
        <v>1</v>
      </c>
      <c r="AB332" s="11" t="str">
        <f t="shared" ref="AB332" si="227">IF(AA332=4,"⑤"&amp;CHAR(10)&amp;CHAR(10)&amp;CHAR(10)&amp;CHAR(10),IF(AA332=3,"④"&amp;CHAR(10)&amp;CHAR(10)&amp;CHAR(10),IF(AA332=2,"③"&amp;CHAR(10)&amp;CHAR(10),"②"&amp;CHAR(10))))</f>
        <v xml:space="preserve">②
</v>
      </c>
      <c r="AD332" s="43">
        <f t="shared" ref="AD332" si="228">LENB(D332)/2</f>
        <v>0</v>
      </c>
      <c r="AE332" s="43">
        <f t="shared" ref="AE332" si="229">LENB(E332)/2</f>
        <v>0</v>
      </c>
      <c r="AF332" s="43">
        <f t="shared" ref="AF332" si="230">LENB(F332)/2</f>
        <v>17</v>
      </c>
      <c r="AH332" s="12" t="str">
        <f t="shared" si="169"/>
        <v>16款　国庫支出金</v>
      </c>
      <c r="AI332" s="12" t="str">
        <f t="shared" si="170"/>
        <v>2項　国庫補助金</v>
      </c>
      <c r="AJ332" s="12" t="str">
        <f t="shared" si="171"/>
        <v>1目　総務費国庫補助金</v>
      </c>
      <c r="AK332" s="12" t="str">
        <f t="shared" si="172"/>
        <v>事項</v>
      </c>
      <c r="AM332" s="12">
        <f t="shared" si="173"/>
        <v>0</v>
      </c>
      <c r="AP332" s="12" t="str">
        <f t="shared" si="174"/>
        <v>16款　国庫支出金2項　国庫補助金1目　総務費国庫補助金2節　市民協働推進費補助金</v>
      </c>
      <c r="AQ332" s="9" t="str">
        <f t="shared" si="175"/>
        <v>16款　国庫支出金2項　国庫補助金1目　総務費国庫補助金2節　市民協働推進費補助金市民局</v>
      </c>
    </row>
    <row r="333" spans="1:43" ht="39.6">
      <c r="A333" s="90">
        <f t="shared" ref="A333:A396" si="231">A332+1</f>
        <v>326</v>
      </c>
      <c r="B333" s="45"/>
      <c r="C333" s="45"/>
      <c r="D333" s="45"/>
      <c r="E333" s="107"/>
      <c r="F333" s="107" t="s">
        <v>1363</v>
      </c>
      <c r="G333" s="47" t="s">
        <v>86</v>
      </c>
      <c r="H333" s="41">
        <v>0</v>
      </c>
      <c r="I333" s="41"/>
      <c r="J333" s="41">
        <f t="shared" ref="J333" si="232">+I333-H333</f>
        <v>0</v>
      </c>
      <c r="K333" s="42"/>
      <c r="L333" s="121"/>
      <c r="M333" s="115" t="str">
        <f t="shared" ref="M333" si="233">IF(AND(I333&lt;&gt;0,H333=0),"○","")</f>
        <v/>
      </c>
      <c r="N333" s="29" t="str">
        <f t="shared" ref="N333" si="234">IF(B333&lt;&gt;"","款","-")</f>
        <v>-</v>
      </c>
      <c r="O333" s="29" t="str">
        <f t="shared" ref="O333" si="235">IF(C333&lt;&gt;"","項","-")</f>
        <v>-</v>
      </c>
      <c r="P333" s="29" t="str">
        <f t="shared" ref="P333" si="236">IF(D333&lt;&gt;"","目","-")</f>
        <v>-</v>
      </c>
      <c r="Q333" s="29" t="str">
        <f t="shared" ref="Q333" si="237">IF(E333&lt;&gt;"","節","-")</f>
        <v>-</v>
      </c>
      <c r="R333" s="29" t="str">
        <f t="shared" ref="R333" si="238">IF(F333&lt;&gt;"","事項","-")</f>
        <v>事項</v>
      </c>
      <c r="U333" s="9" t="s">
        <v>1117</v>
      </c>
      <c r="V333" s="142" t="str">
        <f t="shared" ref="V333" si="239">IF(G333&lt;&gt;"",G333,"")</f>
        <v>市民局</v>
      </c>
      <c r="X333" s="9">
        <f t="shared" ref="X333" si="240">IF(LENB(D333)/2&gt;13.5,2,1)</f>
        <v>1</v>
      </c>
      <c r="Y333" s="9">
        <f t="shared" ref="Y333" si="241">IF(LENB(E333)/2&gt;26.5,3,IF(LENB(E333)/2&gt;13.5,2,1))</f>
        <v>1</v>
      </c>
      <c r="Z333" s="9">
        <f t="shared" ref="Z333" si="242">IF(LENB(F333)/2&gt;51,4,IF(LENB(F333)/2&gt;34,3,IF(LENB(F333)/2&gt;17,2,1)))</f>
        <v>2</v>
      </c>
      <c r="AA333" s="9">
        <f t="shared" ref="AA333" si="243">MAX(X333:Z333)</f>
        <v>2</v>
      </c>
      <c r="AB333" s="11" t="str">
        <f t="shared" ref="AB333" si="244">IF(AA333=4,"⑤"&amp;CHAR(10)&amp;CHAR(10)&amp;CHAR(10)&amp;CHAR(10),IF(AA333=3,"④"&amp;CHAR(10)&amp;CHAR(10)&amp;CHAR(10),IF(AA333=2,"③"&amp;CHAR(10)&amp;CHAR(10),"②"&amp;CHAR(10))))</f>
        <v xml:space="preserve">③
</v>
      </c>
      <c r="AD333" s="43">
        <f t="shared" ref="AD333" si="245">LENB(D333)/2</f>
        <v>0</v>
      </c>
      <c r="AE333" s="43">
        <f t="shared" ref="AE333" si="246">LENB(E333)/2</f>
        <v>0</v>
      </c>
      <c r="AF333" s="43">
        <f t="shared" ref="AF333" si="247">LENB(F333)/2</f>
        <v>26</v>
      </c>
      <c r="AH333" s="12" t="str">
        <f t="shared" si="169"/>
        <v>16款　国庫支出金</v>
      </c>
      <c r="AI333" s="12" t="str">
        <f t="shared" si="170"/>
        <v>2項　国庫補助金</v>
      </c>
      <c r="AJ333" s="12" t="str">
        <f t="shared" si="171"/>
        <v>1目　総務費国庫補助金</v>
      </c>
      <c r="AK333" s="12" t="str">
        <f t="shared" si="172"/>
        <v>事項</v>
      </c>
      <c r="AM333" s="12">
        <f t="shared" si="173"/>
        <v>0</v>
      </c>
      <c r="AP333" s="12" t="str">
        <f t="shared" si="174"/>
        <v>16款　国庫支出金2項　国庫補助金1目　総務費国庫補助金2節　市民協働推進費補助金</v>
      </c>
      <c r="AQ333" s="9" t="str">
        <f t="shared" si="175"/>
        <v>16款　国庫支出金2項　国庫補助金1目　総務費国庫補助金2節　市民協働推進費補助金市民局</v>
      </c>
    </row>
    <row r="334" spans="1:43" ht="39.6">
      <c r="A334" s="90">
        <f t="shared" si="231"/>
        <v>327</v>
      </c>
      <c r="B334" s="45"/>
      <c r="C334" s="45"/>
      <c r="D334" s="45"/>
      <c r="E334" s="107" t="s">
        <v>1192</v>
      </c>
      <c r="F334" s="107"/>
      <c r="G334" s="47"/>
      <c r="H334" s="41">
        <f>SUM(H335:H336)</f>
        <v>16102</v>
      </c>
      <c r="I334" s="41">
        <f>SUM(I335:I336)</f>
        <v>0</v>
      </c>
      <c r="J334" s="41">
        <f t="shared" si="167"/>
        <v>-16102</v>
      </c>
      <c r="K334" s="42"/>
      <c r="L334" s="121"/>
      <c r="M334" s="115" t="str">
        <f t="shared" si="168"/>
        <v/>
      </c>
      <c r="N334" s="29" t="str">
        <f t="shared" si="180"/>
        <v>-</v>
      </c>
      <c r="O334" s="29" t="str">
        <f t="shared" si="181"/>
        <v>-</v>
      </c>
      <c r="P334" s="29" t="str">
        <f t="shared" si="182"/>
        <v>-</v>
      </c>
      <c r="Q334" s="29" t="str">
        <f t="shared" si="183"/>
        <v>節</v>
      </c>
      <c r="R334" s="29" t="str">
        <f t="shared" si="184"/>
        <v>-</v>
      </c>
      <c r="U334" s="9" t="s">
        <v>1117</v>
      </c>
      <c r="V334" s="136" t="str">
        <f t="shared" si="185"/>
        <v/>
      </c>
      <c r="X334" s="9">
        <f t="shared" si="186"/>
        <v>1</v>
      </c>
      <c r="Y334" s="9">
        <f t="shared" si="187"/>
        <v>2</v>
      </c>
      <c r="Z334" s="9">
        <f t="shared" si="188"/>
        <v>1</v>
      </c>
      <c r="AA334" s="9">
        <f t="shared" si="189"/>
        <v>2</v>
      </c>
      <c r="AB334" s="11" t="str">
        <f t="shared" si="190"/>
        <v xml:space="preserve">③
</v>
      </c>
      <c r="AD334" s="43">
        <f t="shared" si="191"/>
        <v>0</v>
      </c>
      <c r="AE334" s="43">
        <f t="shared" si="192"/>
        <v>15.5</v>
      </c>
      <c r="AF334" s="43">
        <f t="shared" si="193"/>
        <v>0</v>
      </c>
      <c r="AH334" s="12" t="str">
        <f t="shared" si="169"/>
        <v>16款　国庫支出金</v>
      </c>
      <c r="AI334" s="12" t="str">
        <f t="shared" si="170"/>
        <v>2項　国庫補助金</v>
      </c>
      <c r="AJ334" s="12" t="str">
        <f t="shared" si="171"/>
        <v>1目　総務費国庫補助金</v>
      </c>
      <c r="AK334" s="12" t="str">
        <f t="shared" si="172"/>
        <v>3節　ダイバーシティ推進費補助金</v>
      </c>
      <c r="AM334" s="12" t="str">
        <f t="shared" si="173"/>
        <v>16款　国庫支出金2項　国庫補助金1目　総務費国庫補助金3節　ダイバーシティ推進費補助金</v>
      </c>
      <c r="AP334" s="12" t="str">
        <f t="shared" si="174"/>
        <v>16款　国庫支出金2項　国庫補助金1目　総務費国庫補助金3節　ダイバーシティ推進費補助金</v>
      </c>
      <c r="AQ334" s="9" t="str">
        <f t="shared" si="175"/>
        <v>16款　国庫支出金2項　国庫補助金1目　総務費国庫補助金3節　ダイバーシティ推進費補助金</v>
      </c>
    </row>
    <row r="335" spans="1:43" ht="39.6">
      <c r="A335" s="90">
        <f t="shared" si="231"/>
        <v>328</v>
      </c>
      <c r="B335" s="45"/>
      <c r="C335" s="45"/>
      <c r="D335" s="45"/>
      <c r="E335" s="107"/>
      <c r="F335" s="107" t="s">
        <v>1263</v>
      </c>
      <c r="G335" s="47" t="s">
        <v>86</v>
      </c>
      <c r="H335" s="41">
        <f>8447+7655</f>
        <v>16102</v>
      </c>
      <c r="I335" s="41"/>
      <c r="J335" s="41">
        <f t="shared" ref="J335" si="248">+I335-H335</f>
        <v>-16102</v>
      </c>
      <c r="K335" s="42"/>
      <c r="L335" s="121"/>
      <c r="M335" s="115" t="str">
        <f t="shared" ref="M335" si="249">IF(AND(I335&lt;&gt;0,H335=0),"○","")</f>
        <v/>
      </c>
      <c r="N335" s="29" t="str">
        <f t="shared" ref="N335" si="250">IF(B335&lt;&gt;"","款","-")</f>
        <v>-</v>
      </c>
      <c r="O335" s="29" t="str">
        <f t="shared" ref="O335" si="251">IF(C335&lt;&gt;"","項","-")</f>
        <v>-</v>
      </c>
      <c r="P335" s="29" t="str">
        <f t="shared" ref="P335" si="252">IF(D335&lt;&gt;"","目","-")</f>
        <v>-</v>
      </c>
      <c r="Q335" s="29" t="str">
        <f t="shared" ref="Q335" si="253">IF(E335&lt;&gt;"","節","-")</f>
        <v>-</v>
      </c>
      <c r="R335" s="29" t="str">
        <f t="shared" ref="R335" si="254">IF(F335&lt;&gt;"","事項","-")</f>
        <v>事項</v>
      </c>
      <c r="U335" s="9" t="s">
        <v>1117</v>
      </c>
      <c r="V335" s="142" t="str">
        <f t="shared" ref="V335" si="255">IF(G335&lt;&gt;"",G335,"")</f>
        <v>市民局</v>
      </c>
      <c r="X335" s="9">
        <f t="shared" ref="X335" si="256">IF(LENB(D335)/2&gt;13.5,2,1)</f>
        <v>1</v>
      </c>
      <c r="Y335" s="9">
        <f t="shared" ref="Y335" si="257">IF(LENB(E335)/2&gt;26.5,3,IF(LENB(E335)/2&gt;13.5,2,1))</f>
        <v>1</v>
      </c>
      <c r="Z335" s="9">
        <f t="shared" ref="Z335" si="258">IF(LENB(F335)/2&gt;51,4,IF(LENB(F335)/2&gt;34,3,IF(LENB(F335)/2&gt;17,2,1)))</f>
        <v>2</v>
      </c>
      <c r="AA335" s="9">
        <f t="shared" ref="AA335" si="259">MAX(X335:Z335)</f>
        <v>2</v>
      </c>
      <c r="AB335" s="11" t="str">
        <f t="shared" ref="AB335" si="260">IF(AA335=4,"⑤"&amp;CHAR(10)&amp;CHAR(10)&amp;CHAR(10)&amp;CHAR(10),IF(AA335=3,"④"&amp;CHAR(10)&amp;CHAR(10)&amp;CHAR(10),IF(AA335=2,"③"&amp;CHAR(10)&amp;CHAR(10),"②"&amp;CHAR(10))))</f>
        <v xml:space="preserve">③
</v>
      </c>
      <c r="AD335" s="43">
        <f t="shared" ref="AD335" si="261">LENB(D335)/2</f>
        <v>0</v>
      </c>
      <c r="AE335" s="43">
        <f t="shared" ref="AE335" si="262">LENB(E335)/2</f>
        <v>0</v>
      </c>
      <c r="AF335" s="43">
        <f t="shared" ref="AF335" si="263">LENB(F335)/2</f>
        <v>28</v>
      </c>
      <c r="AH335" s="12" t="str">
        <f t="shared" si="169"/>
        <v>16款　国庫支出金</v>
      </c>
      <c r="AI335" s="12" t="str">
        <f t="shared" si="170"/>
        <v>2項　国庫補助金</v>
      </c>
      <c r="AJ335" s="12" t="str">
        <f t="shared" si="171"/>
        <v>1目　総務費国庫補助金</v>
      </c>
      <c r="AK335" s="12" t="str">
        <f t="shared" si="172"/>
        <v>事項</v>
      </c>
      <c r="AM335" s="12">
        <f t="shared" si="173"/>
        <v>0</v>
      </c>
      <c r="AP335" s="12" t="str">
        <f t="shared" si="174"/>
        <v>16款　国庫支出金2項　国庫補助金1目　総務費国庫補助金3節　ダイバーシティ推進費補助金</v>
      </c>
      <c r="AQ335" s="9" t="str">
        <f t="shared" si="175"/>
        <v>16款　国庫支出金2項　国庫補助金1目　総務費国庫補助金3節　ダイバーシティ推進費補助金市民局</v>
      </c>
    </row>
    <row r="336" spans="1:43" ht="39.6">
      <c r="A336" s="90">
        <f t="shared" si="231"/>
        <v>329</v>
      </c>
      <c r="B336" s="45"/>
      <c r="C336" s="45"/>
      <c r="D336" s="45"/>
      <c r="E336" s="107"/>
      <c r="F336" s="107" t="s">
        <v>1262</v>
      </c>
      <c r="G336" s="47" t="s">
        <v>86</v>
      </c>
      <c r="H336" s="41">
        <v>0</v>
      </c>
      <c r="I336" s="41"/>
      <c r="J336" s="41">
        <f t="shared" ref="J336" si="264">+I336-H336</f>
        <v>0</v>
      </c>
      <c r="K336" s="42"/>
      <c r="L336" s="121"/>
      <c r="M336" s="115" t="str">
        <f t="shared" ref="M336" si="265">IF(AND(I336&lt;&gt;0,H336=0),"○","")</f>
        <v/>
      </c>
      <c r="N336" s="29" t="str">
        <f t="shared" si="180"/>
        <v>-</v>
      </c>
      <c r="O336" s="29" t="str">
        <f t="shared" si="181"/>
        <v>-</v>
      </c>
      <c r="P336" s="29" t="str">
        <f t="shared" si="182"/>
        <v>-</v>
      </c>
      <c r="Q336" s="29" t="str">
        <f t="shared" si="183"/>
        <v>-</v>
      </c>
      <c r="R336" s="29" t="str">
        <f t="shared" si="184"/>
        <v>事項</v>
      </c>
      <c r="U336" s="9" t="s">
        <v>1117</v>
      </c>
      <c r="V336" s="142" t="str">
        <f t="shared" si="185"/>
        <v>市民局</v>
      </c>
      <c r="X336" s="9">
        <f t="shared" si="186"/>
        <v>1</v>
      </c>
      <c r="Y336" s="9">
        <f t="shared" si="187"/>
        <v>1</v>
      </c>
      <c r="Z336" s="9">
        <f t="shared" si="188"/>
        <v>2</v>
      </c>
      <c r="AA336" s="9">
        <f t="shared" si="189"/>
        <v>2</v>
      </c>
      <c r="AB336" s="11" t="str">
        <f t="shared" si="190"/>
        <v xml:space="preserve">③
</v>
      </c>
      <c r="AD336" s="43">
        <f t="shared" si="191"/>
        <v>0</v>
      </c>
      <c r="AE336" s="43">
        <f t="shared" si="192"/>
        <v>0</v>
      </c>
      <c r="AF336" s="43">
        <f t="shared" si="193"/>
        <v>29</v>
      </c>
      <c r="AH336" s="12" t="str">
        <f t="shared" si="169"/>
        <v>16款　国庫支出金</v>
      </c>
      <c r="AI336" s="12" t="str">
        <f t="shared" si="170"/>
        <v>2項　国庫補助金</v>
      </c>
      <c r="AJ336" s="12" t="str">
        <f t="shared" si="171"/>
        <v>1目　総務費国庫補助金</v>
      </c>
      <c r="AK336" s="12" t="str">
        <f t="shared" si="172"/>
        <v>事項</v>
      </c>
      <c r="AM336" s="12">
        <f t="shared" si="173"/>
        <v>0</v>
      </c>
      <c r="AP336" s="12" t="str">
        <f t="shared" si="174"/>
        <v>16款　国庫支出金2項　国庫補助金1目　総務費国庫補助金3節　ダイバーシティ推進費補助金</v>
      </c>
      <c r="AQ336" s="9" t="str">
        <f t="shared" si="175"/>
        <v>16款　国庫支出金2項　国庫補助金1目　総務費国庫補助金3節　ダイバーシティ推進費補助金市民局</v>
      </c>
    </row>
    <row r="337" spans="1:43" ht="26.4">
      <c r="A337" s="90">
        <f t="shared" si="231"/>
        <v>330</v>
      </c>
      <c r="B337" s="45"/>
      <c r="C337" s="45"/>
      <c r="D337" s="45"/>
      <c r="E337" s="107" t="s">
        <v>1193</v>
      </c>
      <c r="F337" s="107"/>
      <c r="G337" s="47"/>
      <c r="H337" s="41">
        <f>SUM(H338:H339)</f>
        <v>269727</v>
      </c>
      <c r="I337" s="41">
        <f>SUM(I338:I339)</f>
        <v>0</v>
      </c>
      <c r="J337" s="41">
        <f t="shared" ref="J337:J403" si="266">+I337-H337</f>
        <v>-269727</v>
      </c>
      <c r="K337" s="42"/>
      <c r="L337" s="121"/>
      <c r="M337" s="115" t="str">
        <f t="shared" ref="M337:M403" si="267">IF(AND(I337&lt;&gt;0,H337=0),"○","")</f>
        <v/>
      </c>
      <c r="N337" s="29" t="str">
        <f t="shared" si="180"/>
        <v>-</v>
      </c>
      <c r="O337" s="29" t="str">
        <f t="shared" si="181"/>
        <v>-</v>
      </c>
      <c r="P337" s="29" t="str">
        <f t="shared" si="182"/>
        <v>-</v>
      </c>
      <c r="Q337" s="29" t="str">
        <f t="shared" si="183"/>
        <v>節</v>
      </c>
      <c r="R337" s="29" t="str">
        <f t="shared" si="184"/>
        <v>-</v>
      </c>
      <c r="U337" s="9" t="s">
        <v>1117</v>
      </c>
      <c r="V337" s="136" t="str">
        <f t="shared" si="185"/>
        <v/>
      </c>
      <c r="X337" s="9">
        <f t="shared" si="186"/>
        <v>1</v>
      </c>
      <c r="Y337" s="9">
        <f t="shared" si="187"/>
        <v>1</v>
      </c>
      <c r="Z337" s="9">
        <f t="shared" si="188"/>
        <v>1</v>
      </c>
      <c r="AA337" s="9">
        <f t="shared" si="189"/>
        <v>1</v>
      </c>
      <c r="AB337" s="11" t="str">
        <f t="shared" si="190"/>
        <v xml:space="preserve">②
</v>
      </c>
      <c r="AD337" s="43">
        <f t="shared" si="191"/>
        <v>0</v>
      </c>
      <c r="AE337" s="43">
        <f t="shared" si="192"/>
        <v>12.5</v>
      </c>
      <c r="AF337" s="43">
        <f t="shared" si="193"/>
        <v>0</v>
      </c>
      <c r="AH337" s="12" t="str">
        <f t="shared" si="169"/>
        <v>16款　国庫支出金</v>
      </c>
      <c r="AI337" s="12" t="str">
        <f t="shared" si="170"/>
        <v>2項　国庫補助金</v>
      </c>
      <c r="AJ337" s="12" t="str">
        <f t="shared" si="171"/>
        <v>1目　総務費国庫補助金</v>
      </c>
      <c r="AK337" s="12" t="str">
        <f t="shared" si="172"/>
        <v>4節　区政推進管理費補助金</v>
      </c>
      <c r="AM337" s="12" t="str">
        <f t="shared" si="173"/>
        <v>16款　国庫支出金2項　国庫補助金1目　総務費国庫補助金4節　区政推進管理費補助金</v>
      </c>
      <c r="AP337" s="12" t="str">
        <f t="shared" si="174"/>
        <v>16款　国庫支出金2項　国庫補助金1目　総務費国庫補助金4節　区政推進管理費補助金</v>
      </c>
      <c r="AQ337" s="9" t="str">
        <f t="shared" si="175"/>
        <v>16款　国庫支出金2項　国庫補助金1目　総務費国庫補助金4節　区政推進管理費補助金</v>
      </c>
    </row>
    <row r="338" spans="1:43" ht="39.6">
      <c r="A338" s="90">
        <f t="shared" si="231"/>
        <v>331</v>
      </c>
      <c r="B338" s="45"/>
      <c r="C338" s="45"/>
      <c r="D338" s="45"/>
      <c r="E338" s="107"/>
      <c r="F338" s="107" t="s">
        <v>1021</v>
      </c>
      <c r="G338" s="47" t="s">
        <v>86</v>
      </c>
      <c r="H338" s="41">
        <f>211167+58560</f>
        <v>269727</v>
      </c>
      <c r="I338" s="41"/>
      <c r="J338" s="41">
        <f t="shared" si="266"/>
        <v>-269727</v>
      </c>
      <c r="K338" s="42"/>
      <c r="L338" s="121"/>
      <c r="M338" s="115" t="str">
        <f t="shared" si="267"/>
        <v/>
      </c>
      <c r="N338" s="29" t="str">
        <f t="shared" ref="N338" si="268">IF(B338&lt;&gt;"","款","-")</f>
        <v>-</v>
      </c>
      <c r="O338" s="29" t="str">
        <f t="shared" ref="O338" si="269">IF(C338&lt;&gt;"","項","-")</f>
        <v>-</v>
      </c>
      <c r="P338" s="29" t="str">
        <f t="shared" ref="P338" si="270">IF(D338&lt;&gt;"","目","-")</f>
        <v>-</v>
      </c>
      <c r="Q338" s="29" t="str">
        <f t="shared" ref="Q338" si="271">IF(E338&lt;&gt;"","節","-")</f>
        <v>-</v>
      </c>
      <c r="R338" s="29" t="str">
        <f t="shared" ref="R338" si="272">IF(F338&lt;&gt;"","事項","-")</f>
        <v>事項</v>
      </c>
      <c r="U338" s="9" t="s">
        <v>1117</v>
      </c>
      <c r="V338" s="142" t="str">
        <f t="shared" ref="V338" si="273">IF(G338&lt;&gt;"",G338,"")</f>
        <v>市民局</v>
      </c>
      <c r="X338" s="9">
        <f t="shared" ref="X338" si="274">IF(LENB(D338)/2&gt;13.5,2,1)</f>
        <v>1</v>
      </c>
      <c r="Y338" s="9">
        <f t="shared" ref="Y338" si="275">IF(LENB(E338)/2&gt;26.5,3,IF(LENB(E338)/2&gt;13.5,2,1))</f>
        <v>1</v>
      </c>
      <c r="Z338" s="9">
        <f t="shared" ref="Z338" si="276">IF(LENB(F338)/2&gt;51,4,IF(LENB(F338)/2&gt;34,3,IF(LENB(F338)/2&gt;17,2,1)))</f>
        <v>2</v>
      </c>
      <c r="AA338" s="9">
        <f t="shared" ref="AA338" si="277">MAX(X338:Z338)</f>
        <v>2</v>
      </c>
      <c r="AB338" s="11" t="str">
        <f t="shared" ref="AB338" si="278">IF(AA338=4,"⑤"&amp;CHAR(10)&amp;CHAR(10)&amp;CHAR(10)&amp;CHAR(10),IF(AA338=3,"④"&amp;CHAR(10)&amp;CHAR(10)&amp;CHAR(10),IF(AA338=2,"③"&amp;CHAR(10)&amp;CHAR(10),"②"&amp;CHAR(10))))</f>
        <v xml:space="preserve">③
</v>
      </c>
      <c r="AD338" s="43">
        <f t="shared" ref="AD338" si="279">LENB(D338)/2</f>
        <v>0</v>
      </c>
      <c r="AE338" s="43">
        <f t="shared" ref="AE338" si="280">LENB(E338)/2</f>
        <v>0</v>
      </c>
      <c r="AF338" s="43">
        <f t="shared" ref="AF338" si="281">LENB(F338)/2</f>
        <v>19</v>
      </c>
      <c r="AH338" s="12" t="str">
        <f t="shared" si="169"/>
        <v>16款　国庫支出金</v>
      </c>
      <c r="AI338" s="12" t="str">
        <f t="shared" si="170"/>
        <v>2項　国庫補助金</v>
      </c>
      <c r="AJ338" s="12" t="str">
        <f t="shared" si="171"/>
        <v>1目　総務費国庫補助金</v>
      </c>
      <c r="AK338" s="12" t="str">
        <f t="shared" si="172"/>
        <v>事項</v>
      </c>
      <c r="AM338" s="12">
        <f t="shared" si="173"/>
        <v>0</v>
      </c>
      <c r="AP338" s="12" t="str">
        <f t="shared" si="174"/>
        <v>16款　国庫支出金2項　国庫補助金1目　総務費国庫補助金4節　区政推進管理費補助金</v>
      </c>
      <c r="AQ338" s="9" t="str">
        <f t="shared" si="175"/>
        <v>16款　国庫支出金2項　国庫補助金1目　総務費国庫補助金4節　区政推進管理費補助金市民局</v>
      </c>
    </row>
    <row r="339" spans="1:43" ht="39.6">
      <c r="A339" s="90">
        <f t="shared" si="231"/>
        <v>332</v>
      </c>
      <c r="B339" s="45"/>
      <c r="C339" s="45"/>
      <c r="D339" s="45"/>
      <c r="E339" s="107"/>
      <c r="F339" s="107" t="s">
        <v>1354</v>
      </c>
      <c r="G339" s="47" t="s">
        <v>86</v>
      </c>
      <c r="H339" s="41">
        <v>0</v>
      </c>
      <c r="I339" s="41"/>
      <c r="J339" s="41">
        <f t="shared" si="266"/>
        <v>0</v>
      </c>
      <c r="K339" s="42"/>
      <c r="L339" s="121"/>
      <c r="M339" s="115" t="str">
        <f t="shared" si="267"/>
        <v/>
      </c>
      <c r="N339" s="29" t="str">
        <f t="shared" si="180"/>
        <v>-</v>
      </c>
      <c r="O339" s="29" t="str">
        <f t="shared" si="181"/>
        <v>-</v>
      </c>
      <c r="P339" s="29" t="str">
        <f t="shared" si="182"/>
        <v>-</v>
      </c>
      <c r="Q339" s="29" t="str">
        <f t="shared" si="183"/>
        <v>-</v>
      </c>
      <c r="R339" s="29" t="str">
        <f t="shared" si="184"/>
        <v>事項</v>
      </c>
      <c r="U339" s="9" t="s">
        <v>1117</v>
      </c>
      <c r="V339" s="142" t="str">
        <f t="shared" si="185"/>
        <v>市民局</v>
      </c>
      <c r="X339" s="9">
        <f t="shared" si="186"/>
        <v>1</v>
      </c>
      <c r="Y339" s="9">
        <f t="shared" si="187"/>
        <v>1</v>
      </c>
      <c r="Z339" s="9">
        <f t="shared" si="188"/>
        <v>2</v>
      </c>
      <c r="AA339" s="9">
        <f t="shared" si="189"/>
        <v>2</v>
      </c>
      <c r="AB339" s="11" t="str">
        <f t="shared" si="190"/>
        <v xml:space="preserve">③
</v>
      </c>
      <c r="AD339" s="43">
        <f t="shared" si="191"/>
        <v>0</v>
      </c>
      <c r="AE339" s="43">
        <f t="shared" si="192"/>
        <v>0</v>
      </c>
      <c r="AF339" s="43">
        <f t="shared" si="193"/>
        <v>33</v>
      </c>
      <c r="AH339" s="12" t="str">
        <f t="shared" si="169"/>
        <v>16款　国庫支出金</v>
      </c>
      <c r="AI339" s="12" t="str">
        <f t="shared" si="170"/>
        <v>2項　国庫補助金</v>
      </c>
      <c r="AJ339" s="12" t="str">
        <f t="shared" si="171"/>
        <v>1目　総務費国庫補助金</v>
      </c>
      <c r="AK339" s="12" t="str">
        <f t="shared" si="172"/>
        <v>事項</v>
      </c>
      <c r="AM339" s="12">
        <f t="shared" si="173"/>
        <v>0</v>
      </c>
      <c r="AP339" s="12" t="str">
        <f t="shared" si="174"/>
        <v>16款　国庫支出金2項　国庫補助金1目　総務費国庫補助金4節　区政推進管理費補助金</v>
      </c>
      <c r="AQ339" s="9" t="str">
        <f t="shared" si="175"/>
        <v>16款　国庫支出金2項　国庫補助金1目　総務費国庫補助金4節　区政推進管理費補助金市民局</v>
      </c>
    </row>
    <row r="340" spans="1:43" ht="27" customHeight="1">
      <c r="A340" s="90">
        <f t="shared" si="231"/>
        <v>333</v>
      </c>
      <c r="B340" s="45"/>
      <c r="C340" s="45"/>
      <c r="D340" s="45"/>
      <c r="E340" s="107" t="s">
        <v>1194</v>
      </c>
      <c r="F340" s="107"/>
      <c r="G340" s="46"/>
      <c r="H340" s="41">
        <f>SUM(H341:H365)</f>
        <v>150623</v>
      </c>
      <c r="I340" s="41">
        <f>SUM(I341:I365)</f>
        <v>0</v>
      </c>
      <c r="J340" s="41">
        <f t="shared" si="266"/>
        <v>-150623</v>
      </c>
      <c r="K340" s="42"/>
      <c r="L340" s="121"/>
      <c r="M340" s="115" t="str">
        <f t="shared" si="267"/>
        <v/>
      </c>
      <c r="N340" s="29" t="str">
        <f t="shared" si="180"/>
        <v>-</v>
      </c>
      <c r="O340" s="29" t="str">
        <f t="shared" si="181"/>
        <v>-</v>
      </c>
      <c r="P340" s="29" t="str">
        <f t="shared" si="182"/>
        <v>-</v>
      </c>
      <c r="Q340" s="29" t="str">
        <f t="shared" si="183"/>
        <v>節</v>
      </c>
      <c r="R340" s="29" t="str">
        <f t="shared" si="184"/>
        <v>-</v>
      </c>
      <c r="U340" s="9" t="s">
        <v>1117</v>
      </c>
      <c r="V340" s="136" t="str">
        <f t="shared" si="185"/>
        <v/>
      </c>
      <c r="X340" s="9">
        <f t="shared" si="186"/>
        <v>1</v>
      </c>
      <c r="Y340" s="9">
        <f t="shared" si="187"/>
        <v>2</v>
      </c>
      <c r="Z340" s="9">
        <f t="shared" si="188"/>
        <v>1</v>
      </c>
      <c r="AA340" s="9">
        <f t="shared" si="189"/>
        <v>2</v>
      </c>
      <c r="AB340" s="11" t="str">
        <f t="shared" si="190"/>
        <v xml:space="preserve">③
</v>
      </c>
      <c r="AD340" s="43">
        <f t="shared" si="191"/>
        <v>0</v>
      </c>
      <c r="AE340" s="43">
        <f t="shared" si="192"/>
        <v>14.5</v>
      </c>
      <c r="AF340" s="43">
        <f t="shared" si="193"/>
        <v>0</v>
      </c>
      <c r="AH340" s="12" t="str">
        <f t="shared" si="169"/>
        <v>16款　国庫支出金</v>
      </c>
      <c r="AI340" s="12" t="str">
        <f t="shared" si="170"/>
        <v>2項　国庫補助金</v>
      </c>
      <c r="AJ340" s="12" t="str">
        <f t="shared" si="171"/>
        <v>1目　総務費国庫補助金</v>
      </c>
      <c r="AK340" s="12" t="str">
        <f t="shared" si="172"/>
        <v>5節　区まちづくり推進費補助金</v>
      </c>
      <c r="AM340" s="12" t="str">
        <f t="shared" si="173"/>
        <v>16款　国庫支出金2項　国庫補助金1目　総務費国庫補助金5節　区まちづくり推進費補助金</v>
      </c>
      <c r="AP340" s="12" t="str">
        <f t="shared" si="174"/>
        <v>16款　国庫支出金2項　国庫補助金1目　総務費国庫補助金5節　区まちづくり推進費補助金</v>
      </c>
      <c r="AQ340" s="9" t="str">
        <f t="shared" si="175"/>
        <v>16款　国庫支出金2項　国庫補助金1目　総務費国庫補助金5節　区まちづくり推進費補助金</v>
      </c>
    </row>
    <row r="341" spans="1:43" ht="39.6">
      <c r="A341" s="90">
        <f t="shared" si="231"/>
        <v>334</v>
      </c>
      <c r="B341" s="45"/>
      <c r="C341" s="45"/>
      <c r="D341" s="45"/>
      <c r="E341" s="107"/>
      <c r="F341" s="107" t="s">
        <v>1032</v>
      </c>
      <c r="G341" s="47" t="s">
        <v>706</v>
      </c>
      <c r="H341" s="41">
        <v>4672</v>
      </c>
      <c r="I341" s="41"/>
      <c r="J341" s="41">
        <f t="shared" si="266"/>
        <v>-4672</v>
      </c>
      <c r="K341" s="42"/>
      <c r="L341" s="121"/>
      <c r="M341" s="115" t="str">
        <f t="shared" si="267"/>
        <v/>
      </c>
      <c r="N341" s="29" t="str">
        <f t="shared" si="180"/>
        <v>-</v>
      </c>
      <c r="O341" s="29" t="str">
        <f t="shared" si="181"/>
        <v>-</v>
      </c>
      <c r="P341" s="29" t="str">
        <f t="shared" si="182"/>
        <v>-</v>
      </c>
      <c r="Q341" s="29" t="str">
        <f t="shared" si="183"/>
        <v>-</v>
      </c>
      <c r="R341" s="29" t="str">
        <f t="shared" si="184"/>
        <v>事項</v>
      </c>
      <c r="U341" s="9" t="s">
        <v>1117</v>
      </c>
      <c r="V341" s="136" t="str">
        <f t="shared" si="185"/>
        <v>北区役所</v>
      </c>
      <c r="X341" s="9">
        <f t="shared" si="186"/>
        <v>1</v>
      </c>
      <c r="Y341" s="9">
        <f t="shared" si="187"/>
        <v>1</v>
      </c>
      <c r="Z341" s="9">
        <f t="shared" si="188"/>
        <v>2</v>
      </c>
      <c r="AA341" s="9">
        <f t="shared" si="189"/>
        <v>2</v>
      </c>
      <c r="AB341" s="11" t="str">
        <f t="shared" si="190"/>
        <v xml:space="preserve">③
</v>
      </c>
      <c r="AD341" s="43">
        <f t="shared" si="191"/>
        <v>0</v>
      </c>
      <c r="AE341" s="43">
        <f t="shared" si="192"/>
        <v>0</v>
      </c>
      <c r="AF341" s="43">
        <f t="shared" si="193"/>
        <v>28</v>
      </c>
      <c r="AH341" s="12" t="str">
        <f t="shared" si="169"/>
        <v>16款　国庫支出金</v>
      </c>
      <c r="AI341" s="12" t="str">
        <f t="shared" si="170"/>
        <v>2項　国庫補助金</v>
      </c>
      <c r="AJ341" s="12" t="str">
        <f t="shared" si="171"/>
        <v>1目　総務費国庫補助金</v>
      </c>
      <c r="AK341" s="12" t="str">
        <f t="shared" si="172"/>
        <v>事項</v>
      </c>
      <c r="AM341" s="12">
        <f t="shared" si="173"/>
        <v>0</v>
      </c>
      <c r="AP341" s="12" t="str">
        <f t="shared" si="174"/>
        <v>16款　国庫支出金2項　国庫補助金1目　総務費国庫補助金5節　区まちづくり推進費補助金</v>
      </c>
      <c r="AQ341" s="9" t="str">
        <f t="shared" si="175"/>
        <v>16款　国庫支出金2項　国庫補助金1目　総務費国庫補助金5節　区まちづくり推進費補助金北区役所</v>
      </c>
    </row>
    <row r="342" spans="1:43" ht="40.5" customHeight="1">
      <c r="A342" s="90">
        <f t="shared" si="231"/>
        <v>335</v>
      </c>
      <c r="B342" s="45"/>
      <c r="C342" s="45"/>
      <c r="D342" s="45"/>
      <c r="E342" s="107"/>
      <c r="F342" s="46" t="s">
        <v>1031</v>
      </c>
      <c r="G342" s="47" t="s">
        <v>647</v>
      </c>
      <c r="H342" s="41">
        <v>1149</v>
      </c>
      <c r="I342" s="41"/>
      <c r="J342" s="41">
        <f>+I342-H342</f>
        <v>-1149</v>
      </c>
      <c r="K342" s="42"/>
      <c r="L342" s="121"/>
      <c r="M342" s="115" t="str">
        <f>IF(AND(I342&lt;&gt;0,H342=0),"○","")</f>
        <v/>
      </c>
      <c r="N342" s="29" t="str">
        <f t="shared" si="180"/>
        <v>-</v>
      </c>
      <c r="O342" s="29" t="str">
        <f t="shared" si="181"/>
        <v>-</v>
      </c>
      <c r="P342" s="29" t="str">
        <f t="shared" si="182"/>
        <v>-</v>
      </c>
      <c r="Q342" s="29" t="str">
        <f t="shared" si="183"/>
        <v>-</v>
      </c>
      <c r="R342" s="29" t="str">
        <f t="shared" si="184"/>
        <v>事項</v>
      </c>
      <c r="U342" s="9" t="s">
        <v>1117</v>
      </c>
      <c r="V342" s="136" t="str">
        <f t="shared" si="185"/>
        <v>都島区役所</v>
      </c>
      <c r="X342" s="9">
        <f t="shared" si="186"/>
        <v>1</v>
      </c>
      <c r="Y342" s="9">
        <f t="shared" si="187"/>
        <v>1</v>
      </c>
      <c r="Z342" s="9">
        <f t="shared" si="188"/>
        <v>2</v>
      </c>
      <c r="AA342" s="9">
        <f t="shared" si="189"/>
        <v>2</v>
      </c>
      <c r="AB342" s="11" t="str">
        <f t="shared" si="190"/>
        <v xml:space="preserve">③
</v>
      </c>
      <c r="AD342" s="43">
        <f t="shared" si="191"/>
        <v>0</v>
      </c>
      <c r="AE342" s="43">
        <f t="shared" si="192"/>
        <v>0</v>
      </c>
      <c r="AF342" s="43">
        <f t="shared" si="193"/>
        <v>30</v>
      </c>
      <c r="AH342" s="12" t="str">
        <f t="shared" si="169"/>
        <v>16款　国庫支出金</v>
      </c>
      <c r="AI342" s="12" t="str">
        <f t="shared" si="170"/>
        <v>2項　国庫補助金</v>
      </c>
      <c r="AJ342" s="12" t="str">
        <f t="shared" si="171"/>
        <v>1目　総務費国庫補助金</v>
      </c>
      <c r="AK342" s="12" t="str">
        <f t="shared" si="172"/>
        <v>事項</v>
      </c>
      <c r="AM342" s="12">
        <f t="shared" si="173"/>
        <v>0</v>
      </c>
      <c r="AP342" s="12" t="str">
        <f t="shared" si="174"/>
        <v>16款　国庫支出金2項　国庫補助金1目　総務費国庫補助金5節　区まちづくり推進費補助金</v>
      </c>
      <c r="AQ342" s="9" t="str">
        <f t="shared" si="175"/>
        <v>16款　国庫支出金2項　国庫補助金1目　総務費国庫補助金5節　区まちづくり推進費補助金都島区役所</v>
      </c>
    </row>
    <row r="343" spans="1:43" ht="52.8">
      <c r="A343" s="90">
        <f t="shared" si="231"/>
        <v>336</v>
      </c>
      <c r="B343" s="45"/>
      <c r="C343" s="45"/>
      <c r="D343" s="45"/>
      <c r="E343" s="107"/>
      <c r="F343" s="107" t="s">
        <v>726</v>
      </c>
      <c r="G343" s="47" t="s">
        <v>707</v>
      </c>
      <c r="H343" s="41">
        <v>805</v>
      </c>
      <c r="I343" s="41"/>
      <c r="J343" s="41">
        <f t="shared" si="266"/>
        <v>-805</v>
      </c>
      <c r="K343" s="42"/>
      <c r="L343" s="121"/>
      <c r="M343" s="115" t="str">
        <f t="shared" si="267"/>
        <v/>
      </c>
      <c r="N343" s="29" t="str">
        <f t="shared" si="180"/>
        <v>-</v>
      </c>
      <c r="O343" s="29" t="str">
        <f t="shared" si="181"/>
        <v>-</v>
      </c>
      <c r="P343" s="29" t="str">
        <f t="shared" si="182"/>
        <v>-</v>
      </c>
      <c r="Q343" s="29" t="str">
        <f t="shared" si="183"/>
        <v>-</v>
      </c>
      <c r="R343" s="29" t="str">
        <f t="shared" si="184"/>
        <v>事項</v>
      </c>
      <c r="U343" s="9" t="s">
        <v>1117</v>
      </c>
      <c r="V343" s="136" t="str">
        <f t="shared" si="185"/>
        <v>福島区役所</v>
      </c>
      <c r="X343" s="9">
        <f t="shared" si="186"/>
        <v>1</v>
      </c>
      <c r="Y343" s="9">
        <f t="shared" si="187"/>
        <v>1</v>
      </c>
      <c r="Z343" s="9">
        <f t="shared" si="188"/>
        <v>3</v>
      </c>
      <c r="AA343" s="9">
        <f t="shared" si="189"/>
        <v>3</v>
      </c>
      <c r="AB343" s="11" t="str">
        <f t="shared" si="190"/>
        <v xml:space="preserve">④
</v>
      </c>
      <c r="AD343" s="43">
        <f t="shared" si="191"/>
        <v>0</v>
      </c>
      <c r="AE343" s="43">
        <f t="shared" si="192"/>
        <v>0</v>
      </c>
      <c r="AF343" s="43">
        <f t="shared" si="193"/>
        <v>41</v>
      </c>
      <c r="AH343" s="12" t="str">
        <f t="shared" si="169"/>
        <v>16款　国庫支出金</v>
      </c>
      <c r="AI343" s="12" t="str">
        <f t="shared" si="170"/>
        <v>2項　国庫補助金</v>
      </c>
      <c r="AJ343" s="12" t="str">
        <f t="shared" si="171"/>
        <v>1目　総務費国庫補助金</v>
      </c>
      <c r="AK343" s="12" t="str">
        <f t="shared" si="172"/>
        <v>事項</v>
      </c>
      <c r="AM343" s="12">
        <f t="shared" si="173"/>
        <v>0</v>
      </c>
      <c r="AP343" s="12" t="str">
        <f t="shared" si="174"/>
        <v>16款　国庫支出金2項　国庫補助金1目　総務費国庫補助金5節　区まちづくり推進費補助金</v>
      </c>
      <c r="AQ343" s="9" t="str">
        <f t="shared" si="175"/>
        <v>16款　国庫支出金2項　国庫補助金1目　総務費国庫補助金5節　区まちづくり推進費補助金福島区役所</v>
      </c>
    </row>
    <row r="344" spans="1:43" ht="39.6">
      <c r="A344" s="90">
        <f t="shared" si="231"/>
        <v>337</v>
      </c>
      <c r="B344" s="45"/>
      <c r="C344" s="45"/>
      <c r="D344" s="45"/>
      <c r="E344" s="107"/>
      <c r="F344" s="107" t="s">
        <v>1043</v>
      </c>
      <c r="G344" s="47" t="s">
        <v>669</v>
      </c>
      <c r="H344" s="41">
        <v>2891</v>
      </c>
      <c r="I344" s="41"/>
      <c r="J344" s="41">
        <f t="shared" si="266"/>
        <v>-2891</v>
      </c>
      <c r="K344" s="42"/>
      <c r="L344" s="121"/>
      <c r="M344" s="115" t="str">
        <f t="shared" si="267"/>
        <v/>
      </c>
      <c r="N344" s="29" t="str">
        <f t="shared" si="180"/>
        <v>-</v>
      </c>
      <c r="O344" s="29" t="str">
        <f t="shared" si="181"/>
        <v>-</v>
      </c>
      <c r="P344" s="29" t="str">
        <f t="shared" si="182"/>
        <v>-</v>
      </c>
      <c r="Q344" s="29" t="str">
        <f t="shared" si="183"/>
        <v>-</v>
      </c>
      <c r="R344" s="29" t="str">
        <f t="shared" si="184"/>
        <v>事項</v>
      </c>
      <c r="U344" s="9" t="s">
        <v>1117</v>
      </c>
      <c r="V344" s="136" t="str">
        <f t="shared" si="185"/>
        <v>西区役所</v>
      </c>
      <c r="X344" s="9">
        <f t="shared" si="186"/>
        <v>1</v>
      </c>
      <c r="Y344" s="9">
        <f t="shared" si="187"/>
        <v>1</v>
      </c>
      <c r="Z344" s="9">
        <f t="shared" si="188"/>
        <v>2</v>
      </c>
      <c r="AA344" s="9">
        <f t="shared" si="189"/>
        <v>2</v>
      </c>
      <c r="AB344" s="11" t="str">
        <f t="shared" si="190"/>
        <v xml:space="preserve">③
</v>
      </c>
      <c r="AD344" s="43">
        <f t="shared" si="191"/>
        <v>0</v>
      </c>
      <c r="AE344" s="43">
        <f t="shared" si="192"/>
        <v>0</v>
      </c>
      <c r="AF344" s="43">
        <f t="shared" si="193"/>
        <v>24</v>
      </c>
      <c r="AH344" s="12" t="str">
        <f t="shared" si="169"/>
        <v>16款　国庫支出金</v>
      </c>
      <c r="AI344" s="12" t="str">
        <f t="shared" si="170"/>
        <v>2項　国庫補助金</v>
      </c>
      <c r="AJ344" s="12" t="str">
        <f t="shared" si="171"/>
        <v>1目　総務費国庫補助金</v>
      </c>
      <c r="AK344" s="12" t="str">
        <f t="shared" si="172"/>
        <v>事項</v>
      </c>
      <c r="AM344" s="12">
        <f t="shared" si="173"/>
        <v>0</v>
      </c>
      <c r="AP344" s="12" t="str">
        <f t="shared" si="174"/>
        <v>16款　国庫支出金2項　国庫補助金1目　総務費国庫補助金5節　区まちづくり推進費補助金</v>
      </c>
      <c r="AQ344" s="9" t="str">
        <f t="shared" si="175"/>
        <v>16款　国庫支出金2項　国庫補助金1目　総務費国庫補助金5節　区まちづくり推進費補助金西区役所</v>
      </c>
    </row>
    <row r="345" spans="1:43" ht="39.6">
      <c r="A345" s="90">
        <f t="shared" si="231"/>
        <v>338</v>
      </c>
      <c r="B345" s="45"/>
      <c r="C345" s="45"/>
      <c r="D345" s="45"/>
      <c r="E345" s="107"/>
      <c r="F345" s="107" t="s">
        <v>1318</v>
      </c>
      <c r="G345" s="47" t="s">
        <v>590</v>
      </c>
      <c r="H345" s="41">
        <v>20902</v>
      </c>
      <c r="I345" s="41"/>
      <c r="J345" s="41">
        <f t="shared" si="266"/>
        <v>-20902</v>
      </c>
      <c r="K345" s="42"/>
      <c r="L345" s="121"/>
      <c r="M345" s="115" t="str">
        <f t="shared" si="267"/>
        <v/>
      </c>
      <c r="N345" s="29" t="str">
        <f t="shared" si="180"/>
        <v>-</v>
      </c>
      <c r="O345" s="29" t="str">
        <f t="shared" si="181"/>
        <v>-</v>
      </c>
      <c r="P345" s="29" t="str">
        <f t="shared" si="182"/>
        <v>-</v>
      </c>
      <c r="Q345" s="29" t="str">
        <f t="shared" si="183"/>
        <v>-</v>
      </c>
      <c r="R345" s="29" t="str">
        <f t="shared" si="184"/>
        <v>事項</v>
      </c>
      <c r="U345" s="9" t="s">
        <v>1117</v>
      </c>
      <c r="V345" s="136" t="str">
        <f t="shared" si="185"/>
        <v>港区役所</v>
      </c>
      <c r="X345" s="9">
        <f t="shared" si="186"/>
        <v>1</v>
      </c>
      <c r="Y345" s="9">
        <f t="shared" si="187"/>
        <v>1</v>
      </c>
      <c r="Z345" s="9">
        <f t="shared" si="188"/>
        <v>2</v>
      </c>
      <c r="AA345" s="9">
        <f t="shared" si="189"/>
        <v>2</v>
      </c>
      <c r="AB345" s="11" t="str">
        <f t="shared" si="190"/>
        <v xml:space="preserve">③
</v>
      </c>
      <c r="AD345" s="43">
        <f t="shared" si="191"/>
        <v>0</v>
      </c>
      <c r="AE345" s="43">
        <f t="shared" si="192"/>
        <v>0</v>
      </c>
      <c r="AF345" s="43">
        <f t="shared" si="193"/>
        <v>27</v>
      </c>
      <c r="AH345" s="12" t="str">
        <f>IF(N345="款",B345,AH363)</f>
        <v>16款　国庫支出金</v>
      </c>
      <c r="AI345" s="12" t="str">
        <f>IF(AH363=AH345,IF(O345="項",C345,AI363),0)</f>
        <v>2項　国庫補助金</v>
      </c>
      <c r="AJ345" s="12" t="str">
        <f>IF(AI363=AI345,IF(P345="目",D345,AJ363),0)</f>
        <v>1目　総務費国庫補助金</v>
      </c>
      <c r="AK345" s="12" t="str">
        <f>IF(AJ363=AJ345,IF(Q345="節",E345,"事項"),0)</f>
        <v>事項</v>
      </c>
      <c r="AM345" s="12">
        <f t="shared" si="173"/>
        <v>0</v>
      </c>
      <c r="AP345" s="12" t="str">
        <f>IF(AM345=0,AP363,AM345)</f>
        <v>16款　国庫支出金2項　国庫補助金1目　総務費国庫補助金5節　区まちづくり推進費補助金</v>
      </c>
      <c r="AQ345" s="9" t="str">
        <f t="shared" si="175"/>
        <v>16款　国庫支出金2項　国庫補助金1目　総務費国庫補助金5節　区まちづくり推進費補助金港区役所</v>
      </c>
    </row>
    <row r="346" spans="1:43" ht="39.75" customHeight="1">
      <c r="A346" s="90">
        <f t="shared" si="231"/>
        <v>339</v>
      </c>
      <c r="B346" s="45"/>
      <c r="C346" s="45"/>
      <c r="D346" s="45"/>
      <c r="E346" s="107"/>
      <c r="F346" s="107" t="s">
        <v>643</v>
      </c>
      <c r="G346" s="47" t="s">
        <v>594</v>
      </c>
      <c r="H346" s="41">
        <v>63</v>
      </c>
      <c r="I346" s="41"/>
      <c r="J346" s="41">
        <f t="shared" si="266"/>
        <v>-63</v>
      </c>
      <c r="K346" s="42"/>
      <c r="L346" s="121"/>
      <c r="M346" s="115" t="str">
        <f t="shared" si="267"/>
        <v/>
      </c>
      <c r="N346" s="29" t="str">
        <f t="shared" si="180"/>
        <v>-</v>
      </c>
      <c r="O346" s="29" t="str">
        <f t="shared" si="181"/>
        <v>-</v>
      </c>
      <c r="P346" s="29" t="str">
        <f t="shared" si="182"/>
        <v>-</v>
      </c>
      <c r="Q346" s="29" t="str">
        <f t="shared" si="183"/>
        <v>-</v>
      </c>
      <c r="R346" s="29" t="str">
        <f t="shared" si="184"/>
        <v>事項</v>
      </c>
      <c r="U346" s="9" t="s">
        <v>1117</v>
      </c>
      <c r="V346" s="136" t="str">
        <f t="shared" si="185"/>
        <v>西淀川区役所</v>
      </c>
      <c r="X346" s="9">
        <f t="shared" si="186"/>
        <v>1</v>
      </c>
      <c r="Y346" s="9">
        <f t="shared" si="187"/>
        <v>1</v>
      </c>
      <c r="Z346" s="9">
        <f t="shared" si="188"/>
        <v>3</v>
      </c>
      <c r="AA346" s="9">
        <f t="shared" si="189"/>
        <v>3</v>
      </c>
      <c r="AB346" s="11" t="str">
        <f t="shared" si="190"/>
        <v xml:space="preserve">④
</v>
      </c>
      <c r="AD346" s="43">
        <f t="shared" si="191"/>
        <v>0</v>
      </c>
      <c r="AE346" s="43">
        <f t="shared" si="192"/>
        <v>0</v>
      </c>
      <c r="AF346" s="43">
        <f t="shared" si="193"/>
        <v>35</v>
      </c>
      <c r="AH346" s="12" t="str">
        <f t="shared" si="169"/>
        <v>16款　国庫支出金</v>
      </c>
      <c r="AI346" s="12" t="str">
        <f t="shared" si="170"/>
        <v>2項　国庫補助金</v>
      </c>
      <c r="AJ346" s="12" t="str">
        <f t="shared" si="171"/>
        <v>1目　総務費国庫補助金</v>
      </c>
      <c r="AK346" s="12" t="str">
        <f t="shared" si="172"/>
        <v>事項</v>
      </c>
      <c r="AM346" s="12">
        <f t="shared" si="173"/>
        <v>0</v>
      </c>
      <c r="AP346" s="12" t="str">
        <f t="shared" si="174"/>
        <v>16款　国庫支出金2項　国庫補助金1目　総務費国庫補助金5節　区まちづくり推進費補助金</v>
      </c>
      <c r="AQ346" s="9" t="str">
        <f t="shared" si="175"/>
        <v>16款　国庫支出金2項　国庫補助金1目　総務費国庫補助金5節　区まちづくり推進費補助金西淀川区役所</v>
      </c>
    </row>
    <row r="347" spans="1:43" ht="39.6">
      <c r="A347" s="90">
        <f t="shared" si="231"/>
        <v>340</v>
      </c>
      <c r="B347" s="45"/>
      <c r="C347" s="45"/>
      <c r="D347" s="45"/>
      <c r="E347" s="108"/>
      <c r="F347" s="107" t="s">
        <v>1043</v>
      </c>
      <c r="G347" s="94" t="s">
        <v>595</v>
      </c>
      <c r="H347" s="51">
        <v>6625</v>
      </c>
      <c r="I347" s="51"/>
      <c r="J347" s="51">
        <f t="shared" si="266"/>
        <v>-6625</v>
      </c>
      <c r="K347" s="92"/>
      <c r="L347" s="122"/>
      <c r="M347" s="115" t="str">
        <f t="shared" si="267"/>
        <v/>
      </c>
      <c r="N347" s="29" t="str">
        <f t="shared" si="180"/>
        <v>-</v>
      </c>
      <c r="O347" s="29" t="str">
        <f t="shared" si="181"/>
        <v>-</v>
      </c>
      <c r="P347" s="29" t="str">
        <f t="shared" si="182"/>
        <v>-</v>
      </c>
      <c r="Q347" s="29" t="str">
        <f t="shared" si="183"/>
        <v>-</v>
      </c>
      <c r="R347" s="29" t="str">
        <f t="shared" si="184"/>
        <v>事項</v>
      </c>
      <c r="U347" s="9" t="s">
        <v>1117</v>
      </c>
      <c r="V347" s="136" t="str">
        <f t="shared" si="185"/>
        <v>淀川区役所</v>
      </c>
      <c r="X347" s="9">
        <f t="shared" si="186"/>
        <v>1</v>
      </c>
      <c r="Y347" s="9">
        <f t="shared" si="187"/>
        <v>1</v>
      </c>
      <c r="Z347" s="9">
        <f t="shared" si="188"/>
        <v>2</v>
      </c>
      <c r="AA347" s="9">
        <f t="shared" si="189"/>
        <v>2</v>
      </c>
      <c r="AB347" s="11" t="str">
        <f t="shared" si="190"/>
        <v xml:space="preserve">③
</v>
      </c>
      <c r="AD347" s="43">
        <f t="shared" si="191"/>
        <v>0</v>
      </c>
      <c r="AE347" s="43">
        <f t="shared" si="192"/>
        <v>0</v>
      </c>
      <c r="AF347" s="43">
        <f t="shared" si="193"/>
        <v>24</v>
      </c>
      <c r="AH347" s="12" t="str">
        <f t="shared" si="169"/>
        <v>16款　国庫支出金</v>
      </c>
      <c r="AI347" s="12" t="str">
        <f t="shared" si="170"/>
        <v>2項　国庫補助金</v>
      </c>
      <c r="AJ347" s="12" t="str">
        <f t="shared" si="171"/>
        <v>1目　総務費国庫補助金</v>
      </c>
      <c r="AK347" s="12" t="str">
        <f t="shared" si="172"/>
        <v>事項</v>
      </c>
      <c r="AM347" s="12">
        <f t="shared" si="173"/>
        <v>0</v>
      </c>
      <c r="AP347" s="12" t="str">
        <f t="shared" si="174"/>
        <v>16款　国庫支出金2項　国庫補助金1目　総務費国庫補助金5節　区まちづくり推進費補助金</v>
      </c>
      <c r="AQ347" s="9" t="str">
        <f t="shared" si="175"/>
        <v>16款　国庫支出金2項　国庫補助金1目　総務費国庫補助金5節　区まちづくり推進費補助金淀川区役所</v>
      </c>
    </row>
    <row r="348" spans="1:43" ht="26.25" customHeight="1">
      <c r="A348" s="148">
        <f t="shared" si="231"/>
        <v>341</v>
      </c>
      <c r="B348" s="45"/>
      <c r="C348" s="45"/>
      <c r="D348" s="45"/>
      <c r="E348" s="108"/>
      <c r="F348" s="108" t="s">
        <v>1380</v>
      </c>
      <c r="G348" s="94" t="s">
        <v>596</v>
      </c>
      <c r="H348" s="51">
        <v>5134</v>
      </c>
      <c r="I348" s="51"/>
      <c r="J348" s="51">
        <f t="shared" si="266"/>
        <v>-5134</v>
      </c>
      <c r="K348" s="92"/>
      <c r="L348" s="122"/>
      <c r="M348" s="115" t="str">
        <f t="shared" si="267"/>
        <v/>
      </c>
      <c r="N348" s="29" t="str">
        <f t="shared" si="180"/>
        <v>-</v>
      </c>
      <c r="O348" s="29" t="str">
        <f t="shared" si="181"/>
        <v>-</v>
      </c>
      <c r="P348" s="29" t="str">
        <f t="shared" si="182"/>
        <v>-</v>
      </c>
      <c r="Q348" s="29" t="str">
        <f t="shared" si="183"/>
        <v>-</v>
      </c>
      <c r="R348" s="29" t="str">
        <f t="shared" si="184"/>
        <v>事項</v>
      </c>
      <c r="U348" s="9" t="s">
        <v>1117</v>
      </c>
      <c r="V348" s="136" t="str">
        <f t="shared" si="185"/>
        <v>東淀川区役所</v>
      </c>
      <c r="X348" s="9">
        <f t="shared" si="186"/>
        <v>1</v>
      </c>
      <c r="Y348" s="9">
        <f t="shared" si="187"/>
        <v>1</v>
      </c>
      <c r="Z348" s="9">
        <f t="shared" si="188"/>
        <v>1</v>
      </c>
      <c r="AA348" s="9">
        <f t="shared" si="189"/>
        <v>1</v>
      </c>
      <c r="AB348" s="11" t="str">
        <f t="shared" si="190"/>
        <v xml:space="preserve">②
</v>
      </c>
      <c r="AD348" s="43">
        <f t="shared" si="191"/>
        <v>0</v>
      </c>
      <c r="AE348" s="43">
        <f t="shared" si="192"/>
        <v>0</v>
      </c>
      <c r="AF348" s="43">
        <f t="shared" si="193"/>
        <v>16</v>
      </c>
      <c r="AH348" s="12" t="str">
        <f t="shared" si="169"/>
        <v>16款　国庫支出金</v>
      </c>
      <c r="AI348" s="12" t="str">
        <f t="shared" si="170"/>
        <v>2項　国庫補助金</v>
      </c>
      <c r="AJ348" s="12" t="str">
        <f t="shared" si="171"/>
        <v>1目　総務費国庫補助金</v>
      </c>
      <c r="AK348" s="12" t="str">
        <f t="shared" si="172"/>
        <v>事項</v>
      </c>
      <c r="AM348" s="12">
        <f t="shared" si="173"/>
        <v>0</v>
      </c>
      <c r="AP348" s="12" t="str">
        <f t="shared" si="174"/>
        <v>16款　国庫支出金2項　国庫補助金1目　総務費国庫補助金5節　区まちづくり推進費補助金</v>
      </c>
      <c r="AQ348" s="9" t="str">
        <f t="shared" si="175"/>
        <v>16款　国庫支出金2項　国庫補助金1目　総務費国庫補助金5節　区まちづくり推進費補助金東淀川区役所</v>
      </c>
    </row>
    <row r="349" spans="1:43" ht="27" thickBot="1">
      <c r="A349" s="149">
        <f t="shared" si="231"/>
        <v>342</v>
      </c>
      <c r="B349" s="153"/>
      <c r="C349" s="153"/>
      <c r="D349" s="153"/>
      <c r="E349" s="154"/>
      <c r="F349" s="154" t="s">
        <v>1234</v>
      </c>
      <c r="G349" s="155" t="s">
        <v>1235</v>
      </c>
      <c r="H349" s="65">
        <v>112</v>
      </c>
      <c r="I349" s="65"/>
      <c r="J349" s="65">
        <f t="shared" ref="J349" si="282">+I349-H349</f>
        <v>-112</v>
      </c>
      <c r="K349" s="67"/>
      <c r="L349" s="124"/>
      <c r="M349" s="115" t="str">
        <f t="shared" ref="M349" si="283">IF(AND(I349&lt;&gt;0,H349=0),"○","")</f>
        <v/>
      </c>
      <c r="N349" s="29" t="str">
        <f t="shared" si="180"/>
        <v>-</v>
      </c>
      <c r="O349" s="29" t="str">
        <f t="shared" si="181"/>
        <v>-</v>
      </c>
      <c r="P349" s="29" t="str">
        <f t="shared" si="182"/>
        <v>-</v>
      </c>
      <c r="Q349" s="29" t="str">
        <f t="shared" si="183"/>
        <v>-</v>
      </c>
      <c r="R349" s="29" t="str">
        <f t="shared" si="184"/>
        <v>事項</v>
      </c>
      <c r="U349" s="9" t="s">
        <v>1117</v>
      </c>
      <c r="V349" s="136" t="str">
        <f t="shared" ref="V349" si="284">IF(G349&lt;&gt;"",G349,"")</f>
        <v>生野区役所</v>
      </c>
      <c r="X349" s="9">
        <f t="shared" ref="X349" si="285">IF(LENB(D349)/2&gt;13.5,2,1)</f>
        <v>1</v>
      </c>
      <c r="Y349" s="9">
        <f t="shared" ref="Y349" si="286">IF(LENB(E349)/2&gt;26.5,3,IF(LENB(E349)/2&gt;13.5,2,1))</f>
        <v>1</v>
      </c>
      <c r="Z349" s="9">
        <f t="shared" ref="Z349" si="287">IF(LENB(F349)/2&gt;51,4,IF(LENB(F349)/2&gt;34,3,IF(LENB(F349)/2&gt;17,2,1)))</f>
        <v>1</v>
      </c>
      <c r="AA349" s="9">
        <f t="shared" ref="AA349" si="288">MAX(X349:Z349)</f>
        <v>1</v>
      </c>
      <c r="AB349" s="11" t="str">
        <f t="shared" si="190"/>
        <v xml:space="preserve">②
</v>
      </c>
      <c r="AD349" s="43">
        <f t="shared" ref="AD349" si="289">LENB(D349)/2</f>
        <v>0</v>
      </c>
      <c r="AE349" s="43">
        <f t="shared" ref="AE349" si="290">LENB(E349)/2</f>
        <v>0</v>
      </c>
      <c r="AF349" s="43">
        <f t="shared" ref="AF349" si="291">LENB(F349)/2</f>
        <v>17</v>
      </c>
      <c r="AH349" s="12" t="str">
        <f t="shared" si="169"/>
        <v>16款　国庫支出金</v>
      </c>
      <c r="AI349" s="12" t="str">
        <f t="shared" si="170"/>
        <v>2項　国庫補助金</v>
      </c>
      <c r="AJ349" s="12" t="str">
        <f t="shared" si="171"/>
        <v>1目　総務費国庫補助金</v>
      </c>
      <c r="AK349" s="12" t="str">
        <f t="shared" si="172"/>
        <v>事項</v>
      </c>
      <c r="AM349" s="12">
        <f t="shared" si="173"/>
        <v>0</v>
      </c>
      <c r="AP349" s="12" t="str">
        <f t="shared" si="174"/>
        <v>16款　国庫支出金2項　国庫補助金1目　総務費国庫補助金5節　区まちづくり推進費補助金</v>
      </c>
      <c r="AQ349" s="9" t="str">
        <f t="shared" si="175"/>
        <v>16款　国庫支出金2項　国庫補助金1目　総務費国庫補助金5節　区まちづくり推進費補助金生野区役所</v>
      </c>
    </row>
    <row r="350" spans="1:43" ht="26.4">
      <c r="A350" s="148">
        <f t="shared" si="231"/>
        <v>343</v>
      </c>
      <c r="B350" s="45"/>
      <c r="C350" s="45"/>
      <c r="D350" s="45"/>
      <c r="E350" s="108"/>
      <c r="F350" s="108" t="s">
        <v>1319</v>
      </c>
      <c r="G350" s="94" t="s">
        <v>608</v>
      </c>
      <c r="H350" s="51">
        <v>2524</v>
      </c>
      <c r="I350" s="51"/>
      <c r="J350" s="51">
        <f t="shared" si="266"/>
        <v>-2524</v>
      </c>
      <c r="K350" s="92"/>
      <c r="L350" s="122"/>
      <c r="M350" s="115" t="str">
        <f t="shared" si="267"/>
        <v/>
      </c>
      <c r="N350" s="29" t="str">
        <f t="shared" si="180"/>
        <v>-</v>
      </c>
      <c r="O350" s="29" t="str">
        <f t="shared" si="181"/>
        <v>-</v>
      </c>
      <c r="P350" s="29" t="str">
        <f t="shared" si="182"/>
        <v>-</v>
      </c>
      <c r="Q350" s="29" t="str">
        <f t="shared" si="183"/>
        <v>-</v>
      </c>
      <c r="R350" s="29" t="str">
        <f t="shared" si="184"/>
        <v>事項</v>
      </c>
      <c r="U350" s="9" t="s">
        <v>1117</v>
      </c>
      <c r="V350" s="136" t="str">
        <f t="shared" si="185"/>
        <v>旭区役所</v>
      </c>
      <c r="X350" s="9">
        <f t="shared" si="186"/>
        <v>1</v>
      </c>
      <c r="Y350" s="9">
        <f t="shared" si="187"/>
        <v>1</v>
      </c>
      <c r="Z350" s="9">
        <f t="shared" si="188"/>
        <v>1</v>
      </c>
      <c r="AA350" s="9">
        <f t="shared" si="189"/>
        <v>1</v>
      </c>
      <c r="AB350" s="11" t="str">
        <f t="shared" si="190"/>
        <v xml:space="preserve">②
</v>
      </c>
      <c r="AD350" s="43">
        <f t="shared" si="191"/>
        <v>0</v>
      </c>
      <c r="AE350" s="43">
        <f t="shared" si="192"/>
        <v>0</v>
      </c>
      <c r="AF350" s="43">
        <f t="shared" si="193"/>
        <v>15</v>
      </c>
      <c r="AH350" s="12" t="str">
        <f t="shared" si="169"/>
        <v>16款　国庫支出金</v>
      </c>
      <c r="AI350" s="12" t="str">
        <f t="shared" si="170"/>
        <v>2項　国庫補助金</v>
      </c>
      <c r="AJ350" s="12" t="str">
        <f t="shared" si="171"/>
        <v>1目　総務費国庫補助金</v>
      </c>
      <c r="AK350" s="12" t="str">
        <f t="shared" si="172"/>
        <v>事項</v>
      </c>
      <c r="AM350" s="12">
        <f t="shared" si="173"/>
        <v>0</v>
      </c>
      <c r="AP350" s="12" t="str">
        <f t="shared" si="174"/>
        <v>16款　国庫支出金2項　国庫補助金1目　総務費国庫補助金5節　区まちづくり推進費補助金</v>
      </c>
      <c r="AQ350" s="9" t="str">
        <f t="shared" si="175"/>
        <v>16款　国庫支出金2項　国庫補助金1目　総務費国庫補助金5節　区まちづくり推進費補助金旭区役所</v>
      </c>
    </row>
    <row r="351" spans="1:43" ht="26.4">
      <c r="A351" s="148">
        <f t="shared" si="231"/>
        <v>344</v>
      </c>
      <c r="B351" s="45"/>
      <c r="C351" s="45"/>
      <c r="D351" s="45"/>
      <c r="E351" s="108"/>
      <c r="F351" s="108" t="s">
        <v>1294</v>
      </c>
      <c r="G351" s="94" t="s">
        <v>608</v>
      </c>
      <c r="H351" s="51">
        <v>436</v>
      </c>
      <c r="I351" s="51"/>
      <c r="J351" s="51">
        <f t="shared" ref="J351" si="292">+I351-H351</f>
        <v>-436</v>
      </c>
      <c r="K351" s="92"/>
      <c r="L351" s="122"/>
      <c r="M351" s="115" t="str">
        <f t="shared" ref="M351" si="293">IF(AND(I351&lt;&gt;0,H351=0),"○","")</f>
        <v/>
      </c>
      <c r="N351" s="29" t="str">
        <f t="shared" ref="N351" si="294">IF(B351&lt;&gt;"","款","-")</f>
        <v>-</v>
      </c>
      <c r="O351" s="29" t="str">
        <f t="shared" ref="O351" si="295">IF(C351&lt;&gt;"","項","-")</f>
        <v>-</v>
      </c>
      <c r="P351" s="29" t="str">
        <f t="shared" ref="P351" si="296">IF(D351&lt;&gt;"","目","-")</f>
        <v>-</v>
      </c>
      <c r="Q351" s="29" t="str">
        <f t="shared" ref="Q351" si="297">IF(E351&lt;&gt;"","節","-")</f>
        <v>-</v>
      </c>
      <c r="R351" s="29" t="str">
        <f t="shared" ref="R351" si="298">IF(F351&lt;&gt;"","事項","-")</f>
        <v>事項</v>
      </c>
      <c r="U351" s="9" t="s">
        <v>1117</v>
      </c>
      <c r="V351" s="146" t="str">
        <f t="shared" ref="V351" si="299">IF(G351&lt;&gt;"",G351,"")</f>
        <v>旭区役所</v>
      </c>
      <c r="X351" s="9">
        <f t="shared" ref="X351" si="300">IF(LENB(D351)/2&gt;13.5,2,1)</f>
        <v>1</v>
      </c>
      <c r="Y351" s="9">
        <f t="shared" ref="Y351" si="301">IF(LENB(E351)/2&gt;26.5,3,IF(LENB(E351)/2&gt;13.5,2,1))</f>
        <v>1</v>
      </c>
      <c r="Z351" s="9">
        <f t="shared" ref="Z351" si="302">IF(LENB(F351)/2&gt;51,4,IF(LENB(F351)/2&gt;34,3,IF(LENB(F351)/2&gt;17,2,1)))</f>
        <v>1</v>
      </c>
      <c r="AA351" s="9">
        <f t="shared" ref="AA351" si="303">MAX(X351:Z351)</f>
        <v>1</v>
      </c>
      <c r="AB351" s="11" t="str">
        <f t="shared" ref="AB351" si="304">IF(AA351=4,"⑤"&amp;CHAR(10)&amp;CHAR(10)&amp;CHAR(10)&amp;CHAR(10),IF(AA351=3,"④"&amp;CHAR(10)&amp;CHAR(10)&amp;CHAR(10),IF(AA351=2,"③"&amp;CHAR(10)&amp;CHAR(10),"②"&amp;CHAR(10))))</f>
        <v xml:space="preserve">②
</v>
      </c>
      <c r="AD351" s="43">
        <f t="shared" ref="AD351" si="305">LENB(D351)/2</f>
        <v>0</v>
      </c>
      <c r="AE351" s="43">
        <f t="shared" ref="AE351" si="306">LENB(E351)/2</f>
        <v>0</v>
      </c>
      <c r="AF351" s="43">
        <f t="shared" ref="AF351" si="307">LENB(F351)/2</f>
        <v>17</v>
      </c>
      <c r="AH351" s="12" t="str">
        <f t="shared" ref="AH351" si="308">IF(N351="款",B351,AH350)</f>
        <v>16款　国庫支出金</v>
      </c>
      <c r="AI351" s="12" t="str">
        <f t="shared" ref="AI351" si="309">IF(AH350=AH351,IF(O351="項",C351,AI350),0)</f>
        <v>2項　国庫補助金</v>
      </c>
      <c r="AJ351" s="12" t="str">
        <f t="shared" ref="AJ351" si="310">IF(AI350=AI351,IF(P351="目",D351,AJ350),0)</f>
        <v>1目　総務費国庫補助金</v>
      </c>
      <c r="AK351" s="12" t="str">
        <f t="shared" ref="AK351" si="311">IF(AJ350=AJ351,IF(Q351="節",E351,"事項"),0)</f>
        <v>事項</v>
      </c>
      <c r="AM351" s="12">
        <f t="shared" ref="AM351" si="312">IF(AI351=0,AH351,IF(AJ351=0,CONCATENATE(AH351,AI351),IF(AK351=0,CONCATENATE(AH351,AI351,AJ351),IF(AK351="事項",0,CONCATENATE(AH351,AI351,AJ351,AK351)))))</f>
        <v>0</v>
      </c>
      <c r="AP351" s="12" t="str">
        <f t="shared" ref="AP351" si="313">IF(AM351=0,AP350,AM351)</f>
        <v>16款　国庫支出金2項　国庫補助金1目　総務費国庫補助金5節　区まちづくり推進費補助金</v>
      </c>
      <c r="AQ351" s="9" t="str">
        <f t="shared" ref="AQ351" si="314">CONCATENATE(AP351,V351)</f>
        <v>16款　国庫支出金2項　国庫補助金1目　総務費国庫補助金5節　区まちづくり推進費補助金旭区役所</v>
      </c>
    </row>
    <row r="352" spans="1:43" ht="26.4">
      <c r="A352" s="148">
        <f t="shared" si="231"/>
        <v>345</v>
      </c>
      <c r="B352" s="45"/>
      <c r="C352" s="45"/>
      <c r="D352" s="45"/>
      <c r="E352" s="108"/>
      <c r="F352" s="108" t="s">
        <v>511</v>
      </c>
      <c r="G352" s="94" t="s">
        <v>600</v>
      </c>
      <c r="H352" s="51">
        <v>1066</v>
      </c>
      <c r="I352" s="51"/>
      <c r="J352" s="51">
        <f t="shared" si="266"/>
        <v>-1066</v>
      </c>
      <c r="K352" s="92"/>
      <c r="L352" s="122"/>
      <c r="M352" s="115" t="str">
        <f t="shared" si="267"/>
        <v/>
      </c>
      <c r="N352" s="29" t="str">
        <f t="shared" si="180"/>
        <v>-</v>
      </c>
      <c r="O352" s="29" t="str">
        <f t="shared" si="181"/>
        <v>-</v>
      </c>
      <c r="P352" s="29" t="str">
        <f t="shared" si="182"/>
        <v>-</v>
      </c>
      <c r="Q352" s="29" t="str">
        <f t="shared" si="183"/>
        <v>-</v>
      </c>
      <c r="R352" s="29" t="str">
        <f t="shared" si="184"/>
        <v>事項</v>
      </c>
      <c r="U352" s="9" t="s">
        <v>1117</v>
      </c>
      <c r="V352" s="136" t="str">
        <f t="shared" si="185"/>
        <v>城東区役所</v>
      </c>
      <c r="X352" s="9">
        <f t="shared" si="186"/>
        <v>1</v>
      </c>
      <c r="Y352" s="9">
        <f t="shared" si="187"/>
        <v>1</v>
      </c>
      <c r="Z352" s="9">
        <f t="shared" si="188"/>
        <v>1</v>
      </c>
      <c r="AA352" s="9">
        <f t="shared" si="189"/>
        <v>1</v>
      </c>
      <c r="AB352" s="11" t="str">
        <f t="shared" si="190"/>
        <v xml:space="preserve">②
</v>
      </c>
      <c r="AD352" s="43">
        <f t="shared" si="191"/>
        <v>0</v>
      </c>
      <c r="AE352" s="43">
        <f t="shared" si="192"/>
        <v>0</v>
      </c>
      <c r="AF352" s="43">
        <f t="shared" si="193"/>
        <v>13</v>
      </c>
      <c r="AH352" s="12" t="str">
        <f>IF(N352="款",B352,AH350)</f>
        <v>16款　国庫支出金</v>
      </c>
      <c r="AI352" s="12" t="str">
        <f>IF(AH350=AH352,IF(O352="項",C352,AI350),0)</f>
        <v>2項　国庫補助金</v>
      </c>
      <c r="AJ352" s="12" t="str">
        <f>IF(AI350=AI352,IF(P352="目",D352,AJ350),0)</f>
        <v>1目　総務費国庫補助金</v>
      </c>
      <c r="AK352" s="12" t="str">
        <f>IF(AJ350=AJ352,IF(Q352="節",E352,"事項"),0)</f>
        <v>事項</v>
      </c>
      <c r="AM352" s="12">
        <f t="shared" si="173"/>
        <v>0</v>
      </c>
      <c r="AP352" s="12" t="str">
        <f>IF(AM352=0,AP350,AM352)</f>
        <v>16款　国庫支出金2項　国庫補助金1目　総務費国庫補助金5節　区まちづくり推進費補助金</v>
      </c>
      <c r="AQ352" s="9" t="str">
        <f t="shared" si="175"/>
        <v>16款　国庫支出金2項　国庫補助金1目　総務費国庫補助金5節　区まちづくり推進費補助金城東区役所</v>
      </c>
    </row>
    <row r="353" spans="1:43" ht="39.6">
      <c r="A353" s="90">
        <f t="shared" si="231"/>
        <v>346</v>
      </c>
      <c r="B353" s="45"/>
      <c r="C353" s="45"/>
      <c r="D353" s="45"/>
      <c r="E353" s="108"/>
      <c r="F353" s="108" t="s">
        <v>637</v>
      </c>
      <c r="G353" s="47" t="s">
        <v>601</v>
      </c>
      <c r="H353" s="41">
        <v>290</v>
      </c>
      <c r="I353" s="41"/>
      <c r="J353" s="41">
        <f t="shared" si="266"/>
        <v>-290</v>
      </c>
      <c r="K353" s="42"/>
      <c r="L353" s="121"/>
      <c r="M353" s="115" t="str">
        <f t="shared" si="267"/>
        <v/>
      </c>
      <c r="N353" s="29" t="str">
        <f t="shared" si="180"/>
        <v>-</v>
      </c>
      <c r="O353" s="29" t="str">
        <f t="shared" si="181"/>
        <v>-</v>
      </c>
      <c r="P353" s="29" t="str">
        <f t="shared" si="182"/>
        <v>-</v>
      </c>
      <c r="Q353" s="29" t="str">
        <f t="shared" si="183"/>
        <v>-</v>
      </c>
      <c r="R353" s="29" t="str">
        <f t="shared" si="184"/>
        <v>事項</v>
      </c>
      <c r="U353" s="9" t="s">
        <v>1117</v>
      </c>
      <c r="V353" s="136" t="str">
        <f t="shared" si="185"/>
        <v>鶴見区役所</v>
      </c>
      <c r="X353" s="9">
        <f t="shared" si="186"/>
        <v>1</v>
      </c>
      <c r="Y353" s="9">
        <f t="shared" si="187"/>
        <v>1</v>
      </c>
      <c r="Z353" s="9">
        <f t="shared" si="188"/>
        <v>2</v>
      </c>
      <c r="AA353" s="9">
        <f t="shared" si="189"/>
        <v>2</v>
      </c>
      <c r="AB353" s="11" t="str">
        <f t="shared" si="190"/>
        <v xml:space="preserve">③
</v>
      </c>
      <c r="AD353" s="43">
        <f t="shared" si="191"/>
        <v>0</v>
      </c>
      <c r="AE353" s="43">
        <f t="shared" si="192"/>
        <v>0</v>
      </c>
      <c r="AF353" s="43">
        <f t="shared" si="193"/>
        <v>32</v>
      </c>
      <c r="AH353" s="12" t="str">
        <f t="shared" si="169"/>
        <v>16款　国庫支出金</v>
      </c>
      <c r="AI353" s="12" t="str">
        <f t="shared" si="170"/>
        <v>2項　国庫補助金</v>
      </c>
      <c r="AJ353" s="12" t="str">
        <f t="shared" si="171"/>
        <v>1目　総務費国庫補助金</v>
      </c>
      <c r="AK353" s="12" t="str">
        <f t="shared" si="172"/>
        <v>事項</v>
      </c>
      <c r="AM353" s="12">
        <f t="shared" si="173"/>
        <v>0</v>
      </c>
      <c r="AP353" s="12" t="str">
        <f t="shared" si="174"/>
        <v>16款　国庫支出金2項　国庫補助金1目　総務費国庫補助金5節　区まちづくり推進費補助金</v>
      </c>
      <c r="AQ353" s="9" t="str">
        <f t="shared" si="175"/>
        <v>16款　国庫支出金2項　国庫補助金1目　総務費国庫補助金5節　区まちづくり推進費補助金鶴見区役所</v>
      </c>
    </row>
    <row r="354" spans="1:43" ht="39.6">
      <c r="A354" s="90">
        <f t="shared" si="231"/>
        <v>347</v>
      </c>
      <c r="B354" s="45"/>
      <c r="C354" s="45"/>
      <c r="D354" s="45"/>
      <c r="E354" s="107"/>
      <c r="F354" s="46" t="s">
        <v>1010</v>
      </c>
      <c r="G354" s="47" t="s">
        <v>602</v>
      </c>
      <c r="H354" s="41">
        <v>3119</v>
      </c>
      <c r="I354" s="41"/>
      <c r="J354" s="41">
        <f t="shared" si="266"/>
        <v>-3119</v>
      </c>
      <c r="K354" s="42"/>
      <c r="L354" s="121"/>
      <c r="M354" s="115" t="str">
        <f t="shared" si="267"/>
        <v/>
      </c>
      <c r="N354" s="29" t="str">
        <f t="shared" si="180"/>
        <v>-</v>
      </c>
      <c r="O354" s="29" t="str">
        <f t="shared" si="181"/>
        <v>-</v>
      </c>
      <c r="P354" s="29" t="str">
        <f t="shared" si="182"/>
        <v>-</v>
      </c>
      <c r="Q354" s="29" t="str">
        <f t="shared" si="183"/>
        <v>-</v>
      </c>
      <c r="R354" s="29" t="str">
        <f t="shared" si="184"/>
        <v>事項</v>
      </c>
      <c r="U354" s="9" t="s">
        <v>1117</v>
      </c>
      <c r="V354" s="136" t="str">
        <f t="shared" si="185"/>
        <v>阿倍野区役所</v>
      </c>
      <c r="X354" s="9">
        <f t="shared" si="186"/>
        <v>1</v>
      </c>
      <c r="Y354" s="9">
        <f t="shared" si="187"/>
        <v>1</v>
      </c>
      <c r="Z354" s="9">
        <f t="shared" si="188"/>
        <v>2</v>
      </c>
      <c r="AA354" s="9">
        <f t="shared" si="189"/>
        <v>2</v>
      </c>
      <c r="AB354" s="11" t="str">
        <f t="shared" si="190"/>
        <v xml:space="preserve">③
</v>
      </c>
      <c r="AD354" s="43">
        <f t="shared" si="191"/>
        <v>0</v>
      </c>
      <c r="AE354" s="43">
        <f t="shared" si="192"/>
        <v>0</v>
      </c>
      <c r="AF354" s="43">
        <f t="shared" si="193"/>
        <v>22</v>
      </c>
      <c r="AH354" s="12" t="str">
        <f t="shared" si="169"/>
        <v>16款　国庫支出金</v>
      </c>
      <c r="AI354" s="12" t="str">
        <f t="shared" si="170"/>
        <v>2項　国庫補助金</v>
      </c>
      <c r="AJ354" s="12" t="str">
        <f t="shared" si="171"/>
        <v>1目　総務費国庫補助金</v>
      </c>
      <c r="AK354" s="12" t="str">
        <f t="shared" si="172"/>
        <v>事項</v>
      </c>
      <c r="AM354" s="12">
        <f t="shared" si="173"/>
        <v>0</v>
      </c>
      <c r="AP354" s="12" t="str">
        <f t="shared" si="174"/>
        <v>16款　国庫支出金2項　国庫補助金1目　総務費国庫補助金5節　区まちづくり推進費補助金</v>
      </c>
      <c r="AQ354" s="9" t="str">
        <f t="shared" si="175"/>
        <v>16款　国庫支出金2項　国庫補助金1目　総務費国庫補助金5節　区まちづくり推進費補助金阿倍野区役所</v>
      </c>
    </row>
    <row r="355" spans="1:43" ht="39.6">
      <c r="A355" s="90">
        <f t="shared" si="231"/>
        <v>348</v>
      </c>
      <c r="B355" s="45"/>
      <c r="C355" s="45"/>
      <c r="D355" s="45"/>
      <c r="E355" s="107"/>
      <c r="F355" s="46" t="s">
        <v>1113</v>
      </c>
      <c r="G355" s="47" t="s">
        <v>602</v>
      </c>
      <c r="H355" s="41">
        <v>133</v>
      </c>
      <c r="I355" s="41"/>
      <c r="J355" s="41">
        <f t="shared" si="266"/>
        <v>-133</v>
      </c>
      <c r="K355" s="42"/>
      <c r="L355" s="121"/>
      <c r="M355" s="115" t="str">
        <f t="shared" si="267"/>
        <v/>
      </c>
      <c r="N355" s="29" t="str">
        <f t="shared" si="180"/>
        <v>-</v>
      </c>
      <c r="O355" s="29" t="str">
        <f t="shared" si="181"/>
        <v>-</v>
      </c>
      <c r="P355" s="29" t="str">
        <f t="shared" si="182"/>
        <v>-</v>
      </c>
      <c r="Q355" s="29" t="str">
        <f t="shared" si="183"/>
        <v>-</v>
      </c>
      <c r="R355" s="29" t="str">
        <f t="shared" si="184"/>
        <v>事項</v>
      </c>
      <c r="U355" s="9" t="s">
        <v>1117</v>
      </c>
      <c r="V355" s="136" t="str">
        <f t="shared" si="185"/>
        <v>阿倍野区役所</v>
      </c>
      <c r="X355" s="9">
        <f t="shared" si="186"/>
        <v>1</v>
      </c>
      <c r="Y355" s="9">
        <f t="shared" si="187"/>
        <v>1</v>
      </c>
      <c r="Z355" s="9">
        <f t="shared" si="188"/>
        <v>2</v>
      </c>
      <c r="AA355" s="9">
        <f t="shared" si="189"/>
        <v>2</v>
      </c>
      <c r="AB355" s="11" t="str">
        <f t="shared" si="190"/>
        <v xml:space="preserve">③
</v>
      </c>
      <c r="AD355" s="43">
        <f t="shared" si="191"/>
        <v>0</v>
      </c>
      <c r="AE355" s="43">
        <f t="shared" si="192"/>
        <v>0</v>
      </c>
      <c r="AF355" s="43">
        <f t="shared" si="193"/>
        <v>19</v>
      </c>
      <c r="AH355" s="12" t="str">
        <f t="shared" si="169"/>
        <v>16款　国庫支出金</v>
      </c>
      <c r="AI355" s="12" t="str">
        <f t="shared" si="170"/>
        <v>2項　国庫補助金</v>
      </c>
      <c r="AJ355" s="12" t="str">
        <f t="shared" si="171"/>
        <v>1目　総務費国庫補助金</v>
      </c>
      <c r="AK355" s="12" t="str">
        <f t="shared" si="172"/>
        <v>事項</v>
      </c>
      <c r="AM355" s="12">
        <f t="shared" si="173"/>
        <v>0</v>
      </c>
      <c r="AP355" s="12" t="str">
        <f t="shared" si="174"/>
        <v>16款　国庫支出金2項　国庫補助金1目　総務費国庫補助金5節　区まちづくり推進費補助金</v>
      </c>
      <c r="AQ355" s="9" t="str">
        <f t="shared" si="175"/>
        <v>16款　国庫支出金2項　国庫補助金1目　総務費国庫補助金5節　区まちづくり推進費補助金阿倍野区役所</v>
      </c>
    </row>
    <row r="356" spans="1:43" ht="39.6">
      <c r="A356" s="90">
        <f t="shared" si="231"/>
        <v>349</v>
      </c>
      <c r="B356" s="45"/>
      <c r="C356" s="45"/>
      <c r="D356" s="45"/>
      <c r="E356" s="107"/>
      <c r="F356" s="46" t="s">
        <v>1115</v>
      </c>
      <c r="G356" s="47" t="s">
        <v>1116</v>
      </c>
      <c r="H356" s="41">
        <v>194</v>
      </c>
      <c r="I356" s="41"/>
      <c r="J356" s="41">
        <f>+I356-H356</f>
        <v>-194</v>
      </c>
      <c r="K356" s="42"/>
      <c r="L356" s="121"/>
      <c r="M356" s="115" t="str">
        <f>IF(AND(I356&lt;&gt;0,H356=0),"○","")</f>
        <v/>
      </c>
      <c r="N356" s="29" t="str">
        <f t="shared" si="180"/>
        <v>-</v>
      </c>
      <c r="O356" s="29" t="str">
        <f t="shared" si="181"/>
        <v>-</v>
      </c>
      <c r="P356" s="29" t="str">
        <f t="shared" si="182"/>
        <v>-</v>
      </c>
      <c r="Q356" s="29" t="str">
        <f t="shared" si="183"/>
        <v>-</v>
      </c>
      <c r="R356" s="29" t="str">
        <f t="shared" si="184"/>
        <v>事項</v>
      </c>
      <c r="U356" s="9" t="s">
        <v>1117</v>
      </c>
      <c r="V356" s="136" t="str">
        <f t="shared" si="185"/>
        <v>住之江区役所</v>
      </c>
      <c r="X356" s="9">
        <f t="shared" si="186"/>
        <v>1</v>
      </c>
      <c r="Y356" s="9">
        <f t="shared" si="187"/>
        <v>1</v>
      </c>
      <c r="Z356" s="9">
        <f t="shared" si="188"/>
        <v>2</v>
      </c>
      <c r="AA356" s="9">
        <f t="shared" si="189"/>
        <v>2</v>
      </c>
      <c r="AB356" s="11" t="str">
        <f t="shared" si="190"/>
        <v xml:space="preserve">③
</v>
      </c>
      <c r="AD356" s="43">
        <f t="shared" si="191"/>
        <v>0</v>
      </c>
      <c r="AE356" s="43">
        <f t="shared" si="192"/>
        <v>0</v>
      </c>
      <c r="AF356" s="43">
        <f t="shared" si="193"/>
        <v>27</v>
      </c>
      <c r="AH356" s="12" t="str">
        <f t="shared" si="169"/>
        <v>16款　国庫支出金</v>
      </c>
      <c r="AI356" s="12" t="str">
        <f t="shared" si="170"/>
        <v>2項　国庫補助金</v>
      </c>
      <c r="AJ356" s="12" t="str">
        <f t="shared" si="171"/>
        <v>1目　総務費国庫補助金</v>
      </c>
      <c r="AK356" s="12" t="str">
        <f t="shared" si="172"/>
        <v>事項</v>
      </c>
      <c r="AM356" s="12">
        <f t="shared" si="173"/>
        <v>0</v>
      </c>
      <c r="AP356" s="12" t="str">
        <f t="shared" si="174"/>
        <v>16款　国庫支出金2項　国庫補助金1目　総務費国庫補助金5節　区まちづくり推進費補助金</v>
      </c>
      <c r="AQ356" s="9" t="str">
        <f t="shared" si="175"/>
        <v>16款　国庫支出金2項　国庫補助金1目　総務費国庫補助金5節　区まちづくり推進費補助金住之江区役所</v>
      </c>
    </row>
    <row r="357" spans="1:43" ht="41.25" customHeight="1">
      <c r="A357" s="90">
        <f t="shared" si="231"/>
        <v>350</v>
      </c>
      <c r="B357" s="45"/>
      <c r="C357" s="45"/>
      <c r="D357" s="45"/>
      <c r="E357" s="107"/>
      <c r="F357" s="46" t="s">
        <v>1364</v>
      </c>
      <c r="G357" s="47" t="s">
        <v>604</v>
      </c>
      <c r="H357" s="41">
        <v>2189</v>
      </c>
      <c r="I357" s="41"/>
      <c r="J357" s="41">
        <f t="shared" si="266"/>
        <v>-2189</v>
      </c>
      <c r="K357" s="42"/>
      <c r="L357" s="121"/>
      <c r="M357" s="115" t="str">
        <f t="shared" si="267"/>
        <v/>
      </c>
      <c r="N357" s="29" t="str">
        <f t="shared" si="180"/>
        <v>-</v>
      </c>
      <c r="O357" s="29" t="str">
        <f t="shared" si="181"/>
        <v>-</v>
      </c>
      <c r="P357" s="29" t="str">
        <f t="shared" si="182"/>
        <v>-</v>
      </c>
      <c r="Q357" s="29" t="str">
        <f t="shared" si="183"/>
        <v>-</v>
      </c>
      <c r="R357" s="29" t="str">
        <f t="shared" si="184"/>
        <v>事項</v>
      </c>
      <c r="U357" s="9" t="s">
        <v>1117</v>
      </c>
      <c r="V357" s="136" t="str">
        <f t="shared" si="185"/>
        <v>住吉区役所</v>
      </c>
      <c r="X357" s="9">
        <f t="shared" si="186"/>
        <v>1</v>
      </c>
      <c r="Y357" s="9">
        <f t="shared" si="187"/>
        <v>1</v>
      </c>
      <c r="Z357" s="9">
        <f t="shared" si="188"/>
        <v>2</v>
      </c>
      <c r="AA357" s="9">
        <f t="shared" si="189"/>
        <v>2</v>
      </c>
      <c r="AB357" s="11" t="str">
        <f t="shared" si="190"/>
        <v xml:space="preserve">③
</v>
      </c>
      <c r="AD357" s="43">
        <f t="shared" si="191"/>
        <v>0</v>
      </c>
      <c r="AE357" s="43">
        <f t="shared" si="192"/>
        <v>0</v>
      </c>
      <c r="AF357" s="43">
        <f t="shared" si="193"/>
        <v>21</v>
      </c>
      <c r="AH357" s="12" t="str">
        <f t="shared" si="169"/>
        <v>16款　国庫支出金</v>
      </c>
      <c r="AI357" s="12" t="str">
        <f t="shared" si="170"/>
        <v>2項　国庫補助金</v>
      </c>
      <c r="AJ357" s="12" t="str">
        <f t="shared" si="171"/>
        <v>1目　総務費国庫補助金</v>
      </c>
      <c r="AK357" s="12" t="str">
        <f t="shared" si="172"/>
        <v>事項</v>
      </c>
      <c r="AM357" s="12">
        <f t="shared" si="173"/>
        <v>0</v>
      </c>
      <c r="AP357" s="12" t="str">
        <f t="shared" si="174"/>
        <v>16款　国庫支出金2項　国庫補助金1目　総務費国庫補助金5節　区まちづくり推進費補助金</v>
      </c>
      <c r="AQ357" s="9" t="str">
        <f t="shared" si="175"/>
        <v>16款　国庫支出金2項　国庫補助金1目　総務費国庫補助金5節　区まちづくり推進費補助金住吉区役所</v>
      </c>
    </row>
    <row r="358" spans="1:43" ht="39.6">
      <c r="A358" s="90">
        <f t="shared" si="231"/>
        <v>351</v>
      </c>
      <c r="B358" s="45"/>
      <c r="C358" s="45"/>
      <c r="D358" s="45"/>
      <c r="E358" s="107"/>
      <c r="F358" s="46" t="s">
        <v>1114</v>
      </c>
      <c r="G358" s="47" t="s">
        <v>604</v>
      </c>
      <c r="H358" s="41">
        <v>803</v>
      </c>
      <c r="I358" s="41"/>
      <c r="J358" s="41">
        <f t="shared" si="266"/>
        <v>-803</v>
      </c>
      <c r="K358" s="42"/>
      <c r="L358" s="121"/>
      <c r="M358" s="115" t="str">
        <f t="shared" si="267"/>
        <v/>
      </c>
      <c r="N358" s="29" t="str">
        <f t="shared" si="180"/>
        <v>-</v>
      </c>
      <c r="O358" s="29" t="str">
        <f t="shared" si="181"/>
        <v>-</v>
      </c>
      <c r="P358" s="29" t="str">
        <f t="shared" si="182"/>
        <v>-</v>
      </c>
      <c r="Q358" s="29" t="str">
        <f t="shared" si="183"/>
        <v>-</v>
      </c>
      <c r="R358" s="29" t="str">
        <f t="shared" si="184"/>
        <v>事項</v>
      </c>
      <c r="U358" s="9" t="s">
        <v>1117</v>
      </c>
      <c r="V358" s="136" t="str">
        <f t="shared" si="185"/>
        <v>住吉区役所</v>
      </c>
      <c r="X358" s="9">
        <f t="shared" si="186"/>
        <v>1</v>
      </c>
      <c r="Y358" s="9">
        <f t="shared" si="187"/>
        <v>1</v>
      </c>
      <c r="Z358" s="9">
        <f t="shared" si="188"/>
        <v>2</v>
      </c>
      <c r="AA358" s="9">
        <f t="shared" si="189"/>
        <v>2</v>
      </c>
      <c r="AB358" s="11" t="str">
        <f t="shared" si="190"/>
        <v xml:space="preserve">③
</v>
      </c>
      <c r="AD358" s="43">
        <f t="shared" si="191"/>
        <v>0</v>
      </c>
      <c r="AE358" s="43">
        <f t="shared" si="192"/>
        <v>0</v>
      </c>
      <c r="AF358" s="43">
        <f t="shared" si="193"/>
        <v>24</v>
      </c>
      <c r="AH358" s="12" t="str">
        <f t="shared" si="169"/>
        <v>16款　国庫支出金</v>
      </c>
      <c r="AI358" s="12" t="str">
        <f t="shared" si="170"/>
        <v>2項　国庫補助金</v>
      </c>
      <c r="AJ358" s="12" t="str">
        <f t="shared" si="171"/>
        <v>1目　総務費国庫補助金</v>
      </c>
      <c r="AK358" s="12" t="str">
        <f t="shared" si="172"/>
        <v>事項</v>
      </c>
      <c r="AM358" s="12">
        <f t="shared" si="173"/>
        <v>0</v>
      </c>
      <c r="AP358" s="12" t="str">
        <f t="shared" si="174"/>
        <v>16款　国庫支出金2項　国庫補助金1目　総務費国庫補助金5節　区まちづくり推進費補助金</v>
      </c>
      <c r="AQ358" s="9" t="str">
        <f t="shared" si="175"/>
        <v>16款　国庫支出金2項　国庫補助金1目　総務費国庫補助金5節　区まちづくり推進費補助金住吉区役所</v>
      </c>
    </row>
    <row r="359" spans="1:43" ht="40.5" customHeight="1">
      <c r="A359" s="90">
        <f t="shared" si="231"/>
        <v>352</v>
      </c>
      <c r="B359" s="45"/>
      <c r="C359" s="45"/>
      <c r="D359" s="45"/>
      <c r="E359" s="107"/>
      <c r="F359" s="107" t="s">
        <v>1033</v>
      </c>
      <c r="G359" s="47" t="s">
        <v>624</v>
      </c>
      <c r="H359" s="41">
        <v>5954</v>
      </c>
      <c r="I359" s="41"/>
      <c r="J359" s="41">
        <f t="shared" si="266"/>
        <v>-5954</v>
      </c>
      <c r="K359" s="42"/>
      <c r="L359" s="121"/>
      <c r="M359" s="115" t="str">
        <f t="shared" si="267"/>
        <v/>
      </c>
      <c r="N359" s="29" t="str">
        <f t="shared" si="180"/>
        <v>-</v>
      </c>
      <c r="O359" s="29" t="str">
        <f t="shared" si="181"/>
        <v>-</v>
      </c>
      <c r="P359" s="29" t="str">
        <f t="shared" si="182"/>
        <v>-</v>
      </c>
      <c r="Q359" s="29" t="str">
        <f t="shared" si="183"/>
        <v>-</v>
      </c>
      <c r="R359" s="29" t="str">
        <f t="shared" si="184"/>
        <v>事項</v>
      </c>
      <c r="U359" s="9" t="s">
        <v>1117</v>
      </c>
      <c r="V359" s="136" t="str">
        <f t="shared" si="185"/>
        <v>平野区役所</v>
      </c>
      <c r="X359" s="9">
        <f t="shared" si="186"/>
        <v>1</v>
      </c>
      <c r="Y359" s="9">
        <f t="shared" si="187"/>
        <v>1</v>
      </c>
      <c r="Z359" s="9">
        <f t="shared" si="188"/>
        <v>2</v>
      </c>
      <c r="AA359" s="9">
        <f t="shared" si="189"/>
        <v>2</v>
      </c>
      <c r="AB359" s="11" t="str">
        <f t="shared" si="190"/>
        <v xml:space="preserve">③
</v>
      </c>
      <c r="AD359" s="43">
        <f t="shared" si="191"/>
        <v>0</v>
      </c>
      <c r="AE359" s="43">
        <f t="shared" si="192"/>
        <v>0</v>
      </c>
      <c r="AF359" s="43">
        <f t="shared" si="193"/>
        <v>19</v>
      </c>
      <c r="AH359" s="12" t="str">
        <f t="shared" si="169"/>
        <v>16款　国庫支出金</v>
      </c>
      <c r="AI359" s="12" t="str">
        <f t="shared" si="170"/>
        <v>2項　国庫補助金</v>
      </c>
      <c r="AJ359" s="12" t="str">
        <f t="shared" si="171"/>
        <v>1目　総務費国庫補助金</v>
      </c>
      <c r="AK359" s="12" t="str">
        <f t="shared" si="172"/>
        <v>事項</v>
      </c>
      <c r="AM359" s="12">
        <f t="shared" si="173"/>
        <v>0</v>
      </c>
      <c r="AP359" s="12" t="str">
        <f t="shared" si="174"/>
        <v>16款　国庫支出金2項　国庫補助金1目　総務費国庫補助金5節　区まちづくり推進費補助金</v>
      </c>
      <c r="AQ359" s="9" t="str">
        <f t="shared" si="175"/>
        <v>16款　国庫支出金2項　国庫補助金1目　総務費国庫補助金5節　区まちづくり推進費補助金平野区役所</v>
      </c>
    </row>
    <row r="360" spans="1:43" ht="39.6">
      <c r="A360" s="90">
        <f t="shared" si="231"/>
        <v>353</v>
      </c>
      <c r="B360" s="45"/>
      <c r="C360" s="45"/>
      <c r="D360" s="45"/>
      <c r="E360" s="107"/>
      <c r="F360" s="107" t="s">
        <v>769</v>
      </c>
      <c r="G360" s="47" t="s">
        <v>671</v>
      </c>
      <c r="H360" s="41">
        <f>91562-H361-H362</f>
        <v>78254</v>
      </c>
      <c r="I360" s="41"/>
      <c r="J360" s="41">
        <f t="shared" si="266"/>
        <v>-78254</v>
      </c>
      <c r="K360" s="42"/>
      <c r="L360" s="121"/>
      <c r="M360" s="115" t="str">
        <f t="shared" si="267"/>
        <v/>
      </c>
      <c r="N360" s="29" t="str">
        <f t="shared" si="180"/>
        <v>-</v>
      </c>
      <c r="O360" s="29" t="str">
        <f t="shared" si="181"/>
        <v>-</v>
      </c>
      <c r="P360" s="29" t="str">
        <f t="shared" si="182"/>
        <v>-</v>
      </c>
      <c r="Q360" s="29" t="str">
        <f t="shared" si="183"/>
        <v>-</v>
      </c>
      <c r="R360" s="29" t="str">
        <f t="shared" si="184"/>
        <v>事項</v>
      </c>
      <c r="U360" s="9" t="s">
        <v>1117</v>
      </c>
      <c r="V360" s="136" t="str">
        <f t="shared" si="185"/>
        <v>西成区役所</v>
      </c>
      <c r="X360" s="9">
        <f t="shared" si="186"/>
        <v>1</v>
      </c>
      <c r="Y360" s="9">
        <f t="shared" si="187"/>
        <v>1</v>
      </c>
      <c r="Z360" s="9">
        <f t="shared" si="188"/>
        <v>2</v>
      </c>
      <c r="AA360" s="9">
        <f t="shared" si="189"/>
        <v>2</v>
      </c>
      <c r="AB360" s="11" t="str">
        <f t="shared" si="190"/>
        <v xml:space="preserve">③
</v>
      </c>
      <c r="AD360" s="43">
        <f t="shared" si="191"/>
        <v>0</v>
      </c>
      <c r="AE360" s="43">
        <f t="shared" si="192"/>
        <v>0</v>
      </c>
      <c r="AF360" s="43">
        <f t="shared" si="193"/>
        <v>26</v>
      </c>
      <c r="AH360" s="12" t="str">
        <f>IF(N360="款",B360,AH359)</f>
        <v>16款　国庫支出金</v>
      </c>
      <c r="AI360" s="12" t="str">
        <f>IF(AH359=AH360,IF(O360="項",C360,AI359),0)</f>
        <v>2項　国庫補助金</v>
      </c>
      <c r="AJ360" s="12" t="str">
        <f>IF(AI359=AI360,IF(P360="目",D360,AJ359),0)</f>
        <v>1目　総務費国庫補助金</v>
      </c>
      <c r="AK360" s="12" t="str">
        <f>IF(AJ359=AJ360,IF(Q360="節",E360,"事項"),0)</f>
        <v>事項</v>
      </c>
      <c r="AM360" s="12">
        <f t="shared" si="173"/>
        <v>0</v>
      </c>
      <c r="AP360" s="12" t="str">
        <f>IF(AM360=0,AP359,AM360)</f>
        <v>16款　国庫支出金2項　国庫補助金1目　総務費国庫補助金5節　区まちづくり推進費補助金</v>
      </c>
      <c r="AQ360" s="9" t="str">
        <f t="shared" si="175"/>
        <v>16款　国庫支出金2項　国庫補助金1目　総務費国庫補助金5節　区まちづくり推進費補助金西成区役所</v>
      </c>
    </row>
    <row r="361" spans="1:43" ht="39.6">
      <c r="A361" s="90">
        <f t="shared" si="231"/>
        <v>354</v>
      </c>
      <c r="B361" s="45"/>
      <c r="C361" s="45"/>
      <c r="D361" s="45"/>
      <c r="E361" s="107"/>
      <c r="F361" s="107" t="s">
        <v>1248</v>
      </c>
      <c r="G361" s="47" t="s">
        <v>671</v>
      </c>
      <c r="H361" s="41">
        <v>12892</v>
      </c>
      <c r="I361" s="41"/>
      <c r="J361" s="41">
        <f t="shared" ref="J361" si="315">+I361-H361</f>
        <v>-12892</v>
      </c>
      <c r="K361" s="42"/>
      <c r="L361" s="121"/>
      <c r="M361" s="115" t="str">
        <f t="shared" ref="M361" si="316">IF(AND(I361&lt;&gt;0,H361=0),"○","")</f>
        <v/>
      </c>
      <c r="N361" s="29" t="str">
        <f t="shared" ref="N361" si="317">IF(B361&lt;&gt;"","款","-")</f>
        <v>-</v>
      </c>
      <c r="O361" s="29" t="str">
        <f t="shared" ref="O361" si="318">IF(C361&lt;&gt;"","項","-")</f>
        <v>-</v>
      </c>
      <c r="P361" s="29" t="str">
        <f t="shared" ref="P361" si="319">IF(D361&lt;&gt;"","目","-")</f>
        <v>-</v>
      </c>
      <c r="Q361" s="29" t="str">
        <f t="shared" ref="Q361" si="320">IF(E361&lt;&gt;"","節","-")</f>
        <v>-</v>
      </c>
      <c r="R361" s="29" t="str">
        <f t="shared" ref="R361" si="321">IF(F361&lt;&gt;"","事項","-")</f>
        <v>事項</v>
      </c>
      <c r="U361" s="9" t="s">
        <v>1117</v>
      </c>
      <c r="V361" s="141" t="str">
        <f t="shared" ref="V361" si="322">IF(G361&lt;&gt;"",G361,"")</f>
        <v>西成区役所</v>
      </c>
      <c r="X361" s="9">
        <f t="shared" ref="X361" si="323">IF(LENB(D361)/2&gt;13.5,2,1)</f>
        <v>1</v>
      </c>
      <c r="Y361" s="9">
        <f t="shared" ref="Y361" si="324">IF(LENB(E361)/2&gt;26.5,3,IF(LENB(E361)/2&gt;13.5,2,1))</f>
        <v>1</v>
      </c>
      <c r="Z361" s="9">
        <f t="shared" ref="Z361" si="325">IF(LENB(F361)/2&gt;51,4,IF(LENB(F361)/2&gt;34,3,IF(LENB(F361)/2&gt;17,2,1)))</f>
        <v>2</v>
      </c>
      <c r="AA361" s="9">
        <f t="shared" ref="AA361" si="326">MAX(X361:Z361)</f>
        <v>2</v>
      </c>
      <c r="AB361" s="11" t="str">
        <f t="shared" ref="AB361" si="327">IF(AA361=4,"⑤"&amp;CHAR(10)&amp;CHAR(10)&amp;CHAR(10)&amp;CHAR(10),IF(AA361=3,"④"&amp;CHAR(10)&amp;CHAR(10)&amp;CHAR(10),IF(AA361=2,"③"&amp;CHAR(10)&amp;CHAR(10),"②"&amp;CHAR(10))))</f>
        <v xml:space="preserve">③
</v>
      </c>
      <c r="AD361" s="43">
        <f t="shared" ref="AD361" si="328">LENB(D361)/2</f>
        <v>0</v>
      </c>
      <c r="AE361" s="43">
        <f t="shared" ref="AE361" si="329">LENB(E361)/2</f>
        <v>0</v>
      </c>
      <c r="AF361" s="43">
        <f t="shared" ref="AF361" si="330">LENB(F361)/2</f>
        <v>23</v>
      </c>
      <c r="AH361" s="12" t="str">
        <f t="shared" si="169"/>
        <v>16款　国庫支出金</v>
      </c>
      <c r="AI361" s="12" t="str">
        <f t="shared" si="170"/>
        <v>2項　国庫補助金</v>
      </c>
      <c r="AJ361" s="12" t="str">
        <f t="shared" si="171"/>
        <v>1目　総務費国庫補助金</v>
      </c>
      <c r="AK361" s="12" t="str">
        <f t="shared" si="172"/>
        <v>事項</v>
      </c>
      <c r="AM361" s="12">
        <f t="shared" si="173"/>
        <v>0</v>
      </c>
      <c r="AP361" s="12" t="str">
        <f t="shared" si="174"/>
        <v>16款　国庫支出金2項　国庫補助金1目　総務費国庫補助金5節　区まちづくり推進費補助金</v>
      </c>
      <c r="AQ361" s="9" t="str">
        <f t="shared" si="175"/>
        <v>16款　国庫支出金2項　国庫補助金1目　総務費国庫補助金5節　区まちづくり推進費補助金西成区役所</v>
      </c>
    </row>
    <row r="362" spans="1:43" ht="26.4">
      <c r="A362" s="90">
        <f t="shared" si="231"/>
        <v>355</v>
      </c>
      <c r="B362" s="45"/>
      <c r="C362" s="45"/>
      <c r="D362" s="45"/>
      <c r="E362" s="107"/>
      <c r="F362" s="107" t="s">
        <v>1355</v>
      </c>
      <c r="G362" s="47" t="s">
        <v>671</v>
      </c>
      <c r="H362" s="41">
        <v>416</v>
      </c>
      <c r="I362" s="41"/>
      <c r="J362" s="41">
        <f t="shared" ref="J362" si="331">+I362-H362</f>
        <v>-416</v>
      </c>
      <c r="K362" s="42"/>
      <c r="L362" s="121"/>
      <c r="M362" s="115" t="str">
        <f t="shared" ref="M362" si="332">IF(AND(I362&lt;&gt;0,H362=0),"○","")</f>
        <v/>
      </c>
      <c r="N362" s="29" t="str">
        <f t="shared" ref="N362" si="333">IF(B362&lt;&gt;"","款","-")</f>
        <v>-</v>
      </c>
      <c r="O362" s="29" t="str">
        <f t="shared" ref="O362" si="334">IF(C362&lt;&gt;"","項","-")</f>
        <v>-</v>
      </c>
      <c r="P362" s="29" t="str">
        <f t="shared" ref="P362" si="335">IF(D362&lt;&gt;"","目","-")</f>
        <v>-</v>
      </c>
      <c r="Q362" s="29" t="str">
        <f t="shared" ref="Q362" si="336">IF(E362&lt;&gt;"","節","-")</f>
        <v>-</v>
      </c>
      <c r="R362" s="29" t="str">
        <f t="shared" ref="R362" si="337">IF(F362&lt;&gt;"","事項","-")</f>
        <v>事項</v>
      </c>
      <c r="U362" s="9" t="s">
        <v>1117</v>
      </c>
      <c r="V362" s="141" t="str">
        <f t="shared" ref="V362" si="338">IF(G362&lt;&gt;"",G362,"")</f>
        <v>西成区役所</v>
      </c>
      <c r="X362" s="9">
        <f t="shared" ref="X362" si="339">IF(LENB(D362)/2&gt;13.5,2,1)</f>
        <v>1</v>
      </c>
      <c r="Y362" s="9">
        <f t="shared" ref="Y362" si="340">IF(LENB(E362)/2&gt;26.5,3,IF(LENB(E362)/2&gt;13.5,2,1))</f>
        <v>1</v>
      </c>
      <c r="Z362" s="9">
        <f t="shared" ref="Z362" si="341">IF(LENB(F362)/2&gt;51,4,IF(LENB(F362)/2&gt;34,3,IF(LENB(F362)/2&gt;17,2,1)))</f>
        <v>1</v>
      </c>
      <c r="AA362" s="9">
        <f t="shared" ref="AA362" si="342">MAX(X362:Z362)</f>
        <v>1</v>
      </c>
      <c r="AB362" s="11" t="str">
        <f t="shared" ref="AB362" si="343">IF(AA362=4,"⑤"&amp;CHAR(10)&amp;CHAR(10)&amp;CHAR(10)&amp;CHAR(10),IF(AA362=3,"④"&amp;CHAR(10)&amp;CHAR(10)&amp;CHAR(10),IF(AA362=2,"③"&amp;CHAR(10)&amp;CHAR(10),"②"&amp;CHAR(10))))</f>
        <v xml:space="preserve">②
</v>
      </c>
      <c r="AD362" s="43">
        <f t="shared" ref="AD362" si="344">LENB(D362)/2</f>
        <v>0</v>
      </c>
      <c r="AE362" s="43">
        <f t="shared" ref="AE362" si="345">LENB(E362)/2</f>
        <v>0</v>
      </c>
      <c r="AF362" s="43">
        <f t="shared" ref="AF362" si="346">LENB(F362)/2</f>
        <v>17</v>
      </c>
      <c r="AH362" s="12" t="str">
        <f t="shared" si="169"/>
        <v>16款　国庫支出金</v>
      </c>
      <c r="AI362" s="12" t="str">
        <f t="shared" si="170"/>
        <v>2項　国庫補助金</v>
      </c>
      <c r="AJ362" s="12" t="str">
        <f t="shared" si="171"/>
        <v>1目　総務費国庫補助金</v>
      </c>
      <c r="AK362" s="12" t="str">
        <f t="shared" si="172"/>
        <v>事項</v>
      </c>
      <c r="AM362" s="12">
        <f t="shared" si="173"/>
        <v>0</v>
      </c>
      <c r="AP362" s="12" t="str">
        <f t="shared" si="174"/>
        <v>16款　国庫支出金2項　国庫補助金1目　総務費国庫補助金5節　区まちづくり推進費補助金</v>
      </c>
      <c r="AQ362" s="9" t="str">
        <f t="shared" si="175"/>
        <v>16款　国庫支出金2項　国庫補助金1目　総務費国庫補助金5節　区まちづくり推進費補助金西成区役所</v>
      </c>
    </row>
    <row r="363" spans="1:43" ht="40.5" customHeight="1">
      <c r="A363" s="90">
        <f t="shared" si="231"/>
        <v>356</v>
      </c>
      <c r="B363" s="45"/>
      <c r="C363" s="45"/>
      <c r="D363" s="45"/>
      <c r="E363" s="107"/>
      <c r="F363" s="107" t="s">
        <v>1317</v>
      </c>
      <c r="G363" s="47" t="s">
        <v>670</v>
      </c>
      <c r="H363" s="41">
        <v>0</v>
      </c>
      <c r="I363" s="41"/>
      <c r="J363" s="41">
        <f>+I363-H363</f>
        <v>0</v>
      </c>
      <c r="K363" s="42"/>
      <c r="L363" s="121"/>
      <c r="M363" s="115" t="str">
        <f>IF(AND(I363&lt;&gt;0,H363=0),"○","")</f>
        <v/>
      </c>
      <c r="N363" s="29" t="str">
        <f>IF(B363&lt;&gt;"","款","-")</f>
        <v>-</v>
      </c>
      <c r="O363" s="29" t="str">
        <f>IF(C363&lt;&gt;"","項","-")</f>
        <v>-</v>
      </c>
      <c r="P363" s="29" t="str">
        <f>IF(D363&lt;&gt;"","目","-")</f>
        <v>-</v>
      </c>
      <c r="Q363" s="29" t="str">
        <f>IF(E363&lt;&gt;"","節","-")</f>
        <v>-</v>
      </c>
      <c r="R363" s="29" t="str">
        <f>IF(F363&lt;&gt;"","事項","-")</f>
        <v>事項</v>
      </c>
      <c r="U363" s="9" t="s">
        <v>1117</v>
      </c>
      <c r="V363" s="136" t="str">
        <f>IF(G363&lt;&gt;"",G363,"")</f>
        <v>港区役所</v>
      </c>
      <c r="X363" s="9">
        <f>IF(LENB(D363)/2&gt;13.5,2,1)</f>
        <v>1</v>
      </c>
      <c r="Y363" s="9">
        <f>IF(LENB(E363)/2&gt;26.5,3,IF(LENB(E363)/2&gt;13.5,2,1))</f>
        <v>1</v>
      </c>
      <c r="Z363" s="9">
        <f>IF(LENB(F363)/2&gt;51,4,IF(LENB(F363)/2&gt;34,3,IF(LENB(F363)/2&gt;17,2,1)))</f>
        <v>2</v>
      </c>
      <c r="AA363" s="9">
        <f>MAX(X363:Z363)</f>
        <v>2</v>
      </c>
      <c r="AB363" s="11" t="str">
        <f>IF(AA363=4,"⑤"&amp;CHAR(10)&amp;CHAR(10)&amp;CHAR(10)&amp;CHAR(10),IF(AA363=3,"④"&amp;CHAR(10)&amp;CHAR(10)&amp;CHAR(10),IF(AA363=2,"③"&amp;CHAR(10)&amp;CHAR(10),"②"&amp;CHAR(10))))</f>
        <v xml:space="preserve">③
</v>
      </c>
      <c r="AD363" s="43">
        <f t="shared" ref="AD363:AF364" si="347">LENB(D363)/2</f>
        <v>0</v>
      </c>
      <c r="AE363" s="43">
        <f t="shared" si="347"/>
        <v>0</v>
      </c>
      <c r="AF363" s="43">
        <f t="shared" si="347"/>
        <v>20</v>
      </c>
      <c r="AH363" s="12" t="str">
        <f>IF(N363="款",B363,AH344)</f>
        <v>16款　国庫支出金</v>
      </c>
      <c r="AI363" s="12" t="str">
        <f>IF(AH344=AH363,IF(O363="項",C363,AI344),0)</f>
        <v>2項　国庫補助金</v>
      </c>
      <c r="AJ363" s="12" t="str">
        <f>IF(AI344=AI363,IF(P363="目",D363,AJ344),0)</f>
        <v>1目　総務費国庫補助金</v>
      </c>
      <c r="AK363" s="12" t="str">
        <f>IF(AJ344=AJ363,IF(Q363="節",E363,"事項"),0)</f>
        <v>事項</v>
      </c>
      <c r="AM363" s="12">
        <f>IF(AI363=0,AH363,IF(AJ363=0,CONCATENATE(AH363,AI363),IF(AK363=0,CONCATENATE(AH363,AI363,AJ363),IF(AK363="事項",0,CONCATENATE(AH363,AI363,AJ363,AK363)))))</f>
        <v>0</v>
      </c>
      <c r="AP363" s="12" t="str">
        <f>IF(AM363=0,AP344,AM363)</f>
        <v>16款　国庫支出金2項　国庫補助金1目　総務費国庫補助金5節　区まちづくり推進費補助金</v>
      </c>
      <c r="AQ363" s="9" t="str">
        <f>CONCATENATE(AP363,V363)</f>
        <v>16款　国庫支出金2項　国庫補助金1目　総務費国庫補助金5節　区まちづくり推進費補助金港区役所</v>
      </c>
    </row>
    <row r="364" spans="1:43" ht="26.25" customHeight="1">
      <c r="A364" s="90">
        <f t="shared" si="231"/>
        <v>357</v>
      </c>
      <c r="B364" s="45"/>
      <c r="C364" s="45"/>
      <c r="D364" s="45"/>
      <c r="E364" s="107"/>
      <c r="F364" s="107" t="s">
        <v>1295</v>
      </c>
      <c r="G364" s="47" t="s">
        <v>608</v>
      </c>
      <c r="H364" s="41">
        <v>0</v>
      </c>
      <c r="I364" s="41"/>
      <c r="J364" s="41">
        <f>+I364-H364</f>
        <v>0</v>
      </c>
      <c r="K364" s="42"/>
      <c r="L364" s="121"/>
      <c r="M364" s="115" t="str">
        <f>IF(AND(I364&lt;&gt;0,H364=0),"○","")</f>
        <v/>
      </c>
      <c r="N364" s="29" t="str">
        <f>IF(B364&lt;&gt;"","款","-")</f>
        <v>-</v>
      </c>
      <c r="O364" s="29" t="str">
        <f>IF(C364&lt;&gt;"","項","-")</f>
        <v>-</v>
      </c>
      <c r="P364" s="29" t="str">
        <f>IF(D364&lt;&gt;"","目","-")</f>
        <v>-</v>
      </c>
      <c r="Q364" s="29" t="str">
        <f>IF(E364&lt;&gt;"","節","-")</f>
        <v>-</v>
      </c>
      <c r="R364" s="29" t="str">
        <f>IF(F364&lt;&gt;"","事項","-")</f>
        <v>事項</v>
      </c>
      <c r="U364" s="9" t="s">
        <v>1117</v>
      </c>
      <c r="V364" s="146" t="str">
        <f>IF(G364&lt;&gt;"",G364,"")</f>
        <v>旭区役所</v>
      </c>
      <c r="X364" s="9">
        <f>IF(LENB(D364)/2&gt;13.5,2,1)</f>
        <v>1</v>
      </c>
      <c r="Y364" s="9">
        <f>IF(LENB(E364)/2&gt;26.5,3,IF(LENB(E364)/2&gt;13.5,2,1))</f>
        <v>1</v>
      </c>
      <c r="Z364" s="9">
        <f>IF(LENB(F364)/2&gt;51,4,IF(LENB(F364)/2&gt;34,3,IF(LENB(F364)/2&gt;17,2,1)))</f>
        <v>2</v>
      </c>
      <c r="AA364" s="9">
        <f>MAX(X364:Z364)</f>
        <v>2</v>
      </c>
      <c r="AB364" s="11" t="str">
        <f>IF(AA364=4,"⑤"&amp;CHAR(10)&amp;CHAR(10)&amp;CHAR(10)&amp;CHAR(10),IF(AA364=3,"④"&amp;CHAR(10)&amp;CHAR(10)&amp;CHAR(10),IF(AA364=2,"③"&amp;CHAR(10)&amp;CHAR(10),"②"&amp;CHAR(10))))</f>
        <v xml:space="preserve">③
</v>
      </c>
      <c r="AD364" s="43">
        <f t="shared" si="347"/>
        <v>0</v>
      </c>
      <c r="AE364" s="43">
        <f t="shared" si="347"/>
        <v>0</v>
      </c>
      <c r="AF364" s="43">
        <f t="shared" si="347"/>
        <v>18</v>
      </c>
      <c r="AH364" s="12" t="str">
        <f>IF(N364="款",B364,AH351)</f>
        <v>16款　国庫支出金</v>
      </c>
      <c r="AI364" s="12" t="str">
        <f>IF(AH351=AH364,IF(O364="項",C364,AI351),0)</f>
        <v>2項　国庫補助金</v>
      </c>
      <c r="AJ364" s="12" t="str">
        <f>IF(AI351=AI364,IF(P364="目",D364,AJ351),0)</f>
        <v>1目　総務費国庫補助金</v>
      </c>
      <c r="AK364" s="12" t="str">
        <f>IF(AJ351=AJ364,IF(Q364="節",E364,"事項"),0)</f>
        <v>事項</v>
      </c>
      <c r="AM364" s="12">
        <f>IF(AI364=0,AH364,IF(AJ364=0,CONCATENATE(AH364,AI364),IF(AK364=0,CONCATENATE(AH364,AI364,AJ364),IF(AK364="事項",0,CONCATENATE(AH364,AI364,AJ364,AK364)))))</f>
        <v>0</v>
      </c>
      <c r="AP364" s="12" t="str">
        <f>IF(AM364=0,AP351,AM364)</f>
        <v>16款　国庫支出金2項　国庫補助金1目　総務費国庫補助金5節　区まちづくり推進費補助金</v>
      </c>
      <c r="AQ364" s="9" t="str">
        <f>CONCATENATE(AP364,V364)</f>
        <v>16款　国庫支出金2項　国庫補助金1目　総務費国庫補助金5節　区まちづくり推進費補助金旭区役所</v>
      </c>
    </row>
    <row r="365" spans="1:43" ht="40.5" customHeight="1">
      <c r="A365" s="90">
        <f t="shared" si="231"/>
        <v>358</v>
      </c>
      <c r="B365" s="45"/>
      <c r="C365" s="45"/>
      <c r="D365" s="45"/>
      <c r="E365" s="107"/>
      <c r="F365" s="107" t="s">
        <v>1385</v>
      </c>
      <c r="G365" s="47" t="s">
        <v>624</v>
      </c>
      <c r="H365" s="41">
        <v>0</v>
      </c>
      <c r="I365" s="41"/>
      <c r="J365" s="41">
        <f t="shared" ref="J365" si="348">+I365-H365</f>
        <v>0</v>
      </c>
      <c r="K365" s="42"/>
      <c r="L365" s="121"/>
      <c r="M365" s="115" t="str">
        <f t="shared" ref="M365" si="349">IF(AND(I365&lt;&gt;0,H365=0),"○","")</f>
        <v/>
      </c>
      <c r="N365" s="29" t="str">
        <f t="shared" ref="N365" si="350">IF(B365&lt;&gt;"","款","-")</f>
        <v>-</v>
      </c>
      <c r="O365" s="29" t="str">
        <f t="shared" ref="O365" si="351">IF(C365&lt;&gt;"","項","-")</f>
        <v>-</v>
      </c>
      <c r="P365" s="29" t="str">
        <f t="shared" ref="P365" si="352">IF(D365&lt;&gt;"","目","-")</f>
        <v>-</v>
      </c>
      <c r="Q365" s="29" t="str">
        <f t="shared" ref="Q365" si="353">IF(E365&lt;&gt;"","節","-")</f>
        <v>-</v>
      </c>
      <c r="R365" s="29" t="str">
        <f t="shared" ref="R365" si="354">IF(F365&lt;&gt;"","事項","-")</f>
        <v>事項</v>
      </c>
      <c r="U365" s="9" t="s">
        <v>1117</v>
      </c>
      <c r="V365" s="146" t="str">
        <f t="shared" ref="V365" si="355">IF(G365&lt;&gt;"",G365,"")</f>
        <v>平野区役所</v>
      </c>
      <c r="X365" s="9">
        <f t="shared" ref="X365" si="356">IF(LENB(D365)/2&gt;13.5,2,1)</f>
        <v>1</v>
      </c>
      <c r="Y365" s="9">
        <f t="shared" ref="Y365" si="357">IF(LENB(E365)/2&gt;26.5,3,IF(LENB(E365)/2&gt;13.5,2,1))</f>
        <v>1</v>
      </c>
      <c r="Z365" s="9">
        <f t="shared" ref="Z365" si="358">IF(LENB(F365)/2&gt;51,4,IF(LENB(F365)/2&gt;34,3,IF(LENB(F365)/2&gt;17,2,1)))</f>
        <v>2</v>
      </c>
      <c r="AA365" s="9">
        <f t="shared" ref="AA365" si="359">MAX(X365:Z365)</f>
        <v>2</v>
      </c>
      <c r="AB365" s="11" t="str">
        <f t="shared" ref="AB365" si="360">IF(AA365=4,"⑤"&amp;CHAR(10)&amp;CHAR(10)&amp;CHAR(10)&amp;CHAR(10),IF(AA365=3,"④"&amp;CHAR(10)&amp;CHAR(10)&amp;CHAR(10),IF(AA365=2,"③"&amp;CHAR(10)&amp;CHAR(10),"②"&amp;CHAR(10))))</f>
        <v xml:space="preserve">③
</v>
      </c>
      <c r="AD365" s="43">
        <f t="shared" ref="AD365" si="361">LENB(D365)/2</f>
        <v>0</v>
      </c>
      <c r="AE365" s="43">
        <f t="shared" ref="AE365" si="362">LENB(E365)/2</f>
        <v>0</v>
      </c>
      <c r="AF365" s="43">
        <f t="shared" ref="AF365" si="363">LENB(F365)/2</f>
        <v>29</v>
      </c>
      <c r="AH365" s="12" t="str">
        <f>IF(N365="款",B365,AH359)</f>
        <v>16款　国庫支出金</v>
      </c>
      <c r="AI365" s="12" t="str">
        <f>IF(AH359=AH365,IF(O365="項",C365,AI359),0)</f>
        <v>2項　国庫補助金</v>
      </c>
      <c r="AJ365" s="12" t="str">
        <f>IF(AI359=AI365,IF(P365="目",D365,AJ359),0)</f>
        <v>1目　総務費国庫補助金</v>
      </c>
      <c r="AK365" s="12" t="str">
        <f>IF(AJ359=AJ365,IF(Q365="節",E365,"事項"),0)</f>
        <v>事項</v>
      </c>
      <c r="AM365" s="12">
        <f t="shared" ref="AM365" si="364">IF(AI365=0,AH365,IF(AJ365=0,CONCATENATE(AH365,AI365),IF(AK365=0,CONCATENATE(AH365,AI365,AJ365),IF(AK365="事項",0,CONCATENATE(AH365,AI365,AJ365,AK365)))))</f>
        <v>0</v>
      </c>
      <c r="AP365" s="12" t="str">
        <f>IF(AM365=0,AP359,AM365)</f>
        <v>16款　国庫支出金2項　国庫補助金1目　総務費国庫補助金5節　区まちづくり推進費補助金</v>
      </c>
      <c r="AQ365" s="9" t="str">
        <f t="shared" ref="AQ365" si="365">CONCATENATE(AP365,V365)</f>
        <v>16款　国庫支出金2項　国庫補助金1目　総務費国庫補助金5節　区まちづくり推進費補助金平野区役所</v>
      </c>
    </row>
    <row r="366" spans="1:43" ht="26.4">
      <c r="A366" s="90">
        <f t="shared" si="231"/>
        <v>359</v>
      </c>
      <c r="B366" s="45"/>
      <c r="C366" s="45"/>
      <c r="D366" s="331" t="s">
        <v>169</v>
      </c>
      <c r="E366" s="333"/>
      <c r="F366" s="46"/>
      <c r="G366" s="47"/>
      <c r="H366" s="41">
        <f>SUM(H367,H370,H371,H377,H378,H381,H384)</f>
        <v>4394425</v>
      </c>
      <c r="I366" s="41">
        <f>SUM(I367,I370,I371,I377,I378,I381,I384)</f>
        <v>0</v>
      </c>
      <c r="J366" s="41">
        <f t="shared" si="266"/>
        <v>-4394425</v>
      </c>
      <c r="K366" s="42"/>
      <c r="L366" s="121"/>
      <c r="M366" s="115" t="str">
        <f t="shared" si="267"/>
        <v/>
      </c>
      <c r="N366" s="29" t="str">
        <f t="shared" si="180"/>
        <v>-</v>
      </c>
      <c r="O366" s="29" t="str">
        <f t="shared" si="181"/>
        <v>-</v>
      </c>
      <c r="P366" s="29" t="str">
        <f t="shared" si="182"/>
        <v>目</v>
      </c>
      <c r="Q366" s="29" t="str">
        <f t="shared" si="183"/>
        <v>-</v>
      </c>
      <c r="R366" s="29" t="str">
        <f t="shared" si="184"/>
        <v>-</v>
      </c>
      <c r="U366" s="9" t="s">
        <v>1117</v>
      </c>
      <c r="V366" s="136" t="str">
        <f t="shared" si="185"/>
        <v/>
      </c>
      <c r="X366" s="9">
        <f t="shared" si="186"/>
        <v>1</v>
      </c>
      <c r="Y366" s="9">
        <f t="shared" si="187"/>
        <v>1</v>
      </c>
      <c r="Z366" s="9">
        <f t="shared" si="188"/>
        <v>1</v>
      </c>
      <c r="AA366" s="9">
        <f t="shared" si="189"/>
        <v>1</v>
      </c>
      <c r="AB366" s="11" t="str">
        <f t="shared" si="190"/>
        <v xml:space="preserve">②
</v>
      </c>
      <c r="AD366" s="43">
        <f t="shared" si="191"/>
        <v>10.5</v>
      </c>
      <c r="AE366" s="43">
        <f t="shared" si="192"/>
        <v>0</v>
      </c>
      <c r="AF366" s="43">
        <f t="shared" si="193"/>
        <v>0</v>
      </c>
      <c r="AH366" s="12" t="str">
        <f>IF(N366="款",B366,AH362)</f>
        <v>16款　国庫支出金</v>
      </c>
      <c r="AI366" s="12" t="str">
        <f>IF(AH362=AH366,IF(O366="項",C366,AI362),0)</f>
        <v>2項　国庫補助金</v>
      </c>
      <c r="AJ366" s="12" t="str">
        <f>IF(AI362=AI366,IF(P366="目",D366,AJ362),0)</f>
        <v>2目　福祉費国庫補助金</v>
      </c>
      <c r="AK366" s="12">
        <f>IF(AJ362=AJ366,IF(Q366="節",E366,"事項"),0)</f>
        <v>0</v>
      </c>
      <c r="AM366" s="12" t="str">
        <f t="shared" si="173"/>
        <v>16款　国庫支出金2項　国庫補助金2目　福祉費国庫補助金</v>
      </c>
      <c r="AP366" s="12" t="str">
        <f>IF(AM366=0,AP362,AM366)</f>
        <v>16款　国庫支出金2項　国庫補助金2目　福祉費国庫補助金</v>
      </c>
      <c r="AQ366" s="9" t="str">
        <f t="shared" si="175"/>
        <v>16款　国庫支出金2項　国庫補助金2目　福祉費国庫補助金</v>
      </c>
    </row>
    <row r="367" spans="1:43" ht="26.4">
      <c r="A367" s="90">
        <f t="shared" si="231"/>
        <v>360</v>
      </c>
      <c r="B367" s="45"/>
      <c r="C367" s="45"/>
      <c r="D367" s="44"/>
      <c r="E367" s="107" t="s">
        <v>170</v>
      </c>
      <c r="F367" s="46"/>
      <c r="G367" s="47"/>
      <c r="H367" s="41">
        <f>SUM(H368:H369)</f>
        <v>451963</v>
      </c>
      <c r="I367" s="41">
        <f>SUM(I368:I369)</f>
        <v>0</v>
      </c>
      <c r="J367" s="41">
        <f t="shared" si="266"/>
        <v>-451963</v>
      </c>
      <c r="K367" s="42"/>
      <c r="L367" s="121"/>
      <c r="M367" s="115" t="str">
        <f t="shared" si="267"/>
        <v/>
      </c>
      <c r="N367" s="29" t="str">
        <f t="shared" si="180"/>
        <v>-</v>
      </c>
      <c r="O367" s="29" t="str">
        <f t="shared" si="181"/>
        <v>-</v>
      </c>
      <c r="P367" s="29" t="str">
        <f t="shared" si="182"/>
        <v>-</v>
      </c>
      <c r="Q367" s="29" t="str">
        <f t="shared" si="183"/>
        <v>節</v>
      </c>
      <c r="R367" s="29" t="str">
        <f t="shared" si="184"/>
        <v>-</v>
      </c>
      <c r="U367" s="9" t="s">
        <v>1117</v>
      </c>
      <c r="V367" s="136" t="str">
        <f t="shared" si="185"/>
        <v/>
      </c>
      <c r="X367" s="9">
        <f t="shared" si="186"/>
        <v>1</v>
      </c>
      <c r="Y367" s="9">
        <f t="shared" si="187"/>
        <v>1</v>
      </c>
      <c r="Z367" s="9">
        <f t="shared" si="188"/>
        <v>1</v>
      </c>
      <c r="AA367" s="9">
        <f t="shared" si="189"/>
        <v>1</v>
      </c>
      <c r="AB367" s="11" t="str">
        <f t="shared" si="190"/>
        <v xml:space="preserve">②
</v>
      </c>
      <c r="AD367" s="43">
        <f t="shared" si="191"/>
        <v>0</v>
      </c>
      <c r="AE367" s="43">
        <f t="shared" si="192"/>
        <v>10.5</v>
      </c>
      <c r="AF367" s="43">
        <f t="shared" si="193"/>
        <v>0</v>
      </c>
      <c r="AH367" s="12" t="str">
        <f t="shared" si="169"/>
        <v>16款　国庫支出金</v>
      </c>
      <c r="AI367" s="12" t="str">
        <f t="shared" si="170"/>
        <v>2項　国庫補助金</v>
      </c>
      <c r="AJ367" s="12" t="str">
        <f t="shared" si="171"/>
        <v>2目　福祉費国庫補助金</v>
      </c>
      <c r="AK367" s="12" t="str">
        <f t="shared" si="172"/>
        <v>1節　福祉活動費補助金</v>
      </c>
      <c r="AM367" s="12" t="str">
        <f t="shared" si="173"/>
        <v>16款　国庫支出金2項　国庫補助金2目　福祉費国庫補助金1節　福祉活動費補助金</v>
      </c>
      <c r="AP367" s="12" t="str">
        <f t="shared" si="174"/>
        <v>16款　国庫支出金2項　国庫補助金2目　福祉費国庫補助金1節　福祉活動費補助金</v>
      </c>
      <c r="AQ367" s="9" t="str">
        <f t="shared" si="175"/>
        <v>16款　国庫支出金2項　国庫補助金2目　福祉費国庫補助金1節　福祉活動費補助金</v>
      </c>
    </row>
    <row r="368" spans="1:43" ht="39.6">
      <c r="A368" s="90">
        <f t="shared" si="231"/>
        <v>361</v>
      </c>
      <c r="B368" s="45"/>
      <c r="C368" s="45"/>
      <c r="D368" s="45"/>
      <c r="E368" s="107"/>
      <c r="F368" s="46" t="s">
        <v>1048</v>
      </c>
      <c r="G368" s="47" t="s">
        <v>91</v>
      </c>
      <c r="H368" s="41">
        <v>445215</v>
      </c>
      <c r="I368" s="41"/>
      <c r="J368" s="41">
        <f t="shared" ref="J368:J369" si="366">+I368-H368</f>
        <v>-445215</v>
      </c>
      <c r="K368" s="42"/>
      <c r="L368" s="121"/>
      <c r="M368" s="115" t="str">
        <f t="shared" ref="M368:M369" si="367">IF(AND(I368&lt;&gt;0,H368=0),"○","")</f>
        <v/>
      </c>
      <c r="N368" s="29" t="str">
        <f t="shared" ref="N368:N369" si="368">IF(B368&lt;&gt;"","款","-")</f>
        <v>-</v>
      </c>
      <c r="O368" s="29" t="str">
        <f t="shared" ref="O368:O369" si="369">IF(C368&lt;&gt;"","項","-")</f>
        <v>-</v>
      </c>
      <c r="P368" s="29" t="str">
        <f t="shared" ref="P368:P369" si="370">IF(D368&lt;&gt;"","目","-")</f>
        <v>-</v>
      </c>
      <c r="Q368" s="29" t="str">
        <f t="shared" ref="Q368:Q369" si="371">IF(E368&lt;&gt;"","節","-")</f>
        <v>-</v>
      </c>
      <c r="R368" s="29" t="str">
        <f t="shared" ref="R368:R369" si="372">IF(F368&lt;&gt;"","事項","-")</f>
        <v>事項</v>
      </c>
      <c r="U368" s="9" t="s">
        <v>1117</v>
      </c>
      <c r="V368" s="146" t="str">
        <f t="shared" ref="V368:V369" si="373">IF(G368&lt;&gt;"",G368,"")</f>
        <v>福祉局</v>
      </c>
      <c r="X368" s="9">
        <f t="shared" ref="X368:X369" si="374">IF(LENB(D368)/2&gt;13.5,2,1)</f>
        <v>1</v>
      </c>
      <c r="Y368" s="9">
        <f t="shared" ref="Y368:Y369" si="375">IF(LENB(E368)/2&gt;26.5,3,IF(LENB(E368)/2&gt;13.5,2,1))</f>
        <v>1</v>
      </c>
      <c r="Z368" s="9">
        <f t="shared" ref="Z368:Z369" si="376">IF(LENB(F368)/2&gt;51,4,IF(LENB(F368)/2&gt;34,3,IF(LENB(F368)/2&gt;17,2,1)))</f>
        <v>2</v>
      </c>
      <c r="AA368" s="9">
        <f t="shared" ref="AA368:AA369" si="377">MAX(X368:Z368)</f>
        <v>2</v>
      </c>
      <c r="AB368" s="11" t="str">
        <f t="shared" ref="AB368:AB369" si="378">IF(AA368=4,"⑤"&amp;CHAR(10)&amp;CHAR(10)&amp;CHAR(10)&amp;CHAR(10),IF(AA368=3,"④"&amp;CHAR(10)&amp;CHAR(10)&amp;CHAR(10),IF(AA368=2,"③"&amp;CHAR(10)&amp;CHAR(10),"②"&amp;CHAR(10))))</f>
        <v xml:space="preserve">③
</v>
      </c>
      <c r="AD368" s="43">
        <f t="shared" ref="AD368:AD369" si="379">LENB(D368)/2</f>
        <v>0</v>
      </c>
      <c r="AE368" s="43">
        <f t="shared" ref="AE368:AE369" si="380">LENB(E368)/2</f>
        <v>0</v>
      </c>
      <c r="AF368" s="43">
        <f t="shared" ref="AF368:AF369" si="381">LENB(F368)/2</f>
        <v>18</v>
      </c>
      <c r="AH368" s="12" t="str">
        <f t="shared" ref="AH368" si="382">IF(N368="款",B368,AH367)</f>
        <v>16款　国庫支出金</v>
      </c>
      <c r="AI368" s="12" t="str">
        <f t="shared" ref="AI368" si="383">IF(AH367=AH368,IF(O368="項",C368,AI367),0)</f>
        <v>2項　国庫補助金</v>
      </c>
      <c r="AJ368" s="12" t="str">
        <f t="shared" ref="AJ368" si="384">IF(AI367=AI368,IF(P368="目",D368,AJ367),0)</f>
        <v>2目　福祉費国庫補助金</v>
      </c>
      <c r="AK368" s="12" t="str">
        <f t="shared" ref="AK368" si="385">IF(AJ367=AJ368,IF(Q368="節",E368,"事項"),0)</f>
        <v>事項</v>
      </c>
      <c r="AM368" s="12">
        <f t="shared" ref="AM368" si="386">IF(AI368=0,AH368,IF(AJ368=0,CONCATENATE(AH368,AI368),IF(AK368=0,CONCATENATE(AH368,AI368,AJ368),IF(AK368="事項",0,CONCATENATE(AH368,AI368,AJ368,AK368)))))</f>
        <v>0</v>
      </c>
      <c r="AP368" s="12" t="str">
        <f t="shared" ref="AP368" si="387">IF(AM368=0,AP367,AM368)</f>
        <v>16款　国庫支出金2項　国庫補助金2目　福祉費国庫補助金1節　福祉活動費補助金</v>
      </c>
      <c r="AQ368" s="9" t="str">
        <f t="shared" ref="AQ368" si="388">CONCATENATE(AP368,V368)</f>
        <v>16款　国庫支出金2項　国庫補助金2目　福祉費国庫補助金1節　福祉活動費補助金福祉局</v>
      </c>
    </row>
    <row r="369" spans="1:43" ht="40.5" customHeight="1">
      <c r="A369" s="90">
        <f t="shared" si="231"/>
        <v>362</v>
      </c>
      <c r="B369" s="45"/>
      <c r="C369" s="45"/>
      <c r="D369" s="45"/>
      <c r="E369" s="107"/>
      <c r="F369" s="46" t="s">
        <v>1320</v>
      </c>
      <c r="G369" s="47" t="s">
        <v>91</v>
      </c>
      <c r="H369" s="41">
        <v>6748</v>
      </c>
      <c r="I369" s="41"/>
      <c r="J369" s="41">
        <f t="shared" si="366"/>
        <v>-6748</v>
      </c>
      <c r="K369" s="42"/>
      <c r="L369" s="121"/>
      <c r="M369" s="115" t="str">
        <f t="shared" si="367"/>
        <v/>
      </c>
      <c r="N369" s="29" t="str">
        <f t="shared" si="368"/>
        <v>-</v>
      </c>
      <c r="O369" s="29" t="str">
        <f t="shared" si="369"/>
        <v>-</v>
      </c>
      <c r="P369" s="29" t="str">
        <f t="shared" si="370"/>
        <v>-</v>
      </c>
      <c r="Q369" s="29" t="str">
        <f t="shared" si="371"/>
        <v>-</v>
      </c>
      <c r="R369" s="29" t="str">
        <f t="shared" si="372"/>
        <v>事項</v>
      </c>
      <c r="U369" s="9" t="s">
        <v>1117</v>
      </c>
      <c r="V369" s="146" t="str">
        <f t="shared" si="373"/>
        <v>福祉局</v>
      </c>
      <c r="X369" s="9">
        <f t="shared" si="374"/>
        <v>1</v>
      </c>
      <c r="Y369" s="9">
        <f t="shared" si="375"/>
        <v>1</v>
      </c>
      <c r="Z369" s="9">
        <f t="shared" si="376"/>
        <v>2</v>
      </c>
      <c r="AA369" s="9">
        <f t="shared" si="377"/>
        <v>2</v>
      </c>
      <c r="AB369" s="11" t="str">
        <f t="shared" si="378"/>
        <v xml:space="preserve">③
</v>
      </c>
      <c r="AD369" s="43">
        <f t="shared" si="379"/>
        <v>0</v>
      </c>
      <c r="AE369" s="43">
        <f t="shared" si="380"/>
        <v>0</v>
      </c>
      <c r="AF369" s="43">
        <f t="shared" si="381"/>
        <v>19</v>
      </c>
      <c r="AH369" s="12" t="str">
        <f t="shared" ref="AH369" si="389">IF(N369="款",B369,AH368)</f>
        <v>16款　国庫支出金</v>
      </c>
      <c r="AI369" s="12" t="str">
        <f t="shared" ref="AI369" si="390">IF(AH368=AH369,IF(O369="項",C369,AI368),0)</f>
        <v>2項　国庫補助金</v>
      </c>
      <c r="AJ369" s="12" t="str">
        <f t="shared" ref="AJ369" si="391">IF(AI368=AI369,IF(P369="目",D369,AJ368),0)</f>
        <v>2目　福祉費国庫補助金</v>
      </c>
      <c r="AK369" s="12" t="str">
        <f t="shared" ref="AK369" si="392">IF(AJ368=AJ369,IF(Q369="節",E369,"事項"),0)</f>
        <v>事項</v>
      </c>
      <c r="AM369" s="12">
        <f t="shared" ref="AM369" si="393">IF(AI369=0,AH369,IF(AJ369=0,CONCATENATE(AH369,AI369),IF(AK369=0,CONCATENATE(AH369,AI369,AJ369),IF(AK369="事項",0,CONCATENATE(AH369,AI369,AJ369,AK369)))))</f>
        <v>0</v>
      </c>
      <c r="AP369" s="12" t="str">
        <f t="shared" ref="AP369" si="394">IF(AM369=0,AP368,AM369)</f>
        <v>16款　国庫支出金2項　国庫補助金2目　福祉費国庫補助金1節　福祉活動費補助金</v>
      </c>
      <c r="AQ369" s="9" t="str">
        <f t="shared" ref="AQ369" si="395">CONCATENATE(AP369,V369)</f>
        <v>16款　国庫支出金2項　国庫補助金2目　福祉費国庫補助金1節　福祉活動費補助金福祉局</v>
      </c>
    </row>
    <row r="370" spans="1:43" ht="26.4">
      <c r="A370" s="90">
        <f t="shared" si="231"/>
        <v>363</v>
      </c>
      <c r="B370" s="45"/>
      <c r="C370" s="45"/>
      <c r="D370" s="45"/>
      <c r="E370" s="107" t="s">
        <v>219</v>
      </c>
      <c r="F370" s="46" t="s">
        <v>1321</v>
      </c>
      <c r="G370" s="47" t="s">
        <v>91</v>
      </c>
      <c r="H370" s="41">
        <v>2642657</v>
      </c>
      <c r="I370" s="41"/>
      <c r="J370" s="41">
        <f t="shared" si="266"/>
        <v>-2642657</v>
      </c>
      <c r="K370" s="42"/>
      <c r="L370" s="121"/>
      <c r="M370" s="115" t="str">
        <f t="shared" si="267"/>
        <v/>
      </c>
      <c r="N370" s="29" t="str">
        <f t="shared" si="180"/>
        <v>-</v>
      </c>
      <c r="O370" s="29" t="str">
        <f t="shared" si="181"/>
        <v>-</v>
      </c>
      <c r="P370" s="29" t="str">
        <f t="shared" si="182"/>
        <v>-</v>
      </c>
      <c r="Q370" s="29" t="str">
        <f t="shared" si="183"/>
        <v>節</v>
      </c>
      <c r="R370" s="29" t="str">
        <f t="shared" si="184"/>
        <v>事項</v>
      </c>
      <c r="U370" s="9" t="s">
        <v>1117</v>
      </c>
      <c r="V370" s="136" t="str">
        <f t="shared" si="185"/>
        <v>福祉局</v>
      </c>
      <c r="X370" s="9">
        <f t="shared" si="186"/>
        <v>1</v>
      </c>
      <c r="Y370" s="9">
        <f t="shared" si="187"/>
        <v>1</v>
      </c>
      <c r="Z370" s="9">
        <f t="shared" si="188"/>
        <v>1</v>
      </c>
      <c r="AA370" s="9">
        <f t="shared" si="189"/>
        <v>1</v>
      </c>
      <c r="AB370" s="11" t="str">
        <f t="shared" si="190"/>
        <v xml:space="preserve">②
</v>
      </c>
      <c r="AD370" s="43">
        <f t="shared" si="191"/>
        <v>0</v>
      </c>
      <c r="AE370" s="43">
        <f t="shared" si="192"/>
        <v>12.5</v>
      </c>
      <c r="AF370" s="43">
        <f t="shared" si="193"/>
        <v>16</v>
      </c>
      <c r="AH370" s="12" t="str">
        <f>IF(N370="款",B370,AH367)</f>
        <v>16款　国庫支出金</v>
      </c>
      <c r="AI370" s="12" t="str">
        <f>IF(AH367=AH370,IF(O370="項",C370,AI367),0)</f>
        <v>2項　国庫補助金</v>
      </c>
      <c r="AJ370" s="12" t="str">
        <f>IF(AI367=AI370,IF(P370="目",D370,AJ367),0)</f>
        <v>2目　福祉費国庫補助金</v>
      </c>
      <c r="AK370" s="12" t="str">
        <f>IF(AJ367=AJ370,IF(Q370="節",E370,"事項"),0)</f>
        <v>2節　障がい者福祉費補助金</v>
      </c>
      <c r="AM370" s="12" t="str">
        <f t="shared" si="173"/>
        <v>16款　国庫支出金2項　国庫補助金2目　福祉費国庫補助金2節　障がい者福祉費補助金</v>
      </c>
      <c r="AP370" s="12" t="str">
        <f>IF(AM370=0,AP367,AM370)</f>
        <v>16款　国庫支出金2項　国庫補助金2目　福祉費国庫補助金2節　障がい者福祉費補助金</v>
      </c>
      <c r="AQ370" s="9" t="str">
        <f t="shared" si="175"/>
        <v>16款　国庫支出金2項　国庫補助金2目　福祉費国庫補助金2節　障がい者福祉費補助金福祉局</v>
      </c>
    </row>
    <row r="371" spans="1:43" ht="26.4">
      <c r="A371" s="90">
        <f t="shared" si="231"/>
        <v>364</v>
      </c>
      <c r="B371" s="45"/>
      <c r="C371" s="45"/>
      <c r="D371" s="45"/>
      <c r="E371" s="107" t="s">
        <v>220</v>
      </c>
      <c r="F371" s="46"/>
      <c r="G371" s="46"/>
      <c r="H371" s="41">
        <f>SUM(H372:H376)</f>
        <v>118471</v>
      </c>
      <c r="I371" s="41">
        <f>SUM(I372:I376)</f>
        <v>0</v>
      </c>
      <c r="J371" s="41">
        <f t="shared" si="266"/>
        <v>-118471</v>
      </c>
      <c r="K371" s="42"/>
      <c r="L371" s="121"/>
      <c r="M371" s="115" t="str">
        <f t="shared" si="267"/>
        <v/>
      </c>
      <c r="N371" s="29" t="str">
        <f t="shared" si="180"/>
        <v>-</v>
      </c>
      <c r="O371" s="29" t="str">
        <f t="shared" si="181"/>
        <v>-</v>
      </c>
      <c r="P371" s="29" t="str">
        <f t="shared" si="182"/>
        <v>-</v>
      </c>
      <c r="Q371" s="29" t="str">
        <f t="shared" si="183"/>
        <v>節</v>
      </c>
      <c r="R371" s="29" t="str">
        <f t="shared" si="184"/>
        <v>-</v>
      </c>
      <c r="U371" s="9" t="s">
        <v>1117</v>
      </c>
      <c r="V371" s="136" t="str">
        <f t="shared" si="185"/>
        <v/>
      </c>
      <c r="X371" s="9">
        <f t="shared" si="186"/>
        <v>1</v>
      </c>
      <c r="Y371" s="9">
        <f t="shared" si="187"/>
        <v>1</v>
      </c>
      <c r="Z371" s="9">
        <f t="shared" si="188"/>
        <v>1</v>
      </c>
      <c r="AA371" s="9">
        <f t="shared" si="189"/>
        <v>1</v>
      </c>
      <c r="AB371" s="11" t="str">
        <f t="shared" si="190"/>
        <v xml:space="preserve">②
</v>
      </c>
      <c r="AD371" s="43">
        <f t="shared" si="191"/>
        <v>0</v>
      </c>
      <c r="AE371" s="43">
        <f t="shared" si="192"/>
        <v>10.5</v>
      </c>
      <c r="AF371" s="43">
        <f t="shared" si="193"/>
        <v>0</v>
      </c>
      <c r="AH371" s="12" t="str">
        <f>IF(N371="款",B371,AH370)</f>
        <v>16款　国庫支出金</v>
      </c>
      <c r="AI371" s="12" t="str">
        <f>IF(AH370=AH371,IF(O371="項",C371,AI370),0)</f>
        <v>2項　国庫補助金</v>
      </c>
      <c r="AJ371" s="12" t="str">
        <f>IF(AI370=AI371,IF(P371="目",D371,AJ370),0)</f>
        <v>2目　福祉費国庫補助金</v>
      </c>
      <c r="AK371" s="12" t="str">
        <f>IF(AJ370=AJ371,IF(Q371="節",E371,"事項"),0)</f>
        <v>3節　老人福祉費補助金</v>
      </c>
      <c r="AM371" s="12" t="str">
        <f t="shared" si="173"/>
        <v>16款　国庫支出金2項　国庫補助金2目　福祉費国庫補助金3節　老人福祉費補助金</v>
      </c>
      <c r="AP371" s="12" t="str">
        <f>IF(AM371=0,AP370,AM371)</f>
        <v>16款　国庫支出金2項　国庫補助金2目　福祉費国庫補助金3節　老人福祉費補助金</v>
      </c>
      <c r="AQ371" s="9" t="str">
        <f t="shared" si="175"/>
        <v>16款　国庫支出金2項　国庫補助金2目　福祉費国庫補助金3節　老人福祉費補助金</v>
      </c>
    </row>
    <row r="372" spans="1:43" ht="26.4">
      <c r="A372" s="90">
        <f t="shared" si="231"/>
        <v>365</v>
      </c>
      <c r="B372" s="45"/>
      <c r="C372" s="45"/>
      <c r="D372" s="45"/>
      <c r="E372" s="107"/>
      <c r="F372" s="46" t="s">
        <v>1020</v>
      </c>
      <c r="G372" s="47" t="s">
        <v>91</v>
      </c>
      <c r="H372" s="41">
        <v>96769</v>
      </c>
      <c r="I372" s="41"/>
      <c r="J372" s="41">
        <f t="shared" si="266"/>
        <v>-96769</v>
      </c>
      <c r="K372" s="42"/>
      <c r="L372" s="121"/>
      <c r="M372" s="115" t="str">
        <f t="shared" si="267"/>
        <v/>
      </c>
      <c r="N372" s="29" t="str">
        <f t="shared" si="180"/>
        <v>-</v>
      </c>
      <c r="O372" s="29" t="str">
        <f t="shared" si="181"/>
        <v>-</v>
      </c>
      <c r="P372" s="29" t="str">
        <f t="shared" si="182"/>
        <v>-</v>
      </c>
      <c r="Q372" s="29" t="str">
        <f t="shared" si="183"/>
        <v>-</v>
      </c>
      <c r="R372" s="29" t="str">
        <f t="shared" si="184"/>
        <v>事項</v>
      </c>
      <c r="U372" s="9" t="s">
        <v>1117</v>
      </c>
      <c r="V372" s="136" t="str">
        <f t="shared" si="185"/>
        <v>福祉局</v>
      </c>
      <c r="X372" s="9">
        <f t="shared" si="186"/>
        <v>1</v>
      </c>
      <c r="Y372" s="9">
        <f t="shared" si="187"/>
        <v>1</v>
      </c>
      <c r="Z372" s="9">
        <f t="shared" si="188"/>
        <v>1</v>
      </c>
      <c r="AA372" s="9">
        <f t="shared" si="189"/>
        <v>1</v>
      </c>
      <c r="AB372" s="11" t="str">
        <f t="shared" si="190"/>
        <v xml:space="preserve">②
</v>
      </c>
      <c r="AD372" s="43">
        <f t="shared" si="191"/>
        <v>0</v>
      </c>
      <c r="AE372" s="43">
        <f t="shared" si="192"/>
        <v>0</v>
      </c>
      <c r="AF372" s="43">
        <f t="shared" si="193"/>
        <v>17</v>
      </c>
      <c r="AH372" s="12" t="str">
        <f t="shared" ref="AH372" si="396">IF(N372="款",B372,AH371)</f>
        <v>16款　国庫支出金</v>
      </c>
      <c r="AI372" s="12" t="str">
        <f t="shared" ref="AI372" si="397">IF(AH371=AH372,IF(O372="項",C372,AI371),0)</f>
        <v>2項　国庫補助金</v>
      </c>
      <c r="AJ372" s="12" t="str">
        <f t="shared" ref="AJ372" si="398">IF(AI371=AI372,IF(P372="目",D372,AJ371),0)</f>
        <v>2目　福祉費国庫補助金</v>
      </c>
      <c r="AK372" s="12" t="str">
        <f t="shared" ref="AK372" si="399">IF(AJ371=AJ372,IF(Q372="節",E372,"事項"),0)</f>
        <v>事項</v>
      </c>
      <c r="AM372" s="12">
        <f t="shared" ref="AM372:AM376" si="400">IF(AI372=0,AH372,IF(AJ372=0,CONCATENATE(AH372,AI372),IF(AK372=0,CONCATENATE(AH372,AI372,AJ372),IF(AK372="事項",0,CONCATENATE(AH372,AI372,AJ372,AK372)))))</f>
        <v>0</v>
      </c>
      <c r="AP372" s="12" t="str">
        <f t="shared" ref="AP372" si="401">IF(AM372=0,AP371,AM372)</f>
        <v>16款　国庫支出金2項　国庫補助金2目　福祉費国庫補助金3節　老人福祉費補助金</v>
      </c>
      <c r="AQ372" s="9" t="str">
        <f t="shared" ref="AQ372:AQ376" si="402">CONCATENATE(AP372,V372)</f>
        <v>16款　国庫支出金2項　国庫補助金2目　福祉費国庫補助金3節　老人福祉費補助金福祉局</v>
      </c>
    </row>
    <row r="373" spans="1:43" ht="39.6">
      <c r="A373" s="90">
        <f t="shared" si="231"/>
        <v>366</v>
      </c>
      <c r="B373" s="45"/>
      <c r="C373" s="45"/>
      <c r="D373" s="45"/>
      <c r="E373" s="107"/>
      <c r="F373" s="46" t="s">
        <v>1322</v>
      </c>
      <c r="G373" s="47" t="s">
        <v>91</v>
      </c>
      <c r="H373" s="41">
        <v>12286</v>
      </c>
      <c r="I373" s="41"/>
      <c r="J373" s="41">
        <f t="shared" si="266"/>
        <v>-12286</v>
      </c>
      <c r="K373" s="42"/>
      <c r="L373" s="121"/>
      <c r="M373" s="115" t="str">
        <f t="shared" si="267"/>
        <v/>
      </c>
      <c r="N373" s="29" t="str">
        <f t="shared" si="180"/>
        <v>-</v>
      </c>
      <c r="O373" s="29" t="str">
        <f t="shared" si="181"/>
        <v>-</v>
      </c>
      <c r="P373" s="29" t="str">
        <f t="shared" si="182"/>
        <v>-</v>
      </c>
      <c r="Q373" s="29" t="str">
        <f t="shared" si="183"/>
        <v>-</v>
      </c>
      <c r="R373" s="29" t="str">
        <f t="shared" si="184"/>
        <v>事項</v>
      </c>
      <c r="U373" s="9" t="s">
        <v>1117</v>
      </c>
      <c r="V373" s="136" t="str">
        <f t="shared" si="185"/>
        <v>福祉局</v>
      </c>
      <c r="X373" s="9">
        <f t="shared" si="186"/>
        <v>1</v>
      </c>
      <c r="Y373" s="9">
        <f t="shared" si="187"/>
        <v>1</v>
      </c>
      <c r="Z373" s="9">
        <f t="shared" si="188"/>
        <v>2</v>
      </c>
      <c r="AA373" s="9">
        <f t="shared" si="189"/>
        <v>2</v>
      </c>
      <c r="AB373" s="11" t="str">
        <f t="shared" si="190"/>
        <v xml:space="preserve">③
</v>
      </c>
      <c r="AD373" s="43">
        <f t="shared" si="191"/>
        <v>0</v>
      </c>
      <c r="AE373" s="43">
        <f t="shared" si="192"/>
        <v>0</v>
      </c>
      <c r="AF373" s="43">
        <f t="shared" si="193"/>
        <v>25</v>
      </c>
      <c r="AH373" s="12" t="str">
        <f t="shared" ref="AH373" si="403">IF(N373="款",B373,AH372)</f>
        <v>16款　国庫支出金</v>
      </c>
      <c r="AI373" s="12" t="str">
        <f t="shared" ref="AI373" si="404">IF(AH372=AH373,IF(O373="項",C373,AI372),0)</f>
        <v>2項　国庫補助金</v>
      </c>
      <c r="AJ373" s="12" t="str">
        <f t="shared" ref="AJ373" si="405">IF(AI372=AI373,IF(P373="目",D373,AJ372),0)</f>
        <v>2目　福祉費国庫補助金</v>
      </c>
      <c r="AK373" s="12" t="str">
        <f t="shared" ref="AK373" si="406">IF(AJ372=AJ373,IF(Q373="節",E373,"事項"),0)</f>
        <v>事項</v>
      </c>
      <c r="AM373" s="12">
        <f t="shared" ref="AM373" si="407">IF(AI373=0,AH373,IF(AJ373=0,CONCATENATE(AH373,AI373),IF(AK373=0,CONCATENATE(AH373,AI373,AJ373),IF(AK373="事項",0,CONCATENATE(AH373,AI373,AJ373,AK373)))))</f>
        <v>0</v>
      </c>
      <c r="AP373" s="12" t="str">
        <f t="shared" ref="AP373" si="408">IF(AM373=0,AP372,AM373)</f>
        <v>16款　国庫支出金2項　国庫補助金2目　福祉費国庫補助金3節　老人福祉費補助金</v>
      </c>
      <c r="AQ373" s="9" t="str">
        <f t="shared" ref="AQ373" si="409">CONCATENATE(AP373,V373)</f>
        <v>16款　国庫支出金2項　国庫補助金2目　福祉費国庫補助金3節　老人福祉費補助金福祉局</v>
      </c>
    </row>
    <row r="374" spans="1:43" ht="41.25" customHeight="1">
      <c r="A374" s="148">
        <f t="shared" si="231"/>
        <v>367</v>
      </c>
      <c r="B374" s="45"/>
      <c r="C374" s="45"/>
      <c r="D374" s="45"/>
      <c r="E374" s="108"/>
      <c r="F374" s="93" t="s">
        <v>1357</v>
      </c>
      <c r="G374" s="94" t="s">
        <v>91</v>
      </c>
      <c r="H374" s="51">
        <v>9348</v>
      </c>
      <c r="I374" s="51"/>
      <c r="J374" s="51">
        <f t="shared" ref="J374:J375" si="410">+I374-H374</f>
        <v>-9348</v>
      </c>
      <c r="K374" s="92"/>
      <c r="L374" s="122"/>
      <c r="M374" s="115" t="str">
        <f t="shared" ref="M374:M375" si="411">IF(AND(I374&lt;&gt;0,H374=0),"○","")</f>
        <v/>
      </c>
      <c r="N374" s="29" t="str">
        <f t="shared" ref="N374:N375" si="412">IF(B374&lt;&gt;"","款","-")</f>
        <v>-</v>
      </c>
      <c r="O374" s="29" t="str">
        <f t="shared" ref="O374:O375" si="413">IF(C374&lt;&gt;"","項","-")</f>
        <v>-</v>
      </c>
      <c r="P374" s="29" t="str">
        <f t="shared" ref="P374:P375" si="414">IF(D374&lt;&gt;"","目","-")</f>
        <v>-</v>
      </c>
      <c r="Q374" s="29" t="str">
        <f t="shared" ref="Q374:Q375" si="415">IF(E374&lt;&gt;"","節","-")</f>
        <v>-</v>
      </c>
      <c r="R374" s="29" t="str">
        <f t="shared" ref="R374:R375" si="416">IF(F374&lt;&gt;"","事項","-")</f>
        <v>事項</v>
      </c>
      <c r="U374" s="9" t="s">
        <v>1117</v>
      </c>
      <c r="V374" s="146" t="str">
        <f t="shared" ref="V374:V375" si="417">IF(G374&lt;&gt;"",G374,"")</f>
        <v>福祉局</v>
      </c>
      <c r="X374" s="9">
        <f t="shared" ref="X374:X375" si="418">IF(LENB(D374)/2&gt;13.5,2,1)</f>
        <v>1</v>
      </c>
      <c r="Y374" s="9">
        <f t="shared" ref="Y374:Y375" si="419">IF(LENB(E374)/2&gt;26.5,3,IF(LENB(E374)/2&gt;13.5,2,1))</f>
        <v>1</v>
      </c>
      <c r="Z374" s="9">
        <f t="shared" ref="Z374:Z375" si="420">IF(LENB(F374)/2&gt;51,4,IF(LENB(F374)/2&gt;34,3,IF(LENB(F374)/2&gt;17,2,1)))</f>
        <v>3</v>
      </c>
      <c r="AA374" s="9">
        <f t="shared" ref="AA374:AA375" si="421">MAX(X374:Z374)</f>
        <v>3</v>
      </c>
      <c r="AB374" s="11" t="str">
        <f t="shared" ref="AB374:AB375" si="422">IF(AA374=4,"⑤"&amp;CHAR(10)&amp;CHAR(10)&amp;CHAR(10)&amp;CHAR(10),IF(AA374=3,"④"&amp;CHAR(10)&amp;CHAR(10)&amp;CHAR(10),IF(AA374=2,"③"&amp;CHAR(10)&amp;CHAR(10),"②"&amp;CHAR(10))))</f>
        <v xml:space="preserve">④
</v>
      </c>
      <c r="AD374" s="43">
        <f t="shared" ref="AD374:AD375" si="423">LENB(D374)/2</f>
        <v>0</v>
      </c>
      <c r="AE374" s="43">
        <f t="shared" ref="AE374:AE375" si="424">LENB(E374)/2</f>
        <v>0</v>
      </c>
      <c r="AF374" s="43">
        <f t="shared" ref="AF374:AF375" si="425">LENB(F374)/2</f>
        <v>35</v>
      </c>
      <c r="AH374" s="12" t="str">
        <f t="shared" ref="AH374" si="426">IF(N374="款",B374,AH373)</f>
        <v>16款　国庫支出金</v>
      </c>
      <c r="AI374" s="12" t="str">
        <f t="shared" ref="AI374" si="427">IF(AH373=AH374,IF(O374="項",C374,AI373),0)</f>
        <v>2項　国庫補助金</v>
      </c>
      <c r="AJ374" s="12" t="str">
        <f t="shared" ref="AJ374" si="428">IF(AI373=AI374,IF(P374="目",D374,AJ373),0)</f>
        <v>2目　福祉費国庫補助金</v>
      </c>
      <c r="AK374" s="12" t="str">
        <f t="shared" ref="AK374" si="429">IF(AJ373=AJ374,IF(Q374="節",E374,"事項"),0)</f>
        <v>事項</v>
      </c>
      <c r="AM374" s="12">
        <f t="shared" ref="AM374:AM375" si="430">IF(AI374=0,AH374,IF(AJ374=0,CONCATENATE(AH374,AI374),IF(AK374=0,CONCATENATE(AH374,AI374,AJ374),IF(AK374="事項",0,CONCATENATE(AH374,AI374,AJ374,AK374)))))</f>
        <v>0</v>
      </c>
      <c r="AP374" s="12" t="str">
        <f t="shared" ref="AP374" si="431">IF(AM374=0,AP373,AM374)</f>
        <v>16款　国庫支出金2項　国庫補助金2目　福祉費国庫補助金3節　老人福祉費補助金</v>
      </c>
      <c r="AQ374" s="9" t="str">
        <f t="shared" ref="AQ374:AQ375" si="432">CONCATENATE(AP374,V374)</f>
        <v>16款　国庫支出金2項　国庫補助金2目　福祉費国庫補助金3節　老人福祉費補助金福祉局</v>
      </c>
    </row>
    <row r="375" spans="1:43" ht="39.6">
      <c r="A375" s="90">
        <f t="shared" si="231"/>
        <v>368</v>
      </c>
      <c r="B375" s="45"/>
      <c r="C375" s="45"/>
      <c r="D375" s="45"/>
      <c r="E375" s="107"/>
      <c r="F375" s="46" t="s">
        <v>1323</v>
      </c>
      <c r="G375" s="47" t="s">
        <v>91</v>
      </c>
      <c r="H375" s="41">
        <v>68</v>
      </c>
      <c r="I375" s="41"/>
      <c r="J375" s="41">
        <f t="shared" si="410"/>
        <v>-68</v>
      </c>
      <c r="K375" s="42"/>
      <c r="L375" s="121"/>
      <c r="M375" s="115" t="str">
        <f t="shared" si="411"/>
        <v/>
      </c>
      <c r="N375" s="29" t="str">
        <f t="shared" si="412"/>
        <v>-</v>
      </c>
      <c r="O375" s="29" t="str">
        <f t="shared" si="413"/>
        <v>-</v>
      </c>
      <c r="P375" s="29" t="str">
        <f t="shared" si="414"/>
        <v>-</v>
      </c>
      <c r="Q375" s="29" t="str">
        <f t="shared" si="415"/>
        <v>-</v>
      </c>
      <c r="R375" s="29" t="str">
        <f t="shared" si="416"/>
        <v>事項</v>
      </c>
      <c r="U375" s="9" t="s">
        <v>1117</v>
      </c>
      <c r="V375" s="164" t="str">
        <f t="shared" si="417"/>
        <v>福祉局</v>
      </c>
      <c r="X375" s="9">
        <f t="shared" si="418"/>
        <v>1</v>
      </c>
      <c r="Y375" s="9">
        <f t="shared" si="419"/>
        <v>1</v>
      </c>
      <c r="Z375" s="9">
        <f t="shared" si="420"/>
        <v>2</v>
      </c>
      <c r="AA375" s="9">
        <f t="shared" si="421"/>
        <v>2</v>
      </c>
      <c r="AB375" s="11" t="str">
        <f t="shared" si="422"/>
        <v xml:space="preserve">③
</v>
      </c>
      <c r="AD375" s="43">
        <f t="shared" si="423"/>
        <v>0</v>
      </c>
      <c r="AE375" s="43">
        <f t="shared" si="424"/>
        <v>0</v>
      </c>
      <c r="AF375" s="43">
        <f t="shared" si="425"/>
        <v>18</v>
      </c>
      <c r="AH375" s="12" t="str">
        <f>IF(N375="款",B375,AH372)</f>
        <v>16款　国庫支出金</v>
      </c>
      <c r="AI375" s="12" t="str">
        <f>IF(AH372=AH375,IF(O375="項",C375,AI372),0)</f>
        <v>2項　国庫補助金</v>
      </c>
      <c r="AJ375" s="12" t="str">
        <f>IF(AI372=AI375,IF(P375="目",D375,AJ372),0)</f>
        <v>2目　福祉費国庫補助金</v>
      </c>
      <c r="AK375" s="12" t="str">
        <f>IF(AJ372=AJ375,IF(Q375="節",E375,"事項"),0)</f>
        <v>事項</v>
      </c>
      <c r="AM375" s="12">
        <f t="shared" si="430"/>
        <v>0</v>
      </c>
      <c r="AP375" s="12" t="str">
        <f>IF(AM375=0,AP372,AM375)</f>
        <v>16款　国庫支出金2項　国庫補助金2目　福祉費国庫補助金3節　老人福祉費補助金</v>
      </c>
      <c r="AQ375" s="9" t="str">
        <f t="shared" si="432"/>
        <v>16款　国庫支出金2項　国庫補助金2目　福祉費国庫補助金3節　老人福祉費補助金福祉局</v>
      </c>
    </row>
    <row r="376" spans="1:43" ht="26.25" customHeight="1">
      <c r="A376" s="90">
        <f t="shared" si="231"/>
        <v>369</v>
      </c>
      <c r="B376" s="45"/>
      <c r="C376" s="45"/>
      <c r="D376" s="45"/>
      <c r="E376" s="107"/>
      <c r="F376" s="46" t="s">
        <v>1324</v>
      </c>
      <c r="G376" s="47" t="s">
        <v>91</v>
      </c>
      <c r="H376" s="41">
        <v>0</v>
      </c>
      <c r="I376" s="41"/>
      <c r="J376" s="41">
        <f t="shared" si="266"/>
        <v>0</v>
      </c>
      <c r="K376" s="42"/>
      <c r="L376" s="121"/>
      <c r="M376" s="115" t="str">
        <f t="shared" si="267"/>
        <v/>
      </c>
      <c r="N376" s="29" t="str">
        <f t="shared" si="180"/>
        <v>-</v>
      </c>
      <c r="O376" s="29" t="str">
        <f t="shared" si="181"/>
        <v>-</v>
      </c>
      <c r="P376" s="29" t="str">
        <f t="shared" si="182"/>
        <v>-</v>
      </c>
      <c r="Q376" s="29" t="str">
        <f t="shared" si="183"/>
        <v>-</v>
      </c>
      <c r="R376" s="29" t="str">
        <f t="shared" si="184"/>
        <v>事項</v>
      </c>
      <c r="U376" s="9" t="s">
        <v>1117</v>
      </c>
      <c r="V376" s="136" t="str">
        <f t="shared" si="185"/>
        <v>福祉局</v>
      </c>
      <c r="X376" s="9">
        <f t="shared" si="186"/>
        <v>1</v>
      </c>
      <c r="Y376" s="9">
        <f t="shared" si="187"/>
        <v>1</v>
      </c>
      <c r="Z376" s="9">
        <f t="shared" si="188"/>
        <v>2</v>
      </c>
      <c r="AA376" s="9">
        <f t="shared" si="189"/>
        <v>2</v>
      </c>
      <c r="AB376" s="11" t="str">
        <f t="shared" si="190"/>
        <v xml:space="preserve">③
</v>
      </c>
      <c r="AD376" s="43">
        <f t="shared" si="191"/>
        <v>0</v>
      </c>
      <c r="AE376" s="43">
        <f t="shared" si="192"/>
        <v>0</v>
      </c>
      <c r="AF376" s="43">
        <f t="shared" si="193"/>
        <v>18</v>
      </c>
      <c r="AH376" s="12" t="str">
        <f>IF(N376="款",B376,AH373)</f>
        <v>16款　国庫支出金</v>
      </c>
      <c r="AI376" s="12" t="str">
        <f>IF(AH373=AH376,IF(O376="項",C376,AI373),0)</f>
        <v>2項　国庫補助金</v>
      </c>
      <c r="AJ376" s="12" t="str">
        <f>IF(AI373=AI376,IF(P376="目",D376,AJ373),0)</f>
        <v>2目　福祉費国庫補助金</v>
      </c>
      <c r="AK376" s="12" t="str">
        <f>IF(AJ373=AJ376,IF(Q376="節",E376,"事項"),0)</f>
        <v>事項</v>
      </c>
      <c r="AM376" s="12">
        <f t="shared" si="400"/>
        <v>0</v>
      </c>
      <c r="AP376" s="12" t="str">
        <f>IF(AM376=0,AP373,AM376)</f>
        <v>16款　国庫支出金2項　国庫補助金2目　福祉費国庫補助金3節　老人福祉費補助金</v>
      </c>
      <c r="AQ376" s="9" t="str">
        <f t="shared" si="402"/>
        <v>16款　国庫支出金2項　国庫補助金2目　福祉費国庫補助金3節　老人福祉費補助金福祉局</v>
      </c>
    </row>
    <row r="377" spans="1:43" ht="39.6">
      <c r="A377" s="90">
        <f t="shared" si="231"/>
        <v>370</v>
      </c>
      <c r="B377" s="45"/>
      <c r="C377" s="45"/>
      <c r="D377" s="45"/>
      <c r="E377" s="107" t="s">
        <v>915</v>
      </c>
      <c r="F377" s="46" t="s">
        <v>852</v>
      </c>
      <c r="G377" s="91" t="s">
        <v>711</v>
      </c>
      <c r="H377" s="41">
        <v>200135</v>
      </c>
      <c r="I377" s="41"/>
      <c r="J377" s="41">
        <f t="shared" si="266"/>
        <v>-200135</v>
      </c>
      <c r="K377" s="42"/>
      <c r="L377" s="121"/>
      <c r="M377" s="115" t="str">
        <f t="shared" si="267"/>
        <v/>
      </c>
      <c r="N377" s="29" t="str">
        <f t="shared" si="180"/>
        <v>-</v>
      </c>
      <c r="O377" s="29" t="str">
        <f t="shared" si="181"/>
        <v>-</v>
      </c>
      <c r="P377" s="29" t="str">
        <f t="shared" si="182"/>
        <v>-</v>
      </c>
      <c r="Q377" s="29" t="str">
        <f t="shared" si="183"/>
        <v>節</v>
      </c>
      <c r="R377" s="29" t="str">
        <f t="shared" si="184"/>
        <v>事項</v>
      </c>
      <c r="U377" s="9" t="s">
        <v>1117</v>
      </c>
      <c r="V377" s="136" t="str">
        <f t="shared" si="185"/>
        <v>福祉局</v>
      </c>
      <c r="X377" s="9">
        <f t="shared" si="186"/>
        <v>1</v>
      </c>
      <c r="Y377" s="9">
        <f t="shared" si="187"/>
        <v>2</v>
      </c>
      <c r="Z377" s="9">
        <f t="shared" si="188"/>
        <v>2</v>
      </c>
      <c r="AA377" s="9">
        <f t="shared" si="189"/>
        <v>2</v>
      </c>
      <c r="AB377" s="11" t="str">
        <f t="shared" si="190"/>
        <v xml:space="preserve">③
</v>
      </c>
      <c r="AD377" s="43">
        <f t="shared" si="191"/>
        <v>0</v>
      </c>
      <c r="AE377" s="43">
        <f t="shared" si="192"/>
        <v>15.5</v>
      </c>
      <c r="AF377" s="43">
        <f t="shared" si="193"/>
        <v>20</v>
      </c>
      <c r="AH377" s="12" t="str">
        <f t="shared" ref="AH377:AH388" si="433">IF(N377="款",B377,AH376)</f>
        <v>16款　国庫支出金</v>
      </c>
      <c r="AI377" s="12" t="str">
        <f t="shared" ref="AI377:AI388" si="434">IF(AH376=AH377,IF(O377="項",C377,AI376),0)</f>
        <v>2項　国庫補助金</v>
      </c>
      <c r="AJ377" s="12" t="str">
        <f t="shared" ref="AJ377:AJ388" si="435">IF(AI376=AI377,IF(P377="目",D377,AJ376),0)</f>
        <v>2目　福祉費国庫補助金</v>
      </c>
      <c r="AK377" s="12" t="str">
        <f t="shared" ref="AK377:AK388" si="436">IF(AJ376=AJ377,IF(Q377="節",E377,"事項"),0)</f>
        <v>4節　生活困窮者自立支援費補助金</v>
      </c>
      <c r="AM377" s="12" t="str">
        <f t="shared" ref="AM377:AM388" si="437">IF(AI377=0,AH377,IF(AJ377=0,CONCATENATE(AH377,AI377),IF(AK377=0,CONCATENATE(AH377,AI377,AJ377),IF(AK377="事項",0,CONCATENATE(AH377,AI377,AJ377,AK377)))))</f>
        <v>16款　国庫支出金2項　国庫補助金2目　福祉費国庫補助金4節　生活困窮者自立支援費補助金</v>
      </c>
      <c r="AP377" s="12" t="str">
        <f t="shared" ref="AP377:AP388" si="438">IF(AM377=0,AP376,AM377)</f>
        <v>16款　国庫支出金2項　国庫補助金2目　福祉費国庫補助金4節　生活困窮者自立支援費補助金</v>
      </c>
      <c r="AQ377" s="9" t="str">
        <f t="shared" ref="AQ377:AQ388" si="439">CONCATENATE(AP377,V377)</f>
        <v>16款　国庫支出金2項　国庫補助金2目　福祉費国庫補助金4節　生活困窮者自立支援費補助金福祉局</v>
      </c>
    </row>
    <row r="378" spans="1:43" ht="27" thickBot="1">
      <c r="A378" s="149">
        <f t="shared" si="231"/>
        <v>371</v>
      </c>
      <c r="B378" s="153"/>
      <c r="C378" s="153"/>
      <c r="D378" s="153"/>
      <c r="E378" s="161" t="s">
        <v>916</v>
      </c>
      <c r="F378" s="156"/>
      <c r="G378" s="157"/>
      <c r="H378" s="158">
        <f t="shared" ref="H378:I378" si="440">SUM(H379:H380)</f>
        <v>93173</v>
      </c>
      <c r="I378" s="158">
        <f t="shared" si="440"/>
        <v>0</v>
      </c>
      <c r="J378" s="65">
        <f t="shared" si="266"/>
        <v>-93173</v>
      </c>
      <c r="K378" s="159"/>
      <c r="L378" s="160"/>
      <c r="M378" s="115" t="str">
        <f t="shared" si="267"/>
        <v/>
      </c>
      <c r="N378" s="29" t="str">
        <f t="shared" si="180"/>
        <v>-</v>
      </c>
      <c r="O378" s="29" t="str">
        <f t="shared" si="181"/>
        <v>-</v>
      </c>
      <c r="P378" s="29" t="str">
        <f t="shared" si="182"/>
        <v>-</v>
      </c>
      <c r="Q378" s="29" t="str">
        <f t="shared" si="183"/>
        <v>節</v>
      </c>
      <c r="R378" s="29" t="str">
        <f t="shared" si="184"/>
        <v>-</v>
      </c>
      <c r="U378" s="9" t="s">
        <v>1117</v>
      </c>
      <c r="V378" s="136" t="str">
        <f t="shared" si="185"/>
        <v/>
      </c>
      <c r="X378" s="9">
        <f t="shared" si="186"/>
        <v>1</v>
      </c>
      <c r="Y378" s="9">
        <f t="shared" si="187"/>
        <v>1</v>
      </c>
      <c r="Z378" s="9">
        <f t="shared" si="188"/>
        <v>1</v>
      </c>
      <c r="AA378" s="9">
        <f t="shared" si="189"/>
        <v>1</v>
      </c>
      <c r="AB378" s="11" t="str">
        <f t="shared" si="190"/>
        <v xml:space="preserve">②
</v>
      </c>
      <c r="AD378" s="43">
        <f t="shared" si="191"/>
        <v>0</v>
      </c>
      <c r="AE378" s="43">
        <f t="shared" si="192"/>
        <v>10.5</v>
      </c>
      <c r="AF378" s="43">
        <f t="shared" si="193"/>
        <v>0</v>
      </c>
      <c r="AH378" s="12" t="str">
        <f t="shared" si="433"/>
        <v>16款　国庫支出金</v>
      </c>
      <c r="AI378" s="12" t="str">
        <f t="shared" si="434"/>
        <v>2項　国庫補助金</v>
      </c>
      <c r="AJ378" s="12" t="str">
        <f t="shared" si="435"/>
        <v>2目　福祉費国庫補助金</v>
      </c>
      <c r="AK378" s="12" t="str">
        <f t="shared" si="436"/>
        <v>5節　環境改善費補助金</v>
      </c>
      <c r="AM378" s="12" t="str">
        <f t="shared" si="437"/>
        <v>16款　国庫支出金2項　国庫補助金2目　福祉費国庫補助金5節　環境改善費補助金</v>
      </c>
      <c r="AP378" s="12" t="str">
        <f t="shared" si="438"/>
        <v>16款　国庫支出金2項　国庫補助金2目　福祉費国庫補助金5節　環境改善費補助金</v>
      </c>
      <c r="AQ378" s="9" t="str">
        <f t="shared" si="439"/>
        <v>16款　国庫支出金2項　国庫補助金2目　福祉費国庫補助金5節　環境改善費補助金</v>
      </c>
    </row>
    <row r="379" spans="1:43" ht="39.6">
      <c r="A379" s="148">
        <f t="shared" si="231"/>
        <v>372</v>
      </c>
      <c r="B379" s="45"/>
      <c r="C379" s="45"/>
      <c r="D379" s="45"/>
      <c r="E379" s="108"/>
      <c r="F379" s="93" t="s">
        <v>1279</v>
      </c>
      <c r="G379" s="94" t="s">
        <v>91</v>
      </c>
      <c r="H379" s="51">
        <v>93173</v>
      </c>
      <c r="I379" s="51"/>
      <c r="J379" s="51">
        <f t="shared" ref="J379" si="441">+I379-H379</f>
        <v>-93173</v>
      </c>
      <c r="K379" s="92"/>
      <c r="L379" s="122"/>
      <c r="M379" s="115" t="str">
        <f t="shared" ref="M379" si="442">IF(AND(I379&lt;&gt;0,H379=0),"○","")</f>
        <v/>
      </c>
      <c r="N379" s="29" t="str">
        <f t="shared" si="180"/>
        <v>-</v>
      </c>
      <c r="O379" s="29" t="str">
        <f t="shared" si="181"/>
        <v>-</v>
      </c>
      <c r="P379" s="29" t="str">
        <f t="shared" si="182"/>
        <v>-</v>
      </c>
      <c r="Q379" s="29" t="str">
        <f t="shared" si="183"/>
        <v>-</v>
      </c>
      <c r="R379" s="29" t="str">
        <f t="shared" si="184"/>
        <v>事項</v>
      </c>
      <c r="U379" s="9" t="s">
        <v>1117</v>
      </c>
      <c r="V379" s="136" t="str">
        <f t="shared" si="185"/>
        <v>福祉局</v>
      </c>
      <c r="X379" s="9">
        <f t="shared" si="186"/>
        <v>1</v>
      </c>
      <c r="Y379" s="9">
        <f t="shared" si="187"/>
        <v>1</v>
      </c>
      <c r="Z379" s="9">
        <f t="shared" si="188"/>
        <v>2</v>
      </c>
      <c r="AA379" s="9">
        <f t="shared" si="189"/>
        <v>2</v>
      </c>
      <c r="AB379" s="11" t="str">
        <f t="shared" si="190"/>
        <v xml:space="preserve">③
</v>
      </c>
      <c r="AD379" s="43">
        <f t="shared" si="191"/>
        <v>0</v>
      </c>
      <c r="AE379" s="43">
        <f t="shared" si="192"/>
        <v>0</v>
      </c>
      <c r="AF379" s="43">
        <f t="shared" si="193"/>
        <v>23</v>
      </c>
      <c r="AH379" s="12" t="str">
        <f t="shared" si="433"/>
        <v>16款　国庫支出金</v>
      </c>
      <c r="AI379" s="12" t="str">
        <f t="shared" si="434"/>
        <v>2項　国庫補助金</v>
      </c>
      <c r="AJ379" s="12" t="str">
        <f t="shared" si="435"/>
        <v>2目　福祉費国庫補助金</v>
      </c>
      <c r="AK379" s="12" t="str">
        <f t="shared" si="436"/>
        <v>事項</v>
      </c>
      <c r="AM379" s="12">
        <f t="shared" si="437"/>
        <v>0</v>
      </c>
      <c r="AP379" s="12" t="str">
        <f t="shared" si="438"/>
        <v>16款　国庫支出金2項　国庫補助金2目　福祉費国庫補助金5節　環境改善費補助金</v>
      </c>
      <c r="AQ379" s="9" t="str">
        <f t="shared" si="439"/>
        <v>16款　国庫支出金2項　国庫補助金2目　福祉費国庫補助金5節　環境改善費補助金福祉局</v>
      </c>
    </row>
    <row r="380" spans="1:43" ht="27" customHeight="1">
      <c r="A380" s="148">
        <f t="shared" si="231"/>
        <v>373</v>
      </c>
      <c r="B380" s="45"/>
      <c r="C380" s="45"/>
      <c r="D380" s="45"/>
      <c r="E380" s="108"/>
      <c r="F380" s="93" t="s">
        <v>1326</v>
      </c>
      <c r="G380" s="94" t="s">
        <v>91</v>
      </c>
      <c r="H380" s="51">
        <v>0</v>
      </c>
      <c r="I380" s="51"/>
      <c r="J380" s="51">
        <f t="shared" si="266"/>
        <v>0</v>
      </c>
      <c r="K380" s="92"/>
      <c r="L380" s="122"/>
      <c r="M380" s="115" t="str">
        <f t="shared" si="267"/>
        <v/>
      </c>
      <c r="N380" s="29" t="str">
        <f t="shared" si="180"/>
        <v>-</v>
      </c>
      <c r="O380" s="29" t="str">
        <f t="shared" si="181"/>
        <v>-</v>
      </c>
      <c r="P380" s="29" t="str">
        <f t="shared" si="182"/>
        <v>-</v>
      </c>
      <c r="Q380" s="29" t="str">
        <f t="shared" si="183"/>
        <v>-</v>
      </c>
      <c r="R380" s="29" t="str">
        <f t="shared" si="184"/>
        <v>事項</v>
      </c>
      <c r="U380" s="9" t="s">
        <v>1117</v>
      </c>
      <c r="V380" s="136" t="str">
        <f t="shared" si="185"/>
        <v>福祉局</v>
      </c>
      <c r="X380" s="9">
        <f t="shared" si="186"/>
        <v>1</v>
      </c>
      <c r="Y380" s="9">
        <f t="shared" si="187"/>
        <v>1</v>
      </c>
      <c r="Z380" s="9">
        <f t="shared" si="188"/>
        <v>2</v>
      </c>
      <c r="AA380" s="9">
        <f t="shared" si="189"/>
        <v>2</v>
      </c>
      <c r="AB380" s="11" t="str">
        <f t="shared" si="190"/>
        <v xml:space="preserve">③
</v>
      </c>
      <c r="AD380" s="43">
        <f t="shared" si="191"/>
        <v>0</v>
      </c>
      <c r="AE380" s="43">
        <f t="shared" si="192"/>
        <v>0</v>
      </c>
      <c r="AF380" s="43">
        <f t="shared" si="193"/>
        <v>18</v>
      </c>
      <c r="AH380" s="12" t="str">
        <f t="shared" si="433"/>
        <v>16款　国庫支出金</v>
      </c>
      <c r="AI380" s="12" t="str">
        <f t="shared" si="434"/>
        <v>2項　国庫補助金</v>
      </c>
      <c r="AJ380" s="12" t="str">
        <f t="shared" si="435"/>
        <v>2目　福祉費国庫補助金</v>
      </c>
      <c r="AK380" s="12" t="str">
        <f t="shared" si="436"/>
        <v>事項</v>
      </c>
      <c r="AM380" s="12">
        <f t="shared" si="437"/>
        <v>0</v>
      </c>
      <c r="AP380" s="12" t="str">
        <f t="shared" si="438"/>
        <v>16款　国庫支出金2項　国庫補助金2目　福祉費国庫補助金5節　環境改善費補助金</v>
      </c>
      <c r="AQ380" s="9" t="str">
        <f t="shared" si="439"/>
        <v>16款　国庫支出金2項　国庫補助金2目　福祉費国庫補助金5節　環境改善費補助金福祉局</v>
      </c>
    </row>
    <row r="381" spans="1:43" ht="26.25" customHeight="1">
      <c r="A381" s="148">
        <f t="shared" si="231"/>
        <v>374</v>
      </c>
      <c r="B381" s="45"/>
      <c r="C381" s="45"/>
      <c r="D381" s="45"/>
      <c r="E381" s="108" t="s">
        <v>917</v>
      </c>
      <c r="F381" s="93"/>
      <c r="G381" s="94"/>
      <c r="H381" s="51">
        <f>SUM(H382:H383)</f>
        <v>35853</v>
      </c>
      <c r="I381" s="51">
        <f>SUM(I382:I383)</f>
        <v>0</v>
      </c>
      <c r="J381" s="51">
        <f t="shared" si="266"/>
        <v>-35853</v>
      </c>
      <c r="K381" s="92"/>
      <c r="L381" s="122"/>
      <c r="M381" s="115" t="str">
        <f t="shared" si="267"/>
        <v/>
      </c>
      <c r="N381" s="29" t="str">
        <f t="shared" si="180"/>
        <v>-</v>
      </c>
      <c r="O381" s="29" t="str">
        <f t="shared" si="181"/>
        <v>-</v>
      </c>
      <c r="P381" s="29" t="str">
        <f t="shared" si="182"/>
        <v>-</v>
      </c>
      <c r="Q381" s="29" t="str">
        <f t="shared" si="183"/>
        <v>節</v>
      </c>
      <c r="R381" s="29" t="str">
        <f t="shared" si="184"/>
        <v>-</v>
      </c>
      <c r="U381" s="9" t="s">
        <v>1117</v>
      </c>
      <c r="V381" s="136" t="str">
        <f t="shared" si="185"/>
        <v/>
      </c>
      <c r="X381" s="9">
        <f t="shared" si="186"/>
        <v>1</v>
      </c>
      <c r="Y381" s="9">
        <f t="shared" si="187"/>
        <v>1</v>
      </c>
      <c r="Z381" s="9">
        <f t="shared" si="188"/>
        <v>1</v>
      </c>
      <c r="AA381" s="9">
        <f t="shared" si="189"/>
        <v>1</v>
      </c>
      <c r="AB381" s="11" t="str">
        <f t="shared" si="190"/>
        <v xml:space="preserve">②
</v>
      </c>
      <c r="AD381" s="43">
        <f t="shared" si="191"/>
        <v>0</v>
      </c>
      <c r="AE381" s="43">
        <f t="shared" si="192"/>
        <v>10.5</v>
      </c>
      <c r="AF381" s="43">
        <f t="shared" si="193"/>
        <v>0</v>
      </c>
      <c r="AH381" s="12" t="str">
        <f t="shared" si="433"/>
        <v>16款　国庫支出金</v>
      </c>
      <c r="AI381" s="12" t="str">
        <f t="shared" si="434"/>
        <v>2項　国庫補助金</v>
      </c>
      <c r="AJ381" s="12" t="str">
        <f t="shared" si="435"/>
        <v>2目　福祉費国庫補助金</v>
      </c>
      <c r="AK381" s="12" t="str">
        <f t="shared" si="436"/>
        <v>6節　其他福祉費補助金</v>
      </c>
      <c r="AM381" s="12" t="str">
        <f t="shared" si="437"/>
        <v>16款　国庫支出金2項　国庫補助金2目　福祉費国庫補助金6節　其他福祉費補助金</v>
      </c>
      <c r="AP381" s="12" t="str">
        <f t="shared" si="438"/>
        <v>16款　国庫支出金2項　国庫補助金2目　福祉費国庫補助金6節　其他福祉費補助金</v>
      </c>
      <c r="AQ381" s="9" t="str">
        <f t="shared" si="439"/>
        <v>16款　国庫支出金2項　国庫補助金2目　福祉費国庫補助金6節　其他福祉費補助金</v>
      </c>
    </row>
    <row r="382" spans="1:43" ht="39.6">
      <c r="A382" s="90">
        <f t="shared" si="231"/>
        <v>375</v>
      </c>
      <c r="B382" s="45"/>
      <c r="C382" s="45"/>
      <c r="D382" s="45"/>
      <c r="E382" s="107"/>
      <c r="F382" s="46" t="s">
        <v>1365</v>
      </c>
      <c r="G382" s="47" t="s">
        <v>91</v>
      </c>
      <c r="H382" s="41">
        <v>34952</v>
      </c>
      <c r="I382" s="41"/>
      <c r="J382" s="41">
        <f t="shared" si="266"/>
        <v>-34952</v>
      </c>
      <c r="K382" s="42"/>
      <c r="L382" s="121"/>
      <c r="M382" s="115" t="str">
        <f t="shared" si="267"/>
        <v/>
      </c>
      <c r="N382" s="29" t="str">
        <f t="shared" si="180"/>
        <v>-</v>
      </c>
      <c r="O382" s="29" t="str">
        <f t="shared" si="181"/>
        <v>-</v>
      </c>
      <c r="P382" s="29" t="str">
        <f t="shared" si="182"/>
        <v>-</v>
      </c>
      <c r="Q382" s="29" t="str">
        <f t="shared" si="183"/>
        <v>-</v>
      </c>
      <c r="R382" s="29" t="str">
        <f t="shared" si="184"/>
        <v>事項</v>
      </c>
      <c r="U382" s="9" t="s">
        <v>1117</v>
      </c>
      <c r="V382" s="136" t="str">
        <f t="shared" si="185"/>
        <v>福祉局</v>
      </c>
      <c r="X382" s="9">
        <f t="shared" si="186"/>
        <v>1</v>
      </c>
      <c r="Y382" s="9">
        <f t="shared" si="187"/>
        <v>1</v>
      </c>
      <c r="Z382" s="9">
        <f t="shared" si="188"/>
        <v>2</v>
      </c>
      <c r="AA382" s="9">
        <f t="shared" si="189"/>
        <v>2</v>
      </c>
      <c r="AB382" s="11" t="str">
        <f t="shared" si="190"/>
        <v xml:space="preserve">③
</v>
      </c>
      <c r="AD382" s="43">
        <f t="shared" si="191"/>
        <v>0</v>
      </c>
      <c r="AE382" s="43">
        <f t="shared" si="192"/>
        <v>0</v>
      </c>
      <c r="AF382" s="43">
        <f t="shared" si="193"/>
        <v>22</v>
      </c>
      <c r="AH382" s="12" t="str">
        <f t="shared" si="433"/>
        <v>16款　国庫支出金</v>
      </c>
      <c r="AI382" s="12" t="str">
        <f t="shared" si="434"/>
        <v>2項　国庫補助金</v>
      </c>
      <c r="AJ382" s="12" t="str">
        <f t="shared" si="435"/>
        <v>2目　福祉費国庫補助金</v>
      </c>
      <c r="AK382" s="12" t="str">
        <f t="shared" si="436"/>
        <v>事項</v>
      </c>
      <c r="AM382" s="12">
        <f t="shared" si="437"/>
        <v>0</v>
      </c>
      <c r="AP382" s="12" t="str">
        <f t="shared" si="438"/>
        <v>16款　国庫支出金2項　国庫補助金2目　福祉費国庫補助金6節　其他福祉費補助金</v>
      </c>
      <c r="AQ382" s="9" t="str">
        <f t="shared" si="439"/>
        <v>16款　国庫支出金2項　国庫補助金2目　福祉費国庫補助金6節　其他福祉費補助金福祉局</v>
      </c>
    </row>
    <row r="383" spans="1:43" ht="39.6">
      <c r="A383" s="90">
        <f t="shared" si="231"/>
        <v>376</v>
      </c>
      <c r="B383" s="45"/>
      <c r="C383" s="45"/>
      <c r="D383" s="45"/>
      <c r="E383" s="107"/>
      <c r="F383" s="46" t="s">
        <v>1325</v>
      </c>
      <c r="G383" s="47" t="s">
        <v>91</v>
      </c>
      <c r="H383" s="41">
        <v>901</v>
      </c>
      <c r="I383" s="41"/>
      <c r="J383" s="41">
        <f t="shared" si="266"/>
        <v>-901</v>
      </c>
      <c r="K383" s="42"/>
      <c r="L383" s="121"/>
      <c r="M383" s="115" t="str">
        <f t="shared" si="267"/>
        <v/>
      </c>
      <c r="N383" s="29" t="str">
        <f t="shared" si="180"/>
        <v>-</v>
      </c>
      <c r="O383" s="29" t="str">
        <f t="shared" si="181"/>
        <v>-</v>
      </c>
      <c r="P383" s="29" t="str">
        <f t="shared" si="182"/>
        <v>-</v>
      </c>
      <c r="Q383" s="29" t="str">
        <f t="shared" si="183"/>
        <v>-</v>
      </c>
      <c r="R383" s="29" t="str">
        <f t="shared" si="184"/>
        <v>事項</v>
      </c>
      <c r="U383" s="9" t="s">
        <v>1117</v>
      </c>
      <c r="V383" s="136" t="str">
        <f t="shared" si="185"/>
        <v>福祉局</v>
      </c>
      <c r="X383" s="9">
        <f t="shared" si="186"/>
        <v>1</v>
      </c>
      <c r="Y383" s="9">
        <f t="shared" si="187"/>
        <v>1</v>
      </c>
      <c r="Z383" s="9">
        <f t="shared" si="188"/>
        <v>2</v>
      </c>
      <c r="AA383" s="9">
        <f t="shared" si="189"/>
        <v>2</v>
      </c>
      <c r="AB383" s="11" t="str">
        <f t="shared" si="190"/>
        <v xml:space="preserve">③
</v>
      </c>
      <c r="AD383" s="43">
        <f t="shared" si="191"/>
        <v>0</v>
      </c>
      <c r="AE383" s="43">
        <f t="shared" si="192"/>
        <v>0</v>
      </c>
      <c r="AF383" s="43">
        <f t="shared" si="193"/>
        <v>30</v>
      </c>
      <c r="AH383" s="12" t="str">
        <f t="shared" si="433"/>
        <v>16款　国庫支出金</v>
      </c>
      <c r="AI383" s="12" t="str">
        <f t="shared" si="434"/>
        <v>2項　国庫補助金</v>
      </c>
      <c r="AJ383" s="12" t="str">
        <f t="shared" si="435"/>
        <v>2目　福祉費国庫補助金</v>
      </c>
      <c r="AK383" s="12" t="str">
        <f t="shared" si="436"/>
        <v>事項</v>
      </c>
      <c r="AM383" s="12">
        <f t="shared" si="437"/>
        <v>0</v>
      </c>
      <c r="AP383" s="12" t="str">
        <f t="shared" si="438"/>
        <v>16款　国庫支出金2項　国庫補助金2目　福祉費国庫補助金6節　其他福祉費補助金</v>
      </c>
      <c r="AQ383" s="9" t="str">
        <f t="shared" si="439"/>
        <v>16款　国庫支出金2項　国庫補助金2目　福祉費国庫補助金6節　其他福祉費補助金福祉局</v>
      </c>
    </row>
    <row r="384" spans="1:43" ht="39.6">
      <c r="A384" s="90">
        <f t="shared" si="231"/>
        <v>377</v>
      </c>
      <c r="B384" s="45"/>
      <c r="C384" s="45"/>
      <c r="D384" s="56"/>
      <c r="E384" s="108" t="s">
        <v>918</v>
      </c>
      <c r="F384" s="46" t="s">
        <v>796</v>
      </c>
      <c r="G384" s="47" t="s">
        <v>91</v>
      </c>
      <c r="H384" s="41">
        <v>852173</v>
      </c>
      <c r="I384" s="41"/>
      <c r="J384" s="41">
        <f t="shared" si="266"/>
        <v>-852173</v>
      </c>
      <c r="K384" s="42"/>
      <c r="L384" s="121"/>
      <c r="M384" s="115" t="str">
        <f t="shared" si="267"/>
        <v/>
      </c>
      <c r="N384" s="29" t="str">
        <f t="shared" si="180"/>
        <v>-</v>
      </c>
      <c r="O384" s="29" t="str">
        <f t="shared" si="181"/>
        <v>-</v>
      </c>
      <c r="P384" s="29" t="str">
        <f t="shared" si="182"/>
        <v>-</v>
      </c>
      <c r="Q384" s="29" t="str">
        <f t="shared" si="183"/>
        <v>節</v>
      </c>
      <c r="R384" s="29" t="str">
        <f t="shared" si="184"/>
        <v>事項</v>
      </c>
      <c r="U384" s="9" t="s">
        <v>1117</v>
      </c>
      <c r="V384" s="136" t="str">
        <f t="shared" si="185"/>
        <v>福祉局</v>
      </c>
      <c r="X384" s="9">
        <f t="shared" si="186"/>
        <v>1</v>
      </c>
      <c r="Y384" s="9">
        <f t="shared" si="187"/>
        <v>1</v>
      </c>
      <c r="Z384" s="9">
        <f t="shared" si="188"/>
        <v>2</v>
      </c>
      <c r="AA384" s="9">
        <f t="shared" si="189"/>
        <v>2</v>
      </c>
      <c r="AB384" s="11" t="str">
        <f t="shared" si="190"/>
        <v xml:space="preserve">③
</v>
      </c>
      <c r="AD384" s="43">
        <f t="shared" si="191"/>
        <v>0</v>
      </c>
      <c r="AE384" s="43">
        <f t="shared" si="192"/>
        <v>10.5</v>
      </c>
      <c r="AF384" s="43">
        <f t="shared" si="193"/>
        <v>20</v>
      </c>
      <c r="AH384" s="12" t="str">
        <f t="shared" si="433"/>
        <v>16款　国庫支出金</v>
      </c>
      <c r="AI384" s="12" t="str">
        <f t="shared" si="434"/>
        <v>2項　国庫補助金</v>
      </c>
      <c r="AJ384" s="12" t="str">
        <f t="shared" si="435"/>
        <v>2目　福祉費国庫補助金</v>
      </c>
      <c r="AK384" s="12" t="str">
        <f t="shared" si="436"/>
        <v>7節　生活保護費補助金</v>
      </c>
      <c r="AM384" s="12" t="str">
        <f t="shared" si="437"/>
        <v>16款　国庫支出金2項　国庫補助金2目　福祉費国庫補助金7節　生活保護費補助金</v>
      </c>
      <c r="AP384" s="12" t="str">
        <f t="shared" si="438"/>
        <v>16款　国庫支出金2項　国庫補助金2目　福祉費国庫補助金7節　生活保護費補助金</v>
      </c>
      <c r="AQ384" s="9" t="str">
        <f t="shared" si="439"/>
        <v>16款　国庫支出金2項　国庫補助金2目　福祉費国庫補助金7節　生活保護費補助金福祉局</v>
      </c>
    </row>
    <row r="385" spans="1:43" ht="26.4">
      <c r="A385" s="90">
        <f t="shared" si="231"/>
        <v>378</v>
      </c>
      <c r="B385" s="45"/>
      <c r="C385" s="45"/>
      <c r="D385" s="331" t="s">
        <v>171</v>
      </c>
      <c r="E385" s="333"/>
      <c r="F385" s="46"/>
      <c r="G385" s="47"/>
      <c r="H385" s="41">
        <f>SUM(H386:H387,H390,H393)</f>
        <v>247596</v>
      </c>
      <c r="I385" s="41">
        <f>SUM(I386:I387,I390,I393)</f>
        <v>0</v>
      </c>
      <c r="J385" s="41">
        <f t="shared" si="266"/>
        <v>-247596</v>
      </c>
      <c r="K385" s="42"/>
      <c r="L385" s="121"/>
      <c r="M385" s="115" t="str">
        <f t="shared" si="267"/>
        <v/>
      </c>
      <c r="N385" s="29" t="str">
        <f t="shared" si="180"/>
        <v>-</v>
      </c>
      <c r="O385" s="29" t="str">
        <f t="shared" si="181"/>
        <v>-</v>
      </c>
      <c r="P385" s="29" t="str">
        <f t="shared" si="182"/>
        <v>目</v>
      </c>
      <c r="Q385" s="29" t="str">
        <f t="shared" si="183"/>
        <v>-</v>
      </c>
      <c r="R385" s="29" t="str">
        <f t="shared" si="184"/>
        <v>-</v>
      </c>
      <c r="U385" s="9" t="s">
        <v>1117</v>
      </c>
      <c r="V385" s="136" t="str">
        <f t="shared" si="185"/>
        <v/>
      </c>
      <c r="X385" s="9">
        <f t="shared" si="186"/>
        <v>1</v>
      </c>
      <c r="Y385" s="9">
        <f t="shared" si="187"/>
        <v>1</v>
      </c>
      <c r="Z385" s="9">
        <f t="shared" si="188"/>
        <v>1</v>
      </c>
      <c r="AA385" s="9">
        <f t="shared" si="189"/>
        <v>1</v>
      </c>
      <c r="AB385" s="11" t="str">
        <f t="shared" si="190"/>
        <v xml:space="preserve">②
</v>
      </c>
      <c r="AD385" s="43">
        <f t="shared" si="191"/>
        <v>10.5</v>
      </c>
      <c r="AE385" s="43">
        <f t="shared" si="192"/>
        <v>0</v>
      </c>
      <c r="AF385" s="43">
        <f t="shared" si="193"/>
        <v>0</v>
      </c>
      <c r="AH385" s="12" t="str">
        <f>IF(N385="款",B385,AH384)</f>
        <v>16款　国庫支出金</v>
      </c>
      <c r="AI385" s="12" t="str">
        <f>IF(AH384=AH385,IF(O385="項",C385,AI384),0)</f>
        <v>2項　国庫補助金</v>
      </c>
      <c r="AJ385" s="12" t="str">
        <f>IF(AI384=AI385,IF(P385="目",D385,AJ384),0)</f>
        <v>3目　健康費国庫補助金</v>
      </c>
      <c r="AK385" s="12">
        <f>IF(AJ384=AJ385,IF(Q385="節",E385,"事項"),0)</f>
        <v>0</v>
      </c>
      <c r="AM385" s="12" t="str">
        <f t="shared" si="437"/>
        <v>16款　国庫支出金2項　国庫補助金3目　健康費国庫補助金</v>
      </c>
      <c r="AP385" s="12" t="str">
        <f>IF(AM385=0,AP384,AM385)</f>
        <v>16款　国庫支出金2項　国庫補助金3目　健康費国庫補助金</v>
      </c>
      <c r="AQ385" s="9" t="str">
        <f t="shared" si="439"/>
        <v>16款　国庫支出金2項　国庫補助金3目　健康費国庫補助金</v>
      </c>
    </row>
    <row r="386" spans="1:43" ht="27" customHeight="1">
      <c r="A386" s="90">
        <f t="shared" si="231"/>
        <v>379</v>
      </c>
      <c r="B386" s="45"/>
      <c r="C386" s="45"/>
      <c r="D386" s="45"/>
      <c r="E386" s="108" t="s">
        <v>919</v>
      </c>
      <c r="F386" s="46" t="s">
        <v>1024</v>
      </c>
      <c r="G386" s="47" t="s">
        <v>82</v>
      </c>
      <c r="H386" s="41">
        <v>126810</v>
      </c>
      <c r="I386" s="41"/>
      <c r="J386" s="41">
        <f t="shared" si="266"/>
        <v>-126810</v>
      </c>
      <c r="K386" s="42"/>
      <c r="L386" s="121"/>
      <c r="M386" s="115" t="str">
        <f t="shared" si="267"/>
        <v/>
      </c>
      <c r="N386" s="29" t="str">
        <f t="shared" si="180"/>
        <v>-</v>
      </c>
      <c r="O386" s="29" t="str">
        <f t="shared" si="181"/>
        <v>-</v>
      </c>
      <c r="P386" s="29" t="str">
        <f t="shared" si="182"/>
        <v>-</v>
      </c>
      <c r="Q386" s="29" t="str">
        <f t="shared" si="183"/>
        <v>節</v>
      </c>
      <c r="R386" s="29" t="str">
        <f t="shared" si="184"/>
        <v>事項</v>
      </c>
      <c r="U386" s="9" t="s">
        <v>1117</v>
      </c>
      <c r="V386" s="136" t="str">
        <f t="shared" si="185"/>
        <v>健康局</v>
      </c>
      <c r="X386" s="9">
        <f t="shared" si="186"/>
        <v>1</v>
      </c>
      <c r="Y386" s="9">
        <f t="shared" si="187"/>
        <v>1</v>
      </c>
      <c r="Z386" s="9">
        <f t="shared" si="188"/>
        <v>1</v>
      </c>
      <c r="AA386" s="9">
        <f t="shared" si="189"/>
        <v>1</v>
      </c>
      <c r="AB386" s="11" t="str">
        <f t="shared" si="190"/>
        <v xml:space="preserve">②
</v>
      </c>
      <c r="AD386" s="43">
        <f t="shared" si="191"/>
        <v>0</v>
      </c>
      <c r="AE386" s="43">
        <f t="shared" si="192"/>
        <v>11.5</v>
      </c>
      <c r="AF386" s="43">
        <f t="shared" si="193"/>
        <v>17</v>
      </c>
      <c r="AH386" s="12" t="str">
        <f t="shared" si="433"/>
        <v>16款　国庫支出金</v>
      </c>
      <c r="AI386" s="12" t="str">
        <f t="shared" si="434"/>
        <v>2項　国庫補助金</v>
      </c>
      <c r="AJ386" s="12" t="str">
        <f t="shared" si="435"/>
        <v>3目　健康費国庫補助金</v>
      </c>
      <c r="AK386" s="12" t="str">
        <f t="shared" si="436"/>
        <v>1節　感染症予防費補助金</v>
      </c>
      <c r="AM386" s="12" t="str">
        <f t="shared" si="437"/>
        <v>16款　国庫支出金2項　国庫補助金3目　健康費国庫補助金1節　感染症予防費補助金</v>
      </c>
      <c r="AP386" s="12" t="str">
        <f t="shared" si="438"/>
        <v>16款　国庫支出金2項　国庫補助金3目　健康費国庫補助金1節　感染症予防費補助金</v>
      </c>
      <c r="AQ386" s="9" t="str">
        <f t="shared" si="439"/>
        <v>16款　国庫支出金2項　国庫補助金3目　健康費国庫補助金1節　感染症予防費補助金健康局</v>
      </c>
    </row>
    <row r="387" spans="1:43" ht="26.4">
      <c r="A387" s="90">
        <f t="shared" si="231"/>
        <v>380</v>
      </c>
      <c r="B387" s="45"/>
      <c r="C387" s="45"/>
      <c r="D387" s="45"/>
      <c r="E387" s="107" t="s">
        <v>920</v>
      </c>
      <c r="F387" s="46"/>
      <c r="G387" s="47"/>
      <c r="H387" s="41">
        <v>37510</v>
      </c>
      <c r="I387" s="41"/>
      <c r="J387" s="41">
        <f t="shared" si="266"/>
        <v>-37510</v>
      </c>
      <c r="K387" s="42"/>
      <c r="L387" s="121"/>
      <c r="M387" s="115" t="str">
        <f t="shared" si="267"/>
        <v/>
      </c>
      <c r="N387" s="29" t="str">
        <f t="shared" si="180"/>
        <v>-</v>
      </c>
      <c r="O387" s="29" t="str">
        <f t="shared" si="181"/>
        <v>-</v>
      </c>
      <c r="P387" s="29" t="str">
        <f t="shared" si="182"/>
        <v>-</v>
      </c>
      <c r="Q387" s="29" t="str">
        <f t="shared" si="183"/>
        <v>節</v>
      </c>
      <c r="R387" s="29" t="str">
        <f t="shared" si="184"/>
        <v>-</v>
      </c>
      <c r="U387" s="9" t="s">
        <v>1117</v>
      </c>
      <c r="V387" s="136" t="str">
        <f t="shared" si="185"/>
        <v/>
      </c>
      <c r="X387" s="9">
        <f t="shared" si="186"/>
        <v>1</v>
      </c>
      <c r="Y387" s="9">
        <f t="shared" si="187"/>
        <v>1</v>
      </c>
      <c r="Z387" s="9">
        <f t="shared" si="188"/>
        <v>1</v>
      </c>
      <c r="AA387" s="9">
        <f t="shared" si="189"/>
        <v>1</v>
      </c>
      <c r="AB387" s="11" t="str">
        <f t="shared" si="190"/>
        <v xml:space="preserve">②
</v>
      </c>
      <c r="AD387" s="43">
        <f t="shared" si="191"/>
        <v>0</v>
      </c>
      <c r="AE387" s="43">
        <f t="shared" si="192"/>
        <v>10.5</v>
      </c>
      <c r="AF387" s="43">
        <f t="shared" si="193"/>
        <v>0</v>
      </c>
      <c r="AH387" s="12" t="str">
        <f t="shared" si="433"/>
        <v>16款　国庫支出金</v>
      </c>
      <c r="AI387" s="12" t="str">
        <f t="shared" si="434"/>
        <v>2項　国庫補助金</v>
      </c>
      <c r="AJ387" s="12" t="str">
        <f t="shared" si="435"/>
        <v>3目　健康費国庫補助金</v>
      </c>
      <c r="AK387" s="12" t="str">
        <f t="shared" si="436"/>
        <v>2節　健康増進費補助金</v>
      </c>
      <c r="AM387" s="12" t="str">
        <f t="shared" si="437"/>
        <v>16款　国庫支出金2項　国庫補助金3目　健康費国庫補助金2節　健康増進費補助金</v>
      </c>
      <c r="AP387" s="12" t="str">
        <f t="shared" si="438"/>
        <v>16款　国庫支出金2項　国庫補助金3目　健康費国庫補助金2節　健康増進費補助金</v>
      </c>
      <c r="AQ387" s="9" t="str">
        <f t="shared" si="439"/>
        <v>16款　国庫支出金2項　国庫補助金3目　健康費国庫補助金2節　健康増進費補助金</v>
      </c>
    </row>
    <row r="388" spans="1:43" ht="26.4">
      <c r="A388" s="90">
        <f t="shared" si="231"/>
        <v>381</v>
      </c>
      <c r="B388" s="45"/>
      <c r="C388" s="45"/>
      <c r="D388" s="45"/>
      <c r="E388" s="107"/>
      <c r="F388" s="46" t="s">
        <v>1267</v>
      </c>
      <c r="G388" s="47" t="s">
        <v>82</v>
      </c>
      <c r="H388" s="41">
        <f>37510-H389</f>
        <v>35372</v>
      </c>
      <c r="I388" s="41"/>
      <c r="J388" s="41">
        <f t="shared" si="266"/>
        <v>-35372</v>
      </c>
      <c r="K388" s="42"/>
      <c r="L388" s="121"/>
      <c r="M388" s="115" t="str">
        <f t="shared" si="267"/>
        <v/>
      </c>
      <c r="N388" s="29" t="str">
        <f t="shared" si="180"/>
        <v>-</v>
      </c>
      <c r="O388" s="29" t="str">
        <f t="shared" si="181"/>
        <v>-</v>
      </c>
      <c r="P388" s="29" t="str">
        <f t="shared" si="182"/>
        <v>-</v>
      </c>
      <c r="Q388" s="29" t="str">
        <f t="shared" si="183"/>
        <v>-</v>
      </c>
      <c r="R388" s="29" t="str">
        <f t="shared" si="184"/>
        <v>事項</v>
      </c>
      <c r="U388" s="9" t="s">
        <v>1117</v>
      </c>
      <c r="V388" s="136" t="str">
        <f t="shared" si="185"/>
        <v>健康局</v>
      </c>
      <c r="X388" s="9">
        <f t="shared" si="186"/>
        <v>1</v>
      </c>
      <c r="Y388" s="9">
        <f t="shared" si="187"/>
        <v>1</v>
      </c>
      <c r="Z388" s="9">
        <f t="shared" si="188"/>
        <v>1</v>
      </c>
      <c r="AA388" s="9">
        <f t="shared" si="189"/>
        <v>1</v>
      </c>
      <c r="AB388" s="11" t="str">
        <f t="shared" si="190"/>
        <v xml:space="preserve">②
</v>
      </c>
      <c r="AD388" s="43">
        <f t="shared" si="191"/>
        <v>0</v>
      </c>
      <c r="AE388" s="43">
        <f t="shared" si="192"/>
        <v>0</v>
      </c>
      <c r="AF388" s="43">
        <f t="shared" si="193"/>
        <v>16</v>
      </c>
      <c r="AH388" s="12" t="str">
        <f t="shared" si="433"/>
        <v>16款　国庫支出金</v>
      </c>
      <c r="AI388" s="12" t="str">
        <f t="shared" si="434"/>
        <v>2項　国庫補助金</v>
      </c>
      <c r="AJ388" s="12" t="str">
        <f t="shared" si="435"/>
        <v>3目　健康費国庫補助金</v>
      </c>
      <c r="AK388" s="12" t="str">
        <f t="shared" si="436"/>
        <v>事項</v>
      </c>
      <c r="AM388" s="12">
        <f t="shared" si="437"/>
        <v>0</v>
      </c>
      <c r="AP388" s="12" t="str">
        <f t="shared" si="438"/>
        <v>16款　国庫支出金2項　国庫補助金3目　健康費国庫補助金2節　健康増進費補助金</v>
      </c>
      <c r="AQ388" s="9" t="str">
        <f t="shared" si="439"/>
        <v>16款　国庫支出金2項　国庫補助金3目　健康費国庫補助金2節　健康増進費補助金健康局</v>
      </c>
    </row>
    <row r="389" spans="1:43" ht="39.6">
      <c r="A389" s="90">
        <f t="shared" si="231"/>
        <v>382</v>
      </c>
      <c r="B389" s="45"/>
      <c r="C389" s="45"/>
      <c r="D389" s="45"/>
      <c r="E389" s="107"/>
      <c r="F389" s="46" t="s">
        <v>1250</v>
      </c>
      <c r="G389" s="47" t="s">
        <v>82</v>
      </c>
      <c r="H389" s="41">
        <v>2138</v>
      </c>
      <c r="I389" s="41"/>
      <c r="J389" s="41">
        <f t="shared" si="266"/>
        <v>-2138</v>
      </c>
      <c r="K389" s="42"/>
      <c r="L389" s="121"/>
      <c r="M389" s="115" t="str">
        <f t="shared" si="267"/>
        <v/>
      </c>
      <c r="N389" s="29" t="str">
        <f t="shared" si="180"/>
        <v>-</v>
      </c>
      <c r="O389" s="29" t="str">
        <f t="shared" si="181"/>
        <v>-</v>
      </c>
      <c r="P389" s="29" t="str">
        <f t="shared" si="182"/>
        <v>-</v>
      </c>
      <c r="Q389" s="29" t="str">
        <f t="shared" si="183"/>
        <v>-</v>
      </c>
      <c r="R389" s="29" t="str">
        <f t="shared" si="184"/>
        <v>事項</v>
      </c>
      <c r="U389" s="9" t="s">
        <v>1117</v>
      </c>
      <c r="V389" s="136" t="str">
        <f t="shared" si="185"/>
        <v>健康局</v>
      </c>
      <c r="X389" s="9">
        <f t="shared" si="186"/>
        <v>1</v>
      </c>
      <c r="Y389" s="9">
        <f t="shared" si="187"/>
        <v>1</v>
      </c>
      <c r="Z389" s="9">
        <f t="shared" si="188"/>
        <v>2</v>
      </c>
      <c r="AA389" s="9">
        <f t="shared" si="189"/>
        <v>2</v>
      </c>
      <c r="AB389" s="11" t="str">
        <f t="shared" si="190"/>
        <v xml:space="preserve">③
</v>
      </c>
      <c r="AD389" s="43">
        <f t="shared" si="191"/>
        <v>0</v>
      </c>
      <c r="AE389" s="43">
        <f t="shared" si="192"/>
        <v>0</v>
      </c>
      <c r="AF389" s="43">
        <f t="shared" si="193"/>
        <v>19</v>
      </c>
      <c r="AH389" s="12" t="str">
        <f t="shared" ref="AH389:AH460" si="443">IF(N389="款",B389,AH388)</f>
        <v>16款　国庫支出金</v>
      </c>
      <c r="AI389" s="12" t="str">
        <f t="shared" ref="AI389:AI460" si="444">IF(AH388=AH389,IF(O389="項",C389,AI388),0)</f>
        <v>2項　国庫補助金</v>
      </c>
      <c r="AJ389" s="12" t="str">
        <f t="shared" ref="AJ389:AJ460" si="445">IF(AI388=AI389,IF(P389="目",D389,AJ388),0)</f>
        <v>3目　健康費国庫補助金</v>
      </c>
      <c r="AK389" s="12" t="str">
        <f t="shared" ref="AK389:AK460" si="446">IF(AJ388=AJ389,IF(Q389="節",E389,"事項"),0)</f>
        <v>事項</v>
      </c>
      <c r="AM389" s="12">
        <f t="shared" ref="AM389:AM460" si="447">IF(AI389=0,AH389,IF(AJ389=0,CONCATENATE(AH389,AI389),IF(AK389=0,CONCATENATE(AH389,AI389,AJ389),IF(AK389="事項",0,CONCATENATE(AH389,AI389,AJ389,AK389)))))</f>
        <v>0</v>
      </c>
      <c r="AP389" s="12" t="str">
        <f t="shared" ref="AP389:AP460" si="448">IF(AM389=0,AP388,AM389)</f>
        <v>16款　国庫支出金2項　国庫補助金3目　健康費国庫補助金2節　健康増進費補助金</v>
      </c>
      <c r="AQ389" s="9" t="str">
        <f t="shared" ref="AQ389:AQ460" si="449">CONCATENATE(AP389,V389)</f>
        <v>16款　国庫支出金2項　国庫補助金3目　健康費国庫補助金2節　健康増進費補助金健康局</v>
      </c>
    </row>
    <row r="390" spans="1:43" ht="26.4">
      <c r="A390" s="90">
        <f t="shared" si="231"/>
        <v>383</v>
      </c>
      <c r="B390" s="45"/>
      <c r="C390" s="45"/>
      <c r="D390" s="45"/>
      <c r="E390" s="107" t="s">
        <v>921</v>
      </c>
      <c r="F390" s="46"/>
      <c r="G390" s="47"/>
      <c r="H390" s="41">
        <f>+H391+H392</f>
        <v>74578</v>
      </c>
      <c r="I390" s="41">
        <f>+I391+I392</f>
        <v>0</v>
      </c>
      <c r="J390" s="41">
        <f t="shared" si="266"/>
        <v>-74578</v>
      </c>
      <c r="K390" s="42"/>
      <c r="L390" s="121"/>
      <c r="M390" s="115" t="str">
        <f t="shared" si="267"/>
        <v/>
      </c>
      <c r="N390" s="29" t="str">
        <f t="shared" si="180"/>
        <v>-</v>
      </c>
      <c r="O390" s="29" t="str">
        <f t="shared" si="181"/>
        <v>-</v>
      </c>
      <c r="P390" s="29" t="str">
        <f t="shared" si="182"/>
        <v>-</v>
      </c>
      <c r="Q390" s="29" t="str">
        <f t="shared" si="183"/>
        <v>節</v>
      </c>
      <c r="R390" s="29" t="str">
        <f t="shared" si="184"/>
        <v>-</v>
      </c>
      <c r="U390" s="9" t="s">
        <v>1117</v>
      </c>
      <c r="V390" s="136" t="str">
        <f t="shared" si="185"/>
        <v/>
      </c>
      <c r="X390" s="9">
        <f t="shared" si="186"/>
        <v>1</v>
      </c>
      <c r="Y390" s="9">
        <f t="shared" si="187"/>
        <v>1</v>
      </c>
      <c r="Z390" s="9">
        <f t="shared" si="188"/>
        <v>1</v>
      </c>
      <c r="AA390" s="9">
        <f t="shared" si="189"/>
        <v>1</v>
      </c>
      <c r="AB390" s="11" t="str">
        <f t="shared" si="190"/>
        <v xml:space="preserve">②
</v>
      </c>
      <c r="AD390" s="43">
        <f t="shared" si="191"/>
        <v>0</v>
      </c>
      <c r="AE390" s="43">
        <f t="shared" si="192"/>
        <v>10.5</v>
      </c>
      <c r="AF390" s="43">
        <f t="shared" si="193"/>
        <v>0</v>
      </c>
      <c r="AH390" s="12" t="str">
        <f t="shared" si="443"/>
        <v>16款　国庫支出金</v>
      </c>
      <c r="AI390" s="12" t="str">
        <f t="shared" si="444"/>
        <v>2項　国庫補助金</v>
      </c>
      <c r="AJ390" s="12" t="str">
        <f t="shared" si="445"/>
        <v>3目　健康費国庫補助金</v>
      </c>
      <c r="AK390" s="12" t="str">
        <f t="shared" si="446"/>
        <v>3節　保健医療費補助金</v>
      </c>
      <c r="AM390" s="12" t="str">
        <f t="shared" si="447"/>
        <v>16款　国庫支出金2項　国庫補助金3目　健康費国庫補助金3節　保健医療費補助金</v>
      </c>
      <c r="AP390" s="12" t="str">
        <f t="shared" si="448"/>
        <v>16款　国庫支出金2項　国庫補助金3目　健康費国庫補助金3節　保健医療費補助金</v>
      </c>
      <c r="AQ390" s="9" t="str">
        <f t="shared" si="449"/>
        <v>16款　国庫支出金2項　国庫補助金3目　健康費国庫補助金3節　保健医療費補助金</v>
      </c>
    </row>
    <row r="391" spans="1:43" ht="39.6">
      <c r="A391" s="90">
        <f t="shared" si="231"/>
        <v>384</v>
      </c>
      <c r="B391" s="45"/>
      <c r="C391" s="45"/>
      <c r="D391" s="45"/>
      <c r="E391" s="107"/>
      <c r="F391" s="46" t="s">
        <v>1268</v>
      </c>
      <c r="G391" s="47" t="s">
        <v>82</v>
      </c>
      <c r="H391" s="41">
        <f>67000-1721+4133+3445</f>
        <v>72857</v>
      </c>
      <c r="I391" s="41"/>
      <c r="J391" s="41">
        <f t="shared" si="266"/>
        <v>-72857</v>
      </c>
      <c r="K391" s="42"/>
      <c r="L391" s="121"/>
      <c r="M391" s="115" t="str">
        <f t="shared" si="267"/>
        <v/>
      </c>
      <c r="N391" s="29" t="str">
        <f t="shared" si="180"/>
        <v>-</v>
      </c>
      <c r="O391" s="29" t="str">
        <f t="shared" si="181"/>
        <v>-</v>
      </c>
      <c r="P391" s="29" t="str">
        <f t="shared" si="182"/>
        <v>-</v>
      </c>
      <c r="Q391" s="29" t="str">
        <f t="shared" si="183"/>
        <v>-</v>
      </c>
      <c r="R391" s="29" t="str">
        <f t="shared" si="184"/>
        <v>事項</v>
      </c>
      <c r="U391" s="9" t="s">
        <v>1117</v>
      </c>
      <c r="V391" s="136" t="str">
        <f t="shared" si="185"/>
        <v>健康局</v>
      </c>
      <c r="X391" s="9">
        <f t="shared" si="186"/>
        <v>1</v>
      </c>
      <c r="Y391" s="9">
        <f t="shared" si="187"/>
        <v>1</v>
      </c>
      <c r="Z391" s="9">
        <f t="shared" si="188"/>
        <v>2</v>
      </c>
      <c r="AA391" s="9">
        <f t="shared" si="189"/>
        <v>2</v>
      </c>
      <c r="AB391" s="11" t="str">
        <f t="shared" si="190"/>
        <v xml:space="preserve">③
</v>
      </c>
      <c r="AD391" s="43">
        <f t="shared" si="191"/>
        <v>0</v>
      </c>
      <c r="AE391" s="43">
        <f t="shared" si="192"/>
        <v>0</v>
      </c>
      <c r="AF391" s="43">
        <f t="shared" si="193"/>
        <v>21</v>
      </c>
      <c r="AH391" s="12" t="str">
        <f t="shared" si="443"/>
        <v>16款　国庫支出金</v>
      </c>
      <c r="AI391" s="12" t="str">
        <f t="shared" si="444"/>
        <v>2項　国庫補助金</v>
      </c>
      <c r="AJ391" s="12" t="str">
        <f t="shared" si="445"/>
        <v>3目　健康費国庫補助金</v>
      </c>
      <c r="AK391" s="12" t="str">
        <f t="shared" si="446"/>
        <v>事項</v>
      </c>
      <c r="AM391" s="12">
        <f t="shared" si="447"/>
        <v>0</v>
      </c>
      <c r="AP391" s="12" t="str">
        <f t="shared" si="448"/>
        <v>16款　国庫支出金2項　国庫補助金3目　健康費国庫補助金3節　保健医療費補助金</v>
      </c>
      <c r="AQ391" s="9" t="str">
        <f t="shared" si="449"/>
        <v>16款　国庫支出金2項　国庫補助金3目　健康費国庫補助金3節　保健医療費補助金健康局</v>
      </c>
    </row>
    <row r="392" spans="1:43" ht="39.6">
      <c r="A392" s="90">
        <f t="shared" si="231"/>
        <v>385</v>
      </c>
      <c r="B392" s="45"/>
      <c r="C392" s="45"/>
      <c r="D392" s="45"/>
      <c r="E392" s="107"/>
      <c r="F392" s="46" t="s">
        <v>1251</v>
      </c>
      <c r="G392" s="47" t="s">
        <v>82</v>
      </c>
      <c r="H392" s="41">
        <v>1721</v>
      </c>
      <c r="I392" s="41"/>
      <c r="J392" s="41">
        <f t="shared" ref="J392" si="450">+I392-H392</f>
        <v>-1721</v>
      </c>
      <c r="K392" s="42"/>
      <c r="L392" s="121"/>
      <c r="M392" s="115" t="str">
        <f t="shared" ref="M392" si="451">IF(AND(I392&lt;&gt;0,H392=0),"○","")</f>
        <v/>
      </c>
      <c r="N392" s="29" t="str">
        <f t="shared" si="180"/>
        <v>-</v>
      </c>
      <c r="O392" s="29" t="str">
        <f t="shared" si="181"/>
        <v>-</v>
      </c>
      <c r="P392" s="29" t="str">
        <f t="shared" si="182"/>
        <v>-</v>
      </c>
      <c r="Q392" s="29" t="str">
        <f t="shared" si="183"/>
        <v>-</v>
      </c>
      <c r="R392" s="29" t="str">
        <f t="shared" si="184"/>
        <v>事項</v>
      </c>
      <c r="U392" s="9" t="s">
        <v>1117</v>
      </c>
      <c r="V392" s="136" t="str">
        <f t="shared" si="185"/>
        <v>健康局</v>
      </c>
      <c r="X392" s="9">
        <f t="shared" si="186"/>
        <v>1</v>
      </c>
      <c r="Y392" s="9">
        <f t="shared" si="187"/>
        <v>1</v>
      </c>
      <c r="Z392" s="9">
        <f t="shared" si="188"/>
        <v>2</v>
      </c>
      <c r="AA392" s="9">
        <f t="shared" si="189"/>
        <v>2</v>
      </c>
      <c r="AB392" s="11" t="str">
        <f t="shared" si="190"/>
        <v xml:space="preserve">③
</v>
      </c>
      <c r="AD392" s="43">
        <f t="shared" si="191"/>
        <v>0</v>
      </c>
      <c r="AE392" s="43">
        <f t="shared" si="192"/>
        <v>0</v>
      </c>
      <c r="AF392" s="43">
        <f t="shared" si="193"/>
        <v>20</v>
      </c>
      <c r="AH392" s="12" t="str">
        <f t="shared" si="443"/>
        <v>16款　国庫支出金</v>
      </c>
      <c r="AI392" s="12" t="str">
        <f t="shared" si="444"/>
        <v>2項　国庫補助金</v>
      </c>
      <c r="AJ392" s="12" t="str">
        <f t="shared" si="445"/>
        <v>3目　健康費国庫補助金</v>
      </c>
      <c r="AK392" s="12" t="str">
        <f t="shared" si="446"/>
        <v>事項</v>
      </c>
      <c r="AM392" s="12">
        <f t="shared" si="447"/>
        <v>0</v>
      </c>
      <c r="AP392" s="12" t="str">
        <f t="shared" si="448"/>
        <v>16款　国庫支出金2項　国庫補助金3目　健康費国庫補助金3節　保健医療費補助金</v>
      </c>
      <c r="AQ392" s="9" t="str">
        <f t="shared" si="449"/>
        <v>16款　国庫支出金2項　国庫補助金3目　健康費国庫補助金3節　保健医療費補助金健康局</v>
      </c>
    </row>
    <row r="393" spans="1:43" ht="26.4">
      <c r="A393" s="90">
        <f t="shared" si="231"/>
        <v>386</v>
      </c>
      <c r="B393" s="45"/>
      <c r="C393" s="45"/>
      <c r="D393" s="45"/>
      <c r="E393" s="107" t="s">
        <v>922</v>
      </c>
      <c r="F393" s="46"/>
      <c r="G393" s="47"/>
      <c r="H393" s="41">
        <f>SUM(H394:H396)</f>
        <v>8698</v>
      </c>
      <c r="I393" s="41">
        <f>SUM(I394:I396)</f>
        <v>0</v>
      </c>
      <c r="J393" s="41">
        <f t="shared" si="266"/>
        <v>-8698</v>
      </c>
      <c r="K393" s="42"/>
      <c r="L393" s="121"/>
      <c r="M393" s="115" t="str">
        <f t="shared" si="267"/>
        <v/>
      </c>
      <c r="N393" s="29" t="str">
        <f t="shared" si="180"/>
        <v>-</v>
      </c>
      <c r="O393" s="29" t="str">
        <f t="shared" si="181"/>
        <v>-</v>
      </c>
      <c r="P393" s="29" t="str">
        <f t="shared" si="182"/>
        <v>-</v>
      </c>
      <c r="Q393" s="29" t="str">
        <f t="shared" si="183"/>
        <v>節</v>
      </c>
      <c r="R393" s="29" t="str">
        <f t="shared" si="184"/>
        <v>-</v>
      </c>
      <c r="U393" s="9" t="s">
        <v>1117</v>
      </c>
      <c r="V393" s="136" t="str">
        <f t="shared" si="185"/>
        <v/>
      </c>
      <c r="X393" s="9">
        <f t="shared" si="186"/>
        <v>1</v>
      </c>
      <c r="Y393" s="9">
        <f t="shared" si="187"/>
        <v>1</v>
      </c>
      <c r="Z393" s="9">
        <f t="shared" si="188"/>
        <v>1</v>
      </c>
      <c r="AA393" s="9">
        <f t="shared" si="189"/>
        <v>1</v>
      </c>
      <c r="AB393" s="11" t="str">
        <f t="shared" si="190"/>
        <v xml:space="preserve">②
</v>
      </c>
      <c r="AD393" s="43">
        <f t="shared" si="191"/>
        <v>0</v>
      </c>
      <c r="AE393" s="43">
        <f t="shared" si="192"/>
        <v>10.5</v>
      </c>
      <c r="AF393" s="43">
        <f t="shared" si="193"/>
        <v>0</v>
      </c>
      <c r="AH393" s="12" t="str">
        <f t="shared" si="443"/>
        <v>16款　国庫支出金</v>
      </c>
      <c r="AI393" s="12" t="str">
        <f t="shared" si="444"/>
        <v>2項　国庫補助金</v>
      </c>
      <c r="AJ393" s="12" t="str">
        <f t="shared" si="445"/>
        <v>3目　健康費国庫補助金</v>
      </c>
      <c r="AK393" s="12" t="str">
        <f t="shared" si="446"/>
        <v>4節　生活衛生費補助金</v>
      </c>
      <c r="AM393" s="12" t="str">
        <f t="shared" si="447"/>
        <v>16款　国庫支出金2項　国庫補助金3目　健康費国庫補助金4節　生活衛生費補助金</v>
      </c>
      <c r="AP393" s="12" t="str">
        <f t="shared" si="448"/>
        <v>16款　国庫支出金2項　国庫補助金3目　健康費国庫補助金4節　生活衛生費補助金</v>
      </c>
      <c r="AQ393" s="9" t="str">
        <f t="shared" si="449"/>
        <v>16款　国庫支出金2項　国庫補助金3目　健康費国庫補助金4節　生活衛生費補助金</v>
      </c>
    </row>
    <row r="394" spans="1:43" ht="39.6">
      <c r="A394" s="90">
        <f t="shared" si="231"/>
        <v>387</v>
      </c>
      <c r="B394" s="45"/>
      <c r="C394" s="45"/>
      <c r="D394" s="45"/>
      <c r="E394" s="108"/>
      <c r="F394" s="46" t="s">
        <v>1269</v>
      </c>
      <c r="G394" s="47" t="s">
        <v>82</v>
      </c>
      <c r="H394" s="41">
        <f>8698-6660</f>
        <v>2038</v>
      </c>
      <c r="I394" s="41"/>
      <c r="J394" s="41">
        <f t="shared" ref="J394" si="452">+I394-H394</f>
        <v>-2038</v>
      </c>
      <c r="K394" s="42"/>
      <c r="L394" s="121"/>
      <c r="M394" s="115" t="str">
        <f t="shared" ref="M394" si="453">IF(AND(I394&lt;&gt;0,H394=0),"○","")</f>
        <v/>
      </c>
      <c r="N394" s="29" t="str">
        <f t="shared" si="180"/>
        <v>-</v>
      </c>
      <c r="O394" s="29" t="str">
        <f t="shared" si="181"/>
        <v>-</v>
      </c>
      <c r="P394" s="29" t="str">
        <f t="shared" si="182"/>
        <v>-</v>
      </c>
      <c r="Q394" s="29" t="str">
        <f t="shared" si="183"/>
        <v>-</v>
      </c>
      <c r="R394" s="29" t="str">
        <f t="shared" si="184"/>
        <v>事項</v>
      </c>
      <c r="U394" s="9" t="s">
        <v>1117</v>
      </c>
      <c r="V394" s="136" t="str">
        <f t="shared" si="185"/>
        <v>健康局</v>
      </c>
      <c r="X394" s="9">
        <f t="shared" si="186"/>
        <v>1</v>
      </c>
      <c r="Y394" s="9">
        <f t="shared" si="187"/>
        <v>1</v>
      </c>
      <c r="Z394" s="9">
        <f t="shared" si="188"/>
        <v>2</v>
      </c>
      <c r="AA394" s="9">
        <f t="shared" si="189"/>
        <v>2</v>
      </c>
      <c r="AB394" s="11" t="str">
        <f t="shared" si="190"/>
        <v xml:space="preserve">③
</v>
      </c>
      <c r="AD394" s="43">
        <f t="shared" si="191"/>
        <v>0</v>
      </c>
      <c r="AE394" s="43">
        <f t="shared" si="192"/>
        <v>0</v>
      </c>
      <c r="AF394" s="43">
        <f t="shared" si="193"/>
        <v>21</v>
      </c>
      <c r="AH394" s="12" t="str">
        <f t="shared" si="443"/>
        <v>16款　国庫支出金</v>
      </c>
      <c r="AI394" s="12" t="str">
        <f t="shared" si="444"/>
        <v>2項　国庫補助金</v>
      </c>
      <c r="AJ394" s="12" t="str">
        <f t="shared" si="445"/>
        <v>3目　健康費国庫補助金</v>
      </c>
      <c r="AK394" s="12" t="str">
        <f t="shared" si="446"/>
        <v>事項</v>
      </c>
      <c r="AM394" s="12">
        <f t="shared" si="447"/>
        <v>0</v>
      </c>
      <c r="AP394" s="12" t="str">
        <f t="shared" si="448"/>
        <v>16款　国庫支出金2項　国庫補助金3目　健康費国庫補助金4節　生活衛生費補助金</v>
      </c>
      <c r="AQ394" s="9" t="str">
        <f t="shared" si="449"/>
        <v>16款　国庫支出金2項　国庫補助金3目　健康費国庫補助金4節　生活衛生費補助金健康局</v>
      </c>
    </row>
    <row r="395" spans="1:43" ht="39.6">
      <c r="A395" s="90">
        <f t="shared" si="231"/>
        <v>388</v>
      </c>
      <c r="B395" s="45"/>
      <c r="C395" s="45"/>
      <c r="D395" s="45"/>
      <c r="E395" s="108"/>
      <c r="F395" s="46" t="s">
        <v>1252</v>
      </c>
      <c r="G395" s="47" t="s">
        <v>82</v>
      </c>
      <c r="H395" s="41">
        <v>6660</v>
      </c>
      <c r="I395" s="41"/>
      <c r="J395" s="41">
        <f t="shared" si="266"/>
        <v>-6660</v>
      </c>
      <c r="K395" s="42"/>
      <c r="L395" s="121"/>
      <c r="M395" s="115" t="str">
        <f t="shared" si="267"/>
        <v/>
      </c>
      <c r="N395" s="29" t="str">
        <f t="shared" si="180"/>
        <v>-</v>
      </c>
      <c r="O395" s="29" t="str">
        <f t="shared" si="181"/>
        <v>-</v>
      </c>
      <c r="P395" s="29" t="str">
        <f t="shared" si="182"/>
        <v>-</v>
      </c>
      <c r="Q395" s="29" t="str">
        <f t="shared" si="183"/>
        <v>-</v>
      </c>
      <c r="R395" s="29" t="str">
        <f t="shared" si="184"/>
        <v>事項</v>
      </c>
      <c r="U395" s="9" t="s">
        <v>1117</v>
      </c>
      <c r="V395" s="136" t="str">
        <f t="shared" si="185"/>
        <v>健康局</v>
      </c>
      <c r="X395" s="9">
        <f t="shared" si="186"/>
        <v>1</v>
      </c>
      <c r="Y395" s="9">
        <f t="shared" si="187"/>
        <v>1</v>
      </c>
      <c r="Z395" s="9">
        <f t="shared" si="188"/>
        <v>2</v>
      </c>
      <c r="AA395" s="9">
        <f t="shared" si="189"/>
        <v>2</v>
      </c>
      <c r="AB395" s="11" t="str">
        <f t="shared" si="190"/>
        <v xml:space="preserve">③
</v>
      </c>
      <c r="AD395" s="43">
        <f t="shared" si="191"/>
        <v>0</v>
      </c>
      <c r="AE395" s="43">
        <f t="shared" si="192"/>
        <v>0</v>
      </c>
      <c r="AF395" s="43">
        <f t="shared" si="193"/>
        <v>18</v>
      </c>
      <c r="AH395" s="12" t="str">
        <f t="shared" si="443"/>
        <v>16款　国庫支出金</v>
      </c>
      <c r="AI395" s="12" t="str">
        <f t="shared" si="444"/>
        <v>2項　国庫補助金</v>
      </c>
      <c r="AJ395" s="12" t="str">
        <f t="shared" si="445"/>
        <v>3目　健康費国庫補助金</v>
      </c>
      <c r="AK395" s="12" t="str">
        <f t="shared" si="446"/>
        <v>事項</v>
      </c>
      <c r="AM395" s="12">
        <f t="shared" si="447"/>
        <v>0</v>
      </c>
      <c r="AP395" s="12" t="str">
        <f t="shared" si="448"/>
        <v>16款　国庫支出金2項　国庫補助金3目　健康費国庫補助金4節　生活衛生費補助金</v>
      </c>
      <c r="AQ395" s="9" t="str">
        <f t="shared" si="449"/>
        <v>16款　国庫支出金2項　国庫補助金3目　健康費国庫補助金4節　生活衛生費補助金健康局</v>
      </c>
    </row>
    <row r="396" spans="1:43" ht="39.6">
      <c r="A396" s="90">
        <f t="shared" si="231"/>
        <v>389</v>
      </c>
      <c r="B396" s="45"/>
      <c r="C396" s="45"/>
      <c r="D396" s="45"/>
      <c r="E396" s="108"/>
      <c r="F396" s="46" t="s">
        <v>1296</v>
      </c>
      <c r="G396" s="47" t="s">
        <v>82</v>
      </c>
      <c r="H396" s="41">
        <v>0</v>
      </c>
      <c r="I396" s="41"/>
      <c r="J396" s="41">
        <f t="shared" ref="J396" si="454">+I396-H396</f>
        <v>0</v>
      </c>
      <c r="K396" s="42"/>
      <c r="L396" s="121"/>
      <c r="M396" s="115" t="str">
        <f t="shared" ref="M396" si="455">IF(AND(I396&lt;&gt;0,H396=0),"○","")</f>
        <v/>
      </c>
      <c r="N396" s="29" t="str">
        <f t="shared" ref="N396" si="456">IF(B396&lt;&gt;"","款","-")</f>
        <v>-</v>
      </c>
      <c r="O396" s="29" t="str">
        <f t="shared" ref="O396" si="457">IF(C396&lt;&gt;"","項","-")</f>
        <v>-</v>
      </c>
      <c r="P396" s="29" t="str">
        <f t="shared" ref="P396" si="458">IF(D396&lt;&gt;"","目","-")</f>
        <v>-</v>
      </c>
      <c r="Q396" s="29" t="str">
        <f t="shared" ref="Q396" si="459">IF(E396&lt;&gt;"","節","-")</f>
        <v>-</v>
      </c>
      <c r="R396" s="29" t="str">
        <f t="shared" ref="R396" si="460">IF(F396&lt;&gt;"","事項","-")</f>
        <v>事項</v>
      </c>
      <c r="U396" s="9" t="s">
        <v>1117</v>
      </c>
      <c r="V396" s="146" t="str">
        <f t="shared" ref="V396" si="461">IF(G396&lt;&gt;"",G396,"")</f>
        <v>健康局</v>
      </c>
      <c r="X396" s="9">
        <f t="shared" ref="X396" si="462">IF(LENB(D396)/2&gt;13.5,2,1)</f>
        <v>1</v>
      </c>
      <c r="Y396" s="9">
        <f t="shared" ref="Y396" si="463">IF(LENB(E396)/2&gt;26.5,3,IF(LENB(E396)/2&gt;13.5,2,1))</f>
        <v>1</v>
      </c>
      <c r="Z396" s="9">
        <f t="shared" ref="Z396" si="464">IF(LENB(F396)/2&gt;51,4,IF(LENB(F396)/2&gt;34,3,IF(LENB(F396)/2&gt;17,2,1)))</f>
        <v>2</v>
      </c>
      <c r="AA396" s="9">
        <f t="shared" ref="AA396" si="465">MAX(X396:Z396)</f>
        <v>2</v>
      </c>
      <c r="AB396" s="11" t="str">
        <f t="shared" ref="AB396" si="466">IF(AA396=4,"⑤"&amp;CHAR(10)&amp;CHAR(10)&amp;CHAR(10)&amp;CHAR(10),IF(AA396=3,"④"&amp;CHAR(10)&amp;CHAR(10)&amp;CHAR(10),IF(AA396=2,"③"&amp;CHAR(10)&amp;CHAR(10),"②"&amp;CHAR(10))))</f>
        <v xml:space="preserve">③
</v>
      </c>
      <c r="AD396" s="43">
        <f t="shared" ref="AD396" si="467">LENB(D396)/2</f>
        <v>0</v>
      </c>
      <c r="AE396" s="43">
        <f t="shared" ref="AE396" si="468">LENB(E396)/2</f>
        <v>0</v>
      </c>
      <c r="AF396" s="43">
        <f t="shared" ref="AF396" si="469">LENB(F396)/2</f>
        <v>24</v>
      </c>
      <c r="AH396" s="12" t="str">
        <f t="shared" ref="AH396" si="470">IF(N396="款",B396,AH395)</f>
        <v>16款　国庫支出金</v>
      </c>
      <c r="AI396" s="12" t="str">
        <f t="shared" ref="AI396" si="471">IF(AH395=AH396,IF(O396="項",C396,AI395),0)</f>
        <v>2項　国庫補助金</v>
      </c>
      <c r="AJ396" s="12" t="str">
        <f t="shared" ref="AJ396" si="472">IF(AI395=AI396,IF(P396="目",D396,AJ395),0)</f>
        <v>3目　健康費国庫補助金</v>
      </c>
      <c r="AK396" s="12" t="str">
        <f t="shared" ref="AK396" si="473">IF(AJ395=AJ396,IF(Q396="節",E396,"事項"),0)</f>
        <v>事項</v>
      </c>
      <c r="AM396" s="12">
        <f t="shared" ref="AM396" si="474">IF(AI396=0,AH396,IF(AJ396=0,CONCATENATE(AH396,AI396),IF(AK396=0,CONCATENATE(AH396,AI396,AJ396),IF(AK396="事項",0,CONCATENATE(AH396,AI396,AJ396,AK396)))))</f>
        <v>0</v>
      </c>
      <c r="AP396" s="12" t="str">
        <f t="shared" ref="AP396" si="475">IF(AM396=0,AP395,AM396)</f>
        <v>16款　国庫支出金2項　国庫補助金3目　健康費国庫補助金4節　生活衛生費補助金</v>
      </c>
      <c r="AQ396" s="9" t="str">
        <f t="shared" ref="AQ396" si="476">CONCATENATE(AP396,V396)</f>
        <v>16款　国庫支出金2項　国庫補助金3目　健康費国庫補助金4節　生活衛生費補助金健康局</v>
      </c>
    </row>
    <row r="397" spans="1:43" ht="27" customHeight="1">
      <c r="A397" s="90">
        <f t="shared" ref="A397:A460" si="477">A396+1</f>
        <v>390</v>
      </c>
      <c r="B397" s="45"/>
      <c r="C397" s="45"/>
      <c r="D397" s="331" t="s">
        <v>172</v>
      </c>
      <c r="E397" s="333"/>
      <c r="F397" s="46"/>
      <c r="G397" s="47"/>
      <c r="H397" s="41">
        <f>SUM(H398,H403,H404,H409,H410,H416,H420,H424,H425)</f>
        <v>10260230</v>
      </c>
      <c r="I397" s="41">
        <f>SUM(I398,I403,I404,I409,I410,I416,I420,I424,I425)</f>
        <v>0</v>
      </c>
      <c r="J397" s="41">
        <f t="shared" si="266"/>
        <v>-10260230</v>
      </c>
      <c r="K397" s="42"/>
      <c r="L397" s="121"/>
      <c r="M397" s="115" t="str">
        <f t="shared" si="267"/>
        <v/>
      </c>
      <c r="N397" s="29" t="str">
        <f t="shared" ref="N397:N466" si="478">IF(B397&lt;&gt;"","款","-")</f>
        <v>-</v>
      </c>
      <c r="O397" s="29" t="str">
        <f t="shared" ref="O397:O466" si="479">IF(C397&lt;&gt;"","項","-")</f>
        <v>-</v>
      </c>
      <c r="P397" s="29" t="str">
        <f t="shared" ref="P397:P466" si="480">IF(D397&lt;&gt;"","目","-")</f>
        <v>目</v>
      </c>
      <c r="Q397" s="29" t="str">
        <f t="shared" ref="Q397:Q466" si="481">IF(E397&lt;&gt;"","節","-")</f>
        <v>-</v>
      </c>
      <c r="R397" s="29" t="str">
        <f t="shared" ref="R397:R466" si="482">IF(F397&lt;&gt;"","事項","-")</f>
        <v>-</v>
      </c>
      <c r="U397" s="9" t="s">
        <v>1117</v>
      </c>
      <c r="V397" s="136" t="str">
        <f t="shared" ref="V397:V459" si="483">IF(G397&lt;&gt;"",G397,"")</f>
        <v/>
      </c>
      <c r="X397" s="9">
        <f t="shared" ref="X397:X459" si="484">IF(LENB(D397)/2&gt;13.5,2,1)</f>
        <v>2</v>
      </c>
      <c r="Y397" s="9">
        <f t="shared" ref="Y397:Y459" si="485">IF(LENB(E397)/2&gt;26.5,3,IF(LENB(E397)/2&gt;13.5,2,1))</f>
        <v>1</v>
      </c>
      <c r="Z397" s="9">
        <f t="shared" ref="Z397:Z459" si="486">IF(LENB(F397)/2&gt;51,4,IF(LENB(F397)/2&gt;34,3,IF(LENB(F397)/2&gt;17,2,1)))</f>
        <v>1</v>
      </c>
      <c r="AA397" s="9">
        <f t="shared" ref="AA397:AA459" si="487">MAX(X397:Z397)</f>
        <v>2</v>
      </c>
      <c r="AB397" s="11" t="str">
        <f t="shared" ref="AB397:AB459" si="488">IF(AA397=4,"⑤"&amp;CHAR(10)&amp;CHAR(10)&amp;CHAR(10)&amp;CHAR(10),IF(AA397=3,"④"&amp;CHAR(10)&amp;CHAR(10)&amp;CHAR(10),IF(AA397=2,"③"&amp;CHAR(10)&amp;CHAR(10),"②"&amp;CHAR(10))))</f>
        <v xml:space="preserve">③
</v>
      </c>
      <c r="AD397" s="43">
        <f t="shared" ref="AD397:AD459" si="489">LENB(D397)/2</f>
        <v>14.5</v>
      </c>
      <c r="AE397" s="43">
        <f t="shared" ref="AE397:AE459" si="490">LENB(E397)/2</f>
        <v>0</v>
      </c>
      <c r="AF397" s="43">
        <f t="shared" ref="AF397:AF459" si="491">LENB(F397)/2</f>
        <v>0</v>
      </c>
      <c r="AH397" s="12" t="str">
        <f>IF(N397="款",B397,AH395)</f>
        <v>16款　国庫支出金</v>
      </c>
      <c r="AI397" s="12" t="str">
        <f>IF(AH395=AH397,IF(O397="項",C397,AI395),0)</f>
        <v>2項　国庫補助金</v>
      </c>
      <c r="AJ397" s="12" t="str">
        <f>IF(AI395=AI397,IF(P397="目",D397,AJ395),0)</f>
        <v>4目　こども青少年費国庫補助金</v>
      </c>
      <c r="AK397" s="12">
        <f>IF(AJ395=AJ397,IF(Q397="節",E397,"事項"),0)</f>
        <v>0</v>
      </c>
      <c r="AM397" s="12" t="str">
        <f t="shared" si="447"/>
        <v>16款　国庫支出金2項　国庫補助金4目　こども青少年費国庫補助金</v>
      </c>
      <c r="AP397" s="12" t="str">
        <f>IF(AM397=0,AP395,AM397)</f>
        <v>16款　国庫支出金2項　国庫補助金4目　こども青少年費国庫補助金</v>
      </c>
      <c r="AQ397" s="9" t="str">
        <f t="shared" si="449"/>
        <v>16款　国庫支出金2項　国庫補助金4目　こども青少年費国庫補助金</v>
      </c>
    </row>
    <row r="398" spans="1:43" ht="26.4">
      <c r="A398" s="90">
        <f t="shared" si="477"/>
        <v>391</v>
      </c>
      <c r="B398" s="45"/>
      <c r="C398" s="45"/>
      <c r="D398" s="44"/>
      <c r="E398" s="107" t="s">
        <v>888</v>
      </c>
      <c r="F398" s="107"/>
      <c r="G398" s="47"/>
      <c r="H398" s="41">
        <f>SUM(H399:H402)</f>
        <v>439893</v>
      </c>
      <c r="I398" s="41">
        <f>SUM(I399:I402)</f>
        <v>0</v>
      </c>
      <c r="J398" s="41">
        <f t="shared" si="266"/>
        <v>-439893</v>
      </c>
      <c r="K398" s="42"/>
      <c r="L398" s="121"/>
      <c r="M398" s="115" t="str">
        <f t="shared" si="267"/>
        <v/>
      </c>
      <c r="N398" s="29" t="str">
        <f t="shared" si="478"/>
        <v>-</v>
      </c>
      <c r="O398" s="29" t="str">
        <f t="shared" si="479"/>
        <v>-</v>
      </c>
      <c r="P398" s="29" t="str">
        <f t="shared" si="480"/>
        <v>-</v>
      </c>
      <c r="Q398" s="29" t="str">
        <f t="shared" si="481"/>
        <v>節</v>
      </c>
      <c r="R398" s="29" t="str">
        <f t="shared" si="482"/>
        <v>-</v>
      </c>
      <c r="U398" s="9" t="s">
        <v>1117</v>
      </c>
      <c r="V398" s="136" t="str">
        <f t="shared" si="483"/>
        <v/>
      </c>
      <c r="X398" s="9">
        <f t="shared" si="484"/>
        <v>1</v>
      </c>
      <c r="Y398" s="9">
        <f t="shared" si="485"/>
        <v>1</v>
      </c>
      <c r="Z398" s="9">
        <f t="shared" si="486"/>
        <v>1</v>
      </c>
      <c r="AA398" s="9">
        <f t="shared" si="487"/>
        <v>1</v>
      </c>
      <c r="AB398" s="11" t="str">
        <f t="shared" si="488"/>
        <v xml:space="preserve">②
</v>
      </c>
      <c r="AD398" s="43">
        <f t="shared" si="489"/>
        <v>0</v>
      </c>
      <c r="AE398" s="43">
        <f t="shared" si="490"/>
        <v>12.5</v>
      </c>
      <c r="AF398" s="43">
        <f t="shared" si="491"/>
        <v>0</v>
      </c>
      <c r="AH398" s="12" t="str">
        <f t="shared" si="443"/>
        <v>16款　国庫支出金</v>
      </c>
      <c r="AI398" s="12" t="str">
        <f t="shared" si="444"/>
        <v>2項　国庫補助金</v>
      </c>
      <c r="AJ398" s="12" t="str">
        <f t="shared" si="445"/>
        <v>4目　こども青少年費国庫補助金</v>
      </c>
      <c r="AK398" s="12" t="str">
        <f t="shared" si="446"/>
        <v>1節　こども青少年費補助金</v>
      </c>
      <c r="AM398" s="12" t="str">
        <f t="shared" si="447"/>
        <v>16款　国庫支出金2項　国庫補助金4目　こども青少年費国庫補助金1節　こども青少年費補助金</v>
      </c>
      <c r="AP398" s="12" t="str">
        <f t="shared" si="448"/>
        <v>16款　国庫支出金2項　国庫補助金4目　こども青少年費国庫補助金1節　こども青少年費補助金</v>
      </c>
      <c r="AQ398" s="9" t="str">
        <f t="shared" si="449"/>
        <v>16款　国庫支出金2項　国庫補助金4目　こども青少年費国庫補助金1節　こども青少年費補助金</v>
      </c>
    </row>
    <row r="399" spans="1:43" ht="26.4">
      <c r="A399" s="90">
        <f t="shared" si="477"/>
        <v>392</v>
      </c>
      <c r="B399" s="45"/>
      <c r="C399" s="45"/>
      <c r="D399" s="45"/>
      <c r="E399" s="107"/>
      <c r="F399" s="107" t="s">
        <v>797</v>
      </c>
      <c r="G399" s="47" t="s">
        <v>614</v>
      </c>
      <c r="H399" s="41">
        <f>439215-7333</f>
        <v>431882</v>
      </c>
      <c r="I399" s="41"/>
      <c r="J399" s="41">
        <f t="shared" si="266"/>
        <v>-431882</v>
      </c>
      <c r="K399" s="42"/>
      <c r="L399" s="121"/>
      <c r="M399" s="115" t="str">
        <f t="shared" si="267"/>
        <v/>
      </c>
      <c r="N399" s="29" t="str">
        <f t="shared" si="478"/>
        <v>-</v>
      </c>
      <c r="O399" s="29" t="str">
        <f t="shared" si="479"/>
        <v>-</v>
      </c>
      <c r="P399" s="29" t="str">
        <f t="shared" si="480"/>
        <v>-</v>
      </c>
      <c r="Q399" s="29" t="str">
        <f t="shared" si="481"/>
        <v>-</v>
      </c>
      <c r="R399" s="29" t="str">
        <f t="shared" si="482"/>
        <v>事項</v>
      </c>
      <c r="U399" s="9" t="s">
        <v>1117</v>
      </c>
      <c r="V399" s="136" t="str">
        <f t="shared" si="483"/>
        <v>こども
青少年局</v>
      </c>
      <c r="X399" s="9">
        <f t="shared" si="484"/>
        <v>1</v>
      </c>
      <c r="Y399" s="9">
        <f t="shared" si="485"/>
        <v>1</v>
      </c>
      <c r="Z399" s="9">
        <f t="shared" si="486"/>
        <v>1</v>
      </c>
      <c r="AA399" s="9">
        <f t="shared" si="487"/>
        <v>1</v>
      </c>
      <c r="AB399" s="11" t="str">
        <f t="shared" si="488"/>
        <v xml:space="preserve">②
</v>
      </c>
      <c r="AD399" s="43">
        <f t="shared" si="489"/>
        <v>0</v>
      </c>
      <c r="AE399" s="43">
        <f t="shared" si="490"/>
        <v>0</v>
      </c>
      <c r="AF399" s="43">
        <f t="shared" si="491"/>
        <v>17</v>
      </c>
      <c r="AH399" s="12" t="str">
        <f t="shared" si="443"/>
        <v>16款　国庫支出金</v>
      </c>
      <c r="AI399" s="12" t="str">
        <f t="shared" si="444"/>
        <v>2項　国庫補助金</v>
      </c>
      <c r="AJ399" s="12" t="str">
        <f t="shared" si="445"/>
        <v>4目　こども青少年費国庫補助金</v>
      </c>
      <c r="AK399" s="12" t="str">
        <f t="shared" si="446"/>
        <v>事項</v>
      </c>
      <c r="AM399" s="12">
        <f t="shared" si="447"/>
        <v>0</v>
      </c>
      <c r="AP399" s="12" t="str">
        <f t="shared" si="448"/>
        <v>16款　国庫支出金2項　国庫補助金4目　こども青少年費国庫補助金1節　こども青少年費補助金</v>
      </c>
      <c r="AQ399" s="9" t="str">
        <f t="shared" si="449"/>
        <v>16款　国庫支出金2項　国庫補助金4目　こども青少年費国庫補助金1節　こども青少年費補助金こども
青少年局</v>
      </c>
    </row>
    <row r="400" spans="1:43" ht="40.5" customHeight="1">
      <c r="A400" s="90">
        <f t="shared" si="477"/>
        <v>393</v>
      </c>
      <c r="B400" s="45"/>
      <c r="C400" s="45"/>
      <c r="D400" s="45"/>
      <c r="E400" s="107"/>
      <c r="F400" s="46" t="s">
        <v>1386</v>
      </c>
      <c r="G400" s="47" t="s">
        <v>955</v>
      </c>
      <c r="H400" s="41">
        <v>7333</v>
      </c>
      <c r="I400" s="41"/>
      <c r="J400" s="41">
        <f>+I400-H400</f>
        <v>-7333</v>
      </c>
      <c r="K400" s="42"/>
      <c r="L400" s="121"/>
      <c r="M400" s="115" t="str">
        <f>IF(AND(I400&lt;&gt;0,H400=0),"○","")</f>
        <v/>
      </c>
      <c r="N400" s="29" t="str">
        <f t="shared" si="478"/>
        <v>-</v>
      </c>
      <c r="O400" s="29" t="str">
        <f t="shared" si="479"/>
        <v>-</v>
      </c>
      <c r="P400" s="29" t="str">
        <f t="shared" si="480"/>
        <v>-</v>
      </c>
      <c r="Q400" s="29" t="str">
        <f t="shared" si="481"/>
        <v>-</v>
      </c>
      <c r="R400" s="29" t="str">
        <f t="shared" si="482"/>
        <v>事項</v>
      </c>
      <c r="U400" s="9" t="s">
        <v>1117</v>
      </c>
      <c r="V400" s="136" t="str">
        <f t="shared" si="483"/>
        <v>こども
青少年局</v>
      </c>
      <c r="X400" s="9">
        <f t="shared" si="484"/>
        <v>1</v>
      </c>
      <c r="Y400" s="9">
        <f t="shared" si="485"/>
        <v>1</v>
      </c>
      <c r="Z400" s="9">
        <f t="shared" si="486"/>
        <v>2</v>
      </c>
      <c r="AA400" s="9">
        <f t="shared" si="487"/>
        <v>2</v>
      </c>
      <c r="AB400" s="11" t="str">
        <f t="shared" si="488"/>
        <v xml:space="preserve">③
</v>
      </c>
      <c r="AD400" s="43">
        <f t="shared" si="489"/>
        <v>0</v>
      </c>
      <c r="AE400" s="43">
        <f t="shared" si="490"/>
        <v>0</v>
      </c>
      <c r="AF400" s="43">
        <f t="shared" si="491"/>
        <v>28</v>
      </c>
      <c r="AH400" s="12" t="str">
        <f t="shared" si="443"/>
        <v>16款　国庫支出金</v>
      </c>
      <c r="AI400" s="12" t="str">
        <f t="shared" si="444"/>
        <v>2項　国庫補助金</v>
      </c>
      <c r="AJ400" s="12" t="str">
        <f t="shared" si="445"/>
        <v>4目　こども青少年費国庫補助金</v>
      </c>
      <c r="AK400" s="12" t="str">
        <f t="shared" si="446"/>
        <v>事項</v>
      </c>
      <c r="AM400" s="12">
        <f t="shared" si="447"/>
        <v>0</v>
      </c>
      <c r="AP400" s="12" t="str">
        <f t="shared" si="448"/>
        <v>16款　国庫支出金2項　国庫補助金4目　こども青少年費国庫補助金1節　こども青少年費補助金</v>
      </c>
      <c r="AQ400" s="9" t="str">
        <f t="shared" si="449"/>
        <v>16款　国庫支出金2項　国庫補助金4目　こども青少年費国庫補助金1節　こども青少年費補助金こども
青少年局</v>
      </c>
    </row>
    <row r="401" spans="1:43" ht="26.4">
      <c r="A401" s="90">
        <f t="shared" si="477"/>
        <v>394</v>
      </c>
      <c r="B401" s="45"/>
      <c r="C401" s="45"/>
      <c r="D401" s="45"/>
      <c r="E401" s="107"/>
      <c r="F401" s="107" t="s">
        <v>1118</v>
      </c>
      <c r="G401" s="47" t="s">
        <v>955</v>
      </c>
      <c r="H401" s="41">
        <v>678</v>
      </c>
      <c r="I401" s="41"/>
      <c r="J401" s="41">
        <f t="shared" ref="J401:J402" si="492">+I401-H401</f>
        <v>-678</v>
      </c>
      <c r="K401" s="42"/>
      <c r="L401" s="121"/>
      <c r="M401" s="115" t="str">
        <f t="shared" ref="M401:M402" si="493">IF(AND(I401&lt;&gt;0,H401=0),"○","")</f>
        <v/>
      </c>
      <c r="N401" s="29" t="str">
        <f t="shared" si="478"/>
        <v>-</v>
      </c>
      <c r="O401" s="29" t="str">
        <f t="shared" si="479"/>
        <v>-</v>
      </c>
      <c r="P401" s="29" t="str">
        <f t="shared" si="480"/>
        <v>-</v>
      </c>
      <c r="Q401" s="29" t="str">
        <f t="shared" si="481"/>
        <v>-</v>
      </c>
      <c r="R401" s="29" t="str">
        <f t="shared" si="482"/>
        <v>事項</v>
      </c>
      <c r="U401" s="9" t="s">
        <v>1117</v>
      </c>
      <c r="V401" s="136" t="str">
        <f t="shared" si="483"/>
        <v>こども
青少年局</v>
      </c>
      <c r="X401" s="9">
        <f t="shared" si="484"/>
        <v>1</v>
      </c>
      <c r="Y401" s="9">
        <f t="shared" si="485"/>
        <v>1</v>
      </c>
      <c r="Z401" s="9">
        <f t="shared" si="486"/>
        <v>1</v>
      </c>
      <c r="AA401" s="9">
        <f t="shared" si="487"/>
        <v>1</v>
      </c>
      <c r="AB401" s="11" t="str">
        <f t="shared" si="488"/>
        <v xml:space="preserve">②
</v>
      </c>
      <c r="AD401" s="43">
        <f t="shared" si="489"/>
        <v>0</v>
      </c>
      <c r="AE401" s="43">
        <f t="shared" si="490"/>
        <v>0</v>
      </c>
      <c r="AF401" s="43">
        <f t="shared" si="491"/>
        <v>15</v>
      </c>
      <c r="AH401" s="12" t="str">
        <f t="shared" si="443"/>
        <v>16款　国庫支出金</v>
      </c>
      <c r="AI401" s="12" t="str">
        <f t="shared" si="444"/>
        <v>2項　国庫補助金</v>
      </c>
      <c r="AJ401" s="12" t="str">
        <f t="shared" si="445"/>
        <v>4目　こども青少年費国庫補助金</v>
      </c>
      <c r="AK401" s="12" t="str">
        <f t="shared" si="446"/>
        <v>事項</v>
      </c>
      <c r="AM401" s="12">
        <f t="shared" si="447"/>
        <v>0</v>
      </c>
      <c r="AP401" s="12" t="str">
        <f t="shared" si="448"/>
        <v>16款　国庫支出金2項　国庫補助金4目　こども青少年費国庫補助金1節　こども青少年費補助金</v>
      </c>
      <c r="AQ401" s="9" t="str">
        <f t="shared" si="449"/>
        <v>16款　国庫支出金2項　国庫補助金4目　こども青少年費国庫補助金1節　こども青少年費補助金こども
青少年局</v>
      </c>
    </row>
    <row r="402" spans="1:43" ht="27" customHeight="1">
      <c r="A402" s="148">
        <f t="shared" si="477"/>
        <v>395</v>
      </c>
      <c r="B402" s="45"/>
      <c r="C402" s="45"/>
      <c r="D402" s="45"/>
      <c r="E402" s="108"/>
      <c r="F402" s="108" t="s">
        <v>1326</v>
      </c>
      <c r="G402" s="94" t="s">
        <v>614</v>
      </c>
      <c r="H402" s="51">
        <v>0</v>
      </c>
      <c r="I402" s="51"/>
      <c r="J402" s="51">
        <f t="shared" si="492"/>
        <v>0</v>
      </c>
      <c r="K402" s="92"/>
      <c r="L402" s="122"/>
      <c r="M402" s="115" t="str">
        <f t="shared" si="493"/>
        <v/>
      </c>
      <c r="N402" s="29" t="str">
        <f t="shared" si="478"/>
        <v>-</v>
      </c>
      <c r="O402" s="29" t="str">
        <f t="shared" si="479"/>
        <v>-</v>
      </c>
      <c r="P402" s="29" t="str">
        <f t="shared" si="480"/>
        <v>-</v>
      </c>
      <c r="Q402" s="29" t="str">
        <f t="shared" si="481"/>
        <v>-</v>
      </c>
      <c r="R402" s="29" t="str">
        <f t="shared" si="482"/>
        <v>事項</v>
      </c>
      <c r="U402" s="9" t="s">
        <v>1117</v>
      </c>
      <c r="V402" s="136" t="str">
        <f t="shared" si="483"/>
        <v>こども
青少年局</v>
      </c>
      <c r="X402" s="9">
        <f t="shared" si="484"/>
        <v>1</v>
      </c>
      <c r="Y402" s="9">
        <f t="shared" si="485"/>
        <v>1</v>
      </c>
      <c r="Z402" s="9">
        <f t="shared" si="486"/>
        <v>2</v>
      </c>
      <c r="AA402" s="9">
        <f t="shared" si="487"/>
        <v>2</v>
      </c>
      <c r="AB402" s="11" t="str">
        <f t="shared" si="488"/>
        <v xml:space="preserve">③
</v>
      </c>
      <c r="AD402" s="43">
        <f t="shared" si="489"/>
        <v>0</v>
      </c>
      <c r="AE402" s="43">
        <f t="shared" si="490"/>
        <v>0</v>
      </c>
      <c r="AF402" s="43">
        <f t="shared" si="491"/>
        <v>18</v>
      </c>
      <c r="AH402" s="12" t="str">
        <f t="shared" si="443"/>
        <v>16款　国庫支出金</v>
      </c>
      <c r="AI402" s="12" t="str">
        <f t="shared" si="444"/>
        <v>2項　国庫補助金</v>
      </c>
      <c r="AJ402" s="12" t="str">
        <f t="shared" si="445"/>
        <v>4目　こども青少年費国庫補助金</v>
      </c>
      <c r="AK402" s="12" t="str">
        <f t="shared" si="446"/>
        <v>事項</v>
      </c>
      <c r="AM402" s="12">
        <f t="shared" si="447"/>
        <v>0</v>
      </c>
      <c r="AP402" s="12" t="str">
        <f t="shared" si="448"/>
        <v>16款　国庫支出金2項　国庫補助金4目　こども青少年費国庫補助金1節　こども青少年費補助金</v>
      </c>
      <c r="AQ402" s="9" t="str">
        <f t="shared" si="449"/>
        <v>16款　国庫支出金2項　国庫補助金4目　こども青少年費国庫補助金1節　こども青少年費補助金こども
青少年局</v>
      </c>
    </row>
    <row r="403" spans="1:43" ht="26.4">
      <c r="A403" s="90">
        <f t="shared" si="477"/>
        <v>396</v>
      </c>
      <c r="B403" s="45"/>
      <c r="C403" s="45"/>
      <c r="D403" s="45"/>
      <c r="E403" s="107" t="s">
        <v>716</v>
      </c>
      <c r="F403" s="107" t="s">
        <v>1276</v>
      </c>
      <c r="G403" s="47" t="s">
        <v>614</v>
      </c>
      <c r="H403" s="41">
        <v>7967747</v>
      </c>
      <c r="I403" s="41"/>
      <c r="J403" s="41">
        <f t="shared" si="266"/>
        <v>-7967747</v>
      </c>
      <c r="K403" s="42"/>
      <c r="L403" s="121"/>
      <c r="M403" s="115" t="str">
        <f t="shared" si="267"/>
        <v/>
      </c>
      <c r="N403" s="29" t="str">
        <f t="shared" si="478"/>
        <v>-</v>
      </c>
      <c r="O403" s="29" t="str">
        <f t="shared" si="479"/>
        <v>-</v>
      </c>
      <c r="P403" s="29" t="str">
        <f t="shared" si="480"/>
        <v>-</v>
      </c>
      <c r="Q403" s="29" t="str">
        <f t="shared" si="481"/>
        <v>節</v>
      </c>
      <c r="R403" s="29" t="str">
        <f t="shared" si="482"/>
        <v>事項</v>
      </c>
      <c r="U403" s="9" t="s">
        <v>1117</v>
      </c>
      <c r="V403" s="136" t="str">
        <f t="shared" si="483"/>
        <v>こども
青少年局</v>
      </c>
      <c r="X403" s="9">
        <f t="shared" si="484"/>
        <v>1</v>
      </c>
      <c r="Y403" s="9">
        <f t="shared" si="485"/>
        <v>1</v>
      </c>
      <c r="Z403" s="9">
        <f t="shared" si="486"/>
        <v>1</v>
      </c>
      <c r="AA403" s="9">
        <f t="shared" si="487"/>
        <v>1</v>
      </c>
      <c r="AB403" s="11" t="str">
        <f t="shared" si="488"/>
        <v xml:space="preserve">②
</v>
      </c>
      <c r="AD403" s="43">
        <f t="shared" si="489"/>
        <v>0</v>
      </c>
      <c r="AE403" s="43">
        <f t="shared" si="490"/>
        <v>11.5</v>
      </c>
      <c r="AF403" s="43">
        <f t="shared" si="491"/>
        <v>17</v>
      </c>
      <c r="AH403" s="12" t="str">
        <f t="shared" si="443"/>
        <v>16款　国庫支出金</v>
      </c>
      <c r="AI403" s="12" t="str">
        <f t="shared" si="444"/>
        <v>2項　国庫補助金</v>
      </c>
      <c r="AJ403" s="12" t="str">
        <f t="shared" si="445"/>
        <v>4目　こども青少年費国庫補助金</v>
      </c>
      <c r="AK403" s="12" t="str">
        <f t="shared" si="446"/>
        <v>2節　こども育成費補助金</v>
      </c>
      <c r="AM403" s="12" t="str">
        <f t="shared" si="447"/>
        <v>16款　国庫支出金2項　国庫補助金4目　こども青少年費国庫補助金2節　こども育成費補助金</v>
      </c>
      <c r="AP403" s="12" t="str">
        <f t="shared" si="448"/>
        <v>16款　国庫支出金2項　国庫補助金4目　こども青少年費国庫補助金2節　こども育成費補助金</v>
      </c>
      <c r="AQ403" s="9" t="str">
        <f t="shared" si="449"/>
        <v>16款　国庫支出金2項　国庫補助金4目　こども青少年費国庫補助金2節　こども育成費補助金こども
青少年局</v>
      </c>
    </row>
    <row r="404" spans="1:43" ht="26.4">
      <c r="A404" s="90">
        <f t="shared" si="477"/>
        <v>397</v>
      </c>
      <c r="B404" s="45"/>
      <c r="C404" s="45"/>
      <c r="D404" s="45"/>
      <c r="E404" s="107" t="s">
        <v>173</v>
      </c>
      <c r="F404" s="59"/>
      <c r="G404" s="57"/>
      <c r="H404" s="60">
        <f>SUM(H405:H408)</f>
        <v>349590</v>
      </c>
      <c r="I404" s="60">
        <f>SUM(I405:I408)</f>
        <v>0</v>
      </c>
      <c r="J404" s="41">
        <f t="shared" ref="J404:J479" si="494">+I404-H404</f>
        <v>-349590</v>
      </c>
      <c r="K404" s="42"/>
      <c r="L404" s="121"/>
      <c r="M404" s="115" t="str">
        <f t="shared" ref="M404:M479" si="495">IF(AND(I404&lt;&gt;0,H404=0),"○","")</f>
        <v/>
      </c>
      <c r="N404" s="29" t="str">
        <f t="shared" si="478"/>
        <v>-</v>
      </c>
      <c r="O404" s="29" t="str">
        <f t="shared" si="479"/>
        <v>-</v>
      </c>
      <c r="P404" s="29" t="str">
        <f t="shared" si="480"/>
        <v>-</v>
      </c>
      <c r="Q404" s="29" t="str">
        <f t="shared" si="481"/>
        <v>節</v>
      </c>
      <c r="R404" s="29" t="str">
        <f t="shared" si="482"/>
        <v>-</v>
      </c>
      <c r="U404" s="9" t="s">
        <v>1117</v>
      </c>
      <c r="V404" s="136" t="str">
        <f t="shared" si="483"/>
        <v/>
      </c>
      <c r="X404" s="9">
        <f t="shared" si="484"/>
        <v>1</v>
      </c>
      <c r="Y404" s="9">
        <f t="shared" si="485"/>
        <v>1</v>
      </c>
      <c r="Z404" s="9">
        <f t="shared" si="486"/>
        <v>1</v>
      </c>
      <c r="AA404" s="9">
        <f t="shared" si="487"/>
        <v>1</v>
      </c>
      <c r="AB404" s="11" t="str">
        <f t="shared" si="488"/>
        <v xml:space="preserve">②
</v>
      </c>
      <c r="AD404" s="43">
        <f t="shared" si="489"/>
        <v>0</v>
      </c>
      <c r="AE404" s="43">
        <f t="shared" si="490"/>
        <v>10.5</v>
      </c>
      <c r="AF404" s="43">
        <f t="shared" si="491"/>
        <v>0</v>
      </c>
      <c r="AH404" s="12" t="str">
        <f t="shared" si="443"/>
        <v>16款　国庫支出金</v>
      </c>
      <c r="AI404" s="12" t="str">
        <f t="shared" si="444"/>
        <v>2項　国庫補助金</v>
      </c>
      <c r="AJ404" s="12" t="str">
        <f t="shared" si="445"/>
        <v>4目　こども青少年費国庫補助金</v>
      </c>
      <c r="AK404" s="12" t="str">
        <f t="shared" si="446"/>
        <v>3節　児童福祉費補助金</v>
      </c>
      <c r="AM404" s="12" t="str">
        <f t="shared" si="447"/>
        <v>16款　国庫支出金2項　国庫補助金4目　こども青少年費国庫補助金3節　児童福祉費補助金</v>
      </c>
      <c r="AP404" s="12" t="str">
        <f t="shared" si="448"/>
        <v>16款　国庫支出金2項　国庫補助金4目　こども青少年費国庫補助金3節　児童福祉費補助金</v>
      </c>
      <c r="AQ404" s="9" t="str">
        <f t="shared" si="449"/>
        <v>16款　国庫支出金2項　国庫補助金4目　こども青少年費国庫補助金3節　児童福祉費補助金</v>
      </c>
    </row>
    <row r="405" spans="1:43" ht="39.6">
      <c r="A405" s="90">
        <f t="shared" si="477"/>
        <v>398</v>
      </c>
      <c r="B405" s="45"/>
      <c r="C405" s="45"/>
      <c r="D405" s="45"/>
      <c r="E405" s="107"/>
      <c r="F405" s="107" t="s">
        <v>812</v>
      </c>
      <c r="G405" s="47" t="s">
        <v>614</v>
      </c>
      <c r="H405" s="41">
        <v>347317</v>
      </c>
      <c r="I405" s="41"/>
      <c r="J405" s="41">
        <f t="shared" si="494"/>
        <v>-347317</v>
      </c>
      <c r="K405" s="42"/>
      <c r="L405" s="121"/>
      <c r="M405" s="115" t="str">
        <f t="shared" si="495"/>
        <v/>
      </c>
      <c r="N405" s="29" t="str">
        <f t="shared" si="478"/>
        <v>-</v>
      </c>
      <c r="O405" s="29" t="str">
        <f t="shared" si="479"/>
        <v>-</v>
      </c>
      <c r="P405" s="29" t="str">
        <f t="shared" si="480"/>
        <v>-</v>
      </c>
      <c r="Q405" s="29" t="str">
        <f t="shared" si="481"/>
        <v>-</v>
      </c>
      <c r="R405" s="29" t="str">
        <f t="shared" si="482"/>
        <v>事項</v>
      </c>
      <c r="U405" s="9" t="s">
        <v>1117</v>
      </c>
      <c r="V405" s="136" t="str">
        <f t="shared" si="483"/>
        <v>こども
青少年局</v>
      </c>
      <c r="X405" s="9">
        <f t="shared" si="484"/>
        <v>1</v>
      </c>
      <c r="Y405" s="9">
        <f t="shared" si="485"/>
        <v>1</v>
      </c>
      <c r="Z405" s="9">
        <f t="shared" si="486"/>
        <v>2</v>
      </c>
      <c r="AA405" s="9">
        <f t="shared" si="487"/>
        <v>2</v>
      </c>
      <c r="AB405" s="11" t="str">
        <f t="shared" si="488"/>
        <v xml:space="preserve">③
</v>
      </c>
      <c r="AD405" s="43">
        <f t="shared" si="489"/>
        <v>0</v>
      </c>
      <c r="AE405" s="43">
        <f t="shared" si="490"/>
        <v>0</v>
      </c>
      <c r="AF405" s="43">
        <f t="shared" si="491"/>
        <v>20</v>
      </c>
      <c r="AH405" s="12" t="str">
        <f t="shared" si="443"/>
        <v>16款　国庫支出金</v>
      </c>
      <c r="AI405" s="12" t="str">
        <f t="shared" si="444"/>
        <v>2項　国庫補助金</v>
      </c>
      <c r="AJ405" s="12" t="str">
        <f t="shared" si="445"/>
        <v>4目　こども青少年費国庫補助金</v>
      </c>
      <c r="AK405" s="12" t="str">
        <f t="shared" si="446"/>
        <v>事項</v>
      </c>
      <c r="AM405" s="12">
        <f t="shared" si="447"/>
        <v>0</v>
      </c>
      <c r="AP405" s="12" t="str">
        <f t="shared" si="448"/>
        <v>16款　国庫支出金2項　国庫補助金4目　こども青少年費国庫補助金3節　児童福祉費補助金</v>
      </c>
      <c r="AQ405" s="9" t="str">
        <f t="shared" si="449"/>
        <v>16款　国庫支出金2項　国庫補助金4目　こども青少年費国庫補助金3節　児童福祉費補助金こども
青少年局</v>
      </c>
    </row>
    <row r="406" spans="1:43" ht="40.5" customHeight="1">
      <c r="A406" s="90">
        <f t="shared" si="477"/>
        <v>399</v>
      </c>
      <c r="B406" s="45"/>
      <c r="C406" s="45"/>
      <c r="D406" s="45"/>
      <c r="E406" s="107"/>
      <c r="F406" s="107" t="s">
        <v>1070</v>
      </c>
      <c r="G406" s="47" t="s">
        <v>955</v>
      </c>
      <c r="H406" s="41">
        <v>1911</v>
      </c>
      <c r="I406" s="41"/>
      <c r="J406" s="41">
        <f t="shared" si="494"/>
        <v>-1911</v>
      </c>
      <c r="K406" s="42"/>
      <c r="L406" s="121"/>
      <c r="M406" s="115" t="str">
        <f t="shared" si="495"/>
        <v/>
      </c>
      <c r="N406" s="29" t="str">
        <f t="shared" si="478"/>
        <v>-</v>
      </c>
      <c r="O406" s="29" t="str">
        <f t="shared" si="479"/>
        <v>-</v>
      </c>
      <c r="P406" s="29" t="str">
        <f t="shared" si="480"/>
        <v>-</v>
      </c>
      <c r="Q406" s="29" t="str">
        <f t="shared" si="481"/>
        <v>-</v>
      </c>
      <c r="R406" s="29" t="str">
        <f t="shared" si="482"/>
        <v>事項</v>
      </c>
      <c r="U406" s="9" t="s">
        <v>1117</v>
      </c>
      <c r="V406" s="136" t="str">
        <f t="shared" si="483"/>
        <v>こども
青少年局</v>
      </c>
      <c r="X406" s="9">
        <f t="shared" si="484"/>
        <v>1</v>
      </c>
      <c r="Y406" s="9">
        <f t="shared" si="485"/>
        <v>1</v>
      </c>
      <c r="Z406" s="9">
        <f t="shared" si="486"/>
        <v>2</v>
      </c>
      <c r="AA406" s="9">
        <f t="shared" si="487"/>
        <v>2</v>
      </c>
      <c r="AB406" s="11" t="str">
        <f t="shared" si="488"/>
        <v xml:space="preserve">③
</v>
      </c>
      <c r="AD406" s="43">
        <f t="shared" si="489"/>
        <v>0</v>
      </c>
      <c r="AE406" s="43">
        <f t="shared" si="490"/>
        <v>0</v>
      </c>
      <c r="AF406" s="43">
        <f t="shared" si="491"/>
        <v>18</v>
      </c>
      <c r="AH406" s="12" t="str">
        <f t="shared" si="443"/>
        <v>16款　国庫支出金</v>
      </c>
      <c r="AI406" s="12" t="str">
        <f t="shared" si="444"/>
        <v>2項　国庫補助金</v>
      </c>
      <c r="AJ406" s="12" t="str">
        <f t="shared" si="445"/>
        <v>4目　こども青少年費国庫補助金</v>
      </c>
      <c r="AK406" s="12" t="str">
        <f t="shared" si="446"/>
        <v>事項</v>
      </c>
      <c r="AM406" s="12">
        <f t="shared" si="447"/>
        <v>0</v>
      </c>
      <c r="AP406" s="12" t="str">
        <f t="shared" si="448"/>
        <v>16款　国庫支出金2項　国庫補助金4目　こども青少年費国庫補助金3節　児童福祉費補助金</v>
      </c>
      <c r="AQ406" s="9" t="str">
        <f t="shared" si="449"/>
        <v>16款　国庫支出金2項　国庫補助金4目　こども青少年費国庫補助金3節　児童福祉費補助金こども
青少年局</v>
      </c>
    </row>
    <row r="407" spans="1:43" ht="41.25" customHeight="1">
      <c r="A407" s="90">
        <f t="shared" si="477"/>
        <v>400</v>
      </c>
      <c r="B407" s="45"/>
      <c r="C407" s="45"/>
      <c r="D407" s="45"/>
      <c r="E407" s="107"/>
      <c r="F407" s="107" t="s">
        <v>1366</v>
      </c>
      <c r="G407" s="47" t="s">
        <v>955</v>
      </c>
      <c r="H407" s="41">
        <v>362</v>
      </c>
      <c r="I407" s="41"/>
      <c r="J407" s="41">
        <f t="shared" si="494"/>
        <v>-362</v>
      </c>
      <c r="K407" s="42"/>
      <c r="L407" s="121"/>
      <c r="M407" s="115" t="str">
        <f t="shared" si="495"/>
        <v/>
      </c>
      <c r="N407" s="29" t="str">
        <f t="shared" ref="N407" si="496">IF(B407&lt;&gt;"","款","-")</f>
        <v>-</v>
      </c>
      <c r="O407" s="29" t="str">
        <f t="shared" ref="O407" si="497">IF(C407&lt;&gt;"","項","-")</f>
        <v>-</v>
      </c>
      <c r="P407" s="29" t="str">
        <f t="shared" ref="P407" si="498">IF(D407&lt;&gt;"","目","-")</f>
        <v>-</v>
      </c>
      <c r="Q407" s="29" t="str">
        <f t="shared" ref="Q407" si="499">IF(E407&lt;&gt;"","節","-")</f>
        <v>-</v>
      </c>
      <c r="R407" s="29" t="str">
        <f t="shared" ref="R407" si="500">IF(F407&lt;&gt;"","事項","-")</f>
        <v>事項</v>
      </c>
      <c r="U407" s="9" t="s">
        <v>1117</v>
      </c>
      <c r="V407" s="144" t="str">
        <f t="shared" ref="V407" si="501">IF(G407&lt;&gt;"",G407,"")</f>
        <v>こども
青少年局</v>
      </c>
      <c r="X407" s="9">
        <f t="shared" ref="X407" si="502">IF(LENB(D407)/2&gt;13.5,2,1)</f>
        <v>1</v>
      </c>
      <c r="Y407" s="9">
        <f t="shared" ref="Y407" si="503">IF(LENB(E407)/2&gt;26.5,3,IF(LENB(E407)/2&gt;13.5,2,1))</f>
        <v>1</v>
      </c>
      <c r="Z407" s="9">
        <f t="shared" ref="Z407" si="504">IF(LENB(F407)/2&gt;51,4,IF(LENB(F407)/2&gt;34,3,IF(LENB(F407)/2&gt;17,2,1)))</f>
        <v>2</v>
      </c>
      <c r="AA407" s="9">
        <f t="shared" ref="AA407" si="505">MAX(X407:Z407)</f>
        <v>2</v>
      </c>
      <c r="AB407" s="11" t="str">
        <f t="shared" ref="AB407" si="506">IF(AA407=4,"⑤"&amp;CHAR(10)&amp;CHAR(10)&amp;CHAR(10)&amp;CHAR(10),IF(AA407=3,"④"&amp;CHAR(10)&amp;CHAR(10)&amp;CHAR(10),IF(AA407=2,"③"&amp;CHAR(10)&amp;CHAR(10),"②"&amp;CHAR(10))))</f>
        <v xml:space="preserve">③
</v>
      </c>
      <c r="AD407" s="43">
        <f t="shared" ref="AD407" si="507">LENB(D407)/2</f>
        <v>0</v>
      </c>
      <c r="AE407" s="43">
        <f t="shared" ref="AE407" si="508">LENB(E407)/2</f>
        <v>0</v>
      </c>
      <c r="AF407" s="43">
        <f t="shared" ref="AF407" si="509">LENB(F407)/2</f>
        <v>23</v>
      </c>
      <c r="AH407" s="12" t="str">
        <f t="shared" si="443"/>
        <v>16款　国庫支出金</v>
      </c>
      <c r="AI407" s="12" t="str">
        <f t="shared" si="444"/>
        <v>2項　国庫補助金</v>
      </c>
      <c r="AJ407" s="12" t="str">
        <f t="shared" si="445"/>
        <v>4目　こども青少年費国庫補助金</v>
      </c>
      <c r="AK407" s="12" t="str">
        <f t="shared" si="446"/>
        <v>事項</v>
      </c>
      <c r="AM407" s="12">
        <f t="shared" si="447"/>
        <v>0</v>
      </c>
      <c r="AP407" s="12" t="str">
        <f t="shared" si="448"/>
        <v>16款　国庫支出金2項　国庫補助金4目　こども青少年費国庫補助金3節　児童福祉費補助金</v>
      </c>
      <c r="AQ407" s="9" t="str">
        <f t="shared" si="449"/>
        <v>16款　国庫支出金2項　国庫補助金4目　こども青少年費国庫補助金3節　児童福祉費補助金こども
青少年局</v>
      </c>
    </row>
    <row r="408" spans="1:43" ht="41.25" customHeight="1" thickBot="1">
      <c r="A408" s="149">
        <f t="shared" si="477"/>
        <v>401</v>
      </c>
      <c r="B408" s="153"/>
      <c r="C408" s="153"/>
      <c r="D408" s="153"/>
      <c r="E408" s="154"/>
      <c r="F408" s="154" t="s">
        <v>1370</v>
      </c>
      <c r="G408" s="155" t="s">
        <v>955</v>
      </c>
      <c r="H408" s="65">
        <v>0</v>
      </c>
      <c r="I408" s="65"/>
      <c r="J408" s="65">
        <f t="shared" ref="J408" si="510">+I408-H408</f>
        <v>0</v>
      </c>
      <c r="K408" s="67"/>
      <c r="L408" s="124"/>
      <c r="M408" s="115" t="str">
        <f t="shared" ref="M408" si="511">IF(AND(I408&lt;&gt;0,H408=0),"○","")</f>
        <v/>
      </c>
      <c r="N408" s="29" t="str">
        <f t="shared" si="478"/>
        <v>-</v>
      </c>
      <c r="O408" s="29" t="str">
        <f t="shared" si="479"/>
        <v>-</v>
      </c>
      <c r="P408" s="29" t="str">
        <f t="shared" si="480"/>
        <v>-</v>
      </c>
      <c r="Q408" s="29" t="str">
        <f t="shared" si="481"/>
        <v>-</v>
      </c>
      <c r="R408" s="29" t="str">
        <f t="shared" si="482"/>
        <v>事項</v>
      </c>
      <c r="U408" s="9" t="s">
        <v>1117</v>
      </c>
      <c r="V408" s="136" t="str">
        <f t="shared" si="483"/>
        <v>こども
青少年局</v>
      </c>
      <c r="X408" s="9">
        <f t="shared" si="484"/>
        <v>1</v>
      </c>
      <c r="Y408" s="9">
        <f t="shared" si="485"/>
        <v>1</v>
      </c>
      <c r="Z408" s="9">
        <f t="shared" si="486"/>
        <v>2</v>
      </c>
      <c r="AA408" s="9">
        <f t="shared" si="487"/>
        <v>2</v>
      </c>
      <c r="AB408" s="11" t="str">
        <f t="shared" si="488"/>
        <v xml:space="preserve">③
</v>
      </c>
      <c r="AD408" s="43">
        <f t="shared" si="489"/>
        <v>0</v>
      </c>
      <c r="AE408" s="43">
        <f t="shared" si="490"/>
        <v>0</v>
      </c>
      <c r="AF408" s="43">
        <f t="shared" si="491"/>
        <v>22</v>
      </c>
      <c r="AH408" s="12" t="str">
        <f t="shared" si="443"/>
        <v>16款　国庫支出金</v>
      </c>
      <c r="AI408" s="12" t="str">
        <f t="shared" si="444"/>
        <v>2項　国庫補助金</v>
      </c>
      <c r="AJ408" s="12" t="str">
        <f t="shared" si="445"/>
        <v>4目　こども青少年費国庫補助金</v>
      </c>
      <c r="AK408" s="12" t="str">
        <f t="shared" si="446"/>
        <v>事項</v>
      </c>
      <c r="AM408" s="12">
        <f t="shared" si="447"/>
        <v>0</v>
      </c>
      <c r="AP408" s="12" t="str">
        <f t="shared" si="448"/>
        <v>16款　国庫支出金2項　国庫補助金4目　こども青少年費国庫補助金3節　児童福祉費補助金</v>
      </c>
      <c r="AQ408" s="9" t="str">
        <f t="shared" si="449"/>
        <v>16款　国庫支出金2項　国庫補助金4目　こども青少年費国庫補助金3節　児童福祉費補助金こども
青少年局</v>
      </c>
    </row>
    <row r="409" spans="1:43" ht="39.6">
      <c r="A409" s="148">
        <f t="shared" si="477"/>
        <v>402</v>
      </c>
      <c r="B409" s="45"/>
      <c r="C409" s="45"/>
      <c r="D409" s="45"/>
      <c r="E409" s="108" t="s">
        <v>174</v>
      </c>
      <c r="F409" s="108" t="s">
        <v>798</v>
      </c>
      <c r="G409" s="94" t="s">
        <v>614</v>
      </c>
      <c r="H409" s="51">
        <v>418117</v>
      </c>
      <c r="I409" s="51"/>
      <c r="J409" s="51">
        <f t="shared" si="494"/>
        <v>-418117</v>
      </c>
      <c r="K409" s="92"/>
      <c r="L409" s="122"/>
      <c r="M409" s="115" t="str">
        <f t="shared" si="495"/>
        <v/>
      </c>
      <c r="N409" s="29" t="str">
        <f t="shared" si="478"/>
        <v>-</v>
      </c>
      <c r="O409" s="29" t="str">
        <f t="shared" si="479"/>
        <v>-</v>
      </c>
      <c r="P409" s="29" t="str">
        <f t="shared" si="480"/>
        <v>-</v>
      </c>
      <c r="Q409" s="29" t="str">
        <f t="shared" si="481"/>
        <v>節</v>
      </c>
      <c r="R409" s="29" t="str">
        <f t="shared" si="482"/>
        <v>事項</v>
      </c>
      <c r="U409" s="9" t="s">
        <v>1117</v>
      </c>
      <c r="V409" s="136" t="str">
        <f t="shared" si="483"/>
        <v>こども
青少年局</v>
      </c>
      <c r="X409" s="9">
        <f t="shared" si="484"/>
        <v>1</v>
      </c>
      <c r="Y409" s="9">
        <f t="shared" si="485"/>
        <v>1</v>
      </c>
      <c r="Z409" s="9">
        <f t="shared" si="486"/>
        <v>2</v>
      </c>
      <c r="AA409" s="9">
        <f t="shared" si="487"/>
        <v>2</v>
      </c>
      <c r="AB409" s="11" t="str">
        <f t="shared" si="488"/>
        <v xml:space="preserve">③
</v>
      </c>
      <c r="AD409" s="43">
        <f t="shared" si="489"/>
        <v>0</v>
      </c>
      <c r="AE409" s="43">
        <f t="shared" si="490"/>
        <v>10.5</v>
      </c>
      <c r="AF409" s="43">
        <f t="shared" si="491"/>
        <v>23</v>
      </c>
      <c r="AH409" s="12" t="str">
        <f t="shared" si="443"/>
        <v>16款　国庫支出金</v>
      </c>
      <c r="AI409" s="12" t="str">
        <f t="shared" si="444"/>
        <v>2項　国庫補助金</v>
      </c>
      <c r="AJ409" s="12" t="str">
        <f t="shared" si="445"/>
        <v>4目　こども青少年費国庫補助金</v>
      </c>
      <c r="AK409" s="12" t="str">
        <f t="shared" si="446"/>
        <v>4節　母子福祉費補助金</v>
      </c>
      <c r="AM409" s="12" t="str">
        <f t="shared" si="447"/>
        <v>16款　国庫支出金2項　国庫補助金4目　こども青少年費国庫補助金4節　母子福祉費補助金</v>
      </c>
      <c r="AP409" s="12" t="str">
        <f t="shared" si="448"/>
        <v>16款　国庫支出金2項　国庫補助金4目　こども青少年費国庫補助金4節　母子福祉費補助金</v>
      </c>
      <c r="AQ409" s="9" t="str">
        <f t="shared" si="449"/>
        <v>16款　国庫支出金2項　国庫補助金4目　こども青少年費国庫補助金4節　母子福祉費補助金こども
青少年局</v>
      </c>
    </row>
    <row r="410" spans="1:43" ht="40.5" customHeight="1">
      <c r="A410" s="148">
        <f t="shared" si="477"/>
        <v>403</v>
      </c>
      <c r="B410" s="45"/>
      <c r="C410" s="45"/>
      <c r="D410" s="45"/>
      <c r="E410" s="108" t="s">
        <v>175</v>
      </c>
      <c r="F410" s="108"/>
      <c r="G410" s="94"/>
      <c r="H410" s="51">
        <f>SUM(H411:H415)</f>
        <v>433105</v>
      </c>
      <c r="I410" s="51">
        <f>SUM(I411:I415)</f>
        <v>0</v>
      </c>
      <c r="J410" s="51">
        <f t="shared" si="494"/>
        <v>-433105</v>
      </c>
      <c r="K410" s="92"/>
      <c r="L410" s="122"/>
      <c r="M410" s="115" t="str">
        <f t="shared" si="495"/>
        <v/>
      </c>
      <c r="N410" s="29" t="str">
        <f t="shared" si="478"/>
        <v>-</v>
      </c>
      <c r="O410" s="29" t="str">
        <f t="shared" si="479"/>
        <v>-</v>
      </c>
      <c r="P410" s="29" t="str">
        <f t="shared" si="480"/>
        <v>-</v>
      </c>
      <c r="Q410" s="29" t="str">
        <f t="shared" si="481"/>
        <v>節</v>
      </c>
      <c r="R410" s="29" t="str">
        <f t="shared" si="482"/>
        <v>-</v>
      </c>
      <c r="U410" s="9" t="s">
        <v>1117</v>
      </c>
      <c r="V410" s="136" t="str">
        <f t="shared" si="483"/>
        <v/>
      </c>
      <c r="X410" s="9">
        <f t="shared" si="484"/>
        <v>1</v>
      </c>
      <c r="Y410" s="9">
        <f t="shared" si="485"/>
        <v>1</v>
      </c>
      <c r="Z410" s="9">
        <f t="shared" si="486"/>
        <v>1</v>
      </c>
      <c r="AA410" s="9">
        <f t="shared" si="487"/>
        <v>1</v>
      </c>
      <c r="AB410" s="11" t="str">
        <f t="shared" si="488"/>
        <v xml:space="preserve">②
</v>
      </c>
      <c r="AD410" s="43">
        <f t="shared" si="489"/>
        <v>0</v>
      </c>
      <c r="AE410" s="43">
        <f t="shared" si="490"/>
        <v>10.5</v>
      </c>
      <c r="AF410" s="43">
        <f t="shared" si="491"/>
        <v>0</v>
      </c>
      <c r="AH410" s="12" t="str">
        <f t="shared" si="443"/>
        <v>16款　国庫支出金</v>
      </c>
      <c r="AI410" s="12" t="str">
        <f t="shared" si="444"/>
        <v>2項　国庫補助金</v>
      </c>
      <c r="AJ410" s="12" t="str">
        <f t="shared" si="445"/>
        <v>4目　こども青少年費国庫補助金</v>
      </c>
      <c r="AK410" s="12" t="str">
        <f t="shared" si="446"/>
        <v>5節　児童保健費補助金</v>
      </c>
      <c r="AM410" s="12" t="str">
        <f t="shared" si="447"/>
        <v>16款　国庫支出金2項　国庫補助金4目　こども青少年費国庫補助金5節　児童保健費補助金</v>
      </c>
      <c r="AP410" s="12" t="str">
        <f t="shared" si="448"/>
        <v>16款　国庫支出金2項　国庫補助金4目　こども青少年費国庫補助金5節　児童保健費補助金</v>
      </c>
      <c r="AQ410" s="9" t="str">
        <f t="shared" si="449"/>
        <v>16款　国庫支出金2項　国庫補助金4目　こども青少年費国庫補助金5節　児童保健費補助金</v>
      </c>
    </row>
    <row r="411" spans="1:43" ht="39.6">
      <c r="A411" s="148">
        <f t="shared" si="477"/>
        <v>404</v>
      </c>
      <c r="B411" s="45"/>
      <c r="C411" s="45"/>
      <c r="D411" s="45"/>
      <c r="E411" s="108"/>
      <c r="F411" s="108" t="s">
        <v>1023</v>
      </c>
      <c r="G411" s="94" t="s">
        <v>614</v>
      </c>
      <c r="H411" s="51">
        <v>410400</v>
      </c>
      <c r="I411" s="51"/>
      <c r="J411" s="51">
        <f t="shared" ref="J411" si="512">+I411-H411</f>
        <v>-410400</v>
      </c>
      <c r="K411" s="92"/>
      <c r="L411" s="122"/>
      <c r="M411" s="115" t="str">
        <f t="shared" ref="M411" si="513">IF(AND(I411&lt;&gt;0,H411=0),"○","")</f>
        <v/>
      </c>
      <c r="N411" s="29" t="str">
        <f t="shared" si="478"/>
        <v>-</v>
      </c>
      <c r="O411" s="29" t="str">
        <f t="shared" si="479"/>
        <v>-</v>
      </c>
      <c r="P411" s="29" t="str">
        <f t="shared" si="480"/>
        <v>-</v>
      </c>
      <c r="Q411" s="29" t="str">
        <f t="shared" si="481"/>
        <v>-</v>
      </c>
      <c r="R411" s="29" t="str">
        <f t="shared" si="482"/>
        <v>事項</v>
      </c>
      <c r="U411" s="9" t="s">
        <v>1117</v>
      </c>
      <c r="V411" s="136" t="str">
        <f t="shared" si="483"/>
        <v>こども
青少年局</v>
      </c>
      <c r="X411" s="9">
        <f t="shared" si="484"/>
        <v>1</v>
      </c>
      <c r="Y411" s="9">
        <f t="shared" si="485"/>
        <v>1</v>
      </c>
      <c r="Z411" s="9">
        <f t="shared" si="486"/>
        <v>2</v>
      </c>
      <c r="AA411" s="9">
        <f t="shared" si="487"/>
        <v>2</v>
      </c>
      <c r="AB411" s="11" t="str">
        <f t="shared" si="488"/>
        <v xml:space="preserve">③
</v>
      </c>
      <c r="AD411" s="43">
        <f t="shared" si="489"/>
        <v>0</v>
      </c>
      <c r="AE411" s="43">
        <f t="shared" si="490"/>
        <v>0</v>
      </c>
      <c r="AF411" s="43">
        <f t="shared" si="491"/>
        <v>24</v>
      </c>
      <c r="AH411" s="12" t="str">
        <f t="shared" si="443"/>
        <v>16款　国庫支出金</v>
      </c>
      <c r="AI411" s="12" t="str">
        <f t="shared" si="444"/>
        <v>2項　国庫補助金</v>
      </c>
      <c r="AJ411" s="12" t="str">
        <f t="shared" si="445"/>
        <v>4目　こども青少年費国庫補助金</v>
      </c>
      <c r="AK411" s="12" t="str">
        <f t="shared" si="446"/>
        <v>事項</v>
      </c>
      <c r="AM411" s="12">
        <f t="shared" si="447"/>
        <v>0</v>
      </c>
      <c r="AP411" s="12" t="str">
        <f t="shared" si="448"/>
        <v>16款　国庫支出金2項　国庫補助金4目　こども青少年費国庫補助金5節　児童保健費補助金</v>
      </c>
      <c r="AQ411" s="9" t="str">
        <f t="shared" si="449"/>
        <v>16款　国庫支出金2項　国庫補助金4目　こども青少年費国庫補助金5節　児童保健費補助金こども
青少年局</v>
      </c>
    </row>
    <row r="412" spans="1:43" ht="26.4">
      <c r="A412" s="90">
        <f t="shared" si="477"/>
        <v>405</v>
      </c>
      <c r="B412" s="45"/>
      <c r="C412" s="45"/>
      <c r="D412" s="45"/>
      <c r="E412" s="107"/>
      <c r="F412" s="107" t="s">
        <v>1367</v>
      </c>
      <c r="G412" s="47" t="s">
        <v>1119</v>
      </c>
      <c r="H412" s="41">
        <v>12643</v>
      </c>
      <c r="I412" s="41"/>
      <c r="J412" s="41">
        <f t="shared" si="494"/>
        <v>-12643</v>
      </c>
      <c r="K412" s="42"/>
      <c r="L412" s="121"/>
      <c r="M412" s="115" t="str">
        <f t="shared" si="495"/>
        <v/>
      </c>
      <c r="N412" s="29" t="str">
        <f t="shared" si="478"/>
        <v>-</v>
      </c>
      <c r="O412" s="29" t="str">
        <f t="shared" si="479"/>
        <v>-</v>
      </c>
      <c r="P412" s="29" t="str">
        <f t="shared" si="480"/>
        <v>-</v>
      </c>
      <c r="Q412" s="29" t="str">
        <f t="shared" si="481"/>
        <v>-</v>
      </c>
      <c r="R412" s="29" t="str">
        <f t="shared" si="482"/>
        <v>事項</v>
      </c>
      <c r="U412" s="9" t="s">
        <v>1117</v>
      </c>
      <c r="V412" s="136" t="str">
        <f t="shared" si="483"/>
        <v>こども
青少年局</v>
      </c>
      <c r="X412" s="9">
        <f t="shared" si="484"/>
        <v>1</v>
      </c>
      <c r="Y412" s="9">
        <f t="shared" si="485"/>
        <v>1</v>
      </c>
      <c r="Z412" s="9">
        <f t="shared" si="486"/>
        <v>1</v>
      </c>
      <c r="AA412" s="9">
        <f t="shared" si="487"/>
        <v>1</v>
      </c>
      <c r="AB412" s="11" t="str">
        <f t="shared" si="488"/>
        <v xml:space="preserve">②
</v>
      </c>
      <c r="AD412" s="43">
        <f t="shared" si="489"/>
        <v>0</v>
      </c>
      <c r="AE412" s="43">
        <f t="shared" si="490"/>
        <v>0</v>
      </c>
      <c r="AF412" s="43">
        <f t="shared" si="491"/>
        <v>17</v>
      </c>
      <c r="AH412" s="12" t="str">
        <f t="shared" si="443"/>
        <v>16款　国庫支出金</v>
      </c>
      <c r="AI412" s="12" t="str">
        <f t="shared" si="444"/>
        <v>2項　国庫補助金</v>
      </c>
      <c r="AJ412" s="12" t="str">
        <f t="shared" si="445"/>
        <v>4目　こども青少年費国庫補助金</v>
      </c>
      <c r="AK412" s="12" t="str">
        <f t="shared" si="446"/>
        <v>事項</v>
      </c>
      <c r="AM412" s="12">
        <f t="shared" si="447"/>
        <v>0</v>
      </c>
      <c r="AP412" s="12" t="str">
        <f t="shared" si="448"/>
        <v>16款　国庫支出金2項　国庫補助金4目　こども青少年費国庫補助金5節　児童保健費補助金</v>
      </c>
      <c r="AQ412" s="9" t="str">
        <f t="shared" si="449"/>
        <v>16款　国庫支出金2項　国庫補助金4目　こども青少年費国庫補助金5節　児童保健費補助金こども
青少年局</v>
      </c>
    </row>
    <row r="413" spans="1:43" ht="40.5" customHeight="1">
      <c r="A413" s="90">
        <f t="shared" si="477"/>
        <v>406</v>
      </c>
      <c r="B413" s="45"/>
      <c r="C413" s="45"/>
      <c r="D413" s="45"/>
      <c r="E413" s="107"/>
      <c r="F413" s="107" t="s">
        <v>1368</v>
      </c>
      <c r="G413" s="47" t="s">
        <v>1119</v>
      </c>
      <c r="H413" s="41">
        <v>5072</v>
      </c>
      <c r="I413" s="41"/>
      <c r="J413" s="41">
        <f t="shared" si="494"/>
        <v>-5072</v>
      </c>
      <c r="K413" s="42"/>
      <c r="L413" s="121"/>
      <c r="M413" s="115" t="str">
        <f t="shared" si="495"/>
        <v/>
      </c>
      <c r="N413" s="29" t="str">
        <f t="shared" si="478"/>
        <v>-</v>
      </c>
      <c r="O413" s="29" t="str">
        <f t="shared" si="479"/>
        <v>-</v>
      </c>
      <c r="P413" s="29" t="str">
        <f t="shared" si="480"/>
        <v>-</v>
      </c>
      <c r="Q413" s="29" t="str">
        <f t="shared" si="481"/>
        <v>-</v>
      </c>
      <c r="R413" s="29" t="str">
        <f t="shared" si="482"/>
        <v>事項</v>
      </c>
      <c r="U413" s="9" t="s">
        <v>1117</v>
      </c>
      <c r="V413" s="136" t="str">
        <f t="shared" si="483"/>
        <v>こども
青少年局</v>
      </c>
      <c r="X413" s="9">
        <f t="shared" si="484"/>
        <v>1</v>
      </c>
      <c r="Y413" s="9">
        <f t="shared" si="485"/>
        <v>1</v>
      </c>
      <c r="Z413" s="9">
        <f t="shared" si="486"/>
        <v>2</v>
      </c>
      <c r="AA413" s="9">
        <f t="shared" si="487"/>
        <v>2</v>
      </c>
      <c r="AB413" s="11" t="str">
        <f t="shared" si="488"/>
        <v xml:space="preserve">③
</v>
      </c>
      <c r="AD413" s="43">
        <f t="shared" si="489"/>
        <v>0</v>
      </c>
      <c r="AE413" s="43">
        <f t="shared" si="490"/>
        <v>0</v>
      </c>
      <c r="AF413" s="43">
        <f t="shared" si="491"/>
        <v>19</v>
      </c>
      <c r="AH413" s="12" t="str">
        <f t="shared" si="443"/>
        <v>16款　国庫支出金</v>
      </c>
      <c r="AI413" s="12" t="str">
        <f t="shared" si="444"/>
        <v>2項　国庫補助金</v>
      </c>
      <c r="AJ413" s="12" t="str">
        <f t="shared" si="445"/>
        <v>4目　こども青少年費国庫補助金</v>
      </c>
      <c r="AK413" s="12" t="str">
        <f t="shared" si="446"/>
        <v>事項</v>
      </c>
      <c r="AM413" s="12">
        <f t="shared" si="447"/>
        <v>0</v>
      </c>
      <c r="AP413" s="12" t="str">
        <f t="shared" si="448"/>
        <v>16款　国庫支出金2項　国庫補助金4目　こども青少年費国庫補助金5節　児童保健費補助金</v>
      </c>
      <c r="AQ413" s="9" t="str">
        <f t="shared" si="449"/>
        <v>16款　国庫支出金2項　国庫補助金4目　こども青少年費国庫補助金5節　児童保健費補助金こども
青少年局</v>
      </c>
    </row>
    <row r="414" spans="1:43" ht="40.5" customHeight="1">
      <c r="A414" s="90">
        <f t="shared" si="477"/>
        <v>407</v>
      </c>
      <c r="B414" s="45"/>
      <c r="C414" s="45"/>
      <c r="D414" s="45"/>
      <c r="E414" s="107"/>
      <c r="F414" s="107" t="s">
        <v>1273</v>
      </c>
      <c r="G414" s="47" t="s">
        <v>1119</v>
      </c>
      <c r="H414" s="41">
        <v>4388</v>
      </c>
      <c r="I414" s="41"/>
      <c r="J414" s="41">
        <f t="shared" si="494"/>
        <v>-4388</v>
      </c>
      <c r="K414" s="42"/>
      <c r="L414" s="121"/>
      <c r="M414" s="115" t="str">
        <f t="shared" si="495"/>
        <v/>
      </c>
      <c r="N414" s="29" t="str">
        <f t="shared" si="478"/>
        <v>-</v>
      </c>
      <c r="O414" s="29" t="str">
        <f t="shared" si="479"/>
        <v>-</v>
      </c>
      <c r="P414" s="29" t="str">
        <f t="shared" si="480"/>
        <v>-</v>
      </c>
      <c r="Q414" s="29" t="str">
        <f t="shared" si="481"/>
        <v>-</v>
      </c>
      <c r="R414" s="29" t="str">
        <f t="shared" si="482"/>
        <v>事項</v>
      </c>
      <c r="U414" s="9" t="s">
        <v>1117</v>
      </c>
      <c r="V414" s="136" t="str">
        <f t="shared" si="483"/>
        <v>こども
青少年局</v>
      </c>
      <c r="X414" s="9">
        <f t="shared" si="484"/>
        <v>1</v>
      </c>
      <c r="Y414" s="9">
        <f t="shared" si="485"/>
        <v>1</v>
      </c>
      <c r="Z414" s="9">
        <f t="shared" si="486"/>
        <v>2</v>
      </c>
      <c r="AA414" s="9">
        <f t="shared" si="487"/>
        <v>2</v>
      </c>
      <c r="AB414" s="11" t="str">
        <f t="shared" si="488"/>
        <v xml:space="preserve">③
</v>
      </c>
      <c r="AD414" s="43">
        <f t="shared" si="489"/>
        <v>0</v>
      </c>
      <c r="AE414" s="43">
        <f t="shared" si="490"/>
        <v>0</v>
      </c>
      <c r="AF414" s="43">
        <f t="shared" si="491"/>
        <v>20</v>
      </c>
      <c r="AH414" s="12" t="str">
        <f t="shared" si="443"/>
        <v>16款　国庫支出金</v>
      </c>
      <c r="AI414" s="12" t="str">
        <f t="shared" si="444"/>
        <v>2項　国庫補助金</v>
      </c>
      <c r="AJ414" s="12" t="str">
        <f t="shared" si="445"/>
        <v>4目　こども青少年費国庫補助金</v>
      </c>
      <c r="AK414" s="12" t="str">
        <f t="shared" si="446"/>
        <v>事項</v>
      </c>
      <c r="AM414" s="12">
        <f t="shared" si="447"/>
        <v>0</v>
      </c>
      <c r="AP414" s="12" t="str">
        <f t="shared" si="448"/>
        <v>16款　国庫支出金2項　国庫補助金4目　こども青少年費国庫補助金5節　児童保健費補助金</v>
      </c>
      <c r="AQ414" s="9" t="str">
        <f t="shared" si="449"/>
        <v>16款　国庫支出金2項　国庫補助金4目　こども青少年費国庫補助金5節　児童保健費補助金こども
青少年局</v>
      </c>
    </row>
    <row r="415" spans="1:43" ht="40.5" customHeight="1">
      <c r="A415" s="90">
        <f t="shared" si="477"/>
        <v>408</v>
      </c>
      <c r="B415" s="45"/>
      <c r="C415" s="45"/>
      <c r="D415" s="45"/>
      <c r="E415" s="107"/>
      <c r="F415" s="107" t="s">
        <v>1120</v>
      </c>
      <c r="G415" s="47" t="s">
        <v>1119</v>
      </c>
      <c r="H415" s="41">
        <v>602</v>
      </c>
      <c r="I415" s="41"/>
      <c r="J415" s="41">
        <f t="shared" si="494"/>
        <v>-602</v>
      </c>
      <c r="K415" s="42"/>
      <c r="L415" s="121"/>
      <c r="M415" s="115" t="str">
        <f t="shared" si="495"/>
        <v/>
      </c>
      <c r="N415" s="29" t="str">
        <f t="shared" si="478"/>
        <v>-</v>
      </c>
      <c r="O415" s="29" t="str">
        <f t="shared" si="479"/>
        <v>-</v>
      </c>
      <c r="P415" s="29" t="str">
        <f t="shared" si="480"/>
        <v>-</v>
      </c>
      <c r="Q415" s="29" t="str">
        <f t="shared" si="481"/>
        <v>-</v>
      </c>
      <c r="R415" s="29" t="str">
        <f t="shared" si="482"/>
        <v>事項</v>
      </c>
      <c r="U415" s="9" t="s">
        <v>1117</v>
      </c>
      <c r="V415" s="136" t="str">
        <f t="shared" si="483"/>
        <v>こども
青少年局</v>
      </c>
      <c r="X415" s="9">
        <f t="shared" si="484"/>
        <v>1</v>
      </c>
      <c r="Y415" s="9">
        <f t="shared" si="485"/>
        <v>1</v>
      </c>
      <c r="Z415" s="9">
        <f t="shared" si="486"/>
        <v>2</v>
      </c>
      <c r="AA415" s="9">
        <f t="shared" si="487"/>
        <v>2</v>
      </c>
      <c r="AB415" s="11" t="str">
        <f t="shared" si="488"/>
        <v xml:space="preserve">③
</v>
      </c>
      <c r="AD415" s="43">
        <f t="shared" si="489"/>
        <v>0</v>
      </c>
      <c r="AE415" s="43">
        <f t="shared" si="490"/>
        <v>0</v>
      </c>
      <c r="AF415" s="43">
        <f t="shared" si="491"/>
        <v>19</v>
      </c>
      <c r="AH415" s="12" t="str">
        <f t="shared" si="443"/>
        <v>16款　国庫支出金</v>
      </c>
      <c r="AI415" s="12" t="str">
        <f t="shared" si="444"/>
        <v>2項　国庫補助金</v>
      </c>
      <c r="AJ415" s="12" t="str">
        <f t="shared" si="445"/>
        <v>4目　こども青少年費国庫補助金</v>
      </c>
      <c r="AK415" s="12" t="str">
        <f t="shared" si="446"/>
        <v>事項</v>
      </c>
      <c r="AM415" s="12">
        <f t="shared" si="447"/>
        <v>0</v>
      </c>
      <c r="AP415" s="12" t="str">
        <f t="shared" si="448"/>
        <v>16款　国庫支出金2項　国庫補助金4目　こども青少年費国庫補助金5節　児童保健費補助金</v>
      </c>
      <c r="AQ415" s="9" t="str">
        <f t="shared" si="449"/>
        <v>16款　国庫支出金2項　国庫補助金4目　こども青少年費国庫補助金5節　児童保健費補助金こども
青少年局</v>
      </c>
    </row>
    <row r="416" spans="1:43" ht="26.4">
      <c r="A416" s="90">
        <f t="shared" si="477"/>
        <v>409</v>
      </c>
      <c r="B416" s="45"/>
      <c r="C416" s="45"/>
      <c r="D416" s="45"/>
      <c r="E416" s="107" t="s">
        <v>176</v>
      </c>
      <c r="F416" s="107"/>
      <c r="G416" s="47"/>
      <c r="H416" s="41">
        <f>SUM(H417:H419)</f>
        <v>496869</v>
      </c>
      <c r="I416" s="41">
        <f>SUM(I417:I419)</f>
        <v>0</v>
      </c>
      <c r="J416" s="41">
        <f t="shared" si="494"/>
        <v>-496869</v>
      </c>
      <c r="K416" s="42"/>
      <c r="L416" s="121"/>
      <c r="M416" s="115" t="str">
        <f t="shared" si="495"/>
        <v/>
      </c>
      <c r="N416" s="29" t="str">
        <f t="shared" si="478"/>
        <v>-</v>
      </c>
      <c r="O416" s="29" t="str">
        <f t="shared" si="479"/>
        <v>-</v>
      </c>
      <c r="P416" s="29" t="str">
        <f t="shared" si="480"/>
        <v>-</v>
      </c>
      <c r="Q416" s="29" t="str">
        <f t="shared" si="481"/>
        <v>節</v>
      </c>
      <c r="R416" s="29" t="str">
        <f t="shared" si="482"/>
        <v>-</v>
      </c>
      <c r="U416" s="9" t="s">
        <v>1117</v>
      </c>
      <c r="V416" s="136" t="str">
        <f t="shared" si="483"/>
        <v/>
      </c>
      <c r="X416" s="9">
        <f t="shared" si="484"/>
        <v>1</v>
      </c>
      <c r="Y416" s="9">
        <f t="shared" si="485"/>
        <v>1</v>
      </c>
      <c r="Z416" s="9">
        <f t="shared" si="486"/>
        <v>1</v>
      </c>
      <c r="AA416" s="9">
        <f t="shared" si="487"/>
        <v>1</v>
      </c>
      <c r="AB416" s="11" t="str">
        <f t="shared" si="488"/>
        <v xml:space="preserve">②
</v>
      </c>
      <c r="AD416" s="43">
        <f t="shared" si="489"/>
        <v>0</v>
      </c>
      <c r="AE416" s="43">
        <f t="shared" si="490"/>
        <v>12.5</v>
      </c>
      <c r="AF416" s="43">
        <f t="shared" si="491"/>
        <v>0</v>
      </c>
      <c r="AH416" s="12" t="str">
        <f t="shared" si="443"/>
        <v>16款　国庫支出金</v>
      </c>
      <c r="AI416" s="12" t="str">
        <f t="shared" si="444"/>
        <v>2項　国庫補助金</v>
      </c>
      <c r="AJ416" s="12" t="str">
        <f t="shared" si="445"/>
        <v>4目　こども青少年費国庫補助金</v>
      </c>
      <c r="AK416" s="12" t="str">
        <f t="shared" si="446"/>
        <v>6節　児童福祉施設費補助金</v>
      </c>
      <c r="AM416" s="12" t="str">
        <f t="shared" si="447"/>
        <v>16款　国庫支出金2項　国庫補助金4目　こども青少年費国庫補助金6節　児童福祉施設費補助金</v>
      </c>
      <c r="AP416" s="12" t="str">
        <f t="shared" si="448"/>
        <v>16款　国庫支出金2項　国庫補助金4目　こども青少年費国庫補助金6節　児童福祉施設費補助金</v>
      </c>
      <c r="AQ416" s="9" t="str">
        <f t="shared" si="449"/>
        <v>16款　国庫支出金2項　国庫補助金4目　こども青少年費国庫補助金6節　児童福祉施設費補助金</v>
      </c>
    </row>
    <row r="417" spans="1:48" ht="39.6">
      <c r="A417" s="90">
        <f t="shared" si="477"/>
        <v>410</v>
      </c>
      <c r="B417" s="45"/>
      <c r="C417" s="45"/>
      <c r="D417" s="45"/>
      <c r="E417" s="107"/>
      <c r="F417" s="107" t="s">
        <v>762</v>
      </c>
      <c r="G417" s="47" t="s">
        <v>614</v>
      </c>
      <c r="H417" s="41">
        <v>493045</v>
      </c>
      <c r="I417" s="41"/>
      <c r="J417" s="41">
        <f t="shared" ref="J417" si="514">+I417-H417</f>
        <v>-493045</v>
      </c>
      <c r="K417" s="42"/>
      <c r="L417" s="121"/>
      <c r="M417" s="115" t="str">
        <f t="shared" ref="M417" si="515">IF(AND(I417&lt;&gt;0,H417=0),"○","")</f>
        <v/>
      </c>
      <c r="N417" s="29" t="str">
        <f t="shared" si="478"/>
        <v>-</v>
      </c>
      <c r="O417" s="29" t="str">
        <f t="shared" si="479"/>
        <v>-</v>
      </c>
      <c r="P417" s="29" t="str">
        <f t="shared" si="480"/>
        <v>-</v>
      </c>
      <c r="Q417" s="29" t="str">
        <f t="shared" si="481"/>
        <v>-</v>
      </c>
      <c r="R417" s="29" t="str">
        <f t="shared" si="482"/>
        <v>事項</v>
      </c>
      <c r="U417" s="9" t="s">
        <v>1117</v>
      </c>
      <c r="V417" s="136" t="str">
        <f t="shared" si="483"/>
        <v>こども
青少年局</v>
      </c>
      <c r="X417" s="9">
        <f t="shared" si="484"/>
        <v>1</v>
      </c>
      <c r="Y417" s="9">
        <f t="shared" si="485"/>
        <v>1</v>
      </c>
      <c r="Z417" s="9">
        <f t="shared" si="486"/>
        <v>2</v>
      </c>
      <c r="AA417" s="9">
        <f t="shared" si="487"/>
        <v>2</v>
      </c>
      <c r="AB417" s="11" t="str">
        <f t="shared" si="488"/>
        <v xml:space="preserve">③
</v>
      </c>
      <c r="AD417" s="43">
        <f t="shared" si="489"/>
        <v>0</v>
      </c>
      <c r="AE417" s="43">
        <f t="shared" si="490"/>
        <v>0</v>
      </c>
      <c r="AF417" s="43">
        <f t="shared" si="491"/>
        <v>20</v>
      </c>
      <c r="AH417" s="12" t="str">
        <f t="shared" si="443"/>
        <v>16款　国庫支出金</v>
      </c>
      <c r="AI417" s="12" t="str">
        <f t="shared" si="444"/>
        <v>2項　国庫補助金</v>
      </c>
      <c r="AJ417" s="12" t="str">
        <f t="shared" si="445"/>
        <v>4目　こども青少年費国庫補助金</v>
      </c>
      <c r="AK417" s="12" t="str">
        <f t="shared" si="446"/>
        <v>事項</v>
      </c>
      <c r="AM417" s="12">
        <f t="shared" si="447"/>
        <v>0</v>
      </c>
      <c r="AP417" s="12" t="str">
        <f t="shared" si="448"/>
        <v>16款　国庫支出金2項　国庫補助金4目　こども青少年費国庫補助金6節　児童福祉施設費補助金</v>
      </c>
      <c r="AQ417" s="9" t="str">
        <f t="shared" si="449"/>
        <v>16款　国庫支出金2項　国庫補助金4目　こども青少年費国庫補助金6節　児童福祉施設費補助金こども
青少年局</v>
      </c>
    </row>
    <row r="418" spans="1:48" ht="39.6">
      <c r="A418" s="90">
        <f t="shared" si="477"/>
        <v>411</v>
      </c>
      <c r="B418" s="45"/>
      <c r="C418" s="45"/>
      <c r="D418" s="45"/>
      <c r="E418" s="107"/>
      <c r="F418" s="107" t="s">
        <v>1369</v>
      </c>
      <c r="G418" s="47" t="s">
        <v>1119</v>
      </c>
      <c r="H418" s="41">
        <v>3824</v>
      </c>
      <c r="I418" s="41"/>
      <c r="J418" s="41">
        <f t="shared" si="494"/>
        <v>-3824</v>
      </c>
      <c r="K418" s="42"/>
      <c r="L418" s="121"/>
      <c r="M418" s="115" t="str">
        <f t="shared" si="495"/>
        <v/>
      </c>
      <c r="N418" s="29" t="str">
        <f t="shared" si="478"/>
        <v>-</v>
      </c>
      <c r="O418" s="29" t="str">
        <f t="shared" si="479"/>
        <v>-</v>
      </c>
      <c r="P418" s="29" t="str">
        <f t="shared" si="480"/>
        <v>-</v>
      </c>
      <c r="Q418" s="29" t="str">
        <f t="shared" si="481"/>
        <v>-</v>
      </c>
      <c r="R418" s="29" t="str">
        <f t="shared" si="482"/>
        <v>事項</v>
      </c>
      <c r="U418" s="9" t="s">
        <v>1117</v>
      </c>
      <c r="V418" s="136" t="str">
        <f t="shared" si="483"/>
        <v>こども
青少年局</v>
      </c>
      <c r="X418" s="9">
        <f t="shared" si="484"/>
        <v>1</v>
      </c>
      <c r="Y418" s="9">
        <f t="shared" si="485"/>
        <v>1</v>
      </c>
      <c r="Z418" s="9">
        <f t="shared" si="486"/>
        <v>2</v>
      </c>
      <c r="AA418" s="9">
        <f t="shared" si="487"/>
        <v>2</v>
      </c>
      <c r="AB418" s="11" t="str">
        <f t="shared" si="488"/>
        <v xml:space="preserve">③
</v>
      </c>
      <c r="AD418" s="43">
        <f t="shared" si="489"/>
        <v>0</v>
      </c>
      <c r="AE418" s="43">
        <f t="shared" si="490"/>
        <v>0</v>
      </c>
      <c r="AF418" s="43">
        <f t="shared" si="491"/>
        <v>23</v>
      </c>
      <c r="AH418" s="12" t="str">
        <f t="shared" si="443"/>
        <v>16款　国庫支出金</v>
      </c>
      <c r="AI418" s="12" t="str">
        <f t="shared" si="444"/>
        <v>2項　国庫補助金</v>
      </c>
      <c r="AJ418" s="12" t="str">
        <f t="shared" si="445"/>
        <v>4目　こども青少年費国庫補助金</v>
      </c>
      <c r="AK418" s="12" t="str">
        <f t="shared" si="446"/>
        <v>事項</v>
      </c>
      <c r="AM418" s="12">
        <f t="shared" si="447"/>
        <v>0</v>
      </c>
      <c r="AP418" s="12" t="str">
        <f t="shared" si="448"/>
        <v>16款　国庫支出金2項　国庫補助金4目　こども青少年費国庫補助金6節　児童福祉施設費補助金</v>
      </c>
      <c r="AQ418" s="9" t="str">
        <f t="shared" si="449"/>
        <v>16款　国庫支出金2項　国庫補助金4目　こども青少年費国庫補助金6節　児童福祉施設費補助金こども
青少年局</v>
      </c>
    </row>
    <row r="419" spans="1:48" ht="39.6">
      <c r="A419" s="90">
        <f t="shared" si="477"/>
        <v>412</v>
      </c>
      <c r="B419" s="45"/>
      <c r="C419" s="45"/>
      <c r="D419" s="45"/>
      <c r="E419" s="108"/>
      <c r="F419" s="107" t="s">
        <v>1121</v>
      </c>
      <c r="G419" s="47" t="s">
        <v>1119</v>
      </c>
      <c r="H419" s="41">
        <v>0</v>
      </c>
      <c r="I419" s="41"/>
      <c r="J419" s="41">
        <f t="shared" si="494"/>
        <v>0</v>
      </c>
      <c r="K419" s="42"/>
      <c r="L419" s="121"/>
      <c r="M419" s="115" t="str">
        <f t="shared" si="495"/>
        <v/>
      </c>
      <c r="N419" s="29" t="str">
        <f t="shared" si="478"/>
        <v>-</v>
      </c>
      <c r="O419" s="29" t="str">
        <f t="shared" si="479"/>
        <v>-</v>
      </c>
      <c r="P419" s="29" t="str">
        <f t="shared" si="480"/>
        <v>-</v>
      </c>
      <c r="Q419" s="29" t="str">
        <f t="shared" si="481"/>
        <v>-</v>
      </c>
      <c r="R419" s="29" t="str">
        <f t="shared" si="482"/>
        <v>事項</v>
      </c>
      <c r="U419" s="9" t="s">
        <v>1117</v>
      </c>
      <c r="V419" s="136" t="str">
        <f t="shared" si="483"/>
        <v>こども
青少年局</v>
      </c>
      <c r="X419" s="9">
        <f t="shared" si="484"/>
        <v>1</v>
      </c>
      <c r="Y419" s="9">
        <f t="shared" si="485"/>
        <v>1</v>
      </c>
      <c r="Z419" s="9">
        <f t="shared" si="486"/>
        <v>2</v>
      </c>
      <c r="AA419" s="9">
        <f t="shared" si="487"/>
        <v>2</v>
      </c>
      <c r="AB419" s="11" t="str">
        <f t="shared" si="488"/>
        <v xml:space="preserve">③
</v>
      </c>
      <c r="AD419" s="43">
        <f t="shared" si="489"/>
        <v>0</v>
      </c>
      <c r="AE419" s="43">
        <f t="shared" si="490"/>
        <v>0</v>
      </c>
      <c r="AF419" s="43">
        <f t="shared" si="491"/>
        <v>21</v>
      </c>
      <c r="AH419" s="12" t="str">
        <f t="shared" si="443"/>
        <v>16款　国庫支出金</v>
      </c>
      <c r="AI419" s="12" t="str">
        <f t="shared" si="444"/>
        <v>2項　国庫補助金</v>
      </c>
      <c r="AJ419" s="12" t="str">
        <f t="shared" si="445"/>
        <v>4目　こども青少年費国庫補助金</v>
      </c>
      <c r="AK419" s="12" t="str">
        <f t="shared" si="446"/>
        <v>事項</v>
      </c>
      <c r="AM419" s="12">
        <f t="shared" si="447"/>
        <v>0</v>
      </c>
      <c r="AP419" s="12" t="str">
        <f t="shared" si="448"/>
        <v>16款　国庫支出金2項　国庫補助金4目　こども青少年費国庫補助金6節　児童福祉施設費補助金</v>
      </c>
      <c r="AQ419" s="9" t="str">
        <f t="shared" si="449"/>
        <v>16款　国庫支出金2項　国庫補助金4目　こども青少年費国庫補助金6節　児童福祉施設費補助金こども
青少年局</v>
      </c>
    </row>
    <row r="420" spans="1:48" ht="39.6">
      <c r="A420" s="90">
        <f t="shared" si="477"/>
        <v>413</v>
      </c>
      <c r="B420" s="45"/>
      <c r="C420" s="45"/>
      <c r="D420" s="45"/>
      <c r="E420" s="108" t="s">
        <v>177</v>
      </c>
      <c r="F420" s="107"/>
      <c r="G420" s="47"/>
      <c r="H420" s="41">
        <f>SUM(H421:H423)</f>
        <v>117471</v>
      </c>
      <c r="I420" s="41">
        <f>SUM(I421:I423)</f>
        <v>0</v>
      </c>
      <c r="J420" s="41">
        <f t="shared" si="494"/>
        <v>-117471</v>
      </c>
      <c r="K420" s="42"/>
      <c r="L420" s="121"/>
      <c r="M420" s="115" t="str">
        <f t="shared" si="495"/>
        <v/>
      </c>
      <c r="N420" s="29" t="str">
        <f t="shared" si="478"/>
        <v>-</v>
      </c>
      <c r="O420" s="29" t="str">
        <f t="shared" si="479"/>
        <v>-</v>
      </c>
      <c r="P420" s="29" t="str">
        <f t="shared" si="480"/>
        <v>-</v>
      </c>
      <c r="Q420" s="29" t="str">
        <f t="shared" si="481"/>
        <v>節</v>
      </c>
      <c r="R420" s="29" t="str">
        <f t="shared" si="482"/>
        <v>-</v>
      </c>
      <c r="U420" s="9" t="s">
        <v>1117</v>
      </c>
      <c r="V420" s="136" t="str">
        <f t="shared" si="483"/>
        <v/>
      </c>
      <c r="X420" s="9">
        <f t="shared" si="484"/>
        <v>1</v>
      </c>
      <c r="Y420" s="9">
        <f t="shared" si="485"/>
        <v>2</v>
      </c>
      <c r="Z420" s="9">
        <f t="shared" si="486"/>
        <v>1</v>
      </c>
      <c r="AA420" s="9">
        <f t="shared" si="487"/>
        <v>2</v>
      </c>
      <c r="AB420" s="11" t="str">
        <f t="shared" si="488"/>
        <v xml:space="preserve">③
</v>
      </c>
      <c r="AD420" s="43">
        <f t="shared" si="489"/>
        <v>0</v>
      </c>
      <c r="AE420" s="43">
        <f t="shared" si="490"/>
        <v>15.5</v>
      </c>
      <c r="AF420" s="43">
        <f t="shared" si="491"/>
        <v>0</v>
      </c>
      <c r="AH420" s="12" t="str">
        <f t="shared" si="443"/>
        <v>16款　国庫支出金</v>
      </c>
      <c r="AI420" s="12" t="str">
        <f t="shared" si="444"/>
        <v>2項　国庫補助金</v>
      </c>
      <c r="AJ420" s="12" t="str">
        <f t="shared" si="445"/>
        <v>4目　こども青少年費国庫補助金</v>
      </c>
      <c r="AK420" s="12" t="str">
        <f t="shared" si="446"/>
        <v>7節　こども相談センター費補助金</v>
      </c>
      <c r="AM420" s="12" t="str">
        <f t="shared" si="447"/>
        <v>16款　国庫支出金2項　国庫補助金4目　こども青少年費国庫補助金7節　こども相談センター費補助金</v>
      </c>
      <c r="AP420" s="12" t="str">
        <f t="shared" si="448"/>
        <v>16款　国庫支出金2項　国庫補助金4目　こども青少年費国庫補助金7節　こども相談センター費補助金</v>
      </c>
      <c r="AQ420" s="9" t="str">
        <f t="shared" si="449"/>
        <v>16款　国庫支出金2項　国庫補助金4目　こども青少年費国庫補助金7節　こども相談センター費補助金</v>
      </c>
    </row>
    <row r="421" spans="1:48" ht="39.6">
      <c r="A421" s="90">
        <f t="shared" si="477"/>
        <v>414</v>
      </c>
      <c r="B421" s="45"/>
      <c r="C421" s="45"/>
      <c r="D421" s="45"/>
      <c r="E421" s="108"/>
      <c r="F421" s="107" t="s">
        <v>799</v>
      </c>
      <c r="G421" s="47" t="s">
        <v>614</v>
      </c>
      <c r="H421" s="41">
        <v>91059</v>
      </c>
      <c r="I421" s="41"/>
      <c r="J421" s="41">
        <f t="shared" si="494"/>
        <v>-91059</v>
      </c>
      <c r="K421" s="42"/>
      <c r="L421" s="121"/>
      <c r="M421" s="115" t="str">
        <f t="shared" si="495"/>
        <v/>
      </c>
      <c r="N421" s="29" t="str">
        <f t="shared" si="478"/>
        <v>-</v>
      </c>
      <c r="O421" s="29" t="str">
        <f t="shared" si="479"/>
        <v>-</v>
      </c>
      <c r="P421" s="29" t="str">
        <f t="shared" si="480"/>
        <v>-</v>
      </c>
      <c r="Q421" s="29" t="str">
        <f t="shared" si="481"/>
        <v>-</v>
      </c>
      <c r="R421" s="29" t="str">
        <f t="shared" si="482"/>
        <v>事項</v>
      </c>
      <c r="U421" s="9" t="s">
        <v>1117</v>
      </c>
      <c r="V421" s="136" t="str">
        <f t="shared" si="483"/>
        <v>こども
青少年局</v>
      </c>
      <c r="X421" s="9">
        <f t="shared" si="484"/>
        <v>1</v>
      </c>
      <c r="Y421" s="9">
        <f t="shared" si="485"/>
        <v>1</v>
      </c>
      <c r="Z421" s="9">
        <f t="shared" si="486"/>
        <v>2</v>
      </c>
      <c r="AA421" s="9">
        <f t="shared" si="487"/>
        <v>2</v>
      </c>
      <c r="AB421" s="11" t="str">
        <f t="shared" si="488"/>
        <v xml:space="preserve">③
</v>
      </c>
      <c r="AD421" s="43">
        <f t="shared" si="489"/>
        <v>0</v>
      </c>
      <c r="AE421" s="43">
        <f t="shared" si="490"/>
        <v>0</v>
      </c>
      <c r="AF421" s="43">
        <f t="shared" si="491"/>
        <v>18</v>
      </c>
      <c r="AH421" s="12" t="str">
        <f t="shared" si="443"/>
        <v>16款　国庫支出金</v>
      </c>
      <c r="AI421" s="12" t="str">
        <f t="shared" si="444"/>
        <v>2項　国庫補助金</v>
      </c>
      <c r="AJ421" s="12" t="str">
        <f t="shared" si="445"/>
        <v>4目　こども青少年費国庫補助金</v>
      </c>
      <c r="AK421" s="12" t="str">
        <f t="shared" si="446"/>
        <v>事項</v>
      </c>
      <c r="AM421" s="12">
        <f t="shared" si="447"/>
        <v>0</v>
      </c>
      <c r="AP421" s="12" t="str">
        <f t="shared" si="448"/>
        <v>16款　国庫支出金2項　国庫補助金4目　こども青少年費国庫補助金7節　こども相談センター費補助金</v>
      </c>
      <c r="AQ421" s="9" t="str">
        <f t="shared" si="449"/>
        <v>16款　国庫支出金2項　国庫補助金4目　こども青少年費国庫補助金7節　こども相談センター費補助金こども
青少年局</v>
      </c>
    </row>
    <row r="422" spans="1:48" ht="39.6">
      <c r="A422" s="90">
        <f t="shared" si="477"/>
        <v>415</v>
      </c>
      <c r="B422" s="45"/>
      <c r="C422" s="45"/>
      <c r="D422" s="45"/>
      <c r="E422" s="108"/>
      <c r="F422" s="107" t="s">
        <v>1371</v>
      </c>
      <c r="G422" s="47" t="s">
        <v>1119</v>
      </c>
      <c r="H422" s="41">
        <v>20000</v>
      </c>
      <c r="I422" s="41"/>
      <c r="J422" s="41">
        <f t="shared" si="494"/>
        <v>-20000</v>
      </c>
      <c r="K422" s="42"/>
      <c r="L422" s="121"/>
      <c r="M422" s="115" t="str">
        <f t="shared" si="495"/>
        <v/>
      </c>
      <c r="N422" s="29" t="str">
        <f t="shared" si="478"/>
        <v>-</v>
      </c>
      <c r="O422" s="29" t="str">
        <f t="shared" si="479"/>
        <v>-</v>
      </c>
      <c r="P422" s="29" t="str">
        <f t="shared" si="480"/>
        <v>-</v>
      </c>
      <c r="Q422" s="29" t="str">
        <f t="shared" si="481"/>
        <v>-</v>
      </c>
      <c r="R422" s="29" t="str">
        <f t="shared" si="482"/>
        <v>事項</v>
      </c>
      <c r="U422" s="9" t="s">
        <v>1117</v>
      </c>
      <c r="V422" s="136" t="str">
        <f t="shared" si="483"/>
        <v>こども
青少年局</v>
      </c>
      <c r="X422" s="9">
        <f t="shared" si="484"/>
        <v>1</v>
      </c>
      <c r="Y422" s="9">
        <f t="shared" si="485"/>
        <v>1</v>
      </c>
      <c r="Z422" s="9">
        <f t="shared" si="486"/>
        <v>2</v>
      </c>
      <c r="AA422" s="9">
        <f t="shared" si="487"/>
        <v>2</v>
      </c>
      <c r="AB422" s="11" t="str">
        <f t="shared" si="488"/>
        <v xml:space="preserve">③
</v>
      </c>
      <c r="AD422" s="43">
        <f t="shared" si="489"/>
        <v>0</v>
      </c>
      <c r="AE422" s="43">
        <f t="shared" si="490"/>
        <v>0</v>
      </c>
      <c r="AF422" s="43">
        <f t="shared" si="491"/>
        <v>18</v>
      </c>
      <c r="AH422" s="12" t="str">
        <f t="shared" si="443"/>
        <v>16款　国庫支出金</v>
      </c>
      <c r="AI422" s="12" t="str">
        <f t="shared" si="444"/>
        <v>2項　国庫補助金</v>
      </c>
      <c r="AJ422" s="12" t="str">
        <f t="shared" si="445"/>
        <v>4目　こども青少年費国庫補助金</v>
      </c>
      <c r="AK422" s="12" t="str">
        <f t="shared" si="446"/>
        <v>事項</v>
      </c>
      <c r="AM422" s="12">
        <f t="shared" si="447"/>
        <v>0</v>
      </c>
      <c r="AP422" s="12" t="str">
        <f t="shared" si="448"/>
        <v>16款　国庫支出金2項　国庫補助金4目　こども青少年費国庫補助金7節　こども相談センター費補助金</v>
      </c>
      <c r="AQ422" s="9" t="str">
        <f t="shared" si="449"/>
        <v>16款　国庫支出金2項　国庫補助金4目　こども青少年費国庫補助金7節　こども相談センター費補助金こども
青少年局</v>
      </c>
    </row>
    <row r="423" spans="1:48" ht="39.6">
      <c r="A423" s="90">
        <f t="shared" si="477"/>
        <v>416</v>
      </c>
      <c r="B423" s="45"/>
      <c r="C423" s="45"/>
      <c r="D423" s="45"/>
      <c r="E423" s="108"/>
      <c r="F423" s="107" t="s">
        <v>1372</v>
      </c>
      <c r="G423" s="47" t="s">
        <v>1119</v>
      </c>
      <c r="H423" s="41">
        <v>6412</v>
      </c>
      <c r="I423" s="41"/>
      <c r="J423" s="41">
        <f t="shared" si="494"/>
        <v>-6412</v>
      </c>
      <c r="K423" s="42"/>
      <c r="L423" s="121"/>
      <c r="M423" s="115" t="str">
        <f t="shared" si="495"/>
        <v/>
      </c>
      <c r="N423" s="29" t="str">
        <f t="shared" si="478"/>
        <v>-</v>
      </c>
      <c r="O423" s="29" t="str">
        <f t="shared" si="479"/>
        <v>-</v>
      </c>
      <c r="P423" s="29" t="str">
        <f t="shared" si="480"/>
        <v>-</v>
      </c>
      <c r="Q423" s="29" t="str">
        <f t="shared" si="481"/>
        <v>-</v>
      </c>
      <c r="R423" s="29" t="str">
        <f t="shared" si="482"/>
        <v>事項</v>
      </c>
      <c r="U423" s="9" t="s">
        <v>1117</v>
      </c>
      <c r="V423" s="136" t="str">
        <f t="shared" si="483"/>
        <v>こども
青少年局</v>
      </c>
      <c r="X423" s="9">
        <f t="shared" si="484"/>
        <v>1</v>
      </c>
      <c r="Y423" s="9">
        <f t="shared" si="485"/>
        <v>1</v>
      </c>
      <c r="Z423" s="9">
        <f t="shared" si="486"/>
        <v>2</v>
      </c>
      <c r="AA423" s="9">
        <f t="shared" si="487"/>
        <v>2</v>
      </c>
      <c r="AB423" s="11" t="str">
        <f t="shared" si="488"/>
        <v xml:space="preserve">③
</v>
      </c>
      <c r="AD423" s="43">
        <f t="shared" si="489"/>
        <v>0</v>
      </c>
      <c r="AE423" s="43">
        <f t="shared" si="490"/>
        <v>0</v>
      </c>
      <c r="AF423" s="43">
        <f t="shared" si="491"/>
        <v>22</v>
      </c>
      <c r="AH423" s="12" t="str">
        <f t="shared" si="443"/>
        <v>16款　国庫支出金</v>
      </c>
      <c r="AI423" s="12" t="str">
        <f t="shared" si="444"/>
        <v>2項　国庫補助金</v>
      </c>
      <c r="AJ423" s="12" t="str">
        <f t="shared" si="445"/>
        <v>4目　こども青少年費国庫補助金</v>
      </c>
      <c r="AK423" s="12" t="str">
        <f t="shared" si="446"/>
        <v>事項</v>
      </c>
      <c r="AM423" s="12">
        <f t="shared" si="447"/>
        <v>0</v>
      </c>
      <c r="AP423" s="12" t="str">
        <f t="shared" si="448"/>
        <v>16款　国庫支出金2項　国庫補助金4目　こども青少年費国庫補助金7節　こども相談センター費補助金</v>
      </c>
      <c r="AQ423" s="9" t="str">
        <f t="shared" si="449"/>
        <v>16款　国庫支出金2項　国庫補助金4目　こども青少年費国庫補助金7節　こども相談センター費補助金こども
青少年局</v>
      </c>
    </row>
    <row r="424" spans="1:48" ht="39.6">
      <c r="A424" s="90">
        <f t="shared" si="477"/>
        <v>417</v>
      </c>
      <c r="B424" s="45"/>
      <c r="C424" s="45"/>
      <c r="D424" s="45"/>
      <c r="E424" s="107" t="s">
        <v>178</v>
      </c>
      <c r="F424" s="107" t="s">
        <v>1022</v>
      </c>
      <c r="G424" s="47" t="s">
        <v>614</v>
      </c>
      <c r="H424" s="41">
        <v>35495</v>
      </c>
      <c r="I424" s="41"/>
      <c r="J424" s="41">
        <f t="shared" si="494"/>
        <v>-35495</v>
      </c>
      <c r="K424" s="42"/>
      <c r="L424" s="121"/>
      <c r="M424" s="115" t="str">
        <f t="shared" si="495"/>
        <v/>
      </c>
      <c r="N424" s="29" t="str">
        <f t="shared" si="478"/>
        <v>-</v>
      </c>
      <c r="O424" s="29" t="str">
        <f t="shared" si="479"/>
        <v>-</v>
      </c>
      <c r="P424" s="29" t="str">
        <f t="shared" si="480"/>
        <v>-</v>
      </c>
      <c r="Q424" s="29" t="str">
        <f t="shared" si="481"/>
        <v>節</v>
      </c>
      <c r="R424" s="29" t="str">
        <f t="shared" si="482"/>
        <v>事項</v>
      </c>
      <c r="U424" s="9" t="s">
        <v>1117</v>
      </c>
      <c r="V424" s="136" t="str">
        <f t="shared" si="483"/>
        <v>こども
青少年局</v>
      </c>
      <c r="X424" s="9">
        <f t="shared" si="484"/>
        <v>1</v>
      </c>
      <c r="Y424" s="9">
        <f t="shared" si="485"/>
        <v>1</v>
      </c>
      <c r="Z424" s="9">
        <f t="shared" si="486"/>
        <v>2</v>
      </c>
      <c r="AA424" s="9">
        <f t="shared" si="487"/>
        <v>2</v>
      </c>
      <c r="AB424" s="11" t="str">
        <f t="shared" si="488"/>
        <v xml:space="preserve">③
</v>
      </c>
      <c r="AD424" s="43">
        <f t="shared" si="489"/>
        <v>0</v>
      </c>
      <c r="AE424" s="43">
        <f t="shared" si="490"/>
        <v>9.5</v>
      </c>
      <c r="AF424" s="43">
        <f t="shared" si="491"/>
        <v>18</v>
      </c>
      <c r="AH424" s="12" t="str">
        <f t="shared" si="443"/>
        <v>16款　国庫支出金</v>
      </c>
      <c r="AI424" s="12" t="str">
        <f t="shared" si="444"/>
        <v>2項　国庫補助金</v>
      </c>
      <c r="AJ424" s="12" t="str">
        <f t="shared" si="445"/>
        <v>4目　こども青少年費国庫補助金</v>
      </c>
      <c r="AK424" s="12" t="str">
        <f t="shared" si="446"/>
        <v>8節　幼稚園費補助金</v>
      </c>
      <c r="AM424" s="12" t="str">
        <f t="shared" si="447"/>
        <v>16款　国庫支出金2項　国庫補助金4目　こども青少年費国庫補助金8節　幼稚園費補助金</v>
      </c>
      <c r="AP424" s="12" t="str">
        <f t="shared" si="448"/>
        <v>16款　国庫支出金2項　国庫補助金4目　こども青少年費国庫補助金8節　幼稚園費補助金</v>
      </c>
      <c r="AQ424" s="9" t="str">
        <f t="shared" si="449"/>
        <v>16款　国庫支出金2項　国庫補助金4目　こども青少年費国庫補助金8節　幼稚園費補助金こども
青少年局</v>
      </c>
    </row>
    <row r="425" spans="1:48" s="133" customFormat="1" ht="39.6">
      <c r="A425" s="90">
        <f t="shared" si="477"/>
        <v>418</v>
      </c>
      <c r="B425" s="129"/>
      <c r="C425" s="129"/>
      <c r="D425" s="129"/>
      <c r="E425" s="58" t="s">
        <v>1228</v>
      </c>
      <c r="F425" s="107" t="s">
        <v>1327</v>
      </c>
      <c r="G425" s="128" t="s">
        <v>614</v>
      </c>
      <c r="H425" s="118">
        <v>1943</v>
      </c>
      <c r="I425" s="118"/>
      <c r="J425" s="118">
        <f t="shared" si="494"/>
        <v>-1943</v>
      </c>
      <c r="K425" s="130"/>
      <c r="L425" s="131"/>
      <c r="M425" s="132" t="str">
        <f t="shared" si="495"/>
        <v/>
      </c>
      <c r="N425" s="29" t="str">
        <f t="shared" si="478"/>
        <v>-</v>
      </c>
      <c r="O425" s="29" t="str">
        <f t="shared" si="479"/>
        <v>-</v>
      </c>
      <c r="P425" s="29" t="str">
        <f t="shared" si="480"/>
        <v>-</v>
      </c>
      <c r="Q425" s="29" t="str">
        <f t="shared" si="481"/>
        <v>節</v>
      </c>
      <c r="R425" s="29" t="str">
        <f t="shared" si="482"/>
        <v>事項</v>
      </c>
      <c r="U425" s="9" t="s">
        <v>1117</v>
      </c>
      <c r="V425" s="136" t="str">
        <f t="shared" si="483"/>
        <v>こども
青少年局</v>
      </c>
      <c r="W425" s="9"/>
      <c r="X425" s="9">
        <f t="shared" si="484"/>
        <v>1</v>
      </c>
      <c r="Y425" s="9">
        <f t="shared" si="485"/>
        <v>1</v>
      </c>
      <c r="Z425" s="9">
        <f t="shared" si="486"/>
        <v>2</v>
      </c>
      <c r="AA425" s="9">
        <f t="shared" si="487"/>
        <v>2</v>
      </c>
      <c r="AB425" s="11" t="str">
        <f t="shared" si="488"/>
        <v xml:space="preserve">③
</v>
      </c>
      <c r="AC425" s="9"/>
      <c r="AD425" s="43">
        <f t="shared" si="489"/>
        <v>0</v>
      </c>
      <c r="AE425" s="43">
        <f t="shared" si="490"/>
        <v>11.5</v>
      </c>
      <c r="AF425" s="43">
        <f t="shared" si="491"/>
        <v>26</v>
      </c>
      <c r="AG425" s="9"/>
      <c r="AH425" s="12" t="str">
        <f t="shared" si="443"/>
        <v>16款　国庫支出金</v>
      </c>
      <c r="AI425" s="12" t="str">
        <f t="shared" si="444"/>
        <v>2項　国庫補助金</v>
      </c>
      <c r="AJ425" s="12" t="str">
        <f t="shared" si="445"/>
        <v>4目　こども青少年費国庫補助金</v>
      </c>
      <c r="AK425" s="12" t="str">
        <f t="shared" si="446"/>
        <v>9節　青少年育成費補助金</v>
      </c>
      <c r="AL425" s="12"/>
      <c r="AM425" s="12" t="str">
        <f t="shared" si="447"/>
        <v>16款　国庫支出金2項　国庫補助金4目　こども青少年費国庫補助金9節　青少年育成費補助金</v>
      </c>
      <c r="AN425" s="9"/>
      <c r="AO425" s="9"/>
      <c r="AP425" s="12" t="str">
        <f t="shared" si="448"/>
        <v>16款　国庫支出金2項　国庫補助金4目　こども青少年費国庫補助金9節　青少年育成費補助金</v>
      </c>
      <c r="AQ425" s="9" t="str">
        <f t="shared" si="449"/>
        <v>16款　国庫支出金2項　国庫補助金4目　こども青少年費国庫補助金9節　青少年育成費補助金こども
青少年局</v>
      </c>
      <c r="AR425" s="9"/>
      <c r="AS425" s="9"/>
      <c r="AT425" s="9"/>
      <c r="AU425" s="9"/>
      <c r="AV425" s="9"/>
    </row>
    <row r="426" spans="1:48" ht="26.4">
      <c r="A426" s="90">
        <f t="shared" si="477"/>
        <v>419</v>
      </c>
      <c r="B426" s="45"/>
      <c r="C426" s="45"/>
      <c r="D426" s="331" t="s">
        <v>179</v>
      </c>
      <c r="E426" s="333"/>
      <c r="F426" s="46"/>
      <c r="G426" s="47"/>
      <c r="H426" s="41">
        <f>SUM(H427+H430)</f>
        <v>99331</v>
      </c>
      <c r="I426" s="41">
        <f>SUM(I427+I430)</f>
        <v>0</v>
      </c>
      <c r="J426" s="41">
        <f t="shared" si="494"/>
        <v>-99331</v>
      </c>
      <c r="K426" s="42"/>
      <c r="L426" s="121"/>
      <c r="M426" s="115" t="str">
        <f t="shared" si="495"/>
        <v/>
      </c>
      <c r="N426" s="29" t="str">
        <f t="shared" si="478"/>
        <v>-</v>
      </c>
      <c r="O426" s="29" t="str">
        <f t="shared" si="479"/>
        <v>-</v>
      </c>
      <c r="P426" s="29" t="str">
        <f t="shared" si="480"/>
        <v>目</v>
      </c>
      <c r="Q426" s="29" t="str">
        <f t="shared" si="481"/>
        <v>-</v>
      </c>
      <c r="R426" s="29" t="str">
        <f t="shared" si="482"/>
        <v>-</v>
      </c>
      <c r="U426" s="9" t="s">
        <v>1117</v>
      </c>
      <c r="V426" s="136" t="str">
        <f t="shared" si="483"/>
        <v/>
      </c>
      <c r="X426" s="9">
        <f t="shared" si="484"/>
        <v>1</v>
      </c>
      <c r="Y426" s="9">
        <f t="shared" si="485"/>
        <v>1</v>
      </c>
      <c r="Z426" s="9">
        <f t="shared" si="486"/>
        <v>1</v>
      </c>
      <c r="AA426" s="9">
        <f t="shared" si="487"/>
        <v>1</v>
      </c>
      <c r="AB426" s="11" t="str">
        <f t="shared" si="488"/>
        <v xml:space="preserve">②
</v>
      </c>
      <c r="AD426" s="43">
        <f t="shared" si="489"/>
        <v>10.5</v>
      </c>
      <c r="AE426" s="43">
        <f t="shared" si="490"/>
        <v>0</v>
      </c>
      <c r="AF426" s="43">
        <f t="shared" si="491"/>
        <v>0</v>
      </c>
      <c r="AH426" s="12" t="str">
        <f t="shared" si="443"/>
        <v>16款　国庫支出金</v>
      </c>
      <c r="AI426" s="12" t="str">
        <f t="shared" si="444"/>
        <v>2項　国庫補助金</v>
      </c>
      <c r="AJ426" s="12" t="str">
        <f t="shared" si="445"/>
        <v>5目　環境費国庫補助金</v>
      </c>
      <c r="AK426" s="12">
        <f t="shared" si="446"/>
        <v>0</v>
      </c>
      <c r="AM426" s="12" t="str">
        <f t="shared" si="447"/>
        <v>16款　国庫支出金2項　国庫補助金5目　環境費国庫補助金</v>
      </c>
      <c r="AP426" s="12" t="str">
        <f t="shared" si="448"/>
        <v>16款　国庫支出金2項　国庫補助金5目　環境費国庫補助金</v>
      </c>
      <c r="AQ426" s="9" t="str">
        <f t="shared" si="449"/>
        <v>16款　国庫支出金2項　国庫補助金5目　環境費国庫補助金</v>
      </c>
    </row>
    <row r="427" spans="1:48" ht="26.4">
      <c r="A427" s="90">
        <f t="shared" si="477"/>
        <v>420</v>
      </c>
      <c r="B427" s="45"/>
      <c r="C427" s="45"/>
      <c r="D427" s="44"/>
      <c r="E427" s="107" t="s">
        <v>962</v>
      </c>
      <c r="F427" s="107"/>
      <c r="G427" s="47"/>
      <c r="H427" s="41">
        <f>H428+H429</f>
        <v>86473</v>
      </c>
      <c r="I427" s="41">
        <f>I428+I429</f>
        <v>0</v>
      </c>
      <c r="J427" s="41">
        <f t="shared" si="494"/>
        <v>-86473</v>
      </c>
      <c r="K427" s="42"/>
      <c r="L427" s="121"/>
      <c r="M427" s="115" t="str">
        <f t="shared" si="495"/>
        <v/>
      </c>
      <c r="N427" s="29" t="str">
        <f t="shared" si="478"/>
        <v>-</v>
      </c>
      <c r="O427" s="29" t="str">
        <f t="shared" si="479"/>
        <v>-</v>
      </c>
      <c r="P427" s="29" t="str">
        <f t="shared" si="480"/>
        <v>-</v>
      </c>
      <c r="Q427" s="29" t="str">
        <f t="shared" si="481"/>
        <v>節</v>
      </c>
      <c r="R427" s="29" t="str">
        <f t="shared" si="482"/>
        <v>-</v>
      </c>
      <c r="U427" s="9" t="s">
        <v>1117</v>
      </c>
      <c r="V427" s="136" t="str">
        <f t="shared" si="483"/>
        <v/>
      </c>
      <c r="X427" s="9">
        <f t="shared" si="484"/>
        <v>1</v>
      </c>
      <c r="Y427" s="9">
        <f t="shared" si="485"/>
        <v>1</v>
      </c>
      <c r="Z427" s="9">
        <f t="shared" si="486"/>
        <v>1</v>
      </c>
      <c r="AA427" s="9">
        <f t="shared" si="487"/>
        <v>1</v>
      </c>
      <c r="AB427" s="11" t="str">
        <f t="shared" si="488"/>
        <v xml:space="preserve">②
</v>
      </c>
      <c r="AD427" s="43">
        <f t="shared" si="489"/>
        <v>0</v>
      </c>
      <c r="AE427" s="43">
        <f t="shared" si="490"/>
        <v>8.5</v>
      </c>
      <c r="AF427" s="43">
        <f t="shared" si="491"/>
        <v>0</v>
      </c>
      <c r="AH427" s="12" t="str">
        <f t="shared" si="443"/>
        <v>16款　国庫支出金</v>
      </c>
      <c r="AI427" s="12" t="str">
        <f t="shared" si="444"/>
        <v>2項　国庫補助金</v>
      </c>
      <c r="AJ427" s="12" t="str">
        <f t="shared" si="445"/>
        <v>5目　環境費国庫補助金</v>
      </c>
      <c r="AK427" s="12" t="str">
        <f t="shared" si="446"/>
        <v>1節　環境費補助金</v>
      </c>
      <c r="AM427" s="12" t="str">
        <f t="shared" si="447"/>
        <v>16款　国庫支出金2項　国庫補助金5目　環境費国庫補助金1節　環境費補助金</v>
      </c>
      <c r="AP427" s="12" t="str">
        <f t="shared" si="448"/>
        <v>16款　国庫支出金2項　国庫補助金5目　環境費国庫補助金1節　環境費補助金</v>
      </c>
      <c r="AQ427" s="9" t="str">
        <f t="shared" si="449"/>
        <v>16款　国庫支出金2項　国庫補助金5目　環境費国庫補助金1節　環境費補助金</v>
      </c>
    </row>
    <row r="428" spans="1:48" ht="39.6">
      <c r="A428" s="90">
        <f t="shared" si="477"/>
        <v>421</v>
      </c>
      <c r="B428" s="45"/>
      <c r="C428" s="45"/>
      <c r="D428" s="45"/>
      <c r="E428" s="107"/>
      <c r="F428" s="107" t="s">
        <v>1328</v>
      </c>
      <c r="G428" s="47" t="s">
        <v>963</v>
      </c>
      <c r="H428" s="41">
        <f>86473-2071</f>
        <v>84402</v>
      </c>
      <c r="I428" s="41"/>
      <c r="J428" s="41">
        <f t="shared" ref="J428:J429" si="516">+I428-H428</f>
        <v>-84402</v>
      </c>
      <c r="K428" s="42"/>
      <c r="L428" s="121"/>
      <c r="M428" s="115" t="str">
        <f t="shared" ref="M428:M429" si="517">IF(AND(I428&lt;&gt;0,H428=0),"○","")</f>
        <v/>
      </c>
      <c r="N428" s="29" t="str">
        <f t="shared" ref="N428:N429" si="518">IF(B428&lt;&gt;"","款","-")</f>
        <v>-</v>
      </c>
      <c r="O428" s="29" t="str">
        <f t="shared" ref="O428:O429" si="519">IF(C428&lt;&gt;"","項","-")</f>
        <v>-</v>
      </c>
      <c r="P428" s="29" t="str">
        <f t="shared" ref="P428:P429" si="520">IF(D428&lt;&gt;"","目","-")</f>
        <v>-</v>
      </c>
      <c r="Q428" s="29" t="str">
        <f t="shared" ref="Q428:Q429" si="521">IF(E428&lt;&gt;"","節","-")</f>
        <v>-</v>
      </c>
      <c r="R428" s="29" t="str">
        <f t="shared" ref="R428:R429" si="522">IF(F428&lt;&gt;"","事項","-")</f>
        <v>事項</v>
      </c>
      <c r="U428" s="9" t="s">
        <v>1117</v>
      </c>
      <c r="V428" s="146" t="str">
        <f t="shared" ref="V428:V429" si="523">IF(G428&lt;&gt;"",G428,"")</f>
        <v>環境局</v>
      </c>
      <c r="X428" s="9">
        <f t="shared" ref="X428:X429" si="524">IF(LENB(D428)/2&gt;13.5,2,1)</f>
        <v>1</v>
      </c>
      <c r="Y428" s="9">
        <f t="shared" ref="Y428:Y429" si="525">IF(LENB(E428)/2&gt;26.5,3,IF(LENB(E428)/2&gt;13.5,2,1))</f>
        <v>1</v>
      </c>
      <c r="Z428" s="9">
        <f t="shared" ref="Z428:Z429" si="526">IF(LENB(F428)/2&gt;51,4,IF(LENB(F428)/2&gt;34,3,IF(LENB(F428)/2&gt;17,2,1)))</f>
        <v>2</v>
      </c>
      <c r="AA428" s="9">
        <f t="shared" ref="AA428:AA429" si="527">MAX(X428:Z428)</f>
        <v>2</v>
      </c>
      <c r="AB428" s="11" t="str">
        <f t="shared" ref="AB428:AB429" si="528">IF(AA428=4,"⑤"&amp;CHAR(10)&amp;CHAR(10)&amp;CHAR(10)&amp;CHAR(10),IF(AA428=3,"④"&amp;CHAR(10)&amp;CHAR(10)&amp;CHAR(10),IF(AA428=2,"③"&amp;CHAR(10)&amp;CHAR(10),"②"&amp;CHAR(10))))</f>
        <v xml:space="preserve">③
</v>
      </c>
      <c r="AD428" s="43">
        <f t="shared" ref="AD428:AD429" si="529">LENB(D428)/2</f>
        <v>0</v>
      </c>
      <c r="AE428" s="43">
        <f t="shared" ref="AE428:AE429" si="530">LENB(E428)/2</f>
        <v>0</v>
      </c>
      <c r="AF428" s="43">
        <f t="shared" ref="AF428:AF429" si="531">LENB(F428)/2</f>
        <v>22</v>
      </c>
      <c r="AH428" s="12" t="str">
        <f t="shared" ref="AH428:AH429" si="532">IF(N428="款",B428,AH427)</f>
        <v>16款　国庫支出金</v>
      </c>
      <c r="AI428" s="12" t="str">
        <f t="shared" ref="AI428:AI429" si="533">IF(AH427=AH428,IF(O428="項",C428,AI427),0)</f>
        <v>2項　国庫補助金</v>
      </c>
      <c r="AJ428" s="12" t="str">
        <f t="shared" ref="AJ428:AJ429" si="534">IF(AI427=AI428,IF(P428="目",D428,AJ427),0)</f>
        <v>5目　環境費国庫補助金</v>
      </c>
      <c r="AK428" s="12" t="str">
        <f t="shared" ref="AK428:AK429" si="535">IF(AJ427=AJ428,IF(Q428="節",E428,"事項"),0)</f>
        <v>事項</v>
      </c>
      <c r="AM428" s="12">
        <f t="shared" ref="AM428:AM429" si="536">IF(AI428=0,AH428,IF(AJ428=0,CONCATENATE(AH428,AI428),IF(AK428=0,CONCATENATE(AH428,AI428,AJ428),IF(AK428="事項",0,CONCATENATE(AH428,AI428,AJ428,AK428)))))</f>
        <v>0</v>
      </c>
      <c r="AP428" s="12" t="str">
        <f t="shared" ref="AP428:AP429" si="537">IF(AM428=0,AP427,AM428)</f>
        <v>16款　国庫支出金2項　国庫補助金5目　環境費国庫補助金1節　環境費補助金</v>
      </c>
      <c r="AQ428" s="9" t="str">
        <f t="shared" ref="AQ428:AQ429" si="538">CONCATENATE(AP428,V428)</f>
        <v>16款　国庫支出金2項　国庫補助金5目　環境費国庫補助金1節　環境費補助金環境局</v>
      </c>
    </row>
    <row r="429" spans="1:48" ht="41.25" customHeight="1">
      <c r="A429" s="90">
        <f t="shared" si="477"/>
        <v>422</v>
      </c>
      <c r="B429" s="45"/>
      <c r="C429" s="45"/>
      <c r="D429" s="45"/>
      <c r="E429" s="107"/>
      <c r="F429" s="107" t="s">
        <v>1329</v>
      </c>
      <c r="G429" s="47" t="s">
        <v>963</v>
      </c>
      <c r="H429" s="41">
        <v>2071</v>
      </c>
      <c r="I429" s="41"/>
      <c r="J429" s="41">
        <f t="shared" si="516"/>
        <v>-2071</v>
      </c>
      <c r="K429" s="42"/>
      <c r="L429" s="121"/>
      <c r="M429" s="115" t="str">
        <f t="shared" si="517"/>
        <v/>
      </c>
      <c r="N429" s="29" t="str">
        <f t="shared" si="518"/>
        <v>-</v>
      </c>
      <c r="O429" s="29" t="str">
        <f t="shared" si="519"/>
        <v>-</v>
      </c>
      <c r="P429" s="29" t="str">
        <f t="shared" si="520"/>
        <v>-</v>
      </c>
      <c r="Q429" s="29" t="str">
        <f t="shared" si="521"/>
        <v>-</v>
      </c>
      <c r="R429" s="29" t="str">
        <f t="shared" si="522"/>
        <v>事項</v>
      </c>
      <c r="U429" s="9" t="s">
        <v>1117</v>
      </c>
      <c r="V429" s="146" t="str">
        <f t="shared" si="523"/>
        <v>環境局</v>
      </c>
      <c r="X429" s="9">
        <f t="shared" si="524"/>
        <v>1</v>
      </c>
      <c r="Y429" s="9">
        <f t="shared" si="525"/>
        <v>1</v>
      </c>
      <c r="Z429" s="9">
        <f t="shared" si="526"/>
        <v>2</v>
      </c>
      <c r="AA429" s="9">
        <f t="shared" si="527"/>
        <v>2</v>
      </c>
      <c r="AB429" s="11" t="str">
        <f t="shared" si="528"/>
        <v xml:space="preserve">③
</v>
      </c>
      <c r="AD429" s="43">
        <f t="shared" si="529"/>
        <v>0</v>
      </c>
      <c r="AE429" s="43">
        <f t="shared" si="530"/>
        <v>0</v>
      </c>
      <c r="AF429" s="43">
        <f t="shared" si="531"/>
        <v>21</v>
      </c>
      <c r="AH429" s="12" t="str">
        <f t="shared" si="532"/>
        <v>16款　国庫支出金</v>
      </c>
      <c r="AI429" s="12" t="str">
        <f t="shared" si="533"/>
        <v>2項　国庫補助金</v>
      </c>
      <c r="AJ429" s="12" t="str">
        <f t="shared" si="534"/>
        <v>5目　環境費国庫補助金</v>
      </c>
      <c r="AK429" s="12" t="str">
        <f t="shared" si="535"/>
        <v>事項</v>
      </c>
      <c r="AM429" s="12">
        <f t="shared" si="536"/>
        <v>0</v>
      </c>
      <c r="AP429" s="12" t="str">
        <f t="shared" si="537"/>
        <v>16款　国庫支出金2項　国庫補助金5目　環境費国庫補助金1節　環境費補助金</v>
      </c>
      <c r="AQ429" s="9" t="str">
        <f t="shared" si="538"/>
        <v>16款　国庫支出金2項　国庫補助金5目　環境費国庫補助金1節　環境費補助金環境局</v>
      </c>
    </row>
    <row r="430" spans="1:48" ht="40.5" customHeight="1">
      <c r="A430" s="148">
        <f t="shared" si="477"/>
        <v>423</v>
      </c>
      <c r="B430" s="45"/>
      <c r="C430" s="45"/>
      <c r="D430" s="48"/>
      <c r="E430" s="108" t="s">
        <v>1122</v>
      </c>
      <c r="F430" s="108" t="s">
        <v>1306</v>
      </c>
      <c r="G430" s="94" t="s">
        <v>963</v>
      </c>
      <c r="H430" s="51">
        <v>12858</v>
      </c>
      <c r="I430" s="51"/>
      <c r="J430" s="51">
        <f t="shared" si="494"/>
        <v>-12858</v>
      </c>
      <c r="K430" s="92"/>
      <c r="L430" s="122"/>
      <c r="M430" s="115" t="str">
        <f t="shared" si="495"/>
        <v/>
      </c>
      <c r="N430" s="29" t="str">
        <f t="shared" si="478"/>
        <v>-</v>
      </c>
      <c r="O430" s="29" t="str">
        <f t="shared" si="479"/>
        <v>-</v>
      </c>
      <c r="P430" s="29" t="str">
        <f t="shared" si="480"/>
        <v>-</v>
      </c>
      <c r="Q430" s="29" t="str">
        <f t="shared" si="481"/>
        <v>節</v>
      </c>
      <c r="R430" s="29" t="str">
        <f t="shared" si="482"/>
        <v>事項</v>
      </c>
      <c r="U430" s="9" t="s">
        <v>1117</v>
      </c>
      <c r="V430" s="136" t="str">
        <f t="shared" si="483"/>
        <v>環境局</v>
      </c>
      <c r="X430" s="9">
        <f t="shared" si="484"/>
        <v>1</v>
      </c>
      <c r="Y430" s="9">
        <f t="shared" si="485"/>
        <v>1</v>
      </c>
      <c r="Z430" s="9">
        <f t="shared" si="486"/>
        <v>2</v>
      </c>
      <c r="AA430" s="9">
        <f t="shared" si="487"/>
        <v>2</v>
      </c>
      <c r="AB430" s="11" t="str">
        <f t="shared" si="488"/>
        <v xml:space="preserve">③
</v>
      </c>
      <c r="AD430" s="43">
        <f t="shared" si="489"/>
        <v>0</v>
      </c>
      <c r="AE430" s="43">
        <f t="shared" si="490"/>
        <v>11.5</v>
      </c>
      <c r="AF430" s="43">
        <f t="shared" si="491"/>
        <v>21</v>
      </c>
      <c r="AH430" s="12" t="str">
        <f>IF(N430="款",B430,AH427)</f>
        <v>16款　国庫支出金</v>
      </c>
      <c r="AI430" s="12" t="str">
        <f>IF(AH427=AH430,IF(O430="項",C430,AI427),0)</f>
        <v>2項　国庫補助金</v>
      </c>
      <c r="AJ430" s="12" t="str">
        <f>IF(AI427=AI430,IF(P430="目",D430,AJ427),0)</f>
        <v>5目　環境費国庫補助金</v>
      </c>
      <c r="AK430" s="12" t="str">
        <f>IF(AJ427=AJ430,IF(Q430="節",E430,"事項"),0)</f>
        <v>2節　廃棄物処理費補助金</v>
      </c>
      <c r="AM430" s="12" t="str">
        <f t="shared" si="447"/>
        <v>16款　国庫支出金2項　国庫補助金5目　環境費国庫補助金2節　廃棄物処理費補助金</v>
      </c>
      <c r="AP430" s="12" t="str">
        <f>IF(AM430=0,AP427,AM430)</f>
        <v>16款　国庫支出金2項　国庫補助金5目　環境費国庫補助金2節　廃棄物処理費補助金</v>
      </c>
      <c r="AQ430" s="9" t="str">
        <f t="shared" si="449"/>
        <v>16款　国庫支出金2項　国庫補助金5目　環境費国庫補助金2節　廃棄物処理費補助金環境局</v>
      </c>
    </row>
    <row r="431" spans="1:48" ht="26.4">
      <c r="A431" s="90">
        <f t="shared" si="477"/>
        <v>424</v>
      </c>
      <c r="B431" s="45"/>
      <c r="C431" s="45"/>
      <c r="D431" s="331" t="s">
        <v>180</v>
      </c>
      <c r="E431" s="333"/>
      <c r="F431" s="46"/>
      <c r="G431" s="47"/>
      <c r="H431" s="41">
        <f>SUM(H432,H436,H440,H443:H444,H448:H449)</f>
        <v>6774257</v>
      </c>
      <c r="I431" s="41">
        <f>SUM(I432,I436,I440,I443:I444,I448:I449)</f>
        <v>0</v>
      </c>
      <c r="J431" s="41">
        <f t="shared" si="494"/>
        <v>-6774257</v>
      </c>
      <c r="K431" s="42"/>
      <c r="L431" s="121"/>
      <c r="M431" s="115" t="str">
        <f t="shared" si="495"/>
        <v/>
      </c>
      <c r="N431" s="29" t="str">
        <f t="shared" si="478"/>
        <v>-</v>
      </c>
      <c r="O431" s="29" t="str">
        <f t="shared" si="479"/>
        <v>-</v>
      </c>
      <c r="P431" s="29" t="str">
        <f t="shared" si="480"/>
        <v>目</v>
      </c>
      <c r="Q431" s="29" t="str">
        <f t="shared" si="481"/>
        <v>-</v>
      </c>
      <c r="R431" s="29" t="str">
        <f t="shared" si="482"/>
        <v>-</v>
      </c>
      <c r="U431" s="9" t="s">
        <v>1117</v>
      </c>
      <c r="V431" s="136" t="str">
        <f t="shared" si="483"/>
        <v/>
      </c>
      <c r="X431" s="9">
        <f t="shared" si="484"/>
        <v>1</v>
      </c>
      <c r="Y431" s="9">
        <f t="shared" si="485"/>
        <v>1</v>
      </c>
      <c r="Z431" s="9">
        <f t="shared" si="486"/>
        <v>1</v>
      </c>
      <c r="AA431" s="9">
        <f t="shared" si="487"/>
        <v>1</v>
      </c>
      <c r="AB431" s="11" t="str">
        <f t="shared" si="488"/>
        <v xml:space="preserve">②
</v>
      </c>
      <c r="AD431" s="43">
        <f t="shared" si="489"/>
        <v>12.5</v>
      </c>
      <c r="AE431" s="43">
        <f t="shared" si="490"/>
        <v>0</v>
      </c>
      <c r="AF431" s="43">
        <f t="shared" si="491"/>
        <v>0</v>
      </c>
      <c r="AH431" s="12" t="str">
        <f t="shared" si="443"/>
        <v>16款　国庫支出金</v>
      </c>
      <c r="AI431" s="12" t="str">
        <f t="shared" si="444"/>
        <v>2項　国庫補助金</v>
      </c>
      <c r="AJ431" s="12" t="str">
        <f t="shared" si="445"/>
        <v>6目　経済戦略費国庫補助金</v>
      </c>
      <c r="AK431" s="12">
        <f t="shared" si="446"/>
        <v>0</v>
      </c>
      <c r="AM431" s="12" t="str">
        <f t="shared" si="447"/>
        <v>16款　国庫支出金2項　国庫補助金6目　経済戦略費国庫補助金</v>
      </c>
      <c r="AP431" s="12" t="str">
        <f t="shared" si="448"/>
        <v>16款　国庫支出金2項　国庫補助金6目　経済戦略費国庫補助金</v>
      </c>
      <c r="AQ431" s="9" t="str">
        <f t="shared" si="449"/>
        <v>16款　国庫支出金2項　国庫補助金6目　経済戦略費国庫補助金</v>
      </c>
    </row>
    <row r="432" spans="1:48" ht="26.4">
      <c r="A432" s="90">
        <f t="shared" si="477"/>
        <v>425</v>
      </c>
      <c r="B432" s="45"/>
      <c r="C432" s="45"/>
      <c r="D432" s="44"/>
      <c r="E432" s="107" t="s">
        <v>181</v>
      </c>
      <c r="F432" s="107"/>
      <c r="G432" s="47"/>
      <c r="H432" s="41">
        <f>SUM(H433:H435)</f>
        <v>97435</v>
      </c>
      <c r="I432" s="41">
        <f>SUM(I433:I435)</f>
        <v>0</v>
      </c>
      <c r="J432" s="41">
        <f t="shared" si="494"/>
        <v>-97435</v>
      </c>
      <c r="K432" s="42"/>
      <c r="L432" s="121"/>
      <c r="M432" s="115" t="str">
        <f t="shared" si="495"/>
        <v/>
      </c>
      <c r="N432" s="29" t="str">
        <f t="shared" si="478"/>
        <v>-</v>
      </c>
      <c r="O432" s="29" t="str">
        <f t="shared" si="479"/>
        <v>-</v>
      </c>
      <c r="P432" s="29" t="str">
        <f t="shared" si="480"/>
        <v>-</v>
      </c>
      <c r="Q432" s="29" t="str">
        <f t="shared" si="481"/>
        <v>節</v>
      </c>
      <c r="R432" s="29" t="str">
        <f t="shared" si="482"/>
        <v>-</v>
      </c>
      <c r="U432" s="9" t="s">
        <v>1117</v>
      </c>
      <c r="V432" s="136" t="str">
        <f t="shared" si="483"/>
        <v/>
      </c>
      <c r="X432" s="9">
        <f t="shared" si="484"/>
        <v>1</v>
      </c>
      <c r="Y432" s="9">
        <f t="shared" si="485"/>
        <v>1</v>
      </c>
      <c r="Z432" s="9">
        <f t="shared" si="486"/>
        <v>1</v>
      </c>
      <c r="AA432" s="9">
        <f t="shared" si="487"/>
        <v>1</v>
      </c>
      <c r="AB432" s="11" t="str">
        <f t="shared" si="488"/>
        <v xml:space="preserve">②
</v>
      </c>
      <c r="AD432" s="43">
        <f t="shared" si="489"/>
        <v>0</v>
      </c>
      <c r="AE432" s="43">
        <f t="shared" si="490"/>
        <v>10.5</v>
      </c>
      <c r="AF432" s="43">
        <f t="shared" si="491"/>
        <v>0</v>
      </c>
      <c r="AH432" s="12" t="str">
        <f t="shared" si="443"/>
        <v>16款　国庫支出金</v>
      </c>
      <c r="AI432" s="12" t="str">
        <f t="shared" si="444"/>
        <v>2項　国庫補助金</v>
      </c>
      <c r="AJ432" s="12" t="str">
        <f t="shared" si="445"/>
        <v>6目　経済戦略費国庫補助金</v>
      </c>
      <c r="AK432" s="12" t="str">
        <f t="shared" si="446"/>
        <v>1節　経済戦略費補助金</v>
      </c>
      <c r="AM432" s="12" t="str">
        <f t="shared" si="447"/>
        <v>16款　国庫支出金2項　国庫補助金6目　経済戦略費国庫補助金1節　経済戦略費補助金</v>
      </c>
      <c r="AP432" s="12" t="str">
        <f t="shared" si="448"/>
        <v>16款　国庫支出金2項　国庫補助金6目　経済戦略費国庫補助金1節　経済戦略費補助金</v>
      </c>
      <c r="AQ432" s="9" t="str">
        <f t="shared" si="449"/>
        <v>16款　国庫支出金2項　国庫補助金6目　経済戦略費国庫補助金1節　経済戦略費補助金</v>
      </c>
    </row>
    <row r="433" spans="1:43" ht="39.6">
      <c r="A433" s="90">
        <f t="shared" si="477"/>
        <v>426</v>
      </c>
      <c r="B433" s="45"/>
      <c r="C433" s="45"/>
      <c r="D433" s="45"/>
      <c r="E433" s="107"/>
      <c r="F433" s="107" t="s">
        <v>1080</v>
      </c>
      <c r="G433" s="47" t="s">
        <v>1074</v>
      </c>
      <c r="H433" s="41">
        <v>96601</v>
      </c>
      <c r="I433" s="41"/>
      <c r="J433" s="41">
        <f t="shared" si="494"/>
        <v>-96601</v>
      </c>
      <c r="K433" s="42"/>
      <c r="L433" s="121"/>
      <c r="M433" s="115" t="str">
        <f t="shared" si="495"/>
        <v/>
      </c>
      <c r="N433" s="29" t="str">
        <f t="shared" si="478"/>
        <v>-</v>
      </c>
      <c r="O433" s="29" t="str">
        <f t="shared" si="479"/>
        <v>-</v>
      </c>
      <c r="P433" s="29" t="str">
        <f t="shared" si="480"/>
        <v>-</v>
      </c>
      <c r="Q433" s="29" t="str">
        <f t="shared" si="481"/>
        <v>-</v>
      </c>
      <c r="R433" s="29" t="str">
        <f t="shared" si="482"/>
        <v>事項</v>
      </c>
      <c r="U433" s="9" t="s">
        <v>1117</v>
      </c>
      <c r="V433" s="136" t="str">
        <f t="shared" si="483"/>
        <v>経済戦略局</v>
      </c>
      <c r="X433" s="9">
        <f t="shared" si="484"/>
        <v>1</v>
      </c>
      <c r="Y433" s="9">
        <f t="shared" si="485"/>
        <v>1</v>
      </c>
      <c r="Z433" s="9">
        <f t="shared" si="486"/>
        <v>2</v>
      </c>
      <c r="AA433" s="9">
        <f t="shared" si="487"/>
        <v>2</v>
      </c>
      <c r="AB433" s="11" t="str">
        <f t="shared" si="488"/>
        <v xml:space="preserve">③
</v>
      </c>
      <c r="AD433" s="43">
        <f t="shared" si="489"/>
        <v>0</v>
      </c>
      <c r="AE433" s="43">
        <f t="shared" si="490"/>
        <v>0</v>
      </c>
      <c r="AF433" s="43">
        <f t="shared" si="491"/>
        <v>26</v>
      </c>
      <c r="AH433" s="12" t="str">
        <f t="shared" si="443"/>
        <v>16款　国庫支出金</v>
      </c>
      <c r="AI433" s="12" t="str">
        <f t="shared" si="444"/>
        <v>2項　国庫補助金</v>
      </c>
      <c r="AJ433" s="12" t="str">
        <f t="shared" si="445"/>
        <v>6目　経済戦略費国庫補助金</v>
      </c>
      <c r="AK433" s="12" t="str">
        <f t="shared" si="446"/>
        <v>事項</v>
      </c>
      <c r="AM433" s="12">
        <f t="shared" si="447"/>
        <v>0</v>
      </c>
      <c r="AP433" s="12" t="str">
        <f t="shared" si="448"/>
        <v>16款　国庫支出金2項　国庫補助金6目　経済戦略費国庫補助金1節　経済戦略費補助金</v>
      </c>
      <c r="AQ433" s="9" t="str">
        <f t="shared" si="449"/>
        <v>16款　国庫支出金2項　国庫補助金6目　経済戦略費国庫補助金1節　経済戦略費補助金経済戦略局</v>
      </c>
    </row>
    <row r="434" spans="1:43" ht="39.6">
      <c r="A434" s="90">
        <f t="shared" si="477"/>
        <v>427</v>
      </c>
      <c r="B434" s="45"/>
      <c r="C434" s="45"/>
      <c r="D434" s="45"/>
      <c r="E434" s="107"/>
      <c r="F434" s="107" t="s">
        <v>1123</v>
      </c>
      <c r="G434" s="47" t="s">
        <v>1124</v>
      </c>
      <c r="H434" s="41">
        <v>834</v>
      </c>
      <c r="I434" s="41"/>
      <c r="J434" s="41">
        <f t="shared" si="494"/>
        <v>-834</v>
      </c>
      <c r="K434" s="42"/>
      <c r="L434" s="121"/>
      <c r="M434" s="115" t="str">
        <f t="shared" si="495"/>
        <v/>
      </c>
      <c r="N434" s="29" t="str">
        <f t="shared" si="478"/>
        <v>-</v>
      </c>
      <c r="O434" s="29" t="str">
        <f t="shared" si="479"/>
        <v>-</v>
      </c>
      <c r="P434" s="29" t="str">
        <f t="shared" si="480"/>
        <v>-</v>
      </c>
      <c r="Q434" s="29" t="str">
        <f t="shared" si="481"/>
        <v>-</v>
      </c>
      <c r="R434" s="29" t="str">
        <f t="shared" si="482"/>
        <v>事項</v>
      </c>
      <c r="U434" s="9" t="s">
        <v>1117</v>
      </c>
      <c r="V434" s="136" t="str">
        <f t="shared" si="483"/>
        <v>経済戦略局</v>
      </c>
      <c r="X434" s="9">
        <f t="shared" si="484"/>
        <v>1</v>
      </c>
      <c r="Y434" s="9">
        <f t="shared" si="485"/>
        <v>1</v>
      </c>
      <c r="Z434" s="9">
        <f t="shared" si="486"/>
        <v>2</v>
      </c>
      <c r="AA434" s="9">
        <f t="shared" si="487"/>
        <v>2</v>
      </c>
      <c r="AB434" s="11" t="str">
        <f t="shared" si="488"/>
        <v xml:space="preserve">③
</v>
      </c>
      <c r="AD434" s="43">
        <f t="shared" si="489"/>
        <v>0</v>
      </c>
      <c r="AE434" s="43">
        <f t="shared" si="490"/>
        <v>0</v>
      </c>
      <c r="AF434" s="43">
        <f t="shared" si="491"/>
        <v>24</v>
      </c>
      <c r="AH434" s="12" t="str">
        <f t="shared" si="443"/>
        <v>16款　国庫支出金</v>
      </c>
      <c r="AI434" s="12" t="str">
        <f t="shared" si="444"/>
        <v>2項　国庫補助金</v>
      </c>
      <c r="AJ434" s="12" t="str">
        <f t="shared" si="445"/>
        <v>6目　経済戦略費国庫補助金</v>
      </c>
      <c r="AK434" s="12" t="str">
        <f t="shared" si="446"/>
        <v>事項</v>
      </c>
      <c r="AM434" s="12">
        <f t="shared" si="447"/>
        <v>0</v>
      </c>
      <c r="AP434" s="12" t="str">
        <f t="shared" si="448"/>
        <v>16款　国庫支出金2項　国庫補助金6目　経済戦略費国庫補助金1節　経済戦略費補助金</v>
      </c>
      <c r="AQ434" s="9" t="str">
        <f t="shared" si="449"/>
        <v>16款　国庫支出金2項　国庫補助金6目　経済戦略費国庫補助金1節　経済戦略費補助金経済戦略局</v>
      </c>
    </row>
    <row r="435" spans="1:43" ht="40.200000000000003" thickBot="1">
      <c r="A435" s="149">
        <f t="shared" si="477"/>
        <v>428</v>
      </c>
      <c r="B435" s="153"/>
      <c r="C435" s="153"/>
      <c r="D435" s="153"/>
      <c r="E435" s="154"/>
      <c r="F435" s="154" t="s">
        <v>1245</v>
      </c>
      <c r="G435" s="155" t="s">
        <v>1074</v>
      </c>
      <c r="H435" s="65">
        <v>0</v>
      </c>
      <c r="I435" s="65"/>
      <c r="J435" s="65">
        <f>+I435-H435</f>
        <v>0</v>
      </c>
      <c r="K435" s="67"/>
      <c r="L435" s="124"/>
      <c r="M435" s="115" t="str">
        <f>IF(AND(I435&lt;&gt;0,H435=0),"○","")</f>
        <v/>
      </c>
      <c r="N435" s="29" t="str">
        <f t="shared" si="478"/>
        <v>-</v>
      </c>
      <c r="O435" s="29" t="str">
        <f t="shared" si="479"/>
        <v>-</v>
      </c>
      <c r="P435" s="29" t="str">
        <f t="shared" si="480"/>
        <v>-</v>
      </c>
      <c r="Q435" s="29" t="str">
        <f t="shared" si="481"/>
        <v>-</v>
      </c>
      <c r="R435" s="29" t="str">
        <f t="shared" si="482"/>
        <v>事項</v>
      </c>
      <c r="U435" s="9" t="s">
        <v>1117</v>
      </c>
      <c r="V435" s="136" t="str">
        <f t="shared" si="483"/>
        <v>経済戦略局</v>
      </c>
      <c r="X435" s="9">
        <f t="shared" si="484"/>
        <v>1</v>
      </c>
      <c r="Y435" s="9">
        <f t="shared" si="485"/>
        <v>1</v>
      </c>
      <c r="Z435" s="9">
        <f t="shared" si="486"/>
        <v>2</v>
      </c>
      <c r="AA435" s="9">
        <f t="shared" si="487"/>
        <v>2</v>
      </c>
      <c r="AB435" s="11" t="str">
        <f t="shared" si="488"/>
        <v xml:space="preserve">③
</v>
      </c>
      <c r="AD435" s="43">
        <f t="shared" si="489"/>
        <v>0</v>
      </c>
      <c r="AE435" s="43">
        <f t="shared" si="490"/>
        <v>0</v>
      </c>
      <c r="AF435" s="43">
        <f t="shared" si="491"/>
        <v>24</v>
      </c>
      <c r="AH435" s="12" t="str">
        <f t="shared" si="443"/>
        <v>16款　国庫支出金</v>
      </c>
      <c r="AI435" s="12" t="str">
        <f t="shared" si="444"/>
        <v>2項　国庫補助金</v>
      </c>
      <c r="AJ435" s="12" t="str">
        <f t="shared" si="445"/>
        <v>6目　経済戦略費国庫補助金</v>
      </c>
      <c r="AK435" s="12" t="str">
        <f t="shared" si="446"/>
        <v>事項</v>
      </c>
      <c r="AM435" s="12">
        <f t="shared" si="447"/>
        <v>0</v>
      </c>
      <c r="AP435" s="12" t="str">
        <f t="shared" si="448"/>
        <v>16款　国庫支出金2項　国庫補助金6目　経済戦略費国庫補助金1節　経済戦略費補助金</v>
      </c>
      <c r="AQ435" s="9" t="str">
        <f t="shared" si="449"/>
        <v>16款　国庫支出金2項　国庫補助金6目　経済戦略費国庫補助金1節　経済戦略費補助金経済戦略局</v>
      </c>
    </row>
    <row r="436" spans="1:43" ht="26.4">
      <c r="A436" s="148">
        <f t="shared" si="477"/>
        <v>429</v>
      </c>
      <c r="B436" s="45"/>
      <c r="C436" s="45"/>
      <c r="D436" s="45"/>
      <c r="E436" s="108" t="s">
        <v>182</v>
      </c>
      <c r="F436" s="108"/>
      <c r="G436" s="94"/>
      <c r="H436" s="51">
        <f>SUM(H437:H439)</f>
        <v>132266</v>
      </c>
      <c r="I436" s="51">
        <f>SUM(I437:I439)</f>
        <v>0</v>
      </c>
      <c r="J436" s="51">
        <f t="shared" si="494"/>
        <v>-132266</v>
      </c>
      <c r="K436" s="92"/>
      <c r="L436" s="122"/>
      <c r="M436" s="115" t="str">
        <f t="shared" si="495"/>
        <v/>
      </c>
      <c r="N436" s="29" t="str">
        <f t="shared" si="478"/>
        <v>-</v>
      </c>
      <c r="O436" s="29" t="str">
        <f t="shared" si="479"/>
        <v>-</v>
      </c>
      <c r="P436" s="29" t="str">
        <f t="shared" si="480"/>
        <v>-</v>
      </c>
      <c r="Q436" s="29" t="str">
        <f t="shared" si="481"/>
        <v>節</v>
      </c>
      <c r="R436" s="29" t="str">
        <f t="shared" si="482"/>
        <v>-</v>
      </c>
      <c r="U436" s="9" t="s">
        <v>1117</v>
      </c>
      <c r="V436" s="136" t="str">
        <f t="shared" si="483"/>
        <v/>
      </c>
      <c r="X436" s="9">
        <f t="shared" si="484"/>
        <v>1</v>
      </c>
      <c r="Y436" s="9">
        <f t="shared" si="485"/>
        <v>1</v>
      </c>
      <c r="Z436" s="9">
        <f t="shared" si="486"/>
        <v>1</v>
      </c>
      <c r="AA436" s="9">
        <f t="shared" si="487"/>
        <v>1</v>
      </c>
      <c r="AB436" s="11" t="str">
        <f t="shared" si="488"/>
        <v xml:space="preserve">②
</v>
      </c>
      <c r="AD436" s="43">
        <f t="shared" si="489"/>
        <v>0</v>
      </c>
      <c r="AE436" s="43">
        <f t="shared" si="490"/>
        <v>8.5</v>
      </c>
      <c r="AF436" s="43">
        <f t="shared" si="491"/>
        <v>0</v>
      </c>
      <c r="AH436" s="12" t="str">
        <f t="shared" si="443"/>
        <v>16款　国庫支出金</v>
      </c>
      <c r="AI436" s="12" t="str">
        <f t="shared" si="444"/>
        <v>2項　国庫補助金</v>
      </c>
      <c r="AJ436" s="12" t="str">
        <f t="shared" si="445"/>
        <v>6目　経済戦略費国庫補助金</v>
      </c>
      <c r="AK436" s="12" t="str">
        <f t="shared" si="446"/>
        <v>2節　観光費補助金</v>
      </c>
      <c r="AM436" s="12" t="str">
        <f t="shared" si="447"/>
        <v>16款　国庫支出金2項　国庫補助金6目　経済戦略費国庫補助金2節　観光費補助金</v>
      </c>
      <c r="AP436" s="12" t="str">
        <f t="shared" si="448"/>
        <v>16款　国庫支出金2項　国庫補助金6目　経済戦略費国庫補助金2節　観光費補助金</v>
      </c>
      <c r="AQ436" s="9" t="str">
        <f t="shared" si="449"/>
        <v>16款　国庫支出金2項　国庫補助金6目　経済戦略費国庫補助金2節　観光費補助金</v>
      </c>
    </row>
    <row r="437" spans="1:43" ht="40.5" customHeight="1">
      <c r="A437" s="148">
        <f t="shared" si="477"/>
        <v>430</v>
      </c>
      <c r="B437" s="45"/>
      <c r="C437" s="45"/>
      <c r="D437" s="45"/>
      <c r="E437" s="108"/>
      <c r="F437" s="108" t="s">
        <v>1081</v>
      </c>
      <c r="G437" s="94" t="s">
        <v>1074</v>
      </c>
      <c r="H437" s="51">
        <v>123533</v>
      </c>
      <c r="I437" s="51"/>
      <c r="J437" s="51">
        <f t="shared" ref="J437" si="539">+I437-H437</f>
        <v>-123533</v>
      </c>
      <c r="K437" s="92"/>
      <c r="L437" s="122"/>
      <c r="M437" s="115" t="s">
        <v>1126</v>
      </c>
      <c r="N437" s="29" t="str">
        <f t="shared" si="478"/>
        <v>-</v>
      </c>
      <c r="O437" s="29" t="str">
        <f t="shared" si="479"/>
        <v>-</v>
      </c>
      <c r="P437" s="29" t="str">
        <f t="shared" si="480"/>
        <v>-</v>
      </c>
      <c r="Q437" s="29" t="str">
        <f t="shared" si="481"/>
        <v>-</v>
      </c>
      <c r="R437" s="29" t="str">
        <f t="shared" si="482"/>
        <v>事項</v>
      </c>
      <c r="U437" s="9" t="s">
        <v>1117</v>
      </c>
      <c r="V437" s="136" t="str">
        <f t="shared" si="483"/>
        <v>経済戦略局</v>
      </c>
      <c r="X437" s="9">
        <f t="shared" si="484"/>
        <v>1</v>
      </c>
      <c r="Y437" s="9">
        <f t="shared" si="485"/>
        <v>1</v>
      </c>
      <c r="Z437" s="9">
        <f t="shared" si="486"/>
        <v>2</v>
      </c>
      <c r="AA437" s="9">
        <f t="shared" si="487"/>
        <v>2</v>
      </c>
      <c r="AB437" s="11" t="str">
        <f t="shared" si="488"/>
        <v xml:space="preserve">③
</v>
      </c>
      <c r="AD437" s="43">
        <f t="shared" si="489"/>
        <v>0</v>
      </c>
      <c r="AE437" s="43">
        <f t="shared" si="490"/>
        <v>0</v>
      </c>
      <c r="AF437" s="43">
        <f t="shared" si="491"/>
        <v>21</v>
      </c>
      <c r="AH437" s="12" t="str">
        <f t="shared" si="443"/>
        <v>16款　国庫支出金</v>
      </c>
      <c r="AI437" s="12" t="str">
        <f t="shared" si="444"/>
        <v>2項　国庫補助金</v>
      </c>
      <c r="AJ437" s="12" t="str">
        <f t="shared" si="445"/>
        <v>6目　経済戦略費国庫補助金</v>
      </c>
      <c r="AK437" s="12" t="str">
        <f t="shared" si="446"/>
        <v>事項</v>
      </c>
      <c r="AM437" s="12">
        <f t="shared" si="447"/>
        <v>0</v>
      </c>
      <c r="AP437" s="12" t="str">
        <f t="shared" si="448"/>
        <v>16款　国庫支出金2項　国庫補助金6目　経済戦略費国庫補助金2節　観光費補助金</v>
      </c>
      <c r="AQ437" s="9" t="str">
        <f t="shared" si="449"/>
        <v>16款　国庫支出金2項　国庫補助金6目　経済戦略費国庫補助金2節　観光費補助金経済戦略局</v>
      </c>
    </row>
    <row r="438" spans="1:43" ht="40.5" customHeight="1">
      <c r="A438" s="148">
        <f t="shared" si="477"/>
        <v>431</v>
      </c>
      <c r="B438" s="45"/>
      <c r="C438" s="45"/>
      <c r="D438" s="45"/>
      <c r="E438" s="108"/>
      <c r="F438" s="108" t="s">
        <v>1125</v>
      </c>
      <c r="G438" s="94" t="s">
        <v>1124</v>
      </c>
      <c r="H438" s="51">
        <v>7136</v>
      </c>
      <c r="I438" s="51"/>
      <c r="J438" s="51">
        <f t="shared" si="494"/>
        <v>-7136</v>
      </c>
      <c r="K438" s="92"/>
      <c r="L438" s="122"/>
      <c r="M438" s="115" t="s">
        <v>1126</v>
      </c>
      <c r="N438" s="29" t="str">
        <f t="shared" si="478"/>
        <v>-</v>
      </c>
      <c r="O438" s="29" t="str">
        <f t="shared" si="479"/>
        <v>-</v>
      </c>
      <c r="P438" s="29" t="str">
        <f t="shared" si="480"/>
        <v>-</v>
      </c>
      <c r="Q438" s="29" t="str">
        <f t="shared" si="481"/>
        <v>-</v>
      </c>
      <c r="R438" s="29" t="str">
        <f t="shared" si="482"/>
        <v>事項</v>
      </c>
      <c r="U438" s="9" t="s">
        <v>1117</v>
      </c>
      <c r="V438" s="136" t="str">
        <f t="shared" si="483"/>
        <v>経済戦略局</v>
      </c>
      <c r="X438" s="9">
        <f t="shared" si="484"/>
        <v>1</v>
      </c>
      <c r="Y438" s="9">
        <f t="shared" si="485"/>
        <v>1</v>
      </c>
      <c r="Z438" s="9">
        <f t="shared" si="486"/>
        <v>2</v>
      </c>
      <c r="AA438" s="9">
        <f t="shared" si="487"/>
        <v>2</v>
      </c>
      <c r="AB438" s="11" t="str">
        <f t="shared" si="488"/>
        <v xml:space="preserve">③
</v>
      </c>
      <c r="AD438" s="43">
        <f t="shared" si="489"/>
        <v>0</v>
      </c>
      <c r="AE438" s="43">
        <f t="shared" si="490"/>
        <v>0</v>
      </c>
      <c r="AF438" s="43">
        <f t="shared" si="491"/>
        <v>22</v>
      </c>
      <c r="AH438" s="12" t="str">
        <f t="shared" si="443"/>
        <v>16款　国庫支出金</v>
      </c>
      <c r="AI438" s="12" t="str">
        <f t="shared" si="444"/>
        <v>2項　国庫補助金</v>
      </c>
      <c r="AJ438" s="12" t="str">
        <f t="shared" si="445"/>
        <v>6目　経済戦略費国庫補助金</v>
      </c>
      <c r="AK438" s="12" t="str">
        <f t="shared" si="446"/>
        <v>事項</v>
      </c>
      <c r="AM438" s="12">
        <f t="shared" si="447"/>
        <v>0</v>
      </c>
      <c r="AP438" s="12" t="str">
        <f t="shared" si="448"/>
        <v>16款　国庫支出金2項　国庫補助金6目　経済戦略費国庫補助金2節　観光費補助金</v>
      </c>
      <c r="AQ438" s="9" t="str">
        <f t="shared" si="449"/>
        <v>16款　国庫支出金2項　国庫補助金6目　経済戦略費国庫補助金2節　観光費補助金経済戦略局</v>
      </c>
    </row>
    <row r="439" spans="1:43" ht="40.5" customHeight="1">
      <c r="A439" s="90">
        <f t="shared" si="477"/>
        <v>432</v>
      </c>
      <c r="B439" s="45"/>
      <c r="C439" s="45"/>
      <c r="D439" s="45"/>
      <c r="E439" s="107"/>
      <c r="F439" s="107" t="s">
        <v>1127</v>
      </c>
      <c r="G439" s="47" t="s">
        <v>1124</v>
      </c>
      <c r="H439" s="41">
        <v>1597</v>
      </c>
      <c r="I439" s="41"/>
      <c r="J439" s="41">
        <f t="shared" si="494"/>
        <v>-1597</v>
      </c>
      <c r="K439" s="42"/>
      <c r="L439" s="121"/>
      <c r="M439" s="115" t="s">
        <v>1126</v>
      </c>
      <c r="N439" s="29" t="str">
        <f t="shared" si="478"/>
        <v>-</v>
      </c>
      <c r="O439" s="29" t="str">
        <f t="shared" si="479"/>
        <v>-</v>
      </c>
      <c r="P439" s="29" t="str">
        <f t="shared" si="480"/>
        <v>-</v>
      </c>
      <c r="Q439" s="29" t="str">
        <f t="shared" si="481"/>
        <v>-</v>
      </c>
      <c r="R439" s="29" t="str">
        <f t="shared" si="482"/>
        <v>事項</v>
      </c>
      <c r="U439" s="9" t="s">
        <v>1117</v>
      </c>
      <c r="V439" s="136" t="str">
        <f t="shared" si="483"/>
        <v>経済戦略局</v>
      </c>
      <c r="X439" s="9">
        <f t="shared" si="484"/>
        <v>1</v>
      </c>
      <c r="Y439" s="9">
        <f t="shared" si="485"/>
        <v>1</v>
      </c>
      <c r="Z439" s="9">
        <f t="shared" si="486"/>
        <v>2</v>
      </c>
      <c r="AA439" s="9">
        <f t="shared" si="487"/>
        <v>2</v>
      </c>
      <c r="AB439" s="11" t="str">
        <f t="shared" si="488"/>
        <v xml:space="preserve">③
</v>
      </c>
      <c r="AD439" s="43">
        <f t="shared" si="489"/>
        <v>0</v>
      </c>
      <c r="AE439" s="43">
        <f t="shared" si="490"/>
        <v>0</v>
      </c>
      <c r="AF439" s="43">
        <f t="shared" si="491"/>
        <v>31</v>
      </c>
      <c r="AH439" s="12" t="str">
        <f t="shared" si="443"/>
        <v>16款　国庫支出金</v>
      </c>
      <c r="AI439" s="12" t="str">
        <f t="shared" si="444"/>
        <v>2項　国庫補助金</v>
      </c>
      <c r="AJ439" s="12" t="str">
        <f t="shared" si="445"/>
        <v>6目　経済戦略費国庫補助金</v>
      </c>
      <c r="AK439" s="12" t="str">
        <f t="shared" si="446"/>
        <v>事項</v>
      </c>
      <c r="AM439" s="12">
        <f t="shared" si="447"/>
        <v>0</v>
      </c>
      <c r="AP439" s="12" t="str">
        <f t="shared" si="448"/>
        <v>16款　国庫支出金2項　国庫補助金6目　経済戦略費国庫補助金2節　観光費補助金</v>
      </c>
      <c r="AQ439" s="9" t="str">
        <f t="shared" si="449"/>
        <v>16款　国庫支出金2項　国庫補助金6目　経済戦略費国庫補助金2節　観光費補助金経済戦略局</v>
      </c>
    </row>
    <row r="440" spans="1:43" ht="26.4">
      <c r="A440" s="90">
        <f t="shared" si="477"/>
        <v>433</v>
      </c>
      <c r="B440" s="45"/>
      <c r="C440" s="45"/>
      <c r="D440" s="45"/>
      <c r="E440" s="107" t="s">
        <v>183</v>
      </c>
      <c r="F440" s="107"/>
      <c r="G440" s="47"/>
      <c r="H440" s="41">
        <f>H441+H442</f>
        <v>4983</v>
      </c>
      <c r="I440" s="41">
        <f>I441+I442</f>
        <v>0</v>
      </c>
      <c r="J440" s="41">
        <f t="shared" si="494"/>
        <v>-4983</v>
      </c>
      <c r="K440" s="42"/>
      <c r="L440" s="121"/>
      <c r="M440" s="115" t="str">
        <f t="shared" si="495"/>
        <v/>
      </c>
      <c r="N440" s="29" t="str">
        <f t="shared" si="478"/>
        <v>-</v>
      </c>
      <c r="O440" s="29" t="str">
        <f t="shared" si="479"/>
        <v>-</v>
      </c>
      <c r="P440" s="29" t="str">
        <f t="shared" si="480"/>
        <v>-</v>
      </c>
      <c r="Q440" s="29" t="str">
        <f t="shared" si="481"/>
        <v>節</v>
      </c>
      <c r="R440" s="29" t="str">
        <f t="shared" si="482"/>
        <v>-</v>
      </c>
      <c r="U440" s="9" t="s">
        <v>1117</v>
      </c>
      <c r="V440" s="136" t="str">
        <f t="shared" si="483"/>
        <v/>
      </c>
      <c r="X440" s="9">
        <f t="shared" si="484"/>
        <v>1</v>
      </c>
      <c r="Y440" s="9">
        <f t="shared" si="485"/>
        <v>1</v>
      </c>
      <c r="Z440" s="9">
        <f t="shared" si="486"/>
        <v>1</v>
      </c>
      <c r="AA440" s="9">
        <f t="shared" si="487"/>
        <v>1</v>
      </c>
      <c r="AB440" s="11" t="str">
        <f t="shared" si="488"/>
        <v xml:space="preserve">②
</v>
      </c>
      <c r="AD440" s="43">
        <f t="shared" si="489"/>
        <v>0</v>
      </c>
      <c r="AE440" s="43">
        <f t="shared" si="490"/>
        <v>10.5</v>
      </c>
      <c r="AF440" s="43">
        <f t="shared" si="491"/>
        <v>0</v>
      </c>
      <c r="AH440" s="12" t="str">
        <f t="shared" si="443"/>
        <v>16款　国庫支出金</v>
      </c>
      <c r="AI440" s="12" t="str">
        <f t="shared" si="444"/>
        <v>2項　国庫補助金</v>
      </c>
      <c r="AJ440" s="12" t="str">
        <f t="shared" si="445"/>
        <v>6目　経済戦略費国庫補助金</v>
      </c>
      <c r="AK440" s="12" t="str">
        <f t="shared" si="446"/>
        <v>3節　文化振興費補助金</v>
      </c>
      <c r="AM440" s="12" t="str">
        <f t="shared" si="447"/>
        <v>16款　国庫支出金2項　国庫補助金6目　経済戦略費国庫補助金3節　文化振興費補助金</v>
      </c>
      <c r="AP440" s="12" t="str">
        <f t="shared" si="448"/>
        <v>16款　国庫支出金2項　国庫補助金6目　経済戦略費国庫補助金3節　文化振興費補助金</v>
      </c>
      <c r="AQ440" s="9" t="str">
        <f t="shared" si="449"/>
        <v>16款　国庫支出金2項　国庫補助金6目　経済戦略費国庫補助金3節　文化振興費補助金</v>
      </c>
    </row>
    <row r="441" spans="1:43" ht="39.6">
      <c r="A441" s="90">
        <f t="shared" si="477"/>
        <v>434</v>
      </c>
      <c r="B441" s="45"/>
      <c r="C441" s="45"/>
      <c r="D441" s="45"/>
      <c r="E441" s="107"/>
      <c r="F441" s="107" t="s">
        <v>1082</v>
      </c>
      <c r="G441" s="47" t="s">
        <v>1074</v>
      </c>
      <c r="H441" s="41">
        <v>4983</v>
      </c>
      <c r="I441" s="41"/>
      <c r="J441" s="41">
        <f t="shared" ref="J441:J442" si="540">+I441-H441</f>
        <v>-4983</v>
      </c>
      <c r="K441" s="42"/>
      <c r="L441" s="121"/>
      <c r="M441" s="115" t="str">
        <f t="shared" ref="M441:M442" si="541">IF(AND(I441&lt;&gt;0,H441=0),"○","")</f>
        <v/>
      </c>
      <c r="N441" s="29" t="str">
        <f t="shared" ref="N441:N442" si="542">IF(B441&lt;&gt;"","款","-")</f>
        <v>-</v>
      </c>
      <c r="O441" s="29" t="str">
        <f t="shared" ref="O441:O442" si="543">IF(C441&lt;&gt;"","項","-")</f>
        <v>-</v>
      </c>
      <c r="P441" s="29" t="str">
        <f t="shared" ref="P441:P442" si="544">IF(D441&lt;&gt;"","目","-")</f>
        <v>-</v>
      </c>
      <c r="Q441" s="29" t="str">
        <f t="shared" ref="Q441:Q442" si="545">IF(E441&lt;&gt;"","節","-")</f>
        <v>-</v>
      </c>
      <c r="R441" s="29" t="str">
        <f t="shared" ref="R441:R442" si="546">IF(F441&lt;&gt;"","事項","-")</f>
        <v>事項</v>
      </c>
      <c r="U441" s="9" t="s">
        <v>1117</v>
      </c>
      <c r="V441" s="146" t="str">
        <f t="shared" ref="V441:V442" si="547">IF(G441&lt;&gt;"",G441,"")</f>
        <v>経済戦略局</v>
      </c>
      <c r="X441" s="9">
        <f t="shared" ref="X441:X442" si="548">IF(LENB(D441)/2&gt;13.5,2,1)</f>
        <v>1</v>
      </c>
      <c r="Y441" s="9">
        <f t="shared" ref="Y441:Y442" si="549">IF(LENB(E441)/2&gt;26.5,3,IF(LENB(E441)/2&gt;13.5,2,1))</f>
        <v>1</v>
      </c>
      <c r="Z441" s="9">
        <f t="shared" ref="Z441:Z442" si="550">IF(LENB(F441)/2&gt;51,4,IF(LENB(F441)/2&gt;34,3,IF(LENB(F441)/2&gt;17,2,1)))</f>
        <v>2</v>
      </c>
      <c r="AA441" s="9">
        <f t="shared" ref="AA441:AA442" si="551">MAX(X441:Z441)</f>
        <v>2</v>
      </c>
      <c r="AB441" s="11" t="str">
        <f t="shared" ref="AB441:AB442" si="552">IF(AA441=4,"⑤"&amp;CHAR(10)&amp;CHAR(10)&amp;CHAR(10)&amp;CHAR(10),IF(AA441=3,"④"&amp;CHAR(10)&amp;CHAR(10)&amp;CHAR(10),IF(AA441=2,"③"&amp;CHAR(10)&amp;CHAR(10),"②"&amp;CHAR(10))))</f>
        <v xml:space="preserve">③
</v>
      </c>
      <c r="AD441" s="43">
        <f t="shared" ref="AD441:AD442" si="553">LENB(D441)/2</f>
        <v>0</v>
      </c>
      <c r="AE441" s="43">
        <f t="shared" ref="AE441:AE442" si="554">LENB(E441)/2</f>
        <v>0</v>
      </c>
      <c r="AF441" s="43">
        <f t="shared" ref="AF441:AF442" si="555">LENB(F441)/2</f>
        <v>28</v>
      </c>
      <c r="AH441" s="12" t="str">
        <f t="shared" ref="AH441:AH442" si="556">IF(N441="款",B441,AH440)</f>
        <v>16款　国庫支出金</v>
      </c>
      <c r="AI441" s="12" t="str">
        <f t="shared" ref="AI441:AI442" si="557">IF(AH440=AH441,IF(O441="項",C441,AI440),0)</f>
        <v>2項　国庫補助金</v>
      </c>
      <c r="AJ441" s="12" t="str">
        <f t="shared" ref="AJ441:AJ442" si="558">IF(AI440=AI441,IF(P441="目",D441,AJ440),0)</f>
        <v>6目　経済戦略費国庫補助金</v>
      </c>
      <c r="AK441" s="12" t="str">
        <f t="shared" ref="AK441:AK442" si="559">IF(AJ440=AJ441,IF(Q441="節",E441,"事項"),0)</f>
        <v>事項</v>
      </c>
      <c r="AM441" s="12">
        <f t="shared" ref="AM441:AM442" si="560">IF(AI441=0,AH441,IF(AJ441=0,CONCATENATE(AH441,AI441),IF(AK441=0,CONCATENATE(AH441,AI441,AJ441),IF(AK441="事項",0,CONCATENATE(AH441,AI441,AJ441,AK441)))))</f>
        <v>0</v>
      </c>
      <c r="AP441" s="12" t="str">
        <f t="shared" ref="AP441:AP442" si="561">IF(AM441=0,AP440,AM441)</f>
        <v>16款　国庫支出金2項　国庫補助金6目　経済戦略費国庫補助金3節　文化振興費補助金</v>
      </c>
      <c r="AQ441" s="9" t="str">
        <f t="shared" ref="AQ441:AQ442" si="562">CONCATENATE(AP441,V441)</f>
        <v>16款　国庫支出金2項　国庫補助金6目　経済戦略費国庫補助金3節　文化振興費補助金経済戦略局</v>
      </c>
    </row>
    <row r="442" spans="1:43" ht="39.6">
      <c r="A442" s="90">
        <f t="shared" si="477"/>
        <v>435</v>
      </c>
      <c r="B442" s="45"/>
      <c r="C442" s="45"/>
      <c r="D442" s="45"/>
      <c r="E442" s="107"/>
      <c r="F442" s="107" t="s">
        <v>1292</v>
      </c>
      <c r="G442" s="47" t="s">
        <v>1074</v>
      </c>
      <c r="H442" s="41">
        <v>0</v>
      </c>
      <c r="I442" s="41"/>
      <c r="J442" s="41">
        <f t="shared" si="540"/>
        <v>0</v>
      </c>
      <c r="K442" s="42"/>
      <c r="L442" s="121"/>
      <c r="M442" s="115" t="str">
        <f t="shared" si="541"/>
        <v/>
      </c>
      <c r="N442" s="29" t="str">
        <f t="shared" si="542"/>
        <v>-</v>
      </c>
      <c r="O442" s="29" t="str">
        <f t="shared" si="543"/>
        <v>-</v>
      </c>
      <c r="P442" s="29" t="str">
        <f t="shared" si="544"/>
        <v>-</v>
      </c>
      <c r="Q442" s="29" t="str">
        <f t="shared" si="545"/>
        <v>-</v>
      </c>
      <c r="R442" s="29" t="str">
        <f t="shared" si="546"/>
        <v>事項</v>
      </c>
      <c r="U442" s="9" t="s">
        <v>1117</v>
      </c>
      <c r="V442" s="146" t="str">
        <f t="shared" si="547"/>
        <v>経済戦略局</v>
      </c>
      <c r="X442" s="9">
        <f t="shared" si="548"/>
        <v>1</v>
      </c>
      <c r="Y442" s="9">
        <f t="shared" si="549"/>
        <v>1</v>
      </c>
      <c r="Z442" s="9">
        <f t="shared" si="550"/>
        <v>2</v>
      </c>
      <c r="AA442" s="9">
        <f t="shared" si="551"/>
        <v>2</v>
      </c>
      <c r="AB442" s="11" t="str">
        <f t="shared" si="552"/>
        <v xml:space="preserve">③
</v>
      </c>
      <c r="AD442" s="43">
        <f t="shared" si="553"/>
        <v>0</v>
      </c>
      <c r="AE442" s="43">
        <f t="shared" si="554"/>
        <v>0</v>
      </c>
      <c r="AF442" s="43">
        <f t="shared" si="555"/>
        <v>22</v>
      </c>
      <c r="AH442" s="12" t="str">
        <f t="shared" si="556"/>
        <v>16款　国庫支出金</v>
      </c>
      <c r="AI442" s="12" t="str">
        <f t="shared" si="557"/>
        <v>2項　国庫補助金</v>
      </c>
      <c r="AJ442" s="12" t="str">
        <f t="shared" si="558"/>
        <v>6目　経済戦略費国庫補助金</v>
      </c>
      <c r="AK442" s="12" t="str">
        <f t="shared" si="559"/>
        <v>事項</v>
      </c>
      <c r="AM442" s="12">
        <f t="shared" si="560"/>
        <v>0</v>
      </c>
      <c r="AP442" s="12" t="str">
        <f t="shared" si="561"/>
        <v>16款　国庫支出金2項　国庫補助金6目　経済戦略費国庫補助金3節　文化振興費補助金</v>
      </c>
      <c r="AQ442" s="9" t="str">
        <f t="shared" si="562"/>
        <v>16款　国庫支出金2項　国庫補助金6目　経済戦略費国庫補助金3節　文化振興費補助金経済戦略局</v>
      </c>
    </row>
    <row r="443" spans="1:43" ht="39.6">
      <c r="A443" s="90">
        <f t="shared" si="477"/>
        <v>436</v>
      </c>
      <c r="B443" s="45"/>
      <c r="C443" s="45"/>
      <c r="D443" s="45"/>
      <c r="E443" s="107" t="s">
        <v>184</v>
      </c>
      <c r="F443" s="107" t="s">
        <v>1083</v>
      </c>
      <c r="G443" s="47" t="s">
        <v>1074</v>
      </c>
      <c r="H443" s="41">
        <v>435501</v>
      </c>
      <c r="I443" s="41"/>
      <c r="J443" s="41">
        <f t="shared" si="494"/>
        <v>-435501</v>
      </c>
      <c r="K443" s="42"/>
      <c r="L443" s="121"/>
      <c r="M443" s="115" t="str">
        <f t="shared" si="495"/>
        <v/>
      </c>
      <c r="N443" s="29" t="str">
        <f t="shared" si="478"/>
        <v>-</v>
      </c>
      <c r="O443" s="29" t="str">
        <f t="shared" si="479"/>
        <v>-</v>
      </c>
      <c r="P443" s="29" t="str">
        <f t="shared" si="480"/>
        <v>-</v>
      </c>
      <c r="Q443" s="29" t="str">
        <f t="shared" si="481"/>
        <v>節</v>
      </c>
      <c r="R443" s="29" t="str">
        <f t="shared" si="482"/>
        <v>事項</v>
      </c>
      <c r="U443" s="9" t="s">
        <v>1117</v>
      </c>
      <c r="V443" s="136" t="str">
        <f t="shared" si="483"/>
        <v>経済戦略局</v>
      </c>
      <c r="X443" s="9">
        <f t="shared" si="484"/>
        <v>1</v>
      </c>
      <c r="Y443" s="9">
        <f t="shared" si="485"/>
        <v>1</v>
      </c>
      <c r="Z443" s="9">
        <f t="shared" si="486"/>
        <v>2</v>
      </c>
      <c r="AA443" s="9">
        <f t="shared" si="487"/>
        <v>2</v>
      </c>
      <c r="AB443" s="11" t="str">
        <f t="shared" si="488"/>
        <v xml:space="preserve">③
</v>
      </c>
      <c r="AD443" s="43">
        <f t="shared" si="489"/>
        <v>0</v>
      </c>
      <c r="AE443" s="43">
        <f t="shared" si="490"/>
        <v>13.5</v>
      </c>
      <c r="AF443" s="43">
        <f t="shared" si="491"/>
        <v>18</v>
      </c>
      <c r="AH443" s="12" t="str">
        <f>IF(N443="款",B443,AH440)</f>
        <v>16款　国庫支出金</v>
      </c>
      <c r="AI443" s="12" t="str">
        <f>IF(AH440=AH443,IF(O443="項",C443,AI440),0)</f>
        <v>2項　国庫補助金</v>
      </c>
      <c r="AJ443" s="12" t="str">
        <f>IF(AI440=AI443,IF(P443="目",D443,AJ440),0)</f>
        <v>6目　経済戦略費国庫補助金</v>
      </c>
      <c r="AK443" s="12" t="str">
        <f>IF(AJ440=AJ443,IF(Q443="節",E443,"事項"),0)</f>
        <v>4節　難波宮跡地買上費補助金</v>
      </c>
      <c r="AM443" s="12" t="str">
        <f t="shared" si="447"/>
        <v>16款　国庫支出金2項　国庫補助金6目　経済戦略費国庫補助金4節　難波宮跡地買上費補助金</v>
      </c>
      <c r="AP443" s="12" t="str">
        <f>IF(AM443=0,AP440,AM443)</f>
        <v>16款　国庫支出金2項　国庫補助金6目　経済戦略費国庫補助金4節　難波宮跡地買上費補助金</v>
      </c>
      <c r="AQ443" s="9" t="str">
        <f t="shared" si="449"/>
        <v>16款　国庫支出金2項　国庫補助金6目　経済戦略費国庫補助金4節　難波宮跡地買上費補助金経済戦略局</v>
      </c>
    </row>
    <row r="444" spans="1:43" ht="40.5" customHeight="1">
      <c r="A444" s="90">
        <f t="shared" si="477"/>
        <v>437</v>
      </c>
      <c r="B444" s="45"/>
      <c r="C444" s="45"/>
      <c r="D444" s="45"/>
      <c r="E444" s="107" t="s">
        <v>185</v>
      </c>
      <c r="F444" s="107"/>
      <c r="G444" s="47"/>
      <c r="H444" s="41">
        <f>SUM(H445:H447)</f>
        <v>271987</v>
      </c>
      <c r="I444" s="41">
        <f>SUM(I445:I447)</f>
        <v>0</v>
      </c>
      <c r="J444" s="41">
        <f t="shared" si="494"/>
        <v>-271987</v>
      </c>
      <c r="K444" s="42"/>
      <c r="L444" s="121"/>
      <c r="M444" s="115" t="str">
        <f t="shared" si="495"/>
        <v/>
      </c>
      <c r="N444" s="29" t="str">
        <f t="shared" si="478"/>
        <v>-</v>
      </c>
      <c r="O444" s="29" t="str">
        <f t="shared" si="479"/>
        <v>-</v>
      </c>
      <c r="P444" s="29" t="str">
        <f t="shared" si="480"/>
        <v>-</v>
      </c>
      <c r="Q444" s="29" t="str">
        <f t="shared" si="481"/>
        <v>節</v>
      </c>
      <c r="R444" s="29" t="str">
        <f t="shared" si="482"/>
        <v>-</v>
      </c>
      <c r="U444" s="9" t="s">
        <v>1117</v>
      </c>
      <c r="V444" s="136" t="str">
        <f t="shared" si="483"/>
        <v/>
      </c>
      <c r="X444" s="9">
        <f t="shared" si="484"/>
        <v>1</v>
      </c>
      <c r="Y444" s="9">
        <f t="shared" si="485"/>
        <v>1</v>
      </c>
      <c r="Z444" s="9">
        <f t="shared" si="486"/>
        <v>1</v>
      </c>
      <c r="AA444" s="9">
        <f t="shared" si="487"/>
        <v>1</v>
      </c>
      <c r="AB444" s="11" t="str">
        <f t="shared" si="488"/>
        <v xml:space="preserve">②
</v>
      </c>
      <c r="AD444" s="43">
        <f t="shared" si="489"/>
        <v>0</v>
      </c>
      <c r="AE444" s="43">
        <f t="shared" si="490"/>
        <v>12.5</v>
      </c>
      <c r="AF444" s="43">
        <f t="shared" si="491"/>
        <v>0</v>
      </c>
      <c r="AH444" s="12" t="str">
        <f t="shared" si="443"/>
        <v>16款　国庫支出金</v>
      </c>
      <c r="AI444" s="12" t="str">
        <f t="shared" si="444"/>
        <v>2項　国庫補助金</v>
      </c>
      <c r="AJ444" s="12" t="str">
        <f t="shared" si="445"/>
        <v>6目　経済戦略費国庫補助金</v>
      </c>
      <c r="AK444" s="12" t="str">
        <f t="shared" si="446"/>
        <v>5節　スポーツ振興費補助金</v>
      </c>
      <c r="AM444" s="12" t="str">
        <f t="shared" si="447"/>
        <v>16款　国庫支出金2項　国庫補助金6目　経済戦略費国庫補助金5節　スポーツ振興費補助金</v>
      </c>
      <c r="AP444" s="12" t="str">
        <f t="shared" si="448"/>
        <v>16款　国庫支出金2項　国庫補助金6目　経済戦略費国庫補助金5節　スポーツ振興費補助金</v>
      </c>
      <c r="AQ444" s="9" t="str">
        <f t="shared" si="449"/>
        <v>16款　国庫支出金2項　国庫補助金6目　経済戦略費国庫補助金5節　スポーツ振興費補助金</v>
      </c>
    </row>
    <row r="445" spans="1:43" ht="40.5" customHeight="1">
      <c r="A445" s="90">
        <f t="shared" si="477"/>
        <v>438</v>
      </c>
      <c r="B445" s="45"/>
      <c r="C445" s="45"/>
      <c r="D445" s="45"/>
      <c r="E445" s="107"/>
      <c r="F445" s="107" t="s">
        <v>1330</v>
      </c>
      <c r="G445" s="47" t="s">
        <v>1074</v>
      </c>
      <c r="H445" s="41">
        <f>271987-10000</f>
        <v>261987</v>
      </c>
      <c r="I445" s="41"/>
      <c r="J445" s="41">
        <f t="shared" ref="J445" si="563">+I445-H445</f>
        <v>-261987</v>
      </c>
      <c r="K445" s="42"/>
      <c r="L445" s="121"/>
      <c r="M445" s="115" t="str">
        <f t="shared" ref="M445" si="564">IF(AND(I445&lt;&gt;0,H445=0),"○","")</f>
        <v/>
      </c>
      <c r="N445" s="29" t="str">
        <f t="shared" si="478"/>
        <v>-</v>
      </c>
      <c r="O445" s="29" t="str">
        <f t="shared" si="479"/>
        <v>-</v>
      </c>
      <c r="P445" s="29" t="str">
        <f t="shared" si="480"/>
        <v>-</v>
      </c>
      <c r="Q445" s="29" t="str">
        <f t="shared" si="481"/>
        <v>-</v>
      </c>
      <c r="R445" s="29" t="str">
        <f t="shared" si="482"/>
        <v>事項</v>
      </c>
      <c r="U445" s="9" t="s">
        <v>1117</v>
      </c>
      <c r="V445" s="136" t="str">
        <f t="shared" si="483"/>
        <v>経済戦略局</v>
      </c>
      <c r="X445" s="9">
        <f t="shared" si="484"/>
        <v>1</v>
      </c>
      <c r="Y445" s="9">
        <f t="shared" si="485"/>
        <v>1</v>
      </c>
      <c r="Z445" s="9">
        <f t="shared" si="486"/>
        <v>2</v>
      </c>
      <c r="AA445" s="9">
        <f t="shared" si="487"/>
        <v>2</v>
      </c>
      <c r="AB445" s="11" t="str">
        <f t="shared" si="488"/>
        <v xml:space="preserve">③
</v>
      </c>
      <c r="AD445" s="43">
        <f t="shared" si="489"/>
        <v>0</v>
      </c>
      <c r="AE445" s="43">
        <f t="shared" si="490"/>
        <v>0</v>
      </c>
      <c r="AF445" s="43">
        <f t="shared" si="491"/>
        <v>18</v>
      </c>
      <c r="AH445" s="12" t="str">
        <f t="shared" si="443"/>
        <v>16款　国庫支出金</v>
      </c>
      <c r="AI445" s="12" t="str">
        <f t="shared" si="444"/>
        <v>2項　国庫補助金</v>
      </c>
      <c r="AJ445" s="12" t="str">
        <f t="shared" si="445"/>
        <v>6目　経済戦略費国庫補助金</v>
      </c>
      <c r="AK445" s="12" t="str">
        <f t="shared" si="446"/>
        <v>事項</v>
      </c>
      <c r="AM445" s="12">
        <f t="shared" si="447"/>
        <v>0</v>
      </c>
      <c r="AP445" s="12" t="str">
        <f t="shared" si="448"/>
        <v>16款　国庫支出金2項　国庫補助金6目　経済戦略費国庫補助金5節　スポーツ振興費補助金</v>
      </c>
      <c r="AQ445" s="9" t="str">
        <f t="shared" si="449"/>
        <v>16款　国庫支出金2項　国庫補助金6目　経済戦略費国庫補助金5節　スポーツ振興費補助金経済戦略局</v>
      </c>
    </row>
    <row r="446" spans="1:43" ht="40.5" customHeight="1">
      <c r="A446" s="90">
        <f t="shared" si="477"/>
        <v>439</v>
      </c>
      <c r="B446" s="45"/>
      <c r="C446" s="45"/>
      <c r="D446" s="45"/>
      <c r="E446" s="107"/>
      <c r="F446" s="107" t="s">
        <v>1128</v>
      </c>
      <c r="G446" s="47" t="s">
        <v>1124</v>
      </c>
      <c r="H446" s="41">
        <v>10000</v>
      </c>
      <c r="I446" s="41"/>
      <c r="J446" s="41">
        <f t="shared" si="494"/>
        <v>-10000</v>
      </c>
      <c r="K446" s="42"/>
      <c r="L446" s="121"/>
      <c r="M446" s="115" t="str">
        <f t="shared" si="495"/>
        <v/>
      </c>
      <c r="N446" s="29" t="str">
        <f t="shared" si="478"/>
        <v>-</v>
      </c>
      <c r="O446" s="29" t="str">
        <f t="shared" si="479"/>
        <v>-</v>
      </c>
      <c r="P446" s="29" t="str">
        <f t="shared" si="480"/>
        <v>-</v>
      </c>
      <c r="Q446" s="29" t="str">
        <f t="shared" si="481"/>
        <v>-</v>
      </c>
      <c r="R446" s="29" t="str">
        <f t="shared" si="482"/>
        <v>事項</v>
      </c>
      <c r="U446" s="9" t="s">
        <v>1117</v>
      </c>
      <c r="V446" s="136" t="str">
        <f t="shared" si="483"/>
        <v>経済戦略局</v>
      </c>
      <c r="X446" s="9">
        <f t="shared" si="484"/>
        <v>1</v>
      </c>
      <c r="Y446" s="9">
        <f t="shared" si="485"/>
        <v>1</v>
      </c>
      <c r="Z446" s="9">
        <f t="shared" si="486"/>
        <v>2</v>
      </c>
      <c r="AA446" s="9">
        <f t="shared" si="487"/>
        <v>2</v>
      </c>
      <c r="AB446" s="11" t="str">
        <f t="shared" si="488"/>
        <v xml:space="preserve">③
</v>
      </c>
      <c r="AD446" s="43">
        <f t="shared" si="489"/>
        <v>0</v>
      </c>
      <c r="AE446" s="43">
        <f t="shared" si="490"/>
        <v>0</v>
      </c>
      <c r="AF446" s="43">
        <f t="shared" si="491"/>
        <v>20</v>
      </c>
      <c r="AH446" s="12" t="str">
        <f t="shared" si="443"/>
        <v>16款　国庫支出金</v>
      </c>
      <c r="AI446" s="12" t="str">
        <f t="shared" si="444"/>
        <v>2項　国庫補助金</v>
      </c>
      <c r="AJ446" s="12" t="str">
        <f t="shared" si="445"/>
        <v>6目　経済戦略費国庫補助金</v>
      </c>
      <c r="AK446" s="12" t="str">
        <f t="shared" si="446"/>
        <v>事項</v>
      </c>
      <c r="AM446" s="12">
        <f t="shared" si="447"/>
        <v>0</v>
      </c>
      <c r="AP446" s="12" t="str">
        <f t="shared" si="448"/>
        <v>16款　国庫支出金2項　国庫補助金6目　経済戦略費国庫補助金5節　スポーツ振興費補助金</v>
      </c>
      <c r="AQ446" s="9" t="str">
        <f t="shared" si="449"/>
        <v>16款　国庫支出金2項　国庫補助金6目　経済戦略費国庫補助金5節　スポーツ振興費補助金経済戦略局</v>
      </c>
    </row>
    <row r="447" spans="1:43" ht="40.5" customHeight="1">
      <c r="A447" s="90">
        <f t="shared" si="477"/>
        <v>440</v>
      </c>
      <c r="B447" s="45"/>
      <c r="C447" s="45"/>
      <c r="D447" s="45"/>
      <c r="E447" s="107"/>
      <c r="F447" s="107" t="s">
        <v>1293</v>
      </c>
      <c r="G447" s="47" t="s">
        <v>1124</v>
      </c>
      <c r="H447" s="41">
        <v>0</v>
      </c>
      <c r="I447" s="41"/>
      <c r="J447" s="41">
        <f t="shared" ref="J447" si="565">+I447-H447</f>
        <v>0</v>
      </c>
      <c r="K447" s="42"/>
      <c r="L447" s="121"/>
      <c r="M447" s="115" t="str">
        <f t="shared" ref="M447" si="566">IF(AND(I447&lt;&gt;0,H447=0),"○","")</f>
        <v/>
      </c>
      <c r="N447" s="29" t="str">
        <f t="shared" ref="N447" si="567">IF(B447&lt;&gt;"","款","-")</f>
        <v>-</v>
      </c>
      <c r="O447" s="29" t="str">
        <f t="shared" ref="O447" si="568">IF(C447&lt;&gt;"","項","-")</f>
        <v>-</v>
      </c>
      <c r="P447" s="29" t="str">
        <f t="shared" ref="P447" si="569">IF(D447&lt;&gt;"","目","-")</f>
        <v>-</v>
      </c>
      <c r="Q447" s="29" t="str">
        <f t="shared" ref="Q447" si="570">IF(E447&lt;&gt;"","節","-")</f>
        <v>-</v>
      </c>
      <c r="R447" s="29" t="str">
        <f t="shared" ref="R447" si="571">IF(F447&lt;&gt;"","事項","-")</f>
        <v>事項</v>
      </c>
      <c r="U447" s="9" t="s">
        <v>1117</v>
      </c>
      <c r="V447" s="146" t="str">
        <f t="shared" ref="V447" si="572">IF(G447&lt;&gt;"",G447,"")</f>
        <v>経済戦略局</v>
      </c>
      <c r="X447" s="9">
        <f t="shared" ref="X447" si="573">IF(LENB(D447)/2&gt;13.5,2,1)</f>
        <v>1</v>
      </c>
      <c r="Y447" s="9">
        <f t="shared" ref="Y447" si="574">IF(LENB(E447)/2&gt;26.5,3,IF(LENB(E447)/2&gt;13.5,2,1))</f>
        <v>1</v>
      </c>
      <c r="Z447" s="9">
        <f t="shared" ref="Z447" si="575">IF(LENB(F447)/2&gt;51,4,IF(LENB(F447)/2&gt;34,3,IF(LENB(F447)/2&gt;17,2,1)))</f>
        <v>2</v>
      </c>
      <c r="AA447" s="9">
        <f t="shared" ref="AA447" si="576">MAX(X447:Z447)</f>
        <v>2</v>
      </c>
      <c r="AB447" s="11" t="str">
        <f t="shared" ref="AB447" si="577">IF(AA447=4,"⑤"&amp;CHAR(10)&amp;CHAR(10)&amp;CHAR(10)&amp;CHAR(10),IF(AA447=3,"④"&amp;CHAR(10)&amp;CHAR(10)&amp;CHAR(10),IF(AA447=2,"③"&amp;CHAR(10)&amp;CHAR(10),"②"&amp;CHAR(10))))</f>
        <v xml:space="preserve">③
</v>
      </c>
      <c r="AD447" s="43">
        <f t="shared" ref="AD447" si="578">LENB(D447)/2</f>
        <v>0</v>
      </c>
      <c r="AE447" s="43">
        <f t="shared" ref="AE447" si="579">LENB(E447)/2</f>
        <v>0</v>
      </c>
      <c r="AF447" s="43">
        <f t="shared" ref="AF447" si="580">LENB(F447)/2</f>
        <v>25</v>
      </c>
      <c r="AH447" s="12" t="str">
        <f t="shared" ref="AH447" si="581">IF(N447="款",B447,AH446)</f>
        <v>16款　国庫支出金</v>
      </c>
      <c r="AI447" s="12" t="str">
        <f t="shared" ref="AI447" si="582">IF(AH446=AH447,IF(O447="項",C447,AI446),0)</f>
        <v>2項　国庫補助金</v>
      </c>
      <c r="AJ447" s="12" t="str">
        <f t="shared" ref="AJ447" si="583">IF(AI446=AI447,IF(P447="目",D447,AJ446),0)</f>
        <v>6目　経済戦略費国庫補助金</v>
      </c>
      <c r="AK447" s="12" t="str">
        <f t="shared" ref="AK447" si="584">IF(AJ446=AJ447,IF(Q447="節",E447,"事項"),0)</f>
        <v>事項</v>
      </c>
      <c r="AM447" s="12">
        <f t="shared" ref="AM447" si="585">IF(AI447=0,AH447,IF(AJ447=0,CONCATENATE(AH447,AI447),IF(AK447=0,CONCATENATE(AH447,AI447,AJ447),IF(AK447="事項",0,CONCATENATE(AH447,AI447,AJ447,AK447)))))</f>
        <v>0</v>
      </c>
      <c r="AP447" s="12" t="str">
        <f t="shared" ref="AP447" si="586">IF(AM447=0,AP446,AM447)</f>
        <v>16款　国庫支出金2項　国庫補助金6目　経済戦略費国庫補助金5節　スポーツ振興費補助金</v>
      </c>
      <c r="AQ447" s="9" t="str">
        <f t="shared" ref="AQ447" si="587">CONCATENATE(AP447,V447)</f>
        <v>16款　国庫支出金2項　国庫補助金6目　経済戦略費国庫補助金5節　スポーツ振興費補助金経済戦略局</v>
      </c>
    </row>
    <row r="448" spans="1:43" ht="26.25" customHeight="1">
      <c r="A448" s="90">
        <f t="shared" si="477"/>
        <v>441</v>
      </c>
      <c r="B448" s="45"/>
      <c r="C448" s="45"/>
      <c r="D448" s="56"/>
      <c r="E448" s="107" t="s">
        <v>1229</v>
      </c>
      <c r="F448" s="107" t="s">
        <v>1331</v>
      </c>
      <c r="G448" s="47" t="s">
        <v>1124</v>
      </c>
      <c r="H448" s="41">
        <v>591</v>
      </c>
      <c r="I448" s="41"/>
      <c r="J448" s="41">
        <f t="shared" si="494"/>
        <v>-591</v>
      </c>
      <c r="K448" s="42"/>
      <c r="L448" s="121"/>
      <c r="M448" s="115" t="str">
        <f t="shared" si="495"/>
        <v/>
      </c>
      <c r="N448" s="29" t="str">
        <f t="shared" si="478"/>
        <v>-</v>
      </c>
      <c r="O448" s="29" t="str">
        <f t="shared" si="479"/>
        <v>-</v>
      </c>
      <c r="P448" s="29" t="str">
        <f t="shared" si="480"/>
        <v>-</v>
      </c>
      <c r="Q448" s="29" t="str">
        <f t="shared" si="481"/>
        <v>節</v>
      </c>
      <c r="R448" s="29" t="str">
        <f t="shared" si="482"/>
        <v>事項</v>
      </c>
      <c r="U448" s="9" t="s">
        <v>1117</v>
      </c>
      <c r="V448" s="136" t="str">
        <f t="shared" si="483"/>
        <v>経済戦略局</v>
      </c>
      <c r="X448" s="9">
        <f t="shared" si="484"/>
        <v>1</v>
      </c>
      <c r="Y448" s="9">
        <f t="shared" si="485"/>
        <v>1</v>
      </c>
      <c r="Z448" s="9">
        <f t="shared" si="486"/>
        <v>1</v>
      </c>
      <c r="AA448" s="9">
        <f t="shared" si="487"/>
        <v>1</v>
      </c>
      <c r="AB448" s="11" t="str">
        <f t="shared" si="488"/>
        <v xml:space="preserve">②
</v>
      </c>
      <c r="AD448" s="43">
        <f t="shared" si="489"/>
        <v>0</v>
      </c>
      <c r="AE448" s="43">
        <f t="shared" si="490"/>
        <v>10.5</v>
      </c>
      <c r="AF448" s="43">
        <f t="shared" si="491"/>
        <v>17</v>
      </c>
      <c r="AH448" s="12" t="str">
        <f>IF(N448="款",B448,AH446)</f>
        <v>16款　国庫支出金</v>
      </c>
      <c r="AI448" s="12" t="str">
        <f>IF(AH446=AH448,IF(O448="項",C448,AI446),0)</f>
        <v>2項　国庫補助金</v>
      </c>
      <c r="AJ448" s="12" t="str">
        <f>IF(AI446=AI448,IF(P448="目",D448,AJ446),0)</f>
        <v>6目　経済戦略費国庫補助金</v>
      </c>
      <c r="AK448" s="12" t="str">
        <f>IF(AJ446=AJ448,IF(Q448="節",E448,"事項"),0)</f>
        <v>6節　産業振興費補助金</v>
      </c>
      <c r="AM448" s="12" t="str">
        <f t="shared" si="447"/>
        <v>16款　国庫支出金2項　国庫補助金6目　経済戦略費国庫補助金6節　産業振興費補助金</v>
      </c>
      <c r="AP448" s="12" t="str">
        <f>IF(AM448=0,AP446,AM448)</f>
        <v>16款　国庫支出金2項　国庫補助金6目　経済戦略費国庫補助金6節　産業振興費補助金</v>
      </c>
      <c r="AQ448" s="9" t="str">
        <f t="shared" si="449"/>
        <v>16款　国庫支出金2項　国庫補助金6目　経済戦略費国庫補助金6節　産業振興費補助金経済戦略局</v>
      </c>
    </row>
    <row r="449" spans="1:43" ht="40.5" customHeight="1">
      <c r="A449" s="90">
        <f t="shared" si="477"/>
        <v>442</v>
      </c>
      <c r="B449" s="45"/>
      <c r="C449" s="45"/>
      <c r="D449" s="56"/>
      <c r="E449" s="107" t="s">
        <v>1129</v>
      </c>
      <c r="F449" s="107" t="s">
        <v>1130</v>
      </c>
      <c r="G449" s="47" t="s">
        <v>1124</v>
      </c>
      <c r="H449" s="41">
        <v>5831494</v>
      </c>
      <c r="I449" s="41"/>
      <c r="J449" s="41">
        <f t="shared" si="494"/>
        <v>-5831494</v>
      </c>
      <c r="K449" s="42"/>
      <c r="L449" s="121"/>
      <c r="M449" s="115" t="str">
        <f t="shared" si="495"/>
        <v/>
      </c>
      <c r="N449" s="29" t="str">
        <f t="shared" si="478"/>
        <v>-</v>
      </c>
      <c r="O449" s="29" t="str">
        <f t="shared" si="479"/>
        <v>-</v>
      </c>
      <c r="P449" s="29" t="str">
        <f t="shared" si="480"/>
        <v>-</v>
      </c>
      <c r="Q449" s="29" t="str">
        <f t="shared" si="481"/>
        <v>節</v>
      </c>
      <c r="R449" s="29" t="str">
        <f t="shared" si="482"/>
        <v>事項</v>
      </c>
      <c r="U449" s="9" t="s">
        <v>1117</v>
      </c>
      <c r="V449" s="136" t="str">
        <f t="shared" si="483"/>
        <v>経済戦略局</v>
      </c>
      <c r="X449" s="9">
        <f t="shared" si="484"/>
        <v>1</v>
      </c>
      <c r="Y449" s="9">
        <f t="shared" si="485"/>
        <v>2</v>
      </c>
      <c r="Z449" s="9">
        <f t="shared" si="486"/>
        <v>2</v>
      </c>
      <c r="AA449" s="9">
        <f t="shared" si="487"/>
        <v>2</v>
      </c>
      <c r="AB449" s="11" t="str">
        <f t="shared" si="488"/>
        <v xml:space="preserve">③
</v>
      </c>
      <c r="AD449" s="43">
        <f t="shared" si="489"/>
        <v>0</v>
      </c>
      <c r="AE449" s="43">
        <f t="shared" si="490"/>
        <v>19.5</v>
      </c>
      <c r="AF449" s="43">
        <f t="shared" si="491"/>
        <v>24</v>
      </c>
      <c r="AH449" s="12" t="str">
        <f t="shared" si="443"/>
        <v>16款　国庫支出金</v>
      </c>
      <c r="AI449" s="12" t="str">
        <f t="shared" si="444"/>
        <v>2項　国庫補助金</v>
      </c>
      <c r="AJ449" s="12" t="str">
        <f t="shared" si="445"/>
        <v>6目　経済戦略費国庫補助金</v>
      </c>
      <c r="AK449" s="12" t="str">
        <f t="shared" si="446"/>
        <v>7節　プレミアム付商品券発行事業費補助金</v>
      </c>
      <c r="AM449" s="12" t="str">
        <f t="shared" si="447"/>
        <v>16款　国庫支出金2項　国庫補助金6目　経済戦略費国庫補助金7節　プレミアム付商品券発行事業費補助金</v>
      </c>
      <c r="AP449" s="12" t="str">
        <f t="shared" si="448"/>
        <v>16款　国庫支出金2項　国庫補助金6目　経済戦略費国庫補助金7節　プレミアム付商品券発行事業費補助金</v>
      </c>
      <c r="AQ449" s="9" t="str">
        <f t="shared" si="449"/>
        <v>16款　国庫支出金2項　国庫補助金6目　経済戦略費国庫補助金7節　プレミアム付商品券発行事業費補助金経済戦略局</v>
      </c>
    </row>
    <row r="450" spans="1:43" ht="26.4">
      <c r="A450" s="90">
        <f t="shared" si="477"/>
        <v>443</v>
      </c>
      <c r="B450" s="45"/>
      <c r="C450" s="45"/>
      <c r="D450" s="331" t="s">
        <v>450</v>
      </c>
      <c r="E450" s="333"/>
      <c r="F450" s="46"/>
      <c r="G450" s="47"/>
      <c r="H450" s="41">
        <f>SUM(H451,H454,H455,H456,H457,H458,H459,H460,H461)</f>
        <v>29479429</v>
      </c>
      <c r="I450" s="41">
        <f>SUM(I451,I454,I455,I456,I457,I458,I459,I460,I461)</f>
        <v>0</v>
      </c>
      <c r="J450" s="41">
        <f t="shared" si="494"/>
        <v>-29479429</v>
      </c>
      <c r="K450" s="42"/>
      <c r="L450" s="121"/>
      <c r="M450" s="115" t="str">
        <f t="shared" si="495"/>
        <v/>
      </c>
      <c r="N450" s="29" t="str">
        <f t="shared" si="478"/>
        <v>-</v>
      </c>
      <c r="O450" s="29" t="str">
        <f t="shared" si="479"/>
        <v>-</v>
      </c>
      <c r="P450" s="29" t="str">
        <f t="shared" si="480"/>
        <v>目</v>
      </c>
      <c r="Q450" s="29" t="str">
        <f t="shared" si="481"/>
        <v>-</v>
      </c>
      <c r="R450" s="29" t="str">
        <f t="shared" si="482"/>
        <v>-</v>
      </c>
      <c r="U450" s="9" t="s">
        <v>1117</v>
      </c>
      <c r="V450" s="136" t="str">
        <f t="shared" si="483"/>
        <v/>
      </c>
      <c r="X450" s="9">
        <f t="shared" si="484"/>
        <v>1</v>
      </c>
      <c r="Y450" s="9">
        <f t="shared" si="485"/>
        <v>1</v>
      </c>
      <c r="Z450" s="9">
        <f t="shared" si="486"/>
        <v>1</v>
      </c>
      <c r="AA450" s="9">
        <f t="shared" si="487"/>
        <v>1</v>
      </c>
      <c r="AB450" s="11" t="str">
        <f t="shared" si="488"/>
        <v xml:space="preserve">②
</v>
      </c>
      <c r="AD450" s="43">
        <f t="shared" si="489"/>
        <v>10.5</v>
      </c>
      <c r="AE450" s="43">
        <f t="shared" si="490"/>
        <v>0</v>
      </c>
      <c r="AF450" s="43">
        <f t="shared" si="491"/>
        <v>0</v>
      </c>
      <c r="AH450" s="12" t="str">
        <f t="shared" si="443"/>
        <v>16款　国庫支出金</v>
      </c>
      <c r="AI450" s="12" t="str">
        <f t="shared" si="444"/>
        <v>2項　国庫補助金</v>
      </c>
      <c r="AJ450" s="12" t="str">
        <f t="shared" si="445"/>
        <v>7目　土木費国庫補助金</v>
      </c>
      <c r="AK450" s="12">
        <f t="shared" si="446"/>
        <v>0</v>
      </c>
      <c r="AM450" s="12" t="str">
        <f t="shared" si="447"/>
        <v>16款　国庫支出金2項　国庫補助金7目　土木費国庫補助金</v>
      </c>
      <c r="AP450" s="12" t="str">
        <f t="shared" si="448"/>
        <v>16款　国庫支出金2項　国庫補助金7目　土木費国庫補助金</v>
      </c>
      <c r="AQ450" s="9" t="str">
        <f t="shared" si="449"/>
        <v>16款　国庫支出金2項　国庫補助金7目　土木費国庫補助金</v>
      </c>
    </row>
    <row r="451" spans="1:43" ht="40.5" customHeight="1">
      <c r="A451" s="90">
        <f t="shared" si="477"/>
        <v>444</v>
      </c>
      <c r="B451" s="45"/>
      <c r="C451" s="45"/>
      <c r="D451" s="44"/>
      <c r="E451" s="107" t="s">
        <v>691</v>
      </c>
      <c r="F451" s="107"/>
      <c r="G451" s="47"/>
      <c r="H451" s="41">
        <f>H452+H453</f>
        <v>1069962</v>
      </c>
      <c r="I451" s="41">
        <f>I452+I453</f>
        <v>0</v>
      </c>
      <c r="J451" s="41">
        <f t="shared" si="494"/>
        <v>-1069962</v>
      </c>
      <c r="K451" s="42"/>
      <c r="L451" s="121"/>
      <c r="M451" s="115" t="str">
        <f t="shared" si="495"/>
        <v/>
      </c>
      <c r="N451" s="29" t="str">
        <f t="shared" si="478"/>
        <v>-</v>
      </c>
      <c r="O451" s="29" t="str">
        <f t="shared" si="479"/>
        <v>-</v>
      </c>
      <c r="P451" s="29" t="str">
        <f t="shared" si="480"/>
        <v>-</v>
      </c>
      <c r="Q451" s="29" t="str">
        <f t="shared" si="481"/>
        <v>節</v>
      </c>
      <c r="R451" s="29" t="str">
        <f t="shared" si="482"/>
        <v>-</v>
      </c>
      <c r="U451" s="9" t="s">
        <v>1117</v>
      </c>
      <c r="V451" s="136" t="str">
        <f t="shared" si="483"/>
        <v/>
      </c>
      <c r="X451" s="9">
        <f t="shared" si="484"/>
        <v>1</v>
      </c>
      <c r="Y451" s="9">
        <f t="shared" si="485"/>
        <v>1</v>
      </c>
      <c r="Z451" s="9">
        <f t="shared" si="486"/>
        <v>1</v>
      </c>
      <c r="AA451" s="9">
        <f t="shared" si="487"/>
        <v>1</v>
      </c>
      <c r="AB451" s="11" t="str">
        <f t="shared" si="488"/>
        <v xml:space="preserve">②
</v>
      </c>
      <c r="AD451" s="43">
        <f t="shared" si="489"/>
        <v>0</v>
      </c>
      <c r="AE451" s="43">
        <f t="shared" si="490"/>
        <v>8.5</v>
      </c>
      <c r="AF451" s="43">
        <f t="shared" si="491"/>
        <v>0</v>
      </c>
      <c r="AH451" s="12" t="str">
        <f t="shared" si="443"/>
        <v>16款　国庫支出金</v>
      </c>
      <c r="AI451" s="12" t="str">
        <f t="shared" si="444"/>
        <v>2項　国庫補助金</v>
      </c>
      <c r="AJ451" s="12" t="str">
        <f t="shared" si="445"/>
        <v>7目　土木費国庫補助金</v>
      </c>
      <c r="AK451" s="12" t="str">
        <f t="shared" si="446"/>
        <v>1節　道路費補助金</v>
      </c>
      <c r="AM451" s="12" t="str">
        <f t="shared" si="447"/>
        <v>16款　国庫支出金2項　国庫補助金7目　土木費国庫補助金1節　道路費補助金</v>
      </c>
      <c r="AP451" s="12" t="str">
        <f t="shared" si="448"/>
        <v>16款　国庫支出金2項　国庫補助金7目　土木費国庫補助金1節　道路費補助金</v>
      </c>
      <c r="AQ451" s="9" t="str">
        <f t="shared" si="449"/>
        <v>16款　国庫支出金2項　国庫補助金7目　土木費国庫補助金1節　道路費補助金</v>
      </c>
    </row>
    <row r="452" spans="1:43" ht="40.5" customHeight="1">
      <c r="A452" s="90">
        <f t="shared" si="477"/>
        <v>445</v>
      </c>
      <c r="B452" s="45"/>
      <c r="C452" s="45"/>
      <c r="D452" s="45"/>
      <c r="E452" s="107"/>
      <c r="F452" s="107" t="s">
        <v>1280</v>
      </c>
      <c r="G452" s="47" t="s">
        <v>648</v>
      </c>
      <c r="H452" s="41">
        <f>1069962-100000</f>
        <v>969962</v>
      </c>
      <c r="I452" s="41"/>
      <c r="J452" s="41">
        <f t="shared" ref="J452" si="588">+I452-H452</f>
        <v>-969962</v>
      </c>
      <c r="K452" s="42"/>
      <c r="L452" s="121"/>
      <c r="M452" s="115" t="str">
        <f t="shared" ref="M452" si="589">IF(AND(I452&lt;&gt;0,H452=0),"○","")</f>
        <v/>
      </c>
      <c r="N452" s="29" t="str">
        <f t="shared" ref="N452" si="590">IF(B452&lt;&gt;"","款","-")</f>
        <v>-</v>
      </c>
      <c r="O452" s="29" t="str">
        <f t="shared" ref="O452" si="591">IF(C452&lt;&gt;"","項","-")</f>
        <v>-</v>
      </c>
      <c r="P452" s="29" t="str">
        <f t="shared" ref="P452" si="592">IF(D452&lt;&gt;"","目","-")</f>
        <v>-</v>
      </c>
      <c r="Q452" s="29" t="str">
        <f t="shared" ref="Q452" si="593">IF(E452&lt;&gt;"","節","-")</f>
        <v>-</v>
      </c>
      <c r="R452" s="29" t="str">
        <f t="shared" ref="R452" si="594">IF(F452&lt;&gt;"","事項","-")</f>
        <v>事項</v>
      </c>
      <c r="U452" s="9" t="s">
        <v>1117</v>
      </c>
      <c r="V452" s="146" t="str">
        <f t="shared" ref="V452" si="595">IF(G452&lt;&gt;"",G452,"")</f>
        <v>建設局</v>
      </c>
      <c r="X452" s="9">
        <f t="shared" ref="X452" si="596">IF(LENB(D452)/2&gt;13.5,2,1)</f>
        <v>1</v>
      </c>
      <c r="Y452" s="9">
        <f t="shared" ref="Y452" si="597">IF(LENB(E452)/2&gt;26.5,3,IF(LENB(E452)/2&gt;13.5,2,1))</f>
        <v>1</v>
      </c>
      <c r="Z452" s="9">
        <f t="shared" ref="Z452" si="598">IF(LENB(F452)/2&gt;51,4,IF(LENB(F452)/2&gt;34,3,IF(LENB(F452)/2&gt;17,2,1)))</f>
        <v>2</v>
      </c>
      <c r="AA452" s="9">
        <f t="shared" ref="AA452" si="599">MAX(X452:Z452)</f>
        <v>2</v>
      </c>
      <c r="AB452" s="11" t="str">
        <f t="shared" ref="AB452" si="600">IF(AA452=4,"⑤"&amp;CHAR(10)&amp;CHAR(10)&amp;CHAR(10)&amp;CHAR(10),IF(AA452=3,"④"&amp;CHAR(10)&amp;CHAR(10)&amp;CHAR(10),IF(AA452=2,"③"&amp;CHAR(10)&amp;CHAR(10),"②"&amp;CHAR(10))))</f>
        <v xml:space="preserve">③
</v>
      </c>
      <c r="AD452" s="43">
        <f t="shared" ref="AD452" si="601">LENB(D452)/2</f>
        <v>0</v>
      </c>
      <c r="AE452" s="43">
        <f t="shared" ref="AE452" si="602">LENB(E452)/2</f>
        <v>0</v>
      </c>
      <c r="AF452" s="43">
        <f t="shared" ref="AF452" si="603">LENB(F452)/2</f>
        <v>32</v>
      </c>
      <c r="AH452" s="12" t="str">
        <f t="shared" ref="AH452" si="604">IF(N452="款",B452,AH451)</f>
        <v>16款　国庫支出金</v>
      </c>
      <c r="AI452" s="12" t="str">
        <f t="shared" ref="AI452" si="605">IF(AH451=AH452,IF(O452="項",C452,AI451),0)</f>
        <v>2項　国庫補助金</v>
      </c>
      <c r="AJ452" s="12" t="str">
        <f t="shared" ref="AJ452" si="606">IF(AI451=AI452,IF(P452="目",D452,AJ451),0)</f>
        <v>7目　土木費国庫補助金</v>
      </c>
      <c r="AK452" s="12" t="str">
        <f t="shared" ref="AK452" si="607">IF(AJ451=AJ452,IF(Q452="節",E452,"事項"),0)</f>
        <v>事項</v>
      </c>
      <c r="AM452" s="12">
        <f t="shared" ref="AM452" si="608">IF(AI452=0,AH452,IF(AJ452=0,CONCATENATE(AH452,AI452),IF(AK452=0,CONCATENATE(AH452,AI452,AJ452),IF(AK452="事項",0,CONCATENATE(AH452,AI452,AJ452,AK452)))))</f>
        <v>0</v>
      </c>
      <c r="AP452" s="12" t="str">
        <f t="shared" ref="AP452" si="609">IF(AM452=0,AP451,AM452)</f>
        <v>16款　国庫支出金2項　国庫補助金7目　土木費国庫補助金1節　道路費補助金</v>
      </c>
      <c r="AQ452" s="9" t="str">
        <f t="shared" ref="AQ452" si="610">CONCATENATE(AP452,V452)</f>
        <v>16款　国庫支出金2項　国庫補助金7目　土木費国庫補助金1節　道路費補助金建設局</v>
      </c>
    </row>
    <row r="453" spans="1:43" ht="40.5" customHeight="1">
      <c r="A453" s="90">
        <f t="shared" si="477"/>
        <v>446</v>
      </c>
      <c r="B453" s="45"/>
      <c r="C453" s="45"/>
      <c r="D453" s="45"/>
      <c r="E453" s="107"/>
      <c r="F453" s="107" t="s">
        <v>1332</v>
      </c>
      <c r="G453" s="47" t="s">
        <v>648</v>
      </c>
      <c r="H453" s="41">
        <v>100000</v>
      </c>
      <c r="I453" s="41"/>
      <c r="J453" s="41">
        <f t="shared" ref="J453" si="611">+I453-H453</f>
        <v>-100000</v>
      </c>
      <c r="K453" s="42"/>
      <c r="L453" s="121"/>
      <c r="M453" s="115" t="str">
        <f t="shared" ref="M453" si="612">IF(AND(I453&lt;&gt;0,H453=0),"○","")</f>
        <v/>
      </c>
      <c r="N453" s="29" t="str">
        <f t="shared" ref="N453" si="613">IF(B453&lt;&gt;"","款","-")</f>
        <v>-</v>
      </c>
      <c r="O453" s="29" t="str">
        <f t="shared" ref="O453" si="614">IF(C453&lt;&gt;"","項","-")</f>
        <v>-</v>
      </c>
      <c r="P453" s="29" t="str">
        <f t="shared" ref="P453" si="615">IF(D453&lt;&gt;"","目","-")</f>
        <v>-</v>
      </c>
      <c r="Q453" s="29" t="str">
        <f t="shared" ref="Q453" si="616">IF(E453&lt;&gt;"","節","-")</f>
        <v>-</v>
      </c>
      <c r="R453" s="29" t="str">
        <f t="shared" ref="R453" si="617">IF(F453&lt;&gt;"","事項","-")</f>
        <v>事項</v>
      </c>
      <c r="U453" s="9" t="s">
        <v>1117</v>
      </c>
      <c r="V453" s="146" t="str">
        <f t="shared" ref="V453" si="618">IF(G453&lt;&gt;"",G453,"")</f>
        <v>建設局</v>
      </c>
      <c r="X453" s="9">
        <f t="shared" ref="X453" si="619">IF(LENB(D453)/2&gt;13.5,2,1)</f>
        <v>1</v>
      </c>
      <c r="Y453" s="9">
        <f t="shared" ref="Y453" si="620">IF(LENB(E453)/2&gt;26.5,3,IF(LENB(E453)/2&gt;13.5,2,1))</f>
        <v>1</v>
      </c>
      <c r="Z453" s="9">
        <f t="shared" ref="Z453" si="621">IF(LENB(F453)/2&gt;51,4,IF(LENB(F453)/2&gt;34,3,IF(LENB(F453)/2&gt;17,2,1)))</f>
        <v>2</v>
      </c>
      <c r="AA453" s="9">
        <f t="shared" ref="AA453" si="622">MAX(X453:Z453)</f>
        <v>2</v>
      </c>
      <c r="AB453" s="11" t="str">
        <f t="shared" ref="AB453" si="623">IF(AA453=4,"⑤"&amp;CHAR(10)&amp;CHAR(10)&amp;CHAR(10)&amp;CHAR(10),IF(AA453=3,"④"&amp;CHAR(10)&amp;CHAR(10)&amp;CHAR(10),IF(AA453=2,"③"&amp;CHAR(10)&amp;CHAR(10),"②"&amp;CHAR(10))))</f>
        <v xml:space="preserve">③
</v>
      </c>
      <c r="AD453" s="43">
        <f t="shared" ref="AD453" si="624">LENB(D453)/2</f>
        <v>0</v>
      </c>
      <c r="AE453" s="43">
        <f t="shared" ref="AE453" si="625">LENB(E453)/2</f>
        <v>0</v>
      </c>
      <c r="AF453" s="43">
        <f t="shared" ref="AF453" si="626">LENB(F453)/2</f>
        <v>19</v>
      </c>
      <c r="AH453" s="12" t="str">
        <f t="shared" ref="AH453" si="627">IF(N453="款",B453,AH451)</f>
        <v>16款　国庫支出金</v>
      </c>
      <c r="AI453" s="12" t="str">
        <f t="shared" ref="AI453" si="628">IF(AH451=AH453,IF(O453="項",C453,AI451),0)</f>
        <v>2項　国庫補助金</v>
      </c>
      <c r="AJ453" s="12" t="str">
        <f t="shared" ref="AJ453" si="629">IF(AI451=AI453,IF(P453="目",D453,AJ451),0)</f>
        <v>7目　土木費国庫補助金</v>
      </c>
      <c r="AK453" s="12" t="str">
        <f t="shared" ref="AK453" si="630">IF(AJ451=AJ453,IF(Q453="節",E453,"事項"),0)</f>
        <v>事項</v>
      </c>
      <c r="AM453" s="12">
        <f t="shared" ref="AM453" si="631">IF(AI453=0,AH453,IF(AJ453=0,CONCATENATE(AH453,AI453),IF(AK453=0,CONCATENATE(AH453,AI453,AJ453),IF(AK453="事項",0,CONCATENATE(AH453,AI453,AJ453,AK453)))))</f>
        <v>0</v>
      </c>
      <c r="AP453" s="12" t="str">
        <f t="shared" ref="AP453" si="632">IF(AM453=0,AP451,AM453)</f>
        <v>16款　国庫支出金2項　国庫補助金7目　土木費国庫補助金1節　道路費補助金</v>
      </c>
      <c r="AQ453" s="9" t="str">
        <f t="shared" ref="AQ453" si="633">CONCATENATE(AP453,V453)</f>
        <v>16款　国庫支出金2項　国庫補助金7目　土木費国庫補助金1節　道路費補助金建設局</v>
      </c>
    </row>
    <row r="454" spans="1:43" ht="39.6">
      <c r="A454" s="90">
        <f t="shared" si="477"/>
        <v>447</v>
      </c>
      <c r="B454" s="45"/>
      <c r="C454" s="45"/>
      <c r="D454" s="45"/>
      <c r="E454" s="107" t="s">
        <v>692</v>
      </c>
      <c r="F454" s="107" t="s">
        <v>1373</v>
      </c>
      <c r="G454" s="47" t="s">
        <v>648</v>
      </c>
      <c r="H454" s="41">
        <v>910987</v>
      </c>
      <c r="I454" s="41"/>
      <c r="J454" s="41">
        <f t="shared" si="494"/>
        <v>-910987</v>
      </c>
      <c r="K454" s="42"/>
      <c r="L454" s="121"/>
      <c r="M454" s="115" t="str">
        <f t="shared" si="495"/>
        <v/>
      </c>
      <c r="N454" s="29" t="str">
        <f t="shared" si="478"/>
        <v>-</v>
      </c>
      <c r="O454" s="29" t="str">
        <f t="shared" si="479"/>
        <v>-</v>
      </c>
      <c r="P454" s="29" t="str">
        <f t="shared" si="480"/>
        <v>-</v>
      </c>
      <c r="Q454" s="29" t="str">
        <f t="shared" si="481"/>
        <v>節</v>
      </c>
      <c r="R454" s="29" t="str">
        <f t="shared" si="482"/>
        <v>事項</v>
      </c>
      <c r="U454" s="9" t="s">
        <v>1117</v>
      </c>
      <c r="V454" s="136" t="str">
        <f t="shared" si="483"/>
        <v>建設局</v>
      </c>
      <c r="X454" s="9">
        <f t="shared" si="484"/>
        <v>1</v>
      </c>
      <c r="Y454" s="9">
        <f t="shared" si="485"/>
        <v>1</v>
      </c>
      <c r="Z454" s="9">
        <f t="shared" si="486"/>
        <v>2</v>
      </c>
      <c r="AA454" s="9">
        <f t="shared" si="487"/>
        <v>2</v>
      </c>
      <c r="AB454" s="11" t="str">
        <f t="shared" si="488"/>
        <v xml:space="preserve">③
</v>
      </c>
      <c r="AD454" s="43">
        <f t="shared" si="489"/>
        <v>0</v>
      </c>
      <c r="AE454" s="43">
        <f t="shared" si="490"/>
        <v>8.5</v>
      </c>
      <c r="AF454" s="43">
        <f t="shared" si="491"/>
        <v>20</v>
      </c>
      <c r="AH454" s="12" t="str">
        <f>IF(N454="款",B454,AH451)</f>
        <v>16款　国庫支出金</v>
      </c>
      <c r="AI454" s="12" t="str">
        <f>IF(AH451=AH454,IF(O454="項",C454,AI451),0)</f>
        <v>2項　国庫補助金</v>
      </c>
      <c r="AJ454" s="12" t="str">
        <f>IF(AI451=AI454,IF(P454="目",D454,AJ451),0)</f>
        <v>7目　土木費国庫補助金</v>
      </c>
      <c r="AK454" s="12" t="str">
        <f>IF(AJ451=AJ454,IF(Q454="節",E454,"事項"),0)</f>
        <v>2節　橋梁費補助金</v>
      </c>
      <c r="AM454" s="12" t="str">
        <f t="shared" si="447"/>
        <v>16款　国庫支出金2項　国庫補助金7目　土木費国庫補助金2節　橋梁費補助金</v>
      </c>
      <c r="AP454" s="12" t="str">
        <f>IF(AM454=0,AP451,AM454)</f>
        <v>16款　国庫支出金2項　国庫補助金7目　土木費国庫補助金2節　橋梁費補助金</v>
      </c>
      <c r="AQ454" s="9" t="str">
        <f t="shared" si="449"/>
        <v>16款　国庫支出金2項　国庫補助金7目　土木費国庫補助金2節　橋梁費補助金建設局</v>
      </c>
    </row>
    <row r="455" spans="1:43" ht="39.6">
      <c r="A455" s="90">
        <f t="shared" si="477"/>
        <v>448</v>
      </c>
      <c r="B455" s="45"/>
      <c r="C455" s="45"/>
      <c r="D455" s="45"/>
      <c r="E455" s="107" t="s">
        <v>186</v>
      </c>
      <c r="F455" s="107" t="s">
        <v>1358</v>
      </c>
      <c r="G455" s="47" t="s">
        <v>648</v>
      </c>
      <c r="H455" s="41">
        <v>1353200</v>
      </c>
      <c r="I455" s="41"/>
      <c r="J455" s="41">
        <f t="shared" si="494"/>
        <v>-1353200</v>
      </c>
      <c r="K455" s="42"/>
      <c r="L455" s="121"/>
      <c r="M455" s="115" t="str">
        <f t="shared" si="495"/>
        <v/>
      </c>
      <c r="N455" s="29" t="str">
        <f t="shared" si="478"/>
        <v>-</v>
      </c>
      <c r="O455" s="29" t="str">
        <f t="shared" si="479"/>
        <v>-</v>
      </c>
      <c r="P455" s="29" t="str">
        <f t="shared" si="480"/>
        <v>-</v>
      </c>
      <c r="Q455" s="29" t="str">
        <f t="shared" si="481"/>
        <v>節</v>
      </c>
      <c r="R455" s="29" t="str">
        <f t="shared" si="482"/>
        <v>事項</v>
      </c>
      <c r="U455" s="9" t="s">
        <v>1117</v>
      </c>
      <c r="V455" s="136" t="str">
        <f t="shared" si="483"/>
        <v>建設局</v>
      </c>
      <c r="X455" s="9">
        <f t="shared" si="484"/>
        <v>1</v>
      </c>
      <c r="Y455" s="9">
        <f t="shared" si="485"/>
        <v>1</v>
      </c>
      <c r="Z455" s="9">
        <f t="shared" si="486"/>
        <v>2</v>
      </c>
      <c r="AA455" s="9">
        <f t="shared" si="487"/>
        <v>2</v>
      </c>
      <c r="AB455" s="11" t="str">
        <f t="shared" si="488"/>
        <v xml:space="preserve">③
</v>
      </c>
      <c r="AD455" s="43">
        <f t="shared" si="489"/>
        <v>0</v>
      </c>
      <c r="AE455" s="43">
        <f t="shared" si="490"/>
        <v>8.5</v>
      </c>
      <c r="AF455" s="43">
        <f t="shared" si="491"/>
        <v>32</v>
      </c>
      <c r="AH455" s="12" t="str">
        <f t="shared" si="443"/>
        <v>16款　国庫支出金</v>
      </c>
      <c r="AI455" s="12" t="str">
        <f t="shared" si="444"/>
        <v>2項　国庫補助金</v>
      </c>
      <c r="AJ455" s="12" t="str">
        <f t="shared" si="445"/>
        <v>7目　土木費国庫補助金</v>
      </c>
      <c r="AK455" s="12" t="str">
        <f t="shared" si="446"/>
        <v>3節　河川費補助金</v>
      </c>
      <c r="AM455" s="12" t="str">
        <f t="shared" si="447"/>
        <v>16款　国庫支出金2項　国庫補助金7目　土木費国庫補助金3節　河川費補助金</v>
      </c>
      <c r="AP455" s="12" t="str">
        <f t="shared" si="448"/>
        <v>16款　国庫支出金2項　国庫補助金7目　土木費国庫補助金3節　河川費補助金</v>
      </c>
      <c r="AQ455" s="9" t="str">
        <f t="shared" si="449"/>
        <v>16款　国庫支出金2項　国庫補助金7目　土木費国庫補助金3節　河川費補助金建設局</v>
      </c>
    </row>
    <row r="456" spans="1:43" ht="39.6">
      <c r="A456" s="90">
        <f t="shared" si="477"/>
        <v>449</v>
      </c>
      <c r="B456" s="45"/>
      <c r="C456" s="45"/>
      <c r="D456" s="45"/>
      <c r="E456" s="108" t="s">
        <v>770</v>
      </c>
      <c r="F456" s="107" t="s">
        <v>813</v>
      </c>
      <c r="G456" s="47" t="s">
        <v>648</v>
      </c>
      <c r="H456" s="41">
        <v>463426</v>
      </c>
      <c r="I456" s="41"/>
      <c r="J456" s="41">
        <f t="shared" si="494"/>
        <v>-463426</v>
      </c>
      <c r="K456" s="42"/>
      <c r="L456" s="121"/>
      <c r="M456" s="115" t="str">
        <f t="shared" si="495"/>
        <v/>
      </c>
      <c r="N456" s="29" t="str">
        <f t="shared" si="478"/>
        <v>-</v>
      </c>
      <c r="O456" s="29" t="str">
        <f t="shared" si="479"/>
        <v>-</v>
      </c>
      <c r="P456" s="29" t="str">
        <f t="shared" si="480"/>
        <v>-</v>
      </c>
      <c r="Q456" s="29" t="str">
        <f t="shared" si="481"/>
        <v>節</v>
      </c>
      <c r="R456" s="29" t="str">
        <f t="shared" si="482"/>
        <v>事項</v>
      </c>
      <c r="U456" s="9" t="s">
        <v>1117</v>
      </c>
      <c r="V456" s="136" t="str">
        <f t="shared" si="483"/>
        <v>建設局</v>
      </c>
      <c r="X456" s="9">
        <f t="shared" si="484"/>
        <v>1</v>
      </c>
      <c r="Y456" s="9">
        <f t="shared" si="485"/>
        <v>1</v>
      </c>
      <c r="Z456" s="9">
        <f t="shared" si="486"/>
        <v>2</v>
      </c>
      <c r="AA456" s="9">
        <f t="shared" si="487"/>
        <v>2</v>
      </c>
      <c r="AB456" s="11" t="str">
        <f t="shared" si="488"/>
        <v xml:space="preserve">③
</v>
      </c>
      <c r="AD456" s="43">
        <f t="shared" si="489"/>
        <v>0</v>
      </c>
      <c r="AE456" s="43">
        <f t="shared" si="490"/>
        <v>8.5</v>
      </c>
      <c r="AF456" s="43">
        <f t="shared" si="491"/>
        <v>18</v>
      </c>
      <c r="AH456" s="12" t="str">
        <f t="shared" si="443"/>
        <v>16款　国庫支出金</v>
      </c>
      <c r="AI456" s="12" t="str">
        <f t="shared" si="444"/>
        <v>2項　国庫補助金</v>
      </c>
      <c r="AJ456" s="12" t="str">
        <f t="shared" si="445"/>
        <v>7目　土木費国庫補助金</v>
      </c>
      <c r="AK456" s="12" t="str">
        <f t="shared" si="446"/>
        <v>4節　公園費補助金</v>
      </c>
      <c r="AM456" s="12" t="str">
        <f t="shared" si="447"/>
        <v>16款　国庫支出金2項　国庫補助金7目　土木費国庫補助金4節　公園費補助金</v>
      </c>
      <c r="AP456" s="12" t="str">
        <f t="shared" si="448"/>
        <v>16款　国庫支出金2項　国庫補助金7目　土木費国庫補助金4節　公園費補助金</v>
      </c>
      <c r="AQ456" s="9" t="str">
        <f t="shared" si="449"/>
        <v>16款　国庫支出金2項　国庫補助金7目　土木費国庫補助金4節　公園費補助金建設局</v>
      </c>
    </row>
    <row r="457" spans="1:43" ht="39.6">
      <c r="A457" s="148">
        <f t="shared" si="477"/>
        <v>450</v>
      </c>
      <c r="B457" s="45"/>
      <c r="C457" s="45"/>
      <c r="D457" s="45"/>
      <c r="E457" s="108" t="s">
        <v>771</v>
      </c>
      <c r="F457" s="93" t="s">
        <v>679</v>
      </c>
      <c r="G457" s="94" t="s">
        <v>678</v>
      </c>
      <c r="H457" s="51">
        <v>1277609</v>
      </c>
      <c r="I457" s="51"/>
      <c r="J457" s="51">
        <f t="shared" si="494"/>
        <v>-1277609</v>
      </c>
      <c r="K457" s="92"/>
      <c r="L457" s="122"/>
      <c r="M457" s="115" t="str">
        <f t="shared" si="495"/>
        <v/>
      </c>
      <c r="N457" s="29" t="str">
        <f t="shared" si="478"/>
        <v>-</v>
      </c>
      <c r="O457" s="29" t="str">
        <f t="shared" si="479"/>
        <v>-</v>
      </c>
      <c r="P457" s="29" t="str">
        <f t="shared" si="480"/>
        <v>-</v>
      </c>
      <c r="Q457" s="29" t="str">
        <f t="shared" si="481"/>
        <v>節</v>
      </c>
      <c r="R457" s="29" t="str">
        <f t="shared" si="482"/>
        <v>事項</v>
      </c>
      <c r="U457" s="9" t="s">
        <v>1117</v>
      </c>
      <c r="V457" s="136" t="str">
        <f t="shared" si="483"/>
        <v>都市計画局</v>
      </c>
      <c r="X457" s="9">
        <f t="shared" si="484"/>
        <v>1</v>
      </c>
      <c r="Y457" s="9">
        <f t="shared" si="485"/>
        <v>1</v>
      </c>
      <c r="Z457" s="9">
        <f t="shared" si="486"/>
        <v>2</v>
      </c>
      <c r="AA457" s="9">
        <f t="shared" si="487"/>
        <v>2</v>
      </c>
      <c r="AB457" s="11" t="str">
        <f t="shared" si="488"/>
        <v xml:space="preserve">③
</v>
      </c>
      <c r="AD457" s="43">
        <f t="shared" si="489"/>
        <v>0</v>
      </c>
      <c r="AE457" s="43">
        <f t="shared" si="490"/>
        <v>10.5</v>
      </c>
      <c r="AF457" s="43">
        <f t="shared" si="491"/>
        <v>18</v>
      </c>
      <c r="AH457" s="12" t="str">
        <f t="shared" si="443"/>
        <v>16款　国庫支出金</v>
      </c>
      <c r="AI457" s="12" t="str">
        <f t="shared" si="444"/>
        <v>2項　国庫補助金</v>
      </c>
      <c r="AJ457" s="12" t="str">
        <f t="shared" si="445"/>
        <v>7目　土木費国庫補助金</v>
      </c>
      <c r="AK457" s="12" t="str">
        <f t="shared" si="446"/>
        <v>5節　計画調査費補助金</v>
      </c>
      <c r="AM457" s="12" t="str">
        <f t="shared" si="447"/>
        <v>16款　国庫支出金2項　国庫補助金7目　土木費国庫補助金5節　計画調査費補助金</v>
      </c>
      <c r="AP457" s="12" t="str">
        <f t="shared" si="448"/>
        <v>16款　国庫支出金2項　国庫補助金7目　土木費国庫補助金5節　計画調査費補助金</v>
      </c>
      <c r="AQ457" s="9" t="str">
        <f t="shared" si="449"/>
        <v>16款　国庫支出金2項　国庫補助金7目　土木費国庫補助金5節　計画調査費補助金都市計画局</v>
      </c>
    </row>
    <row r="458" spans="1:43" ht="26.4">
      <c r="A458" s="90">
        <f t="shared" si="477"/>
        <v>451</v>
      </c>
      <c r="B458" s="45"/>
      <c r="C458" s="45"/>
      <c r="D458" s="45"/>
      <c r="E458" s="108" t="s">
        <v>772</v>
      </c>
      <c r="F458" s="93" t="s">
        <v>1281</v>
      </c>
      <c r="G458" s="47" t="s">
        <v>123</v>
      </c>
      <c r="H458" s="41">
        <v>230</v>
      </c>
      <c r="I458" s="41"/>
      <c r="J458" s="41">
        <f t="shared" si="494"/>
        <v>-230</v>
      </c>
      <c r="K458" s="42"/>
      <c r="L458" s="121"/>
      <c r="M458" s="115" t="str">
        <f t="shared" si="495"/>
        <v/>
      </c>
      <c r="N458" s="29" t="str">
        <f t="shared" si="478"/>
        <v>-</v>
      </c>
      <c r="O458" s="29" t="str">
        <f t="shared" si="479"/>
        <v>-</v>
      </c>
      <c r="P458" s="29" t="str">
        <f t="shared" si="480"/>
        <v>-</v>
      </c>
      <c r="Q458" s="29" t="str">
        <f t="shared" si="481"/>
        <v>節</v>
      </c>
      <c r="R458" s="29" t="str">
        <f t="shared" si="482"/>
        <v>事項</v>
      </c>
      <c r="U458" s="9" t="s">
        <v>1117</v>
      </c>
      <c r="V458" s="136" t="str">
        <f t="shared" si="483"/>
        <v>都市計画局</v>
      </c>
      <c r="X458" s="9">
        <f t="shared" si="484"/>
        <v>1</v>
      </c>
      <c r="Y458" s="9">
        <f t="shared" si="485"/>
        <v>1</v>
      </c>
      <c r="Z458" s="9">
        <f t="shared" si="486"/>
        <v>1</v>
      </c>
      <c r="AA458" s="9">
        <f t="shared" si="487"/>
        <v>1</v>
      </c>
      <c r="AB458" s="11" t="str">
        <f t="shared" si="488"/>
        <v xml:space="preserve">②
</v>
      </c>
      <c r="AD458" s="43">
        <f t="shared" si="489"/>
        <v>0</v>
      </c>
      <c r="AE458" s="43">
        <f t="shared" si="490"/>
        <v>10.5</v>
      </c>
      <c r="AF458" s="43">
        <f t="shared" si="491"/>
        <v>16</v>
      </c>
      <c r="AH458" s="12" t="str">
        <f t="shared" si="443"/>
        <v>16款　国庫支出金</v>
      </c>
      <c r="AI458" s="12" t="str">
        <f t="shared" si="444"/>
        <v>2項　国庫補助金</v>
      </c>
      <c r="AJ458" s="12" t="str">
        <f t="shared" si="445"/>
        <v>7目　土木費国庫補助金</v>
      </c>
      <c r="AK458" s="12" t="str">
        <f t="shared" si="446"/>
        <v>6節　建築指導費補助金</v>
      </c>
      <c r="AM458" s="12" t="str">
        <f t="shared" si="447"/>
        <v>16款　国庫支出金2項　国庫補助金7目　土木費国庫補助金6節　建築指導費補助金</v>
      </c>
      <c r="AP458" s="12" t="str">
        <f t="shared" si="448"/>
        <v>16款　国庫支出金2項　国庫補助金7目　土木費国庫補助金6節　建築指導費補助金</v>
      </c>
      <c r="AQ458" s="9" t="str">
        <f t="shared" si="449"/>
        <v>16款　国庫支出金2項　国庫補助金7目　土木費国庫補助金6節　建築指導費補助金都市計画局</v>
      </c>
    </row>
    <row r="459" spans="1:43" ht="53.25" customHeight="1">
      <c r="A459" s="90">
        <f t="shared" si="477"/>
        <v>452</v>
      </c>
      <c r="B459" s="45"/>
      <c r="C459" s="45"/>
      <c r="D459" s="45"/>
      <c r="E459" s="107" t="s">
        <v>773</v>
      </c>
      <c r="F459" s="107" t="s">
        <v>1374</v>
      </c>
      <c r="G459" s="47" t="s">
        <v>648</v>
      </c>
      <c r="H459" s="41">
        <v>23365345</v>
      </c>
      <c r="I459" s="41"/>
      <c r="J459" s="41">
        <f t="shared" si="494"/>
        <v>-23365345</v>
      </c>
      <c r="K459" s="42"/>
      <c r="L459" s="121"/>
      <c r="M459" s="115" t="str">
        <f t="shared" si="495"/>
        <v/>
      </c>
      <c r="N459" s="29" t="str">
        <f t="shared" si="478"/>
        <v>-</v>
      </c>
      <c r="O459" s="29" t="str">
        <f t="shared" si="479"/>
        <v>-</v>
      </c>
      <c r="P459" s="29" t="str">
        <f t="shared" si="480"/>
        <v>-</v>
      </c>
      <c r="Q459" s="29" t="str">
        <f t="shared" si="481"/>
        <v>節</v>
      </c>
      <c r="R459" s="29" t="str">
        <f t="shared" si="482"/>
        <v>事項</v>
      </c>
      <c r="U459" s="9" t="s">
        <v>1117</v>
      </c>
      <c r="V459" s="136" t="str">
        <f t="shared" si="483"/>
        <v>建設局</v>
      </c>
      <c r="X459" s="9">
        <f t="shared" si="484"/>
        <v>1</v>
      </c>
      <c r="Y459" s="9">
        <f t="shared" si="485"/>
        <v>1</v>
      </c>
      <c r="Z459" s="9">
        <f t="shared" si="486"/>
        <v>3</v>
      </c>
      <c r="AA459" s="9">
        <f t="shared" si="487"/>
        <v>3</v>
      </c>
      <c r="AB459" s="11" t="str">
        <f t="shared" si="488"/>
        <v xml:space="preserve">④
</v>
      </c>
      <c r="AD459" s="43">
        <f t="shared" si="489"/>
        <v>0</v>
      </c>
      <c r="AE459" s="43">
        <f t="shared" si="490"/>
        <v>10.5</v>
      </c>
      <c r="AF459" s="43">
        <f t="shared" si="491"/>
        <v>41.5</v>
      </c>
      <c r="AH459" s="12" t="str">
        <f t="shared" si="443"/>
        <v>16款　国庫支出金</v>
      </c>
      <c r="AI459" s="12" t="str">
        <f t="shared" si="444"/>
        <v>2項　国庫補助金</v>
      </c>
      <c r="AJ459" s="12" t="str">
        <f t="shared" si="445"/>
        <v>7目　土木費国庫補助金</v>
      </c>
      <c r="AK459" s="12" t="str">
        <f t="shared" si="446"/>
        <v>7節　街路事業費補助金</v>
      </c>
      <c r="AM459" s="12" t="str">
        <f t="shared" si="447"/>
        <v>16款　国庫支出金2項　国庫補助金7目　土木費国庫補助金7節　街路事業費補助金</v>
      </c>
      <c r="AP459" s="12" t="str">
        <f t="shared" si="448"/>
        <v>16款　国庫支出金2項　国庫補助金7目　土木費国庫補助金7節　街路事業費補助金</v>
      </c>
      <c r="AQ459" s="9" t="str">
        <f t="shared" si="449"/>
        <v>16款　国庫支出金2項　国庫補助金7目　土木費国庫補助金7節　街路事業費補助金建設局</v>
      </c>
    </row>
    <row r="460" spans="1:43" ht="39.6">
      <c r="A460" s="90">
        <f t="shared" si="477"/>
        <v>453</v>
      </c>
      <c r="B460" s="45"/>
      <c r="C460" s="45"/>
      <c r="D460" s="45"/>
      <c r="E460" s="107" t="s">
        <v>187</v>
      </c>
      <c r="F460" s="107" t="s">
        <v>1275</v>
      </c>
      <c r="G460" s="47" t="s">
        <v>665</v>
      </c>
      <c r="H460" s="41">
        <v>1016335</v>
      </c>
      <c r="I460" s="41"/>
      <c r="J460" s="41">
        <f t="shared" si="494"/>
        <v>-1016335</v>
      </c>
      <c r="K460" s="42"/>
      <c r="L460" s="121"/>
      <c r="M460" s="115" t="str">
        <f t="shared" si="495"/>
        <v/>
      </c>
      <c r="N460" s="29" t="str">
        <f t="shared" si="478"/>
        <v>-</v>
      </c>
      <c r="O460" s="29" t="str">
        <f t="shared" si="479"/>
        <v>-</v>
      </c>
      <c r="P460" s="29" t="str">
        <f t="shared" si="480"/>
        <v>-</v>
      </c>
      <c r="Q460" s="29" t="str">
        <f t="shared" si="481"/>
        <v>節</v>
      </c>
      <c r="R460" s="29" t="str">
        <f t="shared" si="482"/>
        <v>事項</v>
      </c>
      <c r="U460" s="9" t="s">
        <v>1117</v>
      </c>
      <c r="V460" s="136" t="str">
        <f t="shared" ref="V460:V530" si="634">IF(G460&lt;&gt;"",G460,"")</f>
        <v>都市整備局</v>
      </c>
      <c r="X460" s="9">
        <f t="shared" ref="X460:X530" si="635">IF(LENB(D460)/2&gt;13.5,2,1)</f>
        <v>1</v>
      </c>
      <c r="Y460" s="9">
        <f t="shared" ref="Y460:Y530" si="636">IF(LENB(E460)/2&gt;26.5,3,IF(LENB(E460)/2&gt;13.5,2,1))</f>
        <v>1</v>
      </c>
      <c r="Z460" s="9">
        <f t="shared" ref="Z460:Z530" si="637">IF(LENB(F460)/2&gt;51,4,IF(LENB(F460)/2&gt;34,3,IF(LENB(F460)/2&gt;17,2,1)))</f>
        <v>2</v>
      </c>
      <c r="AA460" s="9">
        <f t="shared" ref="AA460:AA530" si="638">MAX(X460:Z460)</f>
        <v>2</v>
      </c>
      <c r="AB460" s="11" t="str">
        <f t="shared" ref="AB460:AB530" si="639">IF(AA460=4,"⑤"&amp;CHAR(10)&amp;CHAR(10)&amp;CHAR(10)&amp;CHAR(10),IF(AA460=3,"④"&amp;CHAR(10)&amp;CHAR(10)&amp;CHAR(10),IF(AA460=2,"③"&amp;CHAR(10)&amp;CHAR(10),"②"&amp;CHAR(10))))</f>
        <v xml:space="preserve">③
</v>
      </c>
      <c r="AD460" s="43">
        <f t="shared" ref="AD460:AD530" si="640">LENB(D460)/2</f>
        <v>0</v>
      </c>
      <c r="AE460" s="43">
        <f t="shared" ref="AE460:AE530" si="641">LENB(E460)/2</f>
        <v>12.5</v>
      </c>
      <c r="AF460" s="43">
        <f t="shared" ref="AF460:AF530" si="642">LENB(F460)/2</f>
        <v>29</v>
      </c>
      <c r="AH460" s="12" t="str">
        <f t="shared" si="443"/>
        <v>16款　国庫支出金</v>
      </c>
      <c r="AI460" s="12" t="str">
        <f t="shared" si="444"/>
        <v>2項　国庫補助金</v>
      </c>
      <c r="AJ460" s="12" t="str">
        <f t="shared" si="445"/>
        <v>7目　土木費国庫補助金</v>
      </c>
      <c r="AK460" s="12" t="str">
        <f t="shared" si="446"/>
        <v>8節　区画整理事業費補助金</v>
      </c>
      <c r="AM460" s="12" t="str">
        <f t="shared" si="447"/>
        <v>16款　国庫支出金2項　国庫補助金7目　土木費国庫補助金8節　区画整理事業費補助金</v>
      </c>
      <c r="AP460" s="12" t="str">
        <f t="shared" si="448"/>
        <v>16款　国庫支出金2項　国庫補助金7目　土木費国庫補助金8節　区画整理事業費補助金</v>
      </c>
      <c r="AQ460" s="9" t="str">
        <f t="shared" si="449"/>
        <v>16款　国庫支出金2項　国庫補助金7目　土木費国庫補助金8節　区画整理事業費補助金都市整備局</v>
      </c>
    </row>
    <row r="461" spans="1:43" ht="39.6">
      <c r="A461" s="90">
        <f t="shared" ref="A461:A524" si="643">A460+1</f>
        <v>454</v>
      </c>
      <c r="B461" s="45"/>
      <c r="C461" s="45"/>
      <c r="D461" s="45"/>
      <c r="E461" s="107" t="s">
        <v>188</v>
      </c>
      <c r="F461" s="107" t="s">
        <v>1034</v>
      </c>
      <c r="G461" s="47" t="s">
        <v>665</v>
      </c>
      <c r="H461" s="41">
        <v>22335</v>
      </c>
      <c r="I461" s="41"/>
      <c r="J461" s="41">
        <f t="shared" si="494"/>
        <v>-22335</v>
      </c>
      <c r="K461" s="42"/>
      <c r="L461" s="121"/>
      <c r="M461" s="115" t="str">
        <f t="shared" si="495"/>
        <v/>
      </c>
      <c r="N461" s="29" t="str">
        <f t="shared" si="478"/>
        <v>-</v>
      </c>
      <c r="O461" s="29" t="str">
        <f t="shared" si="479"/>
        <v>-</v>
      </c>
      <c r="P461" s="29" t="str">
        <f t="shared" si="480"/>
        <v>-</v>
      </c>
      <c r="Q461" s="29" t="str">
        <f t="shared" si="481"/>
        <v>節</v>
      </c>
      <c r="R461" s="29" t="str">
        <f t="shared" si="482"/>
        <v>事項</v>
      </c>
      <c r="U461" s="9" t="s">
        <v>1117</v>
      </c>
      <c r="V461" s="136" t="str">
        <f t="shared" si="634"/>
        <v>都市整備局</v>
      </c>
      <c r="X461" s="9">
        <f t="shared" si="635"/>
        <v>1</v>
      </c>
      <c r="Y461" s="9">
        <f t="shared" si="636"/>
        <v>1</v>
      </c>
      <c r="Z461" s="9">
        <f t="shared" si="637"/>
        <v>2</v>
      </c>
      <c r="AA461" s="9">
        <f t="shared" si="638"/>
        <v>2</v>
      </c>
      <c r="AB461" s="11" t="str">
        <f t="shared" si="639"/>
        <v xml:space="preserve">③
</v>
      </c>
      <c r="AD461" s="43">
        <f t="shared" si="640"/>
        <v>0</v>
      </c>
      <c r="AE461" s="43">
        <f t="shared" si="641"/>
        <v>13.5</v>
      </c>
      <c r="AF461" s="43">
        <f t="shared" si="642"/>
        <v>18</v>
      </c>
      <c r="AH461" s="12" t="str">
        <f t="shared" ref="AH461:AH517" si="644">IF(N461="款",B461,AH460)</f>
        <v>16款　国庫支出金</v>
      </c>
      <c r="AI461" s="12" t="str">
        <f t="shared" ref="AI461:AI517" si="645">IF(AH460=AH461,IF(O461="項",C461,AI460),0)</f>
        <v>2項　国庫補助金</v>
      </c>
      <c r="AJ461" s="12" t="str">
        <f t="shared" ref="AJ461:AJ517" si="646">IF(AI460=AI461,IF(P461="目",D461,AJ460),0)</f>
        <v>7目　土木費国庫補助金</v>
      </c>
      <c r="AK461" s="12" t="str">
        <f t="shared" ref="AK461:AK517" si="647">IF(AJ460=AJ461,IF(Q461="節",E461,"事項"),0)</f>
        <v>9節　都市再開発事業費補助金</v>
      </c>
      <c r="AM461" s="12" t="str">
        <f t="shared" ref="AM461:AM517" si="648">IF(AI461=0,AH461,IF(AJ461=0,CONCATENATE(AH461,AI461),IF(AK461=0,CONCATENATE(AH461,AI461,AJ461),IF(AK461="事項",0,CONCATENATE(AH461,AI461,AJ461,AK461)))))</f>
        <v>16款　国庫支出金2項　国庫補助金7目　土木費国庫補助金9節　都市再開発事業費補助金</v>
      </c>
      <c r="AP461" s="12" t="str">
        <f t="shared" ref="AP461:AP517" si="649">IF(AM461=0,AP460,AM461)</f>
        <v>16款　国庫支出金2項　国庫補助金7目　土木費国庫補助金9節　都市再開発事業費補助金</v>
      </c>
      <c r="AQ461" s="9" t="str">
        <f t="shared" ref="AQ461:AQ517" si="650">CONCATENATE(AP461,V461)</f>
        <v>16款　国庫支出金2項　国庫補助金7目　土木費国庫補助金9節　都市再開発事業費補助金都市整備局</v>
      </c>
    </row>
    <row r="462" spans="1:43" ht="27" thickBot="1">
      <c r="A462" s="149">
        <f t="shared" si="643"/>
        <v>455</v>
      </c>
      <c r="B462" s="153"/>
      <c r="C462" s="153"/>
      <c r="D462" s="428" t="s">
        <v>1131</v>
      </c>
      <c r="E462" s="430"/>
      <c r="F462" s="63"/>
      <c r="G462" s="155"/>
      <c r="H462" s="65">
        <f>SUM(H463)</f>
        <v>51000</v>
      </c>
      <c r="I462" s="65">
        <f>SUM(I463)</f>
        <v>0</v>
      </c>
      <c r="J462" s="65">
        <f t="shared" si="494"/>
        <v>-51000</v>
      </c>
      <c r="K462" s="67"/>
      <c r="L462" s="124"/>
      <c r="M462" s="115" t="str">
        <f t="shared" si="495"/>
        <v/>
      </c>
      <c r="N462" s="29" t="str">
        <f t="shared" si="478"/>
        <v>-</v>
      </c>
      <c r="O462" s="29" t="str">
        <f t="shared" si="479"/>
        <v>-</v>
      </c>
      <c r="P462" s="29" t="str">
        <f t="shared" si="480"/>
        <v>目</v>
      </c>
      <c r="Q462" s="29" t="str">
        <f t="shared" si="481"/>
        <v>-</v>
      </c>
      <c r="R462" s="29" t="str">
        <f t="shared" si="482"/>
        <v>-</v>
      </c>
      <c r="U462" s="9" t="s">
        <v>1117</v>
      </c>
      <c r="V462" s="136" t="str">
        <f t="shared" si="634"/>
        <v/>
      </c>
      <c r="X462" s="9">
        <f t="shared" si="635"/>
        <v>1</v>
      </c>
      <c r="Y462" s="9">
        <f t="shared" si="636"/>
        <v>1</v>
      </c>
      <c r="Z462" s="9">
        <f t="shared" si="637"/>
        <v>1</v>
      </c>
      <c r="AA462" s="9">
        <f t="shared" si="638"/>
        <v>1</v>
      </c>
      <c r="AB462" s="11" t="str">
        <f t="shared" si="639"/>
        <v xml:space="preserve">②
</v>
      </c>
      <c r="AD462" s="43">
        <f t="shared" si="640"/>
        <v>10.5</v>
      </c>
      <c r="AE462" s="43">
        <f t="shared" si="641"/>
        <v>0</v>
      </c>
      <c r="AF462" s="43">
        <f t="shared" si="642"/>
        <v>0</v>
      </c>
      <c r="AH462" s="12" t="str">
        <f t="shared" si="644"/>
        <v>16款　国庫支出金</v>
      </c>
      <c r="AI462" s="12" t="str">
        <f t="shared" si="645"/>
        <v>2項　国庫補助金</v>
      </c>
      <c r="AJ462" s="12" t="str">
        <f t="shared" si="646"/>
        <v>8目　港湾費国庫補助金</v>
      </c>
      <c r="AK462" s="12">
        <f t="shared" si="647"/>
        <v>0</v>
      </c>
      <c r="AM462" s="12" t="str">
        <f t="shared" si="648"/>
        <v>16款　国庫支出金2項　国庫補助金8目　港湾費国庫補助金</v>
      </c>
      <c r="AP462" s="12" t="str">
        <f t="shared" si="649"/>
        <v>16款　国庫支出金2項　国庫補助金8目　港湾費国庫補助金</v>
      </c>
      <c r="AQ462" s="9" t="str">
        <f t="shared" si="650"/>
        <v>16款　国庫支出金2項　国庫補助金8目　港湾費国庫補助金</v>
      </c>
    </row>
    <row r="463" spans="1:43" ht="39.6">
      <c r="A463" s="148">
        <f t="shared" si="643"/>
        <v>456</v>
      </c>
      <c r="B463" s="45"/>
      <c r="C463" s="45"/>
      <c r="D463" s="45"/>
      <c r="E463" s="108" t="s">
        <v>1132</v>
      </c>
      <c r="F463" s="93" t="s">
        <v>1333</v>
      </c>
      <c r="G463" s="94" t="s">
        <v>1133</v>
      </c>
      <c r="H463" s="51">
        <v>51000</v>
      </c>
      <c r="I463" s="51"/>
      <c r="J463" s="51">
        <f t="shared" si="494"/>
        <v>-51000</v>
      </c>
      <c r="K463" s="92"/>
      <c r="L463" s="122"/>
      <c r="M463" s="115" t="str">
        <f t="shared" si="495"/>
        <v/>
      </c>
      <c r="N463" s="29" t="str">
        <f t="shared" si="478"/>
        <v>-</v>
      </c>
      <c r="O463" s="29" t="str">
        <f t="shared" si="479"/>
        <v>-</v>
      </c>
      <c r="P463" s="29" t="str">
        <f t="shared" si="480"/>
        <v>-</v>
      </c>
      <c r="Q463" s="29" t="str">
        <f t="shared" si="481"/>
        <v>節</v>
      </c>
      <c r="R463" s="29" t="str">
        <f t="shared" si="482"/>
        <v>事項</v>
      </c>
      <c r="U463" s="9" t="s">
        <v>1117</v>
      </c>
      <c r="V463" s="136" t="str">
        <f t="shared" si="634"/>
        <v>港湾局</v>
      </c>
      <c r="X463" s="9">
        <f t="shared" si="635"/>
        <v>1</v>
      </c>
      <c r="Y463" s="9">
        <f t="shared" si="636"/>
        <v>1</v>
      </c>
      <c r="Z463" s="9">
        <f t="shared" si="637"/>
        <v>2</v>
      </c>
      <c r="AA463" s="9">
        <f t="shared" si="638"/>
        <v>2</v>
      </c>
      <c r="AB463" s="11" t="str">
        <f t="shared" si="639"/>
        <v xml:space="preserve">③
</v>
      </c>
      <c r="AD463" s="43">
        <f t="shared" si="640"/>
        <v>0</v>
      </c>
      <c r="AE463" s="43">
        <f t="shared" si="641"/>
        <v>10.5</v>
      </c>
      <c r="AF463" s="43">
        <f t="shared" si="642"/>
        <v>21</v>
      </c>
      <c r="AH463" s="12" t="str">
        <f t="shared" si="644"/>
        <v>16款　国庫支出金</v>
      </c>
      <c r="AI463" s="12" t="str">
        <f t="shared" si="645"/>
        <v>2項　国庫補助金</v>
      </c>
      <c r="AJ463" s="12" t="str">
        <f t="shared" si="646"/>
        <v>8目　港湾費国庫補助金</v>
      </c>
      <c r="AK463" s="12" t="str">
        <f t="shared" si="647"/>
        <v>1節　港湾整備費補助金</v>
      </c>
      <c r="AM463" s="12" t="str">
        <f t="shared" si="648"/>
        <v>16款　国庫支出金2項　国庫補助金8目　港湾費国庫補助金1節　港湾整備費補助金</v>
      </c>
      <c r="AP463" s="12" t="str">
        <f t="shared" si="649"/>
        <v>16款　国庫支出金2項　国庫補助金8目　港湾費国庫補助金1節　港湾整備費補助金</v>
      </c>
      <c r="AQ463" s="9" t="str">
        <f t="shared" si="650"/>
        <v>16款　国庫支出金2項　国庫補助金8目　港湾費国庫補助金1節　港湾整備費補助金港湾局</v>
      </c>
    </row>
    <row r="464" spans="1:43" ht="26.4">
      <c r="A464" s="90">
        <f t="shared" si="643"/>
        <v>457</v>
      </c>
      <c r="B464" s="45"/>
      <c r="C464" s="45"/>
      <c r="D464" s="331" t="s">
        <v>1134</v>
      </c>
      <c r="E464" s="333"/>
      <c r="F464" s="46"/>
      <c r="G464" s="47"/>
      <c r="H464" s="41">
        <f>SUM(H465:H466)</f>
        <v>17040063</v>
      </c>
      <c r="I464" s="41">
        <f>SUM(I465:I466)</f>
        <v>0</v>
      </c>
      <c r="J464" s="41">
        <f t="shared" si="494"/>
        <v>-17040063</v>
      </c>
      <c r="K464" s="42"/>
      <c r="L464" s="121"/>
      <c r="M464" s="115" t="str">
        <f t="shared" si="495"/>
        <v/>
      </c>
      <c r="N464" s="29" t="str">
        <f t="shared" si="478"/>
        <v>-</v>
      </c>
      <c r="O464" s="29" t="str">
        <f t="shared" si="479"/>
        <v>-</v>
      </c>
      <c r="P464" s="29" t="str">
        <f t="shared" si="480"/>
        <v>目</v>
      </c>
      <c r="Q464" s="29" t="str">
        <f t="shared" si="481"/>
        <v>-</v>
      </c>
      <c r="R464" s="29" t="str">
        <f t="shared" si="482"/>
        <v>-</v>
      </c>
      <c r="U464" s="9" t="s">
        <v>1117</v>
      </c>
      <c r="V464" s="136" t="str">
        <f t="shared" si="634"/>
        <v/>
      </c>
      <c r="X464" s="9">
        <f t="shared" si="635"/>
        <v>1</v>
      </c>
      <c r="Y464" s="9">
        <f t="shared" si="636"/>
        <v>1</v>
      </c>
      <c r="Z464" s="9">
        <f t="shared" si="637"/>
        <v>1</v>
      </c>
      <c r="AA464" s="9">
        <f t="shared" si="638"/>
        <v>1</v>
      </c>
      <c r="AB464" s="11" t="str">
        <f t="shared" si="639"/>
        <v xml:space="preserve">②
</v>
      </c>
      <c r="AD464" s="43">
        <f t="shared" si="640"/>
        <v>10.5</v>
      </c>
      <c r="AE464" s="43">
        <f t="shared" si="641"/>
        <v>0</v>
      </c>
      <c r="AF464" s="43">
        <f t="shared" si="642"/>
        <v>0</v>
      </c>
      <c r="AH464" s="12" t="str">
        <f t="shared" si="644"/>
        <v>16款　国庫支出金</v>
      </c>
      <c r="AI464" s="12" t="str">
        <f t="shared" si="645"/>
        <v>2項　国庫補助金</v>
      </c>
      <c r="AJ464" s="12" t="str">
        <f t="shared" si="646"/>
        <v>9目　住宅費国庫補助金</v>
      </c>
      <c r="AK464" s="12">
        <f t="shared" si="647"/>
        <v>0</v>
      </c>
      <c r="AM464" s="12" t="str">
        <f t="shared" si="648"/>
        <v>16款　国庫支出金2項　国庫補助金9目　住宅費国庫補助金</v>
      </c>
      <c r="AP464" s="12" t="str">
        <f t="shared" si="649"/>
        <v>16款　国庫支出金2項　国庫補助金9目　住宅費国庫補助金</v>
      </c>
      <c r="AQ464" s="9" t="str">
        <f t="shared" si="650"/>
        <v>16款　国庫支出金2項　国庫補助金9目　住宅費国庫補助金</v>
      </c>
    </row>
    <row r="465" spans="1:43" ht="26.4">
      <c r="A465" s="148">
        <f t="shared" si="643"/>
        <v>458</v>
      </c>
      <c r="B465" s="45"/>
      <c r="C465" s="45"/>
      <c r="D465" s="45"/>
      <c r="E465" s="108" t="s">
        <v>189</v>
      </c>
      <c r="F465" s="93" t="s">
        <v>1025</v>
      </c>
      <c r="G465" s="94" t="s">
        <v>665</v>
      </c>
      <c r="H465" s="51">
        <v>4545955</v>
      </c>
      <c r="I465" s="51"/>
      <c r="J465" s="51">
        <f t="shared" si="494"/>
        <v>-4545955</v>
      </c>
      <c r="K465" s="92"/>
      <c r="L465" s="122"/>
      <c r="M465" s="115" t="str">
        <f t="shared" si="495"/>
        <v/>
      </c>
      <c r="N465" s="29" t="str">
        <f t="shared" si="478"/>
        <v>-</v>
      </c>
      <c r="O465" s="29" t="str">
        <f t="shared" si="479"/>
        <v>-</v>
      </c>
      <c r="P465" s="29" t="str">
        <f t="shared" si="480"/>
        <v>-</v>
      </c>
      <c r="Q465" s="29" t="str">
        <f t="shared" si="481"/>
        <v>節</v>
      </c>
      <c r="R465" s="29" t="str">
        <f t="shared" si="482"/>
        <v>事項</v>
      </c>
      <c r="U465" s="9" t="s">
        <v>1117</v>
      </c>
      <c r="V465" s="136" t="str">
        <f t="shared" si="634"/>
        <v>都市整備局</v>
      </c>
      <c r="X465" s="9">
        <f t="shared" si="635"/>
        <v>1</v>
      </c>
      <c r="Y465" s="9">
        <f t="shared" si="636"/>
        <v>1</v>
      </c>
      <c r="Z465" s="9">
        <f t="shared" si="637"/>
        <v>1</v>
      </c>
      <c r="AA465" s="9">
        <f t="shared" si="638"/>
        <v>1</v>
      </c>
      <c r="AB465" s="11" t="str">
        <f t="shared" si="639"/>
        <v xml:space="preserve">②
</v>
      </c>
      <c r="AD465" s="43">
        <f t="shared" si="640"/>
        <v>0</v>
      </c>
      <c r="AE465" s="43">
        <f t="shared" si="641"/>
        <v>10.5</v>
      </c>
      <c r="AF465" s="43">
        <f t="shared" si="642"/>
        <v>16</v>
      </c>
      <c r="AH465" s="12" t="str">
        <f t="shared" si="644"/>
        <v>16款　国庫支出金</v>
      </c>
      <c r="AI465" s="12" t="str">
        <f t="shared" si="645"/>
        <v>2項　国庫補助金</v>
      </c>
      <c r="AJ465" s="12" t="str">
        <f t="shared" si="646"/>
        <v>9目　住宅費国庫補助金</v>
      </c>
      <c r="AK465" s="12" t="str">
        <f t="shared" si="647"/>
        <v>1節　住宅管理費補助金</v>
      </c>
      <c r="AM465" s="12" t="str">
        <f t="shared" si="648"/>
        <v>16款　国庫支出金2項　国庫補助金9目　住宅費国庫補助金1節　住宅管理費補助金</v>
      </c>
      <c r="AP465" s="12" t="str">
        <f t="shared" si="649"/>
        <v>16款　国庫支出金2項　国庫補助金9目　住宅費国庫補助金1節　住宅管理費補助金</v>
      </c>
      <c r="AQ465" s="9" t="str">
        <f t="shared" si="650"/>
        <v>16款　国庫支出金2項　国庫補助金9目　住宅費国庫補助金1節　住宅管理費補助金都市整備局</v>
      </c>
    </row>
    <row r="466" spans="1:43" ht="26.4">
      <c r="A466" s="90">
        <f t="shared" si="643"/>
        <v>459</v>
      </c>
      <c r="B466" s="45"/>
      <c r="C466" s="45"/>
      <c r="D466" s="45"/>
      <c r="E466" s="107" t="s">
        <v>666</v>
      </c>
      <c r="F466" s="46"/>
      <c r="G466" s="47"/>
      <c r="H466" s="41">
        <f>SUM(H467:H469)</f>
        <v>12494108</v>
      </c>
      <c r="I466" s="41">
        <f>SUM(I467:I469)</f>
        <v>0</v>
      </c>
      <c r="J466" s="41">
        <f t="shared" si="494"/>
        <v>-12494108</v>
      </c>
      <c r="K466" s="42"/>
      <c r="L466" s="121"/>
      <c r="M466" s="115" t="str">
        <f t="shared" si="495"/>
        <v/>
      </c>
      <c r="N466" s="29" t="str">
        <f t="shared" si="478"/>
        <v>-</v>
      </c>
      <c r="O466" s="29" t="str">
        <f t="shared" si="479"/>
        <v>-</v>
      </c>
      <c r="P466" s="29" t="str">
        <f t="shared" si="480"/>
        <v>-</v>
      </c>
      <c r="Q466" s="29" t="str">
        <f t="shared" si="481"/>
        <v>節</v>
      </c>
      <c r="R466" s="29" t="str">
        <f t="shared" si="482"/>
        <v>-</v>
      </c>
      <c r="U466" s="9" t="s">
        <v>1117</v>
      </c>
      <c r="V466" s="136" t="str">
        <f t="shared" si="634"/>
        <v/>
      </c>
      <c r="X466" s="9">
        <f t="shared" si="635"/>
        <v>1</v>
      </c>
      <c r="Y466" s="9">
        <f t="shared" si="636"/>
        <v>1</v>
      </c>
      <c r="Z466" s="9">
        <f t="shared" si="637"/>
        <v>1</v>
      </c>
      <c r="AA466" s="9">
        <f t="shared" si="638"/>
        <v>1</v>
      </c>
      <c r="AB466" s="11" t="str">
        <f t="shared" si="639"/>
        <v xml:space="preserve">②
</v>
      </c>
      <c r="AD466" s="43">
        <f t="shared" si="640"/>
        <v>0</v>
      </c>
      <c r="AE466" s="43">
        <f t="shared" si="641"/>
        <v>10.5</v>
      </c>
      <c r="AF466" s="43">
        <f t="shared" si="642"/>
        <v>0</v>
      </c>
      <c r="AH466" s="12" t="str">
        <f t="shared" si="644"/>
        <v>16款　国庫支出金</v>
      </c>
      <c r="AI466" s="12" t="str">
        <f t="shared" si="645"/>
        <v>2項　国庫補助金</v>
      </c>
      <c r="AJ466" s="12" t="str">
        <f t="shared" si="646"/>
        <v>9目　住宅費国庫補助金</v>
      </c>
      <c r="AK466" s="12" t="str">
        <f t="shared" si="647"/>
        <v>2節　住宅整備費補助金</v>
      </c>
      <c r="AM466" s="12" t="str">
        <f t="shared" si="648"/>
        <v>16款　国庫支出金2項　国庫補助金9目　住宅費国庫補助金2節　住宅整備費補助金</v>
      </c>
      <c r="AP466" s="12" t="str">
        <f t="shared" si="649"/>
        <v>16款　国庫支出金2項　国庫補助金9目　住宅費国庫補助金2節　住宅整備費補助金</v>
      </c>
      <c r="AQ466" s="9" t="str">
        <f t="shared" si="650"/>
        <v>16款　国庫支出金2項　国庫補助金9目　住宅費国庫補助金2節　住宅整備費補助金</v>
      </c>
    </row>
    <row r="467" spans="1:43" ht="26.4">
      <c r="A467" s="90">
        <f t="shared" si="643"/>
        <v>460</v>
      </c>
      <c r="B467" s="45"/>
      <c r="C467" s="45"/>
      <c r="D467" s="45"/>
      <c r="E467" s="107"/>
      <c r="F467" s="46" t="s">
        <v>775</v>
      </c>
      <c r="G467" s="47" t="s">
        <v>665</v>
      </c>
      <c r="H467" s="41">
        <v>12429983</v>
      </c>
      <c r="I467" s="41"/>
      <c r="J467" s="41">
        <f t="shared" ref="J467:J469" si="651">+I467-H467</f>
        <v>-12429983</v>
      </c>
      <c r="K467" s="42"/>
      <c r="L467" s="121"/>
      <c r="M467" s="115" t="str">
        <f t="shared" ref="M467:M469" si="652">IF(AND(I467&lt;&gt;0,H467=0),"○","")</f>
        <v/>
      </c>
      <c r="N467" s="29" t="str">
        <f t="shared" ref="N467:N469" si="653">IF(B467&lt;&gt;"","款","-")</f>
        <v>-</v>
      </c>
      <c r="O467" s="29" t="str">
        <f t="shared" ref="O467:O469" si="654">IF(C467&lt;&gt;"","項","-")</f>
        <v>-</v>
      </c>
      <c r="P467" s="29" t="str">
        <f t="shared" ref="P467:P469" si="655">IF(D467&lt;&gt;"","目","-")</f>
        <v>-</v>
      </c>
      <c r="Q467" s="29" t="str">
        <f t="shared" ref="Q467:Q469" si="656">IF(E467&lt;&gt;"","節","-")</f>
        <v>-</v>
      </c>
      <c r="R467" s="29" t="str">
        <f t="shared" ref="R467:R469" si="657">IF(F467&lt;&gt;"","事項","-")</f>
        <v>事項</v>
      </c>
      <c r="U467" s="9" t="s">
        <v>1117</v>
      </c>
      <c r="V467" s="167" t="str">
        <f t="shared" ref="V467:V469" si="658">IF(G467&lt;&gt;"",G467,"")</f>
        <v>都市整備局</v>
      </c>
      <c r="X467" s="9">
        <f t="shared" ref="X467:X469" si="659">IF(LENB(D467)/2&gt;13.5,2,1)</f>
        <v>1</v>
      </c>
      <c r="Y467" s="9">
        <f t="shared" ref="Y467:Y469" si="660">IF(LENB(E467)/2&gt;26.5,3,IF(LENB(E467)/2&gt;13.5,2,1))</f>
        <v>1</v>
      </c>
      <c r="Z467" s="9">
        <f t="shared" ref="Z467:Z469" si="661">IF(LENB(F467)/2&gt;51,4,IF(LENB(F467)/2&gt;34,3,IF(LENB(F467)/2&gt;17,2,1)))</f>
        <v>1</v>
      </c>
      <c r="AA467" s="9">
        <f t="shared" ref="AA467:AA469" si="662">MAX(X467:Z467)</f>
        <v>1</v>
      </c>
      <c r="AB467" s="11" t="str">
        <f t="shared" ref="AB467:AB469" si="663">IF(AA467=4,"⑤"&amp;CHAR(10)&amp;CHAR(10)&amp;CHAR(10)&amp;CHAR(10),IF(AA467=3,"④"&amp;CHAR(10)&amp;CHAR(10)&amp;CHAR(10),IF(AA467=2,"③"&amp;CHAR(10)&amp;CHAR(10),"②"&amp;CHAR(10))))</f>
        <v xml:space="preserve">②
</v>
      </c>
      <c r="AD467" s="43">
        <f t="shared" ref="AD467:AD469" si="664">LENB(D467)/2</f>
        <v>0</v>
      </c>
      <c r="AE467" s="43">
        <f t="shared" ref="AE467:AE469" si="665">LENB(E467)/2</f>
        <v>0</v>
      </c>
      <c r="AF467" s="43">
        <f t="shared" ref="AF467:AF469" si="666">LENB(F467)/2</f>
        <v>16</v>
      </c>
      <c r="AH467" s="12" t="str">
        <f t="shared" ref="AH467" si="667">IF(N467="款",B467,AH466)</f>
        <v>16款　国庫支出金</v>
      </c>
      <c r="AI467" s="12" t="str">
        <f t="shared" ref="AI467" si="668">IF(AH466=AH467,IF(O467="項",C467,AI466),0)</f>
        <v>2項　国庫補助金</v>
      </c>
      <c r="AJ467" s="12" t="str">
        <f t="shared" ref="AJ467" si="669">IF(AI466=AI467,IF(P467="目",D467,AJ466),0)</f>
        <v>9目　住宅費国庫補助金</v>
      </c>
      <c r="AK467" s="12" t="str">
        <f t="shared" ref="AK467" si="670">IF(AJ466=AJ467,IF(Q467="節",E467,"事項"),0)</f>
        <v>事項</v>
      </c>
      <c r="AM467" s="12">
        <f t="shared" ref="AM467:AM469" si="671">IF(AI467=0,AH467,IF(AJ467=0,CONCATENATE(AH467,AI467),IF(AK467=0,CONCATENATE(AH467,AI467,AJ467),IF(AK467="事項",0,CONCATENATE(AH467,AI467,AJ467,AK467)))))</f>
        <v>0</v>
      </c>
      <c r="AP467" s="12" t="str">
        <f t="shared" ref="AP467" si="672">IF(AM467=0,AP466,AM467)</f>
        <v>16款　国庫支出金2項　国庫補助金9目　住宅費国庫補助金2節　住宅整備費補助金</v>
      </c>
      <c r="AQ467" s="9" t="str">
        <f t="shared" ref="AQ467:AQ469" si="673">CONCATENATE(AP467,V467)</f>
        <v>16款　国庫支出金2項　国庫補助金9目　住宅費国庫補助金2節　住宅整備費補助金都市整備局</v>
      </c>
    </row>
    <row r="468" spans="1:43" ht="40.5" customHeight="1">
      <c r="A468" s="90">
        <f t="shared" si="643"/>
        <v>461</v>
      </c>
      <c r="B468" s="45"/>
      <c r="C468" s="45"/>
      <c r="D468" s="45"/>
      <c r="E468" s="107"/>
      <c r="F468" s="46" t="s">
        <v>1387</v>
      </c>
      <c r="G468" s="47" t="s">
        <v>665</v>
      </c>
      <c r="H468" s="41">
        <v>50000</v>
      </c>
      <c r="I468" s="41"/>
      <c r="J468" s="41">
        <f t="shared" ref="J468" si="674">+I468-H468</f>
        <v>-50000</v>
      </c>
      <c r="K468" s="42"/>
      <c r="L468" s="121"/>
      <c r="M468" s="115" t="str">
        <f t="shared" ref="M468" si="675">IF(AND(I468&lt;&gt;0,H468=0),"○","")</f>
        <v/>
      </c>
      <c r="N468" s="29" t="str">
        <f t="shared" ref="N468" si="676">IF(B468&lt;&gt;"","款","-")</f>
        <v>-</v>
      </c>
      <c r="O468" s="29" t="str">
        <f t="shared" ref="O468" si="677">IF(C468&lt;&gt;"","項","-")</f>
        <v>-</v>
      </c>
      <c r="P468" s="29" t="str">
        <f t="shared" ref="P468" si="678">IF(D468&lt;&gt;"","目","-")</f>
        <v>-</v>
      </c>
      <c r="Q468" s="29" t="str">
        <f t="shared" ref="Q468" si="679">IF(E468&lt;&gt;"","節","-")</f>
        <v>-</v>
      </c>
      <c r="R468" s="29" t="str">
        <f t="shared" ref="R468" si="680">IF(F468&lt;&gt;"","事項","-")</f>
        <v>事項</v>
      </c>
      <c r="U468" s="9" t="s">
        <v>1117</v>
      </c>
      <c r="V468" s="173" t="str">
        <f t="shared" ref="V468" si="681">IF(G468&lt;&gt;"",G468,"")</f>
        <v>都市整備局</v>
      </c>
      <c r="X468" s="9">
        <f t="shared" ref="X468" si="682">IF(LENB(D468)/2&gt;13.5,2,1)</f>
        <v>1</v>
      </c>
      <c r="Y468" s="9">
        <f t="shared" ref="Y468" si="683">IF(LENB(E468)/2&gt;26.5,3,IF(LENB(E468)/2&gt;13.5,2,1))</f>
        <v>1</v>
      </c>
      <c r="Z468" s="9">
        <f t="shared" ref="Z468" si="684">IF(LENB(F468)/2&gt;51,4,IF(LENB(F468)/2&gt;34,3,IF(LENB(F468)/2&gt;17,2,1)))</f>
        <v>2</v>
      </c>
      <c r="AA468" s="9">
        <f t="shared" ref="AA468" si="685">MAX(X468:Z468)</f>
        <v>2</v>
      </c>
      <c r="AB468" s="11" t="str">
        <f t="shared" ref="AB468" si="686">IF(AA468=4,"⑤"&amp;CHAR(10)&amp;CHAR(10)&amp;CHAR(10)&amp;CHAR(10),IF(AA468=3,"④"&amp;CHAR(10)&amp;CHAR(10)&amp;CHAR(10),IF(AA468=2,"③"&amp;CHAR(10)&amp;CHAR(10),"②"&amp;CHAR(10))))</f>
        <v xml:space="preserve">③
</v>
      </c>
      <c r="AD468" s="43">
        <f t="shared" ref="AD468" si="687">LENB(D468)/2</f>
        <v>0</v>
      </c>
      <c r="AE468" s="43">
        <f t="shared" ref="AE468" si="688">LENB(E468)/2</f>
        <v>0</v>
      </c>
      <c r="AF468" s="43">
        <f t="shared" ref="AF468" si="689">LENB(F468)/2</f>
        <v>19</v>
      </c>
      <c r="AH468" s="12" t="str">
        <f>IF(N468="款",B468,AH466)</f>
        <v>16款　国庫支出金</v>
      </c>
      <c r="AI468" s="12" t="str">
        <f>IF(AH466=AH468,IF(O468="項",C468,AI466),0)</f>
        <v>2項　国庫補助金</v>
      </c>
      <c r="AJ468" s="12" t="str">
        <f>IF(AI466=AI468,IF(P468="目",D468,AJ466),0)</f>
        <v>9目　住宅費国庫補助金</v>
      </c>
      <c r="AK468" s="12" t="str">
        <f>IF(AJ466=AJ468,IF(Q468="節",E468,"事項"),0)</f>
        <v>事項</v>
      </c>
      <c r="AM468" s="12">
        <f t="shared" ref="AM468" si="690">IF(AI468=0,AH468,IF(AJ468=0,CONCATENATE(AH468,AI468),IF(AK468=0,CONCATENATE(AH468,AI468,AJ468),IF(AK468="事項",0,CONCATENATE(AH468,AI468,AJ468,AK468)))))</f>
        <v>0</v>
      </c>
      <c r="AP468" s="12" t="str">
        <f>IF(AM468=0,AP466,AM468)</f>
        <v>16款　国庫支出金2項　国庫補助金9目　住宅費国庫補助金2節　住宅整備費補助金</v>
      </c>
      <c r="AQ468" s="9" t="str">
        <f t="shared" ref="AQ468" si="691">CONCATENATE(AP468,V468)</f>
        <v>16款　国庫支出金2項　国庫補助金9目　住宅費国庫補助金2節　住宅整備費補助金都市整備局</v>
      </c>
    </row>
    <row r="469" spans="1:43" ht="40.5" customHeight="1">
      <c r="A469" s="90">
        <f t="shared" si="643"/>
        <v>462</v>
      </c>
      <c r="B469" s="45"/>
      <c r="C469" s="45"/>
      <c r="D469" s="45"/>
      <c r="E469" s="107"/>
      <c r="F469" s="46" t="s">
        <v>1377</v>
      </c>
      <c r="G469" s="47" t="s">
        <v>665</v>
      </c>
      <c r="H469" s="41">
        <v>14125</v>
      </c>
      <c r="I469" s="41"/>
      <c r="J469" s="41">
        <f t="shared" si="651"/>
        <v>-14125</v>
      </c>
      <c r="K469" s="42"/>
      <c r="L469" s="121"/>
      <c r="M469" s="115" t="str">
        <f t="shared" si="652"/>
        <v/>
      </c>
      <c r="N469" s="29" t="str">
        <f t="shared" si="653"/>
        <v>-</v>
      </c>
      <c r="O469" s="29" t="str">
        <f t="shared" si="654"/>
        <v>-</v>
      </c>
      <c r="P469" s="29" t="str">
        <f t="shared" si="655"/>
        <v>-</v>
      </c>
      <c r="Q469" s="29" t="str">
        <f t="shared" si="656"/>
        <v>-</v>
      </c>
      <c r="R469" s="29" t="str">
        <f t="shared" si="657"/>
        <v>事項</v>
      </c>
      <c r="U469" s="9" t="s">
        <v>1117</v>
      </c>
      <c r="V469" s="167" t="str">
        <f t="shared" si="658"/>
        <v>都市整備局</v>
      </c>
      <c r="X469" s="9">
        <f t="shared" si="659"/>
        <v>1</v>
      </c>
      <c r="Y469" s="9">
        <f t="shared" si="660"/>
        <v>1</v>
      </c>
      <c r="Z469" s="9">
        <f t="shared" si="661"/>
        <v>2</v>
      </c>
      <c r="AA469" s="9">
        <f t="shared" si="662"/>
        <v>2</v>
      </c>
      <c r="AB469" s="11" t="str">
        <f t="shared" si="663"/>
        <v xml:space="preserve">③
</v>
      </c>
      <c r="AD469" s="43">
        <f t="shared" si="664"/>
        <v>0</v>
      </c>
      <c r="AE469" s="43">
        <f t="shared" si="665"/>
        <v>0</v>
      </c>
      <c r="AF469" s="43">
        <f t="shared" si="666"/>
        <v>29</v>
      </c>
      <c r="AH469" s="12" t="str">
        <f>IF(N469="款",B469,AH467)</f>
        <v>16款　国庫支出金</v>
      </c>
      <c r="AI469" s="12" t="str">
        <f>IF(AH467=AH469,IF(O469="項",C469,AI467),0)</f>
        <v>2項　国庫補助金</v>
      </c>
      <c r="AJ469" s="12" t="str">
        <f>IF(AI467=AI469,IF(P469="目",D469,AJ467),0)</f>
        <v>9目　住宅費国庫補助金</v>
      </c>
      <c r="AK469" s="12" t="str">
        <f>IF(AJ467=AJ469,IF(Q469="節",E469,"事項"),0)</f>
        <v>事項</v>
      </c>
      <c r="AM469" s="12">
        <f t="shared" si="671"/>
        <v>0</v>
      </c>
      <c r="AP469" s="12" t="str">
        <f>IF(AM469=0,AP467,AM469)</f>
        <v>16款　国庫支出金2項　国庫補助金9目　住宅費国庫補助金2節　住宅整備費補助金</v>
      </c>
      <c r="AQ469" s="9" t="str">
        <f t="shared" si="673"/>
        <v>16款　国庫支出金2項　国庫補助金9目　住宅費国庫補助金2節　住宅整備費補助金都市整備局</v>
      </c>
    </row>
    <row r="470" spans="1:43" ht="26.4">
      <c r="A470" s="90">
        <f t="shared" si="643"/>
        <v>463</v>
      </c>
      <c r="B470" s="45"/>
      <c r="C470" s="45"/>
      <c r="D470" s="331" t="s">
        <v>1198</v>
      </c>
      <c r="E470" s="333"/>
      <c r="F470" s="46"/>
      <c r="G470" s="47"/>
      <c r="H470" s="41">
        <f>SUM(H471,H478:H480)</f>
        <v>1708342</v>
      </c>
      <c r="I470" s="41">
        <f>SUM(I471,I478:I480)</f>
        <v>0</v>
      </c>
      <c r="J470" s="41">
        <f t="shared" si="494"/>
        <v>-1708342</v>
      </c>
      <c r="K470" s="42"/>
      <c r="L470" s="121"/>
      <c r="M470" s="115" t="str">
        <f t="shared" si="495"/>
        <v/>
      </c>
      <c r="N470" s="29" t="str">
        <f t="shared" ref="N470:N541" si="692">IF(B470&lt;&gt;"","款","-")</f>
        <v>-</v>
      </c>
      <c r="O470" s="29" t="str">
        <f t="shared" ref="O470:O541" si="693">IF(C470&lt;&gt;"","項","-")</f>
        <v>-</v>
      </c>
      <c r="P470" s="29" t="str">
        <f t="shared" ref="P470:P541" si="694">IF(D470&lt;&gt;"","目","-")</f>
        <v>目</v>
      </c>
      <c r="Q470" s="29" t="str">
        <f t="shared" ref="Q470:Q541" si="695">IF(E470&lt;&gt;"","節","-")</f>
        <v>-</v>
      </c>
      <c r="R470" s="29" t="str">
        <f t="shared" ref="R470:R541" si="696">IF(F470&lt;&gt;"","事項","-")</f>
        <v>-</v>
      </c>
      <c r="U470" s="9" t="s">
        <v>1117</v>
      </c>
      <c r="V470" s="136" t="str">
        <f t="shared" si="634"/>
        <v/>
      </c>
      <c r="X470" s="9">
        <f t="shared" si="635"/>
        <v>1</v>
      </c>
      <c r="Y470" s="9">
        <f t="shared" si="636"/>
        <v>1</v>
      </c>
      <c r="Z470" s="9">
        <f t="shared" si="637"/>
        <v>1</v>
      </c>
      <c r="AA470" s="9">
        <f t="shared" si="638"/>
        <v>1</v>
      </c>
      <c r="AB470" s="11" t="str">
        <f t="shared" si="639"/>
        <v xml:space="preserve">②
</v>
      </c>
      <c r="AD470" s="43">
        <f t="shared" si="640"/>
        <v>11</v>
      </c>
      <c r="AE470" s="43">
        <f t="shared" si="641"/>
        <v>0</v>
      </c>
      <c r="AF470" s="43">
        <f t="shared" si="642"/>
        <v>0</v>
      </c>
      <c r="AH470" s="12" t="str">
        <f>IF(N470="款",B470,AH466)</f>
        <v>16款　国庫支出金</v>
      </c>
      <c r="AI470" s="12" t="str">
        <f>IF(AH466=AH470,IF(O470="項",C470,AI466),0)</f>
        <v>2項　国庫補助金</v>
      </c>
      <c r="AJ470" s="12" t="str">
        <f>IF(AI466=AI470,IF(P470="目",D470,AJ466),0)</f>
        <v>10目　教育費国庫補助金</v>
      </c>
      <c r="AK470" s="12">
        <f>IF(AJ466=AJ470,IF(Q470="節",E470,"事項"),0)</f>
        <v>0</v>
      </c>
      <c r="AM470" s="12" t="str">
        <f t="shared" si="648"/>
        <v>16款　国庫支出金2項　国庫補助金10目　教育費国庫補助金</v>
      </c>
      <c r="AP470" s="12" t="str">
        <f>IF(AM470=0,AP466,AM470)</f>
        <v>16款　国庫支出金2項　国庫補助金10目　教育費国庫補助金</v>
      </c>
      <c r="AQ470" s="9" t="str">
        <f t="shared" si="650"/>
        <v>16款　国庫支出金2項　国庫補助金10目　教育費国庫補助金</v>
      </c>
    </row>
    <row r="471" spans="1:43" ht="40.5" customHeight="1">
      <c r="A471" s="90">
        <f t="shared" si="643"/>
        <v>464</v>
      </c>
      <c r="B471" s="45"/>
      <c r="C471" s="45"/>
      <c r="D471" s="44"/>
      <c r="E471" s="107" t="s">
        <v>231</v>
      </c>
      <c r="F471" s="107"/>
      <c r="G471" s="47"/>
      <c r="H471" s="41">
        <f>SUM(H472:H477)</f>
        <v>264453</v>
      </c>
      <c r="I471" s="41">
        <f>SUM(I472:I477)</f>
        <v>0</v>
      </c>
      <c r="J471" s="41">
        <f t="shared" si="494"/>
        <v>-264453</v>
      </c>
      <c r="K471" s="42"/>
      <c r="L471" s="121"/>
      <c r="M471" s="115" t="str">
        <f t="shared" si="495"/>
        <v/>
      </c>
      <c r="N471" s="29" t="str">
        <f t="shared" si="692"/>
        <v>-</v>
      </c>
      <c r="O471" s="29" t="str">
        <f t="shared" si="693"/>
        <v>-</v>
      </c>
      <c r="P471" s="29" t="str">
        <f t="shared" si="694"/>
        <v>-</v>
      </c>
      <c r="Q471" s="29" t="str">
        <f t="shared" si="695"/>
        <v>節</v>
      </c>
      <c r="R471" s="29" t="str">
        <f t="shared" si="696"/>
        <v>-</v>
      </c>
      <c r="U471" s="9" t="s">
        <v>1117</v>
      </c>
      <c r="V471" s="136" t="str">
        <f t="shared" si="634"/>
        <v/>
      </c>
      <c r="X471" s="9">
        <f t="shared" si="635"/>
        <v>1</v>
      </c>
      <c r="Y471" s="9">
        <f t="shared" si="636"/>
        <v>1</v>
      </c>
      <c r="Z471" s="9">
        <f t="shared" si="637"/>
        <v>1</v>
      </c>
      <c r="AA471" s="9">
        <f t="shared" si="638"/>
        <v>1</v>
      </c>
      <c r="AB471" s="11" t="str">
        <f t="shared" si="639"/>
        <v xml:space="preserve">②
</v>
      </c>
      <c r="AD471" s="43">
        <f t="shared" si="640"/>
        <v>0</v>
      </c>
      <c r="AE471" s="43">
        <f t="shared" si="641"/>
        <v>10.5</v>
      </c>
      <c r="AF471" s="43">
        <f t="shared" si="642"/>
        <v>0</v>
      </c>
      <c r="AH471" s="12" t="str">
        <f t="shared" si="644"/>
        <v>16款　国庫支出金</v>
      </c>
      <c r="AI471" s="12" t="str">
        <f t="shared" si="645"/>
        <v>2項　国庫補助金</v>
      </c>
      <c r="AJ471" s="12" t="str">
        <f t="shared" si="646"/>
        <v>10目　教育費国庫補助金</v>
      </c>
      <c r="AK471" s="12" t="str">
        <f t="shared" si="647"/>
        <v>1節　指導研修費補助金</v>
      </c>
      <c r="AM471" s="12" t="str">
        <f t="shared" si="648"/>
        <v>16款　国庫支出金2項　国庫補助金10目　教育費国庫補助金1節　指導研修費補助金</v>
      </c>
      <c r="AP471" s="12" t="str">
        <f t="shared" si="649"/>
        <v>16款　国庫支出金2項　国庫補助金10目　教育費国庫補助金1節　指導研修費補助金</v>
      </c>
      <c r="AQ471" s="9" t="str">
        <f t="shared" si="650"/>
        <v>16款　国庫支出金2項　国庫補助金10目　教育費国庫補助金1節　指導研修費補助金</v>
      </c>
    </row>
    <row r="472" spans="1:43" ht="40.5" customHeight="1">
      <c r="A472" s="90">
        <f t="shared" si="643"/>
        <v>465</v>
      </c>
      <c r="B472" s="45"/>
      <c r="C472" s="45"/>
      <c r="D472" s="45"/>
      <c r="E472" s="107"/>
      <c r="F472" s="107" t="s">
        <v>1282</v>
      </c>
      <c r="G472" s="47" t="s">
        <v>974</v>
      </c>
      <c r="H472" s="41">
        <v>159589</v>
      </c>
      <c r="I472" s="41"/>
      <c r="J472" s="41">
        <f t="shared" ref="J472:J477" si="697">+I472-H472</f>
        <v>-159589</v>
      </c>
      <c r="K472" s="42"/>
      <c r="L472" s="121"/>
      <c r="M472" s="115" t="str">
        <f t="shared" ref="M472:M477" si="698">IF(AND(I472&lt;&gt;0,H472=0),"○","")</f>
        <v/>
      </c>
      <c r="N472" s="29" t="str">
        <f t="shared" si="692"/>
        <v>-</v>
      </c>
      <c r="O472" s="29" t="str">
        <f t="shared" si="693"/>
        <v>-</v>
      </c>
      <c r="P472" s="29" t="str">
        <f t="shared" si="694"/>
        <v>-</v>
      </c>
      <c r="Q472" s="29" t="str">
        <f t="shared" si="695"/>
        <v>-</v>
      </c>
      <c r="R472" s="29" t="str">
        <f t="shared" si="696"/>
        <v>事項</v>
      </c>
      <c r="U472" s="9" t="s">
        <v>1117</v>
      </c>
      <c r="V472" s="136" t="str">
        <f t="shared" si="634"/>
        <v>教育委員会
事務局</v>
      </c>
      <c r="X472" s="9">
        <f t="shared" si="635"/>
        <v>1</v>
      </c>
      <c r="Y472" s="9">
        <f t="shared" si="636"/>
        <v>1</v>
      </c>
      <c r="Z472" s="9">
        <f t="shared" si="637"/>
        <v>2</v>
      </c>
      <c r="AA472" s="9">
        <f t="shared" si="638"/>
        <v>2</v>
      </c>
      <c r="AB472" s="11" t="str">
        <f t="shared" si="639"/>
        <v xml:space="preserve">③
</v>
      </c>
      <c r="AD472" s="43">
        <f t="shared" si="640"/>
        <v>0</v>
      </c>
      <c r="AE472" s="43">
        <f t="shared" si="641"/>
        <v>0</v>
      </c>
      <c r="AF472" s="43">
        <f t="shared" si="642"/>
        <v>18</v>
      </c>
      <c r="AH472" s="12" t="str">
        <f t="shared" si="644"/>
        <v>16款　国庫支出金</v>
      </c>
      <c r="AI472" s="12" t="str">
        <f t="shared" si="645"/>
        <v>2項　国庫補助金</v>
      </c>
      <c r="AJ472" s="12" t="str">
        <f t="shared" si="646"/>
        <v>10目　教育費国庫補助金</v>
      </c>
      <c r="AK472" s="12" t="str">
        <f t="shared" si="647"/>
        <v>事項</v>
      </c>
      <c r="AM472" s="12">
        <f t="shared" si="648"/>
        <v>0</v>
      </c>
      <c r="AP472" s="12" t="str">
        <f t="shared" si="649"/>
        <v>16款　国庫支出金2項　国庫補助金10目　教育費国庫補助金1節　指導研修費補助金</v>
      </c>
      <c r="AQ472" s="9" t="str">
        <f t="shared" si="650"/>
        <v>16款　国庫支出金2項　国庫補助金10目　教育費国庫補助金1節　指導研修費補助金教育委員会
事務局</v>
      </c>
    </row>
    <row r="473" spans="1:43" ht="40.5" customHeight="1">
      <c r="A473" s="90">
        <f t="shared" si="643"/>
        <v>466</v>
      </c>
      <c r="B473" s="45"/>
      <c r="C473" s="45"/>
      <c r="D473" s="45"/>
      <c r="E473" s="107"/>
      <c r="F473" s="107" t="s">
        <v>1375</v>
      </c>
      <c r="G473" s="47" t="s">
        <v>974</v>
      </c>
      <c r="H473" s="41">
        <v>57608</v>
      </c>
      <c r="I473" s="41"/>
      <c r="J473" s="41">
        <f t="shared" ref="J473:J476" si="699">+I473-H473</f>
        <v>-57608</v>
      </c>
      <c r="K473" s="42"/>
      <c r="L473" s="121"/>
      <c r="M473" s="115" t="str">
        <f t="shared" ref="M473:M476" si="700">IF(AND(I473&lt;&gt;0,H473=0),"○","")</f>
        <v/>
      </c>
      <c r="N473" s="29" t="str">
        <f t="shared" ref="N473:N476" si="701">IF(B473&lt;&gt;"","款","-")</f>
        <v>-</v>
      </c>
      <c r="O473" s="29" t="str">
        <f t="shared" ref="O473:O476" si="702">IF(C473&lt;&gt;"","項","-")</f>
        <v>-</v>
      </c>
      <c r="P473" s="29" t="str">
        <f t="shared" ref="P473:P476" si="703">IF(D473&lt;&gt;"","目","-")</f>
        <v>-</v>
      </c>
      <c r="Q473" s="29" t="str">
        <f t="shared" ref="Q473:Q476" si="704">IF(E473&lt;&gt;"","節","-")</f>
        <v>-</v>
      </c>
      <c r="R473" s="29" t="str">
        <f t="shared" ref="R473:R476" si="705">IF(F473&lt;&gt;"","事項","-")</f>
        <v>事項</v>
      </c>
      <c r="U473" s="9" t="s">
        <v>1117</v>
      </c>
      <c r="V473" s="164" t="str">
        <f t="shared" ref="V473:V476" si="706">IF(G473&lt;&gt;"",G473,"")</f>
        <v>教育委員会
事務局</v>
      </c>
      <c r="X473" s="9">
        <f t="shared" ref="X473:X476" si="707">IF(LENB(D473)/2&gt;13.5,2,1)</f>
        <v>1</v>
      </c>
      <c r="Y473" s="9">
        <f t="shared" ref="Y473:Y476" si="708">IF(LENB(E473)/2&gt;26.5,3,IF(LENB(E473)/2&gt;13.5,2,1))</f>
        <v>1</v>
      </c>
      <c r="Z473" s="9">
        <f t="shared" ref="Z473:Z476" si="709">IF(LENB(F473)/2&gt;51,4,IF(LENB(F473)/2&gt;34,3,IF(LENB(F473)/2&gt;17,2,1)))</f>
        <v>2</v>
      </c>
      <c r="AA473" s="9">
        <f t="shared" ref="AA473:AA476" si="710">MAX(X473:Z473)</f>
        <v>2</v>
      </c>
      <c r="AB473" s="11" t="str">
        <f t="shared" ref="AB473:AB476" si="711">IF(AA473=4,"⑤"&amp;CHAR(10)&amp;CHAR(10)&amp;CHAR(10)&amp;CHAR(10),IF(AA473=3,"④"&amp;CHAR(10)&amp;CHAR(10)&amp;CHAR(10),IF(AA473=2,"③"&amp;CHAR(10)&amp;CHAR(10),"②"&amp;CHAR(10))))</f>
        <v xml:space="preserve">③
</v>
      </c>
      <c r="AD473" s="43">
        <f t="shared" ref="AD473:AD476" si="712">LENB(D473)/2</f>
        <v>0</v>
      </c>
      <c r="AE473" s="43">
        <f t="shared" ref="AE473:AE476" si="713">LENB(E473)/2</f>
        <v>0</v>
      </c>
      <c r="AF473" s="43">
        <f t="shared" ref="AF473:AF476" si="714">LENB(F473)/2</f>
        <v>31</v>
      </c>
      <c r="AH473" s="12" t="str">
        <f t="shared" ref="AH473:AH476" si="715">IF(N473="款",B473,AH472)</f>
        <v>16款　国庫支出金</v>
      </c>
      <c r="AI473" s="12" t="str">
        <f t="shared" ref="AI473:AI476" si="716">IF(AH472=AH473,IF(O473="項",C473,AI472),0)</f>
        <v>2項　国庫補助金</v>
      </c>
      <c r="AJ473" s="12" t="str">
        <f t="shared" ref="AJ473:AJ476" si="717">IF(AI472=AI473,IF(P473="目",D473,AJ472),0)</f>
        <v>10目　教育費国庫補助金</v>
      </c>
      <c r="AK473" s="12" t="str">
        <f t="shared" ref="AK473:AK476" si="718">IF(AJ472=AJ473,IF(Q473="節",E473,"事項"),0)</f>
        <v>事項</v>
      </c>
      <c r="AM473" s="12">
        <f t="shared" ref="AM473:AM476" si="719">IF(AI473=0,AH473,IF(AJ473=0,CONCATENATE(AH473,AI473),IF(AK473=0,CONCATENATE(AH473,AI473,AJ473),IF(AK473="事項",0,CONCATENATE(AH473,AI473,AJ473,AK473)))))</f>
        <v>0</v>
      </c>
      <c r="AP473" s="12" t="str">
        <f t="shared" ref="AP473:AP476" si="720">IF(AM473=0,AP472,AM473)</f>
        <v>16款　国庫支出金2項　国庫補助金10目　教育費国庫補助金1節　指導研修費補助金</v>
      </c>
      <c r="AQ473" s="9" t="str">
        <f t="shared" ref="AQ473:AQ476" si="721">CONCATENATE(AP473,V473)</f>
        <v>16款　国庫支出金2項　国庫補助金10目　教育費国庫補助金1節　指導研修費補助金教育委員会
事務局</v>
      </c>
    </row>
    <row r="474" spans="1:43" ht="39.6">
      <c r="A474" s="90">
        <f t="shared" si="643"/>
        <v>467</v>
      </c>
      <c r="B474" s="45"/>
      <c r="C474" s="45"/>
      <c r="D474" s="45"/>
      <c r="E474" s="107"/>
      <c r="F474" s="107" t="s">
        <v>1334</v>
      </c>
      <c r="G474" s="47" t="s">
        <v>974</v>
      </c>
      <c r="H474" s="41">
        <v>36400</v>
      </c>
      <c r="I474" s="41"/>
      <c r="J474" s="41">
        <f t="shared" si="699"/>
        <v>-36400</v>
      </c>
      <c r="K474" s="42"/>
      <c r="L474" s="121"/>
      <c r="M474" s="115" t="str">
        <f t="shared" si="700"/>
        <v/>
      </c>
      <c r="N474" s="29" t="str">
        <f t="shared" si="701"/>
        <v>-</v>
      </c>
      <c r="O474" s="29" t="str">
        <f t="shared" si="702"/>
        <v>-</v>
      </c>
      <c r="P474" s="29" t="str">
        <f t="shared" si="703"/>
        <v>-</v>
      </c>
      <c r="Q474" s="29" t="str">
        <f t="shared" si="704"/>
        <v>-</v>
      </c>
      <c r="R474" s="29" t="str">
        <f t="shared" si="705"/>
        <v>事項</v>
      </c>
      <c r="U474" s="9" t="s">
        <v>1117</v>
      </c>
      <c r="V474" s="164" t="str">
        <f t="shared" si="706"/>
        <v>教育委員会
事務局</v>
      </c>
      <c r="X474" s="9">
        <f t="shared" si="707"/>
        <v>1</v>
      </c>
      <c r="Y474" s="9">
        <f t="shared" si="708"/>
        <v>1</v>
      </c>
      <c r="Z474" s="9">
        <f t="shared" si="709"/>
        <v>2</v>
      </c>
      <c r="AA474" s="9">
        <f t="shared" si="710"/>
        <v>2</v>
      </c>
      <c r="AB474" s="11" t="str">
        <f t="shared" si="711"/>
        <v xml:space="preserve">③
</v>
      </c>
      <c r="AD474" s="43">
        <f t="shared" si="712"/>
        <v>0</v>
      </c>
      <c r="AE474" s="43">
        <f t="shared" si="713"/>
        <v>0</v>
      </c>
      <c r="AF474" s="43">
        <f t="shared" si="714"/>
        <v>23</v>
      </c>
      <c r="AH474" s="12" t="str">
        <f t="shared" si="715"/>
        <v>16款　国庫支出金</v>
      </c>
      <c r="AI474" s="12" t="str">
        <f t="shared" si="716"/>
        <v>2項　国庫補助金</v>
      </c>
      <c r="AJ474" s="12" t="str">
        <f t="shared" si="717"/>
        <v>10目　教育費国庫補助金</v>
      </c>
      <c r="AK474" s="12" t="str">
        <f t="shared" si="718"/>
        <v>事項</v>
      </c>
      <c r="AM474" s="12">
        <f t="shared" si="719"/>
        <v>0</v>
      </c>
      <c r="AP474" s="12" t="str">
        <f t="shared" si="720"/>
        <v>16款　国庫支出金2項　国庫補助金10目　教育費国庫補助金1節　指導研修費補助金</v>
      </c>
      <c r="AQ474" s="9" t="str">
        <f t="shared" si="721"/>
        <v>16款　国庫支出金2項　国庫補助金10目　教育費国庫補助金1節　指導研修費補助金教育委員会
事務局</v>
      </c>
    </row>
    <row r="475" spans="1:43" ht="39.6">
      <c r="A475" s="90">
        <f t="shared" si="643"/>
        <v>468</v>
      </c>
      <c r="B475" s="45"/>
      <c r="C475" s="45"/>
      <c r="D475" s="45"/>
      <c r="E475" s="107"/>
      <c r="F475" s="107" t="s">
        <v>1352</v>
      </c>
      <c r="G475" s="47" t="s">
        <v>974</v>
      </c>
      <c r="H475" s="41">
        <v>7600</v>
      </c>
      <c r="I475" s="41"/>
      <c r="J475" s="41">
        <f t="shared" si="699"/>
        <v>-7600</v>
      </c>
      <c r="K475" s="42"/>
      <c r="L475" s="121"/>
      <c r="M475" s="115" t="str">
        <f t="shared" si="700"/>
        <v/>
      </c>
      <c r="N475" s="29" t="str">
        <f t="shared" si="701"/>
        <v>-</v>
      </c>
      <c r="O475" s="29" t="str">
        <f t="shared" si="702"/>
        <v>-</v>
      </c>
      <c r="P475" s="29" t="str">
        <f t="shared" si="703"/>
        <v>-</v>
      </c>
      <c r="Q475" s="29" t="str">
        <f t="shared" si="704"/>
        <v>-</v>
      </c>
      <c r="R475" s="29" t="str">
        <f t="shared" si="705"/>
        <v>事項</v>
      </c>
      <c r="U475" s="9" t="s">
        <v>1117</v>
      </c>
      <c r="V475" s="164" t="str">
        <f t="shared" si="706"/>
        <v>教育委員会
事務局</v>
      </c>
      <c r="X475" s="9">
        <f t="shared" si="707"/>
        <v>1</v>
      </c>
      <c r="Y475" s="9">
        <f t="shared" si="708"/>
        <v>1</v>
      </c>
      <c r="Z475" s="9">
        <f t="shared" si="709"/>
        <v>2</v>
      </c>
      <c r="AA475" s="9">
        <f t="shared" si="710"/>
        <v>2</v>
      </c>
      <c r="AB475" s="11" t="str">
        <f t="shared" si="711"/>
        <v xml:space="preserve">③
</v>
      </c>
      <c r="AD475" s="43">
        <f t="shared" si="712"/>
        <v>0</v>
      </c>
      <c r="AE475" s="43">
        <f t="shared" si="713"/>
        <v>0</v>
      </c>
      <c r="AF475" s="43">
        <f t="shared" si="714"/>
        <v>23</v>
      </c>
      <c r="AH475" s="12" t="str">
        <f t="shared" si="715"/>
        <v>16款　国庫支出金</v>
      </c>
      <c r="AI475" s="12" t="str">
        <f t="shared" si="716"/>
        <v>2項　国庫補助金</v>
      </c>
      <c r="AJ475" s="12" t="str">
        <f t="shared" si="717"/>
        <v>10目　教育費国庫補助金</v>
      </c>
      <c r="AK475" s="12" t="str">
        <f t="shared" si="718"/>
        <v>事項</v>
      </c>
      <c r="AM475" s="12">
        <f t="shared" si="719"/>
        <v>0</v>
      </c>
      <c r="AP475" s="12" t="str">
        <f t="shared" si="720"/>
        <v>16款　国庫支出金2項　国庫補助金10目　教育費国庫補助金1節　指導研修費補助金</v>
      </c>
      <c r="AQ475" s="9" t="str">
        <f t="shared" si="721"/>
        <v>16款　国庫支出金2項　国庫補助金10目　教育費国庫補助金1節　指導研修費補助金教育委員会
事務局</v>
      </c>
    </row>
    <row r="476" spans="1:43" ht="40.5" customHeight="1">
      <c r="A476" s="90">
        <f t="shared" si="643"/>
        <v>469</v>
      </c>
      <c r="B476" s="45"/>
      <c r="C476" s="45"/>
      <c r="D476" s="45"/>
      <c r="E476" s="107"/>
      <c r="F476" s="107" t="s">
        <v>1376</v>
      </c>
      <c r="G476" s="47" t="s">
        <v>974</v>
      </c>
      <c r="H476" s="41">
        <v>3194</v>
      </c>
      <c r="I476" s="41"/>
      <c r="J476" s="41">
        <f t="shared" si="699"/>
        <v>-3194</v>
      </c>
      <c r="K476" s="42"/>
      <c r="L476" s="121"/>
      <c r="M476" s="115" t="str">
        <f t="shared" si="700"/>
        <v/>
      </c>
      <c r="N476" s="29" t="str">
        <f t="shared" si="701"/>
        <v>-</v>
      </c>
      <c r="O476" s="29" t="str">
        <f t="shared" si="702"/>
        <v>-</v>
      </c>
      <c r="P476" s="29" t="str">
        <f t="shared" si="703"/>
        <v>-</v>
      </c>
      <c r="Q476" s="29" t="str">
        <f t="shared" si="704"/>
        <v>-</v>
      </c>
      <c r="R476" s="29" t="str">
        <f t="shared" si="705"/>
        <v>事項</v>
      </c>
      <c r="U476" s="9" t="s">
        <v>1117</v>
      </c>
      <c r="V476" s="164" t="str">
        <f t="shared" si="706"/>
        <v>教育委員会
事務局</v>
      </c>
      <c r="X476" s="9">
        <f t="shared" si="707"/>
        <v>1</v>
      </c>
      <c r="Y476" s="9">
        <f t="shared" si="708"/>
        <v>1</v>
      </c>
      <c r="Z476" s="9">
        <f t="shared" si="709"/>
        <v>2</v>
      </c>
      <c r="AA476" s="9">
        <f t="shared" si="710"/>
        <v>2</v>
      </c>
      <c r="AB476" s="11" t="str">
        <f t="shared" si="711"/>
        <v xml:space="preserve">③
</v>
      </c>
      <c r="AD476" s="43">
        <f t="shared" si="712"/>
        <v>0</v>
      </c>
      <c r="AE476" s="43">
        <f t="shared" si="713"/>
        <v>0</v>
      </c>
      <c r="AF476" s="43">
        <f t="shared" si="714"/>
        <v>28</v>
      </c>
      <c r="AH476" s="12" t="str">
        <f t="shared" si="715"/>
        <v>16款　国庫支出金</v>
      </c>
      <c r="AI476" s="12" t="str">
        <f t="shared" si="716"/>
        <v>2項　国庫補助金</v>
      </c>
      <c r="AJ476" s="12" t="str">
        <f t="shared" si="717"/>
        <v>10目　教育費国庫補助金</v>
      </c>
      <c r="AK476" s="12" t="str">
        <f t="shared" si="718"/>
        <v>事項</v>
      </c>
      <c r="AM476" s="12">
        <f t="shared" si="719"/>
        <v>0</v>
      </c>
      <c r="AP476" s="12" t="str">
        <f t="shared" si="720"/>
        <v>16款　国庫支出金2項　国庫補助金10目　教育費国庫補助金1節　指導研修費補助金</v>
      </c>
      <c r="AQ476" s="9" t="str">
        <f t="shared" si="721"/>
        <v>16款　国庫支出金2項　国庫補助金10目　教育費国庫補助金1節　指導研修費補助金教育委員会
事務局</v>
      </c>
    </row>
    <row r="477" spans="1:43" ht="39.6">
      <c r="A477" s="90">
        <f t="shared" si="643"/>
        <v>470</v>
      </c>
      <c r="B477" s="45"/>
      <c r="C477" s="45"/>
      <c r="D477" s="45"/>
      <c r="E477" s="107"/>
      <c r="F477" s="107" t="s">
        <v>1335</v>
      </c>
      <c r="G477" s="47" t="s">
        <v>974</v>
      </c>
      <c r="H477" s="41">
        <v>62</v>
      </c>
      <c r="I477" s="41"/>
      <c r="J477" s="41">
        <f t="shared" si="697"/>
        <v>-62</v>
      </c>
      <c r="K477" s="42"/>
      <c r="L477" s="121"/>
      <c r="M477" s="115" t="str">
        <f t="shared" si="698"/>
        <v/>
      </c>
      <c r="N477" s="29" t="str">
        <f t="shared" si="692"/>
        <v>-</v>
      </c>
      <c r="O477" s="29" t="str">
        <f t="shared" si="693"/>
        <v>-</v>
      </c>
      <c r="P477" s="29" t="str">
        <f t="shared" si="694"/>
        <v>-</v>
      </c>
      <c r="Q477" s="29" t="str">
        <f t="shared" si="695"/>
        <v>-</v>
      </c>
      <c r="R477" s="29" t="str">
        <f t="shared" si="696"/>
        <v>事項</v>
      </c>
      <c r="U477" s="9" t="s">
        <v>1117</v>
      </c>
      <c r="V477" s="136" t="str">
        <f t="shared" si="634"/>
        <v>教育委員会
事務局</v>
      </c>
      <c r="X477" s="9">
        <f t="shared" si="635"/>
        <v>1</v>
      </c>
      <c r="Y477" s="9">
        <f t="shared" si="636"/>
        <v>1</v>
      </c>
      <c r="Z477" s="9">
        <f t="shared" si="637"/>
        <v>2</v>
      </c>
      <c r="AA477" s="9">
        <f t="shared" si="638"/>
        <v>2</v>
      </c>
      <c r="AB477" s="11" t="str">
        <f t="shared" si="639"/>
        <v xml:space="preserve">③
</v>
      </c>
      <c r="AD477" s="43">
        <f t="shared" si="640"/>
        <v>0</v>
      </c>
      <c r="AE477" s="43">
        <f t="shared" si="641"/>
        <v>0</v>
      </c>
      <c r="AF477" s="43">
        <f t="shared" si="642"/>
        <v>29</v>
      </c>
      <c r="AH477" s="12" t="str">
        <f>IF(N477="款",B477,AH472)</f>
        <v>16款　国庫支出金</v>
      </c>
      <c r="AI477" s="12" t="str">
        <f>IF(AH472=AH477,IF(O477="項",C477,AI472),0)</f>
        <v>2項　国庫補助金</v>
      </c>
      <c r="AJ477" s="12" t="str">
        <f>IF(AI472=AI477,IF(P477="目",D477,AJ472),0)</f>
        <v>10目　教育費国庫補助金</v>
      </c>
      <c r="AK477" s="12" t="str">
        <f>IF(AJ472=AJ477,IF(Q477="節",E477,"事項"),0)</f>
        <v>事項</v>
      </c>
      <c r="AM477" s="12">
        <f t="shared" si="648"/>
        <v>0</v>
      </c>
      <c r="AP477" s="12" t="str">
        <f>IF(AM477=0,AP472,AM477)</f>
        <v>16款　国庫支出金2項　国庫補助金10目　教育費国庫補助金1節　指導研修費補助金</v>
      </c>
      <c r="AQ477" s="9" t="str">
        <f t="shared" si="650"/>
        <v>16款　国庫支出金2項　国庫補助金10目　教育費国庫補助金1節　指導研修費補助金教育委員会
事務局</v>
      </c>
    </row>
    <row r="478" spans="1:43" ht="39.6">
      <c r="A478" s="90">
        <f t="shared" si="643"/>
        <v>471</v>
      </c>
      <c r="B478" s="45"/>
      <c r="C478" s="45"/>
      <c r="D478" s="45"/>
      <c r="E478" s="107" t="s">
        <v>232</v>
      </c>
      <c r="F478" s="107" t="s">
        <v>992</v>
      </c>
      <c r="G478" s="47" t="s">
        <v>974</v>
      </c>
      <c r="H478" s="41">
        <v>90940</v>
      </c>
      <c r="I478" s="41"/>
      <c r="J478" s="41">
        <f t="shared" si="494"/>
        <v>-90940</v>
      </c>
      <c r="K478" s="42"/>
      <c r="L478" s="121"/>
      <c r="M478" s="115" t="str">
        <f t="shared" si="495"/>
        <v/>
      </c>
      <c r="N478" s="29" t="str">
        <f t="shared" si="692"/>
        <v>-</v>
      </c>
      <c r="O478" s="29" t="str">
        <f t="shared" si="693"/>
        <v>-</v>
      </c>
      <c r="P478" s="29" t="str">
        <f t="shared" si="694"/>
        <v>-</v>
      </c>
      <c r="Q478" s="29" t="str">
        <f t="shared" si="695"/>
        <v>節</v>
      </c>
      <c r="R478" s="29" t="str">
        <f t="shared" si="696"/>
        <v>事項</v>
      </c>
      <c r="U478" s="9" t="s">
        <v>1117</v>
      </c>
      <c r="V478" s="136" t="str">
        <f t="shared" si="634"/>
        <v>教育委員会
事務局</v>
      </c>
      <c r="X478" s="9">
        <f t="shared" si="635"/>
        <v>1</v>
      </c>
      <c r="Y478" s="9">
        <f t="shared" si="636"/>
        <v>1</v>
      </c>
      <c r="Z478" s="9">
        <f t="shared" si="637"/>
        <v>2</v>
      </c>
      <c r="AA478" s="9">
        <f t="shared" si="638"/>
        <v>2</v>
      </c>
      <c r="AB478" s="11" t="str">
        <f t="shared" si="639"/>
        <v xml:space="preserve">③
</v>
      </c>
      <c r="AD478" s="43">
        <f t="shared" si="640"/>
        <v>0</v>
      </c>
      <c r="AE478" s="43">
        <f t="shared" si="641"/>
        <v>12.5</v>
      </c>
      <c r="AF478" s="43">
        <f t="shared" si="642"/>
        <v>19</v>
      </c>
      <c r="AH478" s="12" t="str">
        <f t="shared" si="644"/>
        <v>16款　国庫支出金</v>
      </c>
      <c r="AI478" s="12" t="str">
        <f t="shared" si="645"/>
        <v>2項　国庫補助金</v>
      </c>
      <c r="AJ478" s="12" t="str">
        <f t="shared" si="646"/>
        <v>10目　教育費国庫補助金</v>
      </c>
      <c r="AK478" s="12" t="str">
        <f t="shared" si="647"/>
        <v>2節　児童生徒就学費補助金</v>
      </c>
      <c r="AM478" s="12" t="str">
        <f t="shared" si="648"/>
        <v>16款　国庫支出金2項　国庫補助金10目　教育費国庫補助金2節　児童生徒就学費補助金</v>
      </c>
      <c r="AP478" s="12" t="str">
        <f t="shared" si="649"/>
        <v>16款　国庫支出金2項　国庫補助金10目　教育費国庫補助金2節　児童生徒就学費補助金</v>
      </c>
      <c r="AQ478" s="9" t="str">
        <f t="shared" si="650"/>
        <v>16款　国庫支出金2項　国庫補助金10目　教育費国庫補助金2節　児童生徒就学費補助金教育委員会
事務局</v>
      </c>
    </row>
    <row r="479" spans="1:43" ht="39.6">
      <c r="A479" s="90">
        <f t="shared" si="643"/>
        <v>472</v>
      </c>
      <c r="B479" s="45"/>
      <c r="C479" s="45"/>
      <c r="D479" s="45"/>
      <c r="E479" s="107" t="s">
        <v>451</v>
      </c>
      <c r="F479" s="107" t="s">
        <v>993</v>
      </c>
      <c r="G479" s="47" t="s">
        <v>974</v>
      </c>
      <c r="H479" s="41">
        <v>624</v>
      </c>
      <c r="I479" s="41"/>
      <c r="J479" s="41">
        <f t="shared" si="494"/>
        <v>-624</v>
      </c>
      <c r="K479" s="42"/>
      <c r="L479" s="121"/>
      <c r="M479" s="115" t="str">
        <f t="shared" si="495"/>
        <v/>
      </c>
      <c r="N479" s="29" t="str">
        <f t="shared" si="692"/>
        <v>-</v>
      </c>
      <c r="O479" s="29" t="str">
        <f t="shared" si="693"/>
        <v>-</v>
      </c>
      <c r="P479" s="29" t="str">
        <f t="shared" si="694"/>
        <v>-</v>
      </c>
      <c r="Q479" s="29" t="str">
        <f t="shared" si="695"/>
        <v>節</v>
      </c>
      <c r="R479" s="29" t="str">
        <f t="shared" si="696"/>
        <v>事項</v>
      </c>
      <c r="U479" s="9" t="s">
        <v>1117</v>
      </c>
      <c r="V479" s="136" t="str">
        <f t="shared" si="634"/>
        <v>教育委員会
事務局</v>
      </c>
      <c r="X479" s="9">
        <f t="shared" si="635"/>
        <v>1</v>
      </c>
      <c r="Y479" s="9">
        <f t="shared" si="636"/>
        <v>1</v>
      </c>
      <c r="Z479" s="9">
        <f t="shared" si="637"/>
        <v>2</v>
      </c>
      <c r="AA479" s="9">
        <f t="shared" si="638"/>
        <v>2</v>
      </c>
      <c r="AB479" s="11" t="str">
        <f t="shared" si="639"/>
        <v xml:space="preserve">③
</v>
      </c>
      <c r="AD479" s="43">
        <f t="shared" si="640"/>
        <v>0</v>
      </c>
      <c r="AE479" s="43">
        <f t="shared" si="641"/>
        <v>11.5</v>
      </c>
      <c r="AF479" s="43">
        <f t="shared" si="642"/>
        <v>20</v>
      </c>
      <c r="AH479" s="12" t="str">
        <f t="shared" si="644"/>
        <v>16款　国庫支出金</v>
      </c>
      <c r="AI479" s="12" t="str">
        <f t="shared" si="645"/>
        <v>2項　国庫補助金</v>
      </c>
      <c r="AJ479" s="12" t="str">
        <f t="shared" si="646"/>
        <v>10目　教育費国庫補助金</v>
      </c>
      <c r="AK479" s="12" t="str">
        <f t="shared" si="647"/>
        <v>3節　文化財調査費補助金</v>
      </c>
      <c r="AM479" s="12" t="str">
        <f t="shared" si="648"/>
        <v>16款　国庫支出金2項　国庫補助金10目　教育費国庫補助金3節　文化財調査費補助金</v>
      </c>
      <c r="AP479" s="12" t="str">
        <f t="shared" si="649"/>
        <v>16款　国庫支出金2項　国庫補助金10目　教育費国庫補助金3節　文化財調査費補助金</v>
      </c>
      <c r="AQ479" s="9" t="str">
        <f t="shared" si="650"/>
        <v>16款　国庫支出金2項　国庫補助金10目　教育費国庫補助金3節　文化財調査費補助金教育委員会
事務局</v>
      </c>
    </row>
    <row r="480" spans="1:43" ht="26.4">
      <c r="A480" s="90">
        <f t="shared" si="643"/>
        <v>473</v>
      </c>
      <c r="B480" s="45"/>
      <c r="C480" s="45"/>
      <c r="D480" s="45"/>
      <c r="E480" s="108" t="s">
        <v>452</v>
      </c>
      <c r="F480" s="93"/>
      <c r="G480" s="94"/>
      <c r="H480" s="51">
        <f>SUM(H481:H486)</f>
        <v>1352325</v>
      </c>
      <c r="I480" s="51">
        <f>SUM(I481:I486)</f>
        <v>0</v>
      </c>
      <c r="J480" s="51">
        <f t="shared" ref="J480:J551" si="722">+I480-H480</f>
        <v>-1352325</v>
      </c>
      <c r="K480" s="92"/>
      <c r="L480" s="122"/>
      <c r="M480" s="115" t="str">
        <f t="shared" ref="M480:M551" si="723">IF(AND(I480&lt;&gt;0,H480=0),"○","")</f>
        <v/>
      </c>
      <c r="N480" s="29" t="str">
        <f t="shared" si="692"/>
        <v>-</v>
      </c>
      <c r="O480" s="29" t="str">
        <f t="shared" si="693"/>
        <v>-</v>
      </c>
      <c r="P480" s="29" t="str">
        <f t="shared" si="694"/>
        <v>-</v>
      </c>
      <c r="Q480" s="29" t="str">
        <f t="shared" si="695"/>
        <v>節</v>
      </c>
      <c r="R480" s="29" t="str">
        <f t="shared" si="696"/>
        <v>-</v>
      </c>
      <c r="U480" s="9" t="s">
        <v>1117</v>
      </c>
      <c r="V480" s="136" t="str">
        <f t="shared" si="634"/>
        <v/>
      </c>
      <c r="X480" s="9">
        <f t="shared" si="635"/>
        <v>1</v>
      </c>
      <c r="Y480" s="9">
        <f t="shared" si="636"/>
        <v>1</v>
      </c>
      <c r="Z480" s="9">
        <f t="shared" si="637"/>
        <v>1</v>
      </c>
      <c r="AA480" s="9">
        <f t="shared" si="638"/>
        <v>1</v>
      </c>
      <c r="AB480" s="11" t="str">
        <f t="shared" si="639"/>
        <v xml:space="preserve">②
</v>
      </c>
      <c r="AD480" s="43">
        <f t="shared" si="640"/>
        <v>0</v>
      </c>
      <c r="AE480" s="43">
        <f t="shared" si="641"/>
        <v>12.5</v>
      </c>
      <c r="AF480" s="43">
        <f t="shared" si="642"/>
        <v>0</v>
      </c>
      <c r="AH480" s="12" t="str">
        <f t="shared" si="644"/>
        <v>16款　国庫支出金</v>
      </c>
      <c r="AI480" s="12" t="str">
        <f t="shared" si="645"/>
        <v>2項　国庫補助金</v>
      </c>
      <c r="AJ480" s="12" t="str">
        <f t="shared" si="646"/>
        <v>10目　教育費国庫補助金</v>
      </c>
      <c r="AK480" s="12" t="str">
        <f t="shared" si="647"/>
        <v>4節　教育施設整備費補助金</v>
      </c>
      <c r="AM480" s="12" t="str">
        <f t="shared" si="648"/>
        <v>16款　国庫支出金2項　国庫補助金10目　教育費国庫補助金4節　教育施設整備費補助金</v>
      </c>
      <c r="AP480" s="12" t="str">
        <f t="shared" si="649"/>
        <v>16款　国庫支出金2項　国庫補助金10目　教育費国庫補助金4節　教育施設整備費補助金</v>
      </c>
      <c r="AQ480" s="9" t="str">
        <f t="shared" si="650"/>
        <v>16款　国庫支出金2項　国庫補助金10目　教育費国庫補助金4節　教育施設整備費補助金</v>
      </c>
    </row>
    <row r="481" spans="1:43" ht="40.5" customHeight="1">
      <c r="A481" s="90">
        <f t="shared" si="643"/>
        <v>474</v>
      </c>
      <c r="B481" s="45"/>
      <c r="C481" s="45"/>
      <c r="D481" s="45"/>
      <c r="E481" s="107"/>
      <c r="F481" s="46" t="s">
        <v>1283</v>
      </c>
      <c r="G481" s="47" t="s">
        <v>974</v>
      </c>
      <c r="H481" s="41">
        <f>1352325-48783-18995-17578-1366</f>
        <v>1265603</v>
      </c>
      <c r="I481" s="41"/>
      <c r="J481" s="41">
        <f t="shared" si="722"/>
        <v>-1265603</v>
      </c>
      <c r="K481" s="42"/>
      <c r="L481" s="121"/>
      <c r="M481" s="115" t="str">
        <f t="shared" si="723"/>
        <v/>
      </c>
      <c r="N481" s="29" t="str">
        <f t="shared" si="692"/>
        <v>-</v>
      </c>
      <c r="O481" s="29" t="str">
        <f t="shared" si="693"/>
        <v>-</v>
      </c>
      <c r="P481" s="29" t="str">
        <f t="shared" si="694"/>
        <v>-</v>
      </c>
      <c r="Q481" s="29" t="str">
        <f t="shared" si="695"/>
        <v>-</v>
      </c>
      <c r="R481" s="29" t="str">
        <f t="shared" si="696"/>
        <v>事項</v>
      </c>
      <c r="U481" s="9" t="s">
        <v>1117</v>
      </c>
      <c r="V481" s="136" t="str">
        <f t="shared" si="634"/>
        <v>教育委員会
事務局</v>
      </c>
      <c r="X481" s="9">
        <f t="shared" si="635"/>
        <v>1</v>
      </c>
      <c r="Y481" s="9">
        <f t="shared" si="636"/>
        <v>1</v>
      </c>
      <c r="Z481" s="9">
        <f t="shared" si="637"/>
        <v>1</v>
      </c>
      <c r="AA481" s="9">
        <f t="shared" si="638"/>
        <v>1</v>
      </c>
      <c r="AB481" s="11" t="str">
        <f t="shared" si="639"/>
        <v xml:space="preserve">②
</v>
      </c>
      <c r="AD481" s="43">
        <f t="shared" si="640"/>
        <v>0</v>
      </c>
      <c r="AE481" s="43">
        <f t="shared" si="641"/>
        <v>0</v>
      </c>
      <c r="AF481" s="43">
        <f t="shared" si="642"/>
        <v>17</v>
      </c>
      <c r="AH481" s="12" t="str">
        <f t="shared" si="644"/>
        <v>16款　国庫支出金</v>
      </c>
      <c r="AI481" s="12" t="str">
        <f t="shared" si="645"/>
        <v>2項　国庫補助金</v>
      </c>
      <c r="AJ481" s="12" t="str">
        <f t="shared" si="646"/>
        <v>10目　教育費国庫補助金</v>
      </c>
      <c r="AK481" s="12" t="str">
        <f t="shared" si="647"/>
        <v>事項</v>
      </c>
      <c r="AM481" s="12">
        <f t="shared" si="648"/>
        <v>0</v>
      </c>
      <c r="AP481" s="12" t="str">
        <f t="shared" si="649"/>
        <v>16款　国庫支出金2項　国庫補助金10目　教育費国庫補助金4節　教育施設整備費補助金</v>
      </c>
      <c r="AQ481" s="9" t="str">
        <f t="shared" si="650"/>
        <v>16款　国庫支出金2項　国庫補助金10目　教育費国庫補助金4節　教育施設整備費補助金教育委員会
事務局</v>
      </c>
    </row>
    <row r="482" spans="1:43" ht="40.5" customHeight="1">
      <c r="A482" s="90">
        <f t="shared" si="643"/>
        <v>475</v>
      </c>
      <c r="B482" s="45"/>
      <c r="C482" s="45"/>
      <c r="D482" s="45"/>
      <c r="E482" s="107"/>
      <c r="F482" s="46" t="s">
        <v>1301</v>
      </c>
      <c r="G482" s="47" t="s">
        <v>974</v>
      </c>
      <c r="H482" s="41">
        <v>48783</v>
      </c>
      <c r="I482" s="41"/>
      <c r="J482" s="41">
        <f t="shared" ref="J482:J485" si="724">+I482-H482</f>
        <v>-48783</v>
      </c>
      <c r="K482" s="42"/>
      <c r="L482" s="121"/>
      <c r="M482" s="115" t="str">
        <f t="shared" ref="M482:M485" si="725">IF(AND(I482&lt;&gt;0,H482=0),"○","")</f>
        <v/>
      </c>
      <c r="N482" s="29" t="str">
        <f t="shared" ref="N482:N485" si="726">IF(B482&lt;&gt;"","款","-")</f>
        <v>-</v>
      </c>
      <c r="O482" s="29" t="str">
        <f t="shared" ref="O482:O485" si="727">IF(C482&lt;&gt;"","項","-")</f>
        <v>-</v>
      </c>
      <c r="P482" s="29" t="str">
        <f t="shared" ref="P482:P485" si="728">IF(D482&lt;&gt;"","目","-")</f>
        <v>-</v>
      </c>
      <c r="Q482" s="29" t="str">
        <f t="shared" ref="Q482:Q485" si="729">IF(E482&lt;&gt;"","節","-")</f>
        <v>-</v>
      </c>
      <c r="R482" s="29" t="str">
        <f t="shared" ref="R482:R485" si="730">IF(F482&lt;&gt;"","事項","-")</f>
        <v>事項</v>
      </c>
      <c r="U482" s="9" t="s">
        <v>1117</v>
      </c>
      <c r="V482" s="146" t="str">
        <f t="shared" ref="V482:V485" si="731">IF(G482&lt;&gt;"",G482,"")</f>
        <v>教育委員会
事務局</v>
      </c>
      <c r="X482" s="9">
        <f t="shared" ref="X482:X485" si="732">IF(LENB(D482)/2&gt;13.5,2,1)</f>
        <v>1</v>
      </c>
      <c r="Y482" s="9">
        <f t="shared" ref="Y482:Y485" si="733">IF(LENB(E482)/2&gt;26.5,3,IF(LENB(E482)/2&gt;13.5,2,1))</f>
        <v>1</v>
      </c>
      <c r="Z482" s="9">
        <f t="shared" ref="Z482:Z485" si="734">IF(LENB(F482)/2&gt;51,4,IF(LENB(F482)/2&gt;34,3,IF(LENB(F482)/2&gt;17,2,1)))</f>
        <v>1</v>
      </c>
      <c r="AA482" s="9">
        <f t="shared" ref="AA482:AA485" si="735">MAX(X482:Z482)</f>
        <v>1</v>
      </c>
      <c r="AB482" s="11" t="str">
        <f t="shared" ref="AB482:AB485" si="736">IF(AA482=4,"⑤"&amp;CHAR(10)&amp;CHAR(10)&amp;CHAR(10)&amp;CHAR(10),IF(AA482=3,"④"&amp;CHAR(10)&amp;CHAR(10)&amp;CHAR(10),IF(AA482=2,"③"&amp;CHAR(10)&amp;CHAR(10),"②"&amp;CHAR(10))))</f>
        <v xml:space="preserve">②
</v>
      </c>
      <c r="AD482" s="43">
        <f t="shared" ref="AD482:AD485" si="737">LENB(D482)/2</f>
        <v>0</v>
      </c>
      <c r="AE482" s="43">
        <f t="shared" ref="AE482:AE485" si="738">LENB(E482)/2</f>
        <v>0</v>
      </c>
      <c r="AF482" s="43">
        <f t="shared" ref="AF482:AF485" si="739">LENB(F482)/2</f>
        <v>17</v>
      </c>
      <c r="AH482" s="12" t="str">
        <f t="shared" ref="AH482:AH485" si="740">IF(N482="款",B482,AH481)</f>
        <v>16款　国庫支出金</v>
      </c>
      <c r="AI482" s="12" t="str">
        <f t="shared" ref="AI482:AI485" si="741">IF(AH481=AH482,IF(O482="項",C482,AI481),0)</f>
        <v>2項　国庫補助金</v>
      </c>
      <c r="AJ482" s="12" t="str">
        <f t="shared" ref="AJ482:AJ485" si="742">IF(AI481=AI482,IF(P482="目",D482,AJ481),0)</f>
        <v>10目　教育費国庫補助金</v>
      </c>
      <c r="AK482" s="12" t="str">
        <f t="shared" ref="AK482:AK485" si="743">IF(AJ481=AJ482,IF(Q482="節",E482,"事項"),0)</f>
        <v>事項</v>
      </c>
      <c r="AM482" s="12">
        <f t="shared" ref="AM482:AM485" si="744">IF(AI482=0,AH482,IF(AJ482=0,CONCATENATE(AH482,AI482),IF(AK482=0,CONCATENATE(AH482,AI482,AJ482),IF(AK482="事項",0,CONCATENATE(AH482,AI482,AJ482,AK482)))))</f>
        <v>0</v>
      </c>
      <c r="AP482" s="12" t="str">
        <f t="shared" ref="AP482:AP485" si="745">IF(AM482=0,AP481,AM482)</f>
        <v>16款　国庫支出金2項　国庫補助金10目　教育費国庫補助金4節　教育施設整備費補助金</v>
      </c>
      <c r="AQ482" s="9" t="str">
        <f t="shared" ref="AQ482:AQ485" si="746">CONCATENATE(AP482,V482)</f>
        <v>16款　国庫支出金2項　国庫補助金10目　教育費国庫補助金4節　教育施設整備費補助金教育委員会
事務局</v>
      </c>
    </row>
    <row r="483" spans="1:43" ht="40.5" customHeight="1">
      <c r="A483" s="90">
        <f t="shared" si="643"/>
        <v>476</v>
      </c>
      <c r="B483" s="45"/>
      <c r="C483" s="45"/>
      <c r="D483" s="45"/>
      <c r="E483" s="107"/>
      <c r="F483" s="46" t="s">
        <v>1300</v>
      </c>
      <c r="G483" s="47" t="s">
        <v>974</v>
      </c>
      <c r="H483" s="41">
        <v>18995</v>
      </c>
      <c r="I483" s="41"/>
      <c r="J483" s="41">
        <f t="shared" si="724"/>
        <v>-18995</v>
      </c>
      <c r="K483" s="42"/>
      <c r="L483" s="121"/>
      <c r="M483" s="115" t="str">
        <f t="shared" si="725"/>
        <v/>
      </c>
      <c r="N483" s="29" t="str">
        <f t="shared" si="726"/>
        <v>-</v>
      </c>
      <c r="O483" s="29" t="str">
        <f t="shared" si="727"/>
        <v>-</v>
      </c>
      <c r="P483" s="29" t="str">
        <f t="shared" si="728"/>
        <v>-</v>
      </c>
      <c r="Q483" s="29" t="str">
        <f t="shared" si="729"/>
        <v>-</v>
      </c>
      <c r="R483" s="29" t="str">
        <f t="shared" si="730"/>
        <v>事項</v>
      </c>
      <c r="U483" s="9" t="s">
        <v>1117</v>
      </c>
      <c r="V483" s="146" t="str">
        <f t="shared" si="731"/>
        <v>教育委員会
事務局</v>
      </c>
      <c r="X483" s="9">
        <f t="shared" si="732"/>
        <v>1</v>
      </c>
      <c r="Y483" s="9">
        <f t="shared" si="733"/>
        <v>1</v>
      </c>
      <c r="Z483" s="9">
        <f t="shared" si="734"/>
        <v>1</v>
      </c>
      <c r="AA483" s="9">
        <f t="shared" si="735"/>
        <v>1</v>
      </c>
      <c r="AB483" s="11" t="str">
        <f t="shared" si="736"/>
        <v xml:space="preserve">②
</v>
      </c>
      <c r="AD483" s="43">
        <f t="shared" si="737"/>
        <v>0</v>
      </c>
      <c r="AE483" s="43">
        <f t="shared" si="738"/>
        <v>0</v>
      </c>
      <c r="AF483" s="43">
        <f t="shared" si="739"/>
        <v>16</v>
      </c>
      <c r="AH483" s="12" t="str">
        <f t="shared" si="740"/>
        <v>16款　国庫支出金</v>
      </c>
      <c r="AI483" s="12" t="str">
        <f t="shared" si="741"/>
        <v>2項　国庫補助金</v>
      </c>
      <c r="AJ483" s="12" t="str">
        <f t="shared" si="742"/>
        <v>10目　教育費国庫補助金</v>
      </c>
      <c r="AK483" s="12" t="str">
        <f t="shared" si="743"/>
        <v>事項</v>
      </c>
      <c r="AM483" s="12">
        <f t="shared" si="744"/>
        <v>0</v>
      </c>
      <c r="AP483" s="12" t="str">
        <f t="shared" si="745"/>
        <v>16款　国庫支出金2項　国庫補助金10目　教育費国庫補助金4節　教育施設整備費補助金</v>
      </c>
      <c r="AQ483" s="9" t="str">
        <f t="shared" si="746"/>
        <v>16款　国庫支出金2項　国庫補助金10目　教育費国庫補助金4節　教育施設整備費補助金教育委員会
事務局</v>
      </c>
    </row>
    <row r="484" spans="1:43" ht="40.5" customHeight="1">
      <c r="A484" s="90">
        <f t="shared" si="643"/>
        <v>477</v>
      </c>
      <c r="B484" s="45"/>
      <c r="C484" s="45"/>
      <c r="D484" s="45"/>
      <c r="E484" s="107"/>
      <c r="F484" s="46" t="s">
        <v>1302</v>
      </c>
      <c r="G484" s="47" t="s">
        <v>974</v>
      </c>
      <c r="H484" s="41">
        <v>17578</v>
      </c>
      <c r="I484" s="41"/>
      <c r="J484" s="41">
        <f t="shared" si="724"/>
        <v>-17578</v>
      </c>
      <c r="K484" s="42"/>
      <c r="L484" s="121"/>
      <c r="M484" s="115" t="str">
        <f t="shared" si="725"/>
        <v/>
      </c>
      <c r="N484" s="29" t="str">
        <f t="shared" si="726"/>
        <v>-</v>
      </c>
      <c r="O484" s="29" t="str">
        <f t="shared" si="727"/>
        <v>-</v>
      </c>
      <c r="P484" s="29" t="str">
        <f t="shared" si="728"/>
        <v>-</v>
      </c>
      <c r="Q484" s="29" t="str">
        <f t="shared" si="729"/>
        <v>-</v>
      </c>
      <c r="R484" s="29" t="str">
        <f t="shared" si="730"/>
        <v>事項</v>
      </c>
      <c r="U484" s="9" t="s">
        <v>1117</v>
      </c>
      <c r="V484" s="146" t="str">
        <f t="shared" si="731"/>
        <v>教育委員会
事務局</v>
      </c>
      <c r="X484" s="9">
        <f t="shared" si="732"/>
        <v>1</v>
      </c>
      <c r="Y484" s="9">
        <f t="shared" si="733"/>
        <v>1</v>
      </c>
      <c r="Z484" s="9">
        <f t="shared" si="734"/>
        <v>2</v>
      </c>
      <c r="AA484" s="9">
        <f t="shared" si="735"/>
        <v>2</v>
      </c>
      <c r="AB484" s="11" t="str">
        <f t="shared" si="736"/>
        <v xml:space="preserve">③
</v>
      </c>
      <c r="AD484" s="43">
        <f t="shared" si="737"/>
        <v>0</v>
      </c>
      <c r="AE484" s="43">
        <f t="shared" si="738"/>
        <v>0</v>
      </c>
      <c r="AF484" s="43">
        <f t="shared" si="739"/>
        <v>25</v>
      </c>
      <c r="AH484" s="12" t="str">
        <f t="shared" si="740"/>
        <v>16款　国庫支出金</v>
      </c>
      <c r="AI484" s="12" t="str">
        <f t="shared" si="741"/>
        <v>2項　国庫補助金</v>
      </c>
      <c r="AJ484" s="12" t="str">
        <f t="shared" si="742"/>
        <v>10目　教育費国庫補助金</v>
      </c>
      <c r="AK484" s="12" t="str">
        <f t="shared" si="743"/>
        <v>事項</v>
      </c>
      <c r="AM484" s="12">
        <f t="shared" si="744"/>
        <v>0</v>
      </c>
      <c r="AP484" s="12" t="str">
        <f t="shared" si="745"/>
        <v>16款　国庫支出金2項　国庫補助金10目　教育費国庫補助金4節　教育施設整備費補助金</v>
      </c>
      <c r="AQ484" s="9" t="str">
        <f t="shared" si="746"/>
        <v>16款　国庫支出金2項　国庫補助金10目　教育費国庫補助金4節　教育施設整備費補助金教育委員会
事務局</v>
      </c>
    </row>
    <row r="485" spans="1:43" ht="40.5" customHeight="1">
      <c r="A485" s="90">
        <f t="shared" si="643"/>
        <v>478</v>
      </c>
      <c r="B485" s="45"/>
      <c r="C485" s="45"/>
      <c r="D485" s="45"/>
      <c r="E485" s="107"/>
      <c r="F485" s="46" t="s">
        <v>1303</v>
      </c>
      <c r="G485" s="47" t="s">
        <v>974</v>
      </c>
      <c r="H485" s="41">
        <v>1366</v>
      </c>
      <c r="I485" s="41"/>
      <c r="J485" s="41">
        <f t="shared" si="724"/>
        <v>-1366</v>
      </c>
      <c r="K485" s="42"/>
      <c r="L485" s="121"/>
      <c r="M485" s="115" t="str">
        <f t="shared" si="725"/>
        <v/>
      </c>
      <c r="N485" s="29" t="str">
        <f t="shared" si="726"/>
        <v>-</v>
      </c>
      <c r="O485" s="29" t="str">
        <f t="shared" si="727"/>
        <v>-</v>
      </c>
      <c r="P485" s="29" t="str">
        <f t="shared" si="728"/>
        <v>-</v>
      </c>
      <c r="Q485" s="29" t="str">
        <f t="shared" si="729"/>
        <v>-</v>
      </c>
      <c r="R485" s="29" t="str">
        <f t="shared" si="730"/>
        <v>事項</v>
      </c>
      <c r="U485" s="9" t="s">
        <v>1117</v>
      </c>
      <c r="V485" s="146" t="str">
        <f t="shared" si="731"/>
        <v>教育委員会
事務局</v>
      </c>
      <c r="X485" s="9">
        <f t="shared" si="732"/>
        <v>1</v>
      </c>
      <c r="Y485" s="9">
        <f t="shared" si="733"/>
        <v>1</v>
      </c>
      <c r="Z485" s="9">
        <f t="shared" si="734"/>
        <v>2</v>
      </c>
      <c r="AA485" s="9">
        <f t="shared" si="735"/>
        <v>2</v>
      </c>
      <c r="AB485" s="11" t="str">
        <f t="shared" si="736"/>
        <v xml:space="preserve">③
</v>
      </c>
      <c r="AD485" s="43">
        <f t="shared" si="737"/>
        <v>0</v>
      </c>
      <c r="AE485" s="43">
        <f t="shared" si="738"/>
        <v>0</v>
      </c>
      <c r="AF485" s="43">
        <f t="shared" si="739"/>
        <v>23</v>
      </c>
      <c r="AH485" s="12" t="str">
        <f t="shared" si="740"/>
        <v>16款　国庫支出金</v>
      </c>
      <c r="AI485" s="12" t="str">
        <f t="shared" si="741"/>
        <v>2項　国庫補助金</v>
      </c>
      <c r="AJ485" s="12" t="str">
        <f t="shared" si="742"/>
        <v>10目　教育費国庫補助金</v>
      </c>
      <c r="AK485" s="12" t="str">
        <f t="shared" si="743"/>
        <v>事項</v>
      </c>
      <c r="AM485" s="12">
        <f t="shared" si="744"/>
        <v>0</v>
      </c>
      <c r="AP485" s="12" t="str">
        <f t="shared" si="745"/>
        <v>16款　国庫支出金2項　国庫補助金10目　教育費国庫補助金4節　教育施設整備費補助金</v>
      </c>
      <c r="AQ485" s="9" t="str">
        <f t="shared" si="746"/>
        <v>16款　国庫支出金2項　国庫補助金10目　教育費国庫補助金4節　教育施設整備費補助金教育委員会
事務局</v>
      </c>
    </row>
    <row r="486" spans="1:43" ht="40.5" customHeight="1">
      <c r="A486" s="90">
        <f t="shared" si="643"/>
        <v>479</v>
      </c>
      <c r="B486" s="45"/>
      <c r="C486" s="45"/>
      <c r="D486" s="56"/>
      <c r="E486" s="107"/>
      <c r="F486" s="46" t="s">
        <v>1304</v>
      </c>
      <c r="G486" s="47" t="s">
        <v>974</v>
      </c>
      <c r="H486" s="41">
        <v>0</v>
      </c>
      <c r="I486" s="41"/>
      <c r="J486" s="41">
        <f t="shared" si="722"/>
        <v>0</v>
      </c>
      <c r="K486" s="42"/>
      <c r="L486" s="121"/>
      <c r="M486" s="115" t="str">
        <f t="shared" si="723"/>
        <v/>
      </c>
      <c r="N486" s="29" t="str">
        <f t="shared" si="692"/>
        <v>-</v>
      </c>
      <c r="O486" s="29" t="str">
        <f t="shared" si="693"/>
        <v>-</v>
      </c>
      <c r="P486" s="29" t="str">
        <f t="shared" si="694"/>
        <v>-</v>
      </c>
      <c r="Q486" s="29" t="str">
        <f t="shared" si="695"/>
        <v>-</v>
      </c>
      <c r="R486" s="29" t="str">
        <f t="shared" si="696"/>
        <v>事項</v>
      </c>
      <c r="U486" s="9" t="s">
        <v>1117</v>
      </c>
      <c r="V486" s="136" t="str">
        <f t="shared" si="634"/>
        <v>教育委員会
事務局</v>
      </c>
      <c r="X486" s="9">
        <f t="shared" si="635"/>
        <v>1</v>
      </c>
      <c r="Y486" s="9">
        <f t="shared" si="636"/>
        <v>1</v>
      </c>
      <c r="Z486" s="9">
        <f t="shared" si="637"/>
        <v>1</v>
      </c>
      <c r="AA486" s="9">
        <f t="shared" si="638"/>
        <v>1</v>
      </c>
      <c r="AB486" s="11" t="str">
        <f t="shared" si="639"/>
        <v xml:space="preserve">②
</v>
      </c>
      <c r="AD486" s="43">
        <f t="shared" si="640"/>
        <v>0</v>
      </c>
      <c r="AE486" s="43">
        <f t="shared" si="641"/>
        <v>0</v>
      </c>
      <c r="AF486" s="43">
        <f t="shared" si="642"/>
        <v>17</v>
      </c>
      <c r="AH486" s="12" t="str">
        <f>IF(N486="款",B486,AH481)</f>
        <v>16款　国庫支出金</v>
      </c>
      <c r="AI486" s="12" t="str">
        <f>IF(AH481=AH486,IF(O486="項",C486,AI481),0)</f>
        <v>2項　国庫補助金</v>
      </c>
      <c r="AJ486" s="12" t="str">
        <f>IF(AI481=AI486,IF(P486="目",D486,AJ481),0)</f>
        <v>10目　教育費国庫補助金</v>
      </c>
      <c r="AK486" s="12" t="str">
        <f>IF(AJ481=AJ486,IF(Q486="節",E486,"事項"),0)</f>
        <v>事項</v>
      </c>
      <c r="AM486" s="12">
        <f t="shared" si="648"/>
        <v>0</v>
      </c>
      <c r="AP486" s="12" t="str">
        <f>IF(AM486=0,AP481,AM486)</f>
        <v>16款　国庫支出金2項　国庫補助金10目　教育費国庫補助金4節　教育施設整備費補助金</v>
      </c>
      <c r="AQ486" s="9" t="str">
        <f t="shared" si="650"/>
        <v>16款　国庫支出金2項　国庫補助金10目　教育費国庫補助金4節　教育施設整備費補助金教育委員会
事務局</v>
      </c>
    </row>
    <row r="487" spans="1:43" ht="26.4">
      <c r="A487" s="90">
        <f t="shared" si="643"/>
        <v>480</v>
      </c>
      <c r="B487" s="45"/>
      <c r="C487" s="45"/>
      <c r="D487" s="331" t="s">
        <v>1199</v>
      </c>
      <c r="E487" s="333"/>
      <c r="F487" s="46"/>
      <c r="G487" s="47"/>
      <c r="H487" s="41">
        <f>SUM(H488)</f>
        <v>78397</v>
      </c>
      <c r="I487" s="41">
        <f>SUM(I488)</f>
        <v>0</v>
      </c>
      <c r="J487" s="41">
        <f t="shared" si="722"/>
        <v>-78397</v>
      </c>
      <c r="K487" s="42"/>
      <c r="L487" s="121"/>
      <c r="M487" s="115" t="str">
        <f t="shared" si="723"/>
        <v/>
      </c>
      <c r="N487" s="29" t="str">
        <f t="shared" si="692"/>
        <v>-</v>
      </c>
      <c r="O487" s="29" t="str">
        <f t="shared" si="693"/>
        <v>-</v>
      </c>
      <c r="P487" s="29" t="str">
        <f t="shared" si="694"/>
        <v>目</v>
      </c>
      <c r="Q487" s="29" t="str">
        <f t="shared" si="695"/>
        <v>-</v>
      </c>
      <c r="R487" s="29" t="str">
        <f t="shared" si="696"/>
        <v>-</v>
      </c>
      <c r="U487" s="9" t="s">
        <v>1117</v>
      </c>
      <c r="V487" s="136" t="str">
        <f t="shared" si="634"/>
        <v/>
      </c>
      <c r="X487" s="9">
        <f t="shared" si="635"/>
        <v>1</v>
      </c>
      <c r="Y487" s="9">
        <f t="shared" si="636"/>
        <v>1</v>
      </c>
      <c r="Z487" s="9">
        <f t="shared" si="637"/>
        <v>1</v>
      </c>
      <c r="AA487" s="9">
        <f t="shared" si="638"/>
        <v>1</v>
      </c>
      <c r="AB487" s="11" t="str">
        <f t="shared" si="639"/>
        <v xml:space="preserve">②
</v>
      </c>
      <c r="AD487" s="43">
        <f t="shared" si="640"/>
        <v>11</v>
      </c>
      <c r="AE487" s="43">
        <f t="shared" si="641"/>
        <v>0</v>
      </c>
      <c r="AF487" s="43">
        <f t="shared" si="642"/>
        <v>0</v>
      </c>
      <c r="AH487" s="12" t="str">
        <f t="shared" si="644"/>
        <v>16款　国庫支出金</v>
      </c>
      <c r="AI487" s="12" t="str">
        <f t="shared" si="645"/>
        <v>2項　国庫補助金</v>
      </c>
      <c r="AJ487" s="12" t="str">
        <f t="shared" si="646"/>
        <v>11目　大学費国庫補助金</v>
      </c>
      <c r="AK487" s="12">
        <f t="shared" si="647"/>
        <v>0</v>
      </c>
      <c r="AM487" s="12" t="str">
        <f t="shared" si="648"/>
        <v>16款　国庫支出金2項　国庫補助金11目　大学費国庫補助金</v>
      </c>
      <c r="AP487" s="12" t="str">
        <f t="shared" si="649"/>
        <v>16款　国庫支出金2項　国庫補助金11目　大学費国庫補助金</v>
      </c>
      <c r="AQ487" s="9" t="str">
        <f t="shared" si="650"/>
        <v>16款　国庫支出金2項　国庫補助金11目　大学費国庫補助金</v>
      </c>
    </row>
    <row r="488" spans="1:43" ht="39.6">
      <c r="A488" s="90">
        <f t="shared" si="643"/>
        <v>481</v>
      </c>
      <c r="B488" s="45"/>
      <c r="C488" s="45"/>
      <c r="D488" s="44"/>
      <c r="E488" s="107" t="s">
        <v>1084</v>
      </c>
      <c r="F488" s="107" t="s">
        <v>1085</v>
      </c>
      <c r="G488" s="47" t="s">
        <v>1074</v>
      </c>
      <c r="H488" s="41">
        <v>78397</v>
      </c>
      <c r="I488" s="41"/>
      <c r="J488" s="41">
        <f t="shared" si="722"/>
        <v>-78397</v>
      </c>
      <c r="K488" s="42"/>
      <c r="L488" s="121"/>
      <c r="M488" s="115" t="str">
        <f t="shared" si="723"/>
        <v/>
      </c>
      <c r="N488" s="29" t="str">
        <f t="shared" si="692"/>
        <v>-</v>
      </c>
      <c r="O488" s="29" t="str">
        <f t="shared" si="693"/>
        <v>-</v>
      </c>
      <c r="P488" s="29" t="str">
        <f t="shared" si="694"/>
        <v>-</v>
      </c>
      <c r="Q488" s="29" t="str">
        <f t="shared" si="695"/>
        <v>節</v>
      </c>
      <c r="R488" s="29" t="str">
        <f t="shared" si="696"/>
        <v>事項</v>
      </c>
      <c r="U488" s="9" t="s">
        <v>1117</v>
      </c>
      <c r="V488" s="136" t="str">
        <f t="shared" si="634"/>
        <v>経済戦略局</v>
      </c>
      <c r="X488" s="9">
        <f t="shared" si="635"/>
        <v>1</v>
      </c>
      <c r="Y488" s="9">
        <f t="shared" si="636"/>
        <v>1</v>
      </c>
      <c r="Z488" s="9">
        <f t="shared" si="637"/>
        <v>2</v>
      </c>
      <c r="AA488" s="9">
        <f t="shared" si="638"/>
        <v>2</v>
      </c>
      <c r="AB488" s="11" t="str">
        <f t="shared" si="639"/>
        <v xml:space="preserve">③
</v>
      </c>
      <c r="AD488" s="43">
        <f t="shared" si="640"/>
        <v>0</v>
      </c>
      <c r="AE488" s="43">
        <f t="shared" si="641"/>
        <v>10.5</v>
      </c>
      <c r="AF488" s="43">
        <f t="shared" si="642"/>
        <v>20</v>
      </c>
      <c r="AH488" s="12" t="str">
        <f t="shared" si="644"/>
        <v>16款　国庫支出金</v>
      </c>
      <c r="AI488" s="12" t="str">
        <f t="shared" si="645"/>
        <v>2項　国庫補助金</v>
      </c>
      <c r="AJ488" s="12" t="str">
        <f t="shared" si="646"/>
        <v>11目　大学費国庫補助金</v>
      </c>
      <c r="AK488" s="12" t="str">
        <f t="shared" si="647"/>
        <v>1節　大学設備費補助金</v>
      </c>
      <c r="AM488" s="12" t="str">
        <f t="shared" si="648"/>
        <v>16款　国庫支出金2項　国庫補助金11目　大学費国庫補助金1節　大学設備費補助金</v>
      </c>
      <c r="AP488" s="12" t="str">
        <f t="shared" si="649"/>
        <v>16款　国庫支出金2項　国庫補助金11目　大学費国庫補助金1節　大学設備費補助金</v>
      </c>
      <c r="AQ488" s="9" t="str">
        <f t="shared" si="650"/>
        <v>16款　国庫支出金2項　国庫補助金11目　大学費国庫補助金1節　大学設備費補助金経済戦略局</v>
      </c>
    </row>
    <row r="489" spans="1:43" ht="26.4">
      <c r="A489" s="90">
        <f t="shared" si="643"/>
        <v>482</v>
      </c>
      <c r="B489" s="45"/>
      <c r="C489" s="45"/>
      <c r="D489" s="331" t="s">
        <v>1195</v>
      </c>
      <c r="E489" s="333"/>
      <c r="F489" s="46"/>
      <c r="G489" s="47"/>
      <c r="H489" s="41">
        <f>SUM(H490)</f>
        <v>0</v>
      </c>
      <c r="I489" s="41">
        <f>SUM(I490)</f>
        <v>0</v>
      </c>
      <c r="J489" s="41">
        <f>+I489-H489</f>
        <v>0</v>
      </c>
      <c r="K489" s="42"/>
      <c r="L489" s="121"/>
      <c r="M489" s="115" t="str">
        <f>IF(AND(I489&lt;&gt;0,H489=0),"○","")</f>
        <v/>
      </c>
      <c r="N489" s="29" t="str">
        <f t="shared" si="692"/>
        <v>-</v>
      </c>
      <c r="O489" s="29" t="str">
        <f t="shared" si="693"/>
        <v>-</v>
      </c>
      <c r="P489" s="29" t="str">
        <f t="shared" si="694"/>
        <v>目</v>
      </c>
      <c r="Q489" s="29" t="str">
        <f t="shared" si="695"/>
        <v>-</v>
      </c>
      <c r="R489" s="29" t="str">
        <f t="shared" si="696"/>
        <v>-</v>
      </c>
      <c r="U489" s="9" t="s">
        <v>1117</v>
      </c>
      <c r="V489" s="136" t="str">
        <f t="shared" si="634"/>
        <v/>
      </c>
      <c r="X489" s="9">
        <f t="shared" si="635"/>
        <v>1</v>
      </c>
      <c r="Y489" s="9">
        <f t="shared" si="636"/>
        <v>1</v>
      </c>
      <c r="Z489" s="9">
        <f t="shared" si="637"/>
        <v>1</v>
      </c>
      <c r="AA489" s="9">
        <f t="shared" si="638"/>
        <v>1</v>
      </c>
      <c r="AB489" s="11" t="str">
        <f t="shared" si="639"/>
        <v xml:space="preserve">②
</v>
      </c>
      <c r="AD489" s="43">
        <f t="shared" si="640"/>
        <v>10</v>
      </c>
      <c r="AE489" s="43">
        <f t="shared" si="641"/>
        <v>0</v>
      </c>
      <c r="AF489" s="43">
        <f t="shared" si="642"/>
        <v>0</v>
      </c>
      <c r="AH489" s="12" t="str">
        <f t="shared" si="644"/>
        <v>16款　国庫支出金</v>
      </c>
      <c r="AI489" s="12" t="str">
        <f t="shared" si="645"/>
        <v>2項　国庫補助金</v>
      </c>
      <c r="AJ489" s="12" t="str">
        <f t="shared" si="646"/>
        <v>（消防費国庫補助金）</v>
      </c>
      <c r="AK489" s="12">
        <f t="shared" si="647"/>
        <v>0</v>
      </c>
      <c r="AM489" s="12" t="str">
        <f t="shared" si="648"/>
        <v>16款　国庫支出金2項　国庫補助金（消防費国庫補助金）</v>
      </c>
      <c r="AP489" s="12" t="str">
        <f t="shared" si="649"/>
        <v>16款　国庫支出金2項　国庫補助金（消防費国庫補助金）</v>
      </c>
      <c r="AQ489" s="9" t="str">
        <f t="shared" si="650"/>
        <v>16款　国庫支出金2項　国庫補助金（消防費国庫補助金）</v>
      </c>
    </row>
    <row r="490" spans="1:43" ht="40.200000000000003" thickBot="1">
      <c r="A490" s="149">
        <f t="shared" si="643"/>
        <v>483</v>
      </c>
      <c r="B490" s="153"/>
      <c r="C490" s="153"/>
      <c r="D490" s="150"/>
      <c r="E490" s="154" t="s">
        <v>1196</v>
      </c>
      <c r="F490" s="154" t="s">
        <v>1197</v>
      </c>
      <c r="G490" s="155" t="s">
        <v>115</v>
      </c>
      <c r="H490" s="65">
        <v>0</v>
      </c>
      <c r="I490" s="65">
        <v>0</v>
      </c>
      <c r="J490" s="65">
        <f>+I490-H490</f>
        <v>0</v>
      </c>
      <c r="K490" s="67"/>
      <c r="L490" s="124"/>
      <c r="M490" s="115" t="str">
        <f>IF(AND(I490&lt;&gt;0,H490=0),"○","")</f>
        <v/>
      </c>
      <c r="N490" s="29" t="str">
        <f t="shared" si="692"/>
        <v>-</v>
      </c>
      <c r="O490" s="29" t="str">
        <f t="shared" si="693"/>
        <v>-</v>
      </c>
      <c r="P490" s="29" t="str">
        <f t="shared" si="694"/>
        <v>-</v>
      </c>
      <c r="Q490" s="29" t="str">
        <f t="shared" si="695"/>
        <v>節</v>
      </c>
      <c r="R490" s="29" t="str">
        <f t="shared" si="696"/>
        <v>事項</v>
      </c>
      <c r="U490" s="9" t="s">
        <v>1117</v>
      </c>
      <c r="V490" s="136" t="str">
        <f t="shared" si="634"/>
        <v>消防局</v>
      </c>
      <c r="X490" s="9">
        <f t="shared" si="635"/>
        <v>1</v>
      </c>
      <c r="Y490" s="9">
        <f t="shared" si="636"/>
        <v>1</v>
      </c>
      <c r="Z490" s="9">
        <f t="shared" si="637"/>
        <v>2</v>
      </c>
      <c r="AA490" s="9">
        <f t="shared" si="638"/>
        <v>2</v>
      </c>
      <c r="AB490" s="11" t="str">
        <f t="shared" si="639"/>
        <v xml:space="preserve">③
</v>
      </c>
      <c r="AD490" s="43">
        <f t="shared" si="640"/>
        <v>0</v>
      </c>
      <c r="AE490" s="43">
        <f t="shared" si="641"/>
        <v>10</v>
      </c>
      <c r="AF490" s="43">
        <f t="shared" si="642"/>
        <v>18</v>
      </c>
      <c r="AH490" s="12" t="str">
        <f t="shared" si="644"/>
        <v>16款　国庫支出金</v>
      </c>
      <c r="AI490" s="12" t="str">
        <f t="shared" si="645"/>
        <v>2項　国庫補助金</v>
      </c>
      <c r="AJ490" s="12" t="str">
        <f t="shared" si="646"/>
        <v>（消防費国庫補助金）</v>
      </c>
      <c r="AK490" s="12" t="str">
        <f t="shared" si="647"/>
        <v>（消防施設費補助金）</v>
      </c>
      <c r="AM490" s="12" t="str">
        <f t="shared" si="648"/>
        <v>16款　国庫支出金2項　国庫補助金（消防費国庫補助金）（消防施設費補助金）</v>
      </c>
      <c r="AP490" s="12" t="str">
        <f t="shared" si="649"/>
        <v>16款　国庫支出金2項　国庫補助金（消防費国庫補助金）（消防施設費補助金）</v>
      </c>
      <c r="AQ490" s="9" t="str">
        <f t="shared" si="650"/>
        <v>16款　国庫支出金2項　国庫補助金（消防費国庫補助金）（消防施設費補助金）消防局</v>
      </c>
    </row>
    <row r="491" spans="1:43" ht="26.4">
      <c r="A491" s="148">
        <f t="shared" si="643"/>
        <v>484</v>
      </c>
      <c r="B491" s="45"/>
      <c r="C491" s="366" t="s">
        <v>190</v>
      </c>
      <c r="D491" s="367"/>
      <c r="E491" s="368"/>
      <c r="F491" s="49"/>
      <c r="G491" s="50"/>
      <c r="H491" s="51">
        <f>SUM(H492,H498,H504,H507,H509,H512)</f>
        <v>1030271</v>
      </c>
      <c r="I491" s="51">
        <f>SUM(I492,I498,I504,I507,I509,I512)</f>
        <v>0</v>
      </c>
      <c r="J491" s="51">
        <f t="shared" si="722"/>
        <v>-1030271</v>
      </c>
      <c r="K491" s="92"/>
      <c r="L491" s="122"/>
      <c r="M491" s="115" t="str">
        <f t="shared" si="723"/>
        <v/>
      </c>
      <c r="N491" s="29" t="str">
        <f t="shared" si="692"/>
        <v>-</v>
      </c>
      <c r="O491" s="29" t="str">
        <f t="shared" si="693"/>
        <v>項</v>
      </c>
      <c r="P491" s="29" t="str">
        <f t="shared" si="694"/>
        <v>-</v>
      </c>
      <c r="Q491" s="29" t="str">
        <f t="shared" si="695"/>
        <v>-</v>
      </c>
      <c r="R491" s="29" t="str">
        <f t="shared" si="696"/>
        <v>-</v>
      </c>
      <c r="U491" s="9" t="s">
        <v>1117</v>
      </c>
      <c r="V491" s="136" t="str">
        <f t="shared" si="634"/>
        <v/>
      </c>
      <c r="X491" s="9">
        <f t="shared" si="635"/>
        <v>1</v>
      </c>
      <c r="Y491" s="9">
        <f t="shared" si="636"/>
        <v>1</v>
      </c>
      <c r="Z491" s="9">
        <f t="shared" si="637"/>
        <v>1</v>
      </c>
      <c r="AA491" s="9">
        <f t="shared" si="638"/>
        <v>1</v>
      </c>
      <c r="AB491" s="11" t="str">
        <f t="shared" si="639"/>
        <v xml:space="preserve">②
</v>
      </c>
      <c r="AD491" s="43">
        <f t="shared" si="640"/>
        <v>0</v>
      </c>
      <c r="AE491" s="43">
        <f t="shared" si="641"/>
        <v>0</v>
      </c>
      <c r="AF491" s="43">
        <f t="shared" si="642"/>
        <v>0</v>
      </c>
      <c r="AH491" s="12" t="str">
        <f t="shared" si="644"/>
        <v>16款　国庫支出金</v>
      </c>
      <c r="AI491" s="12" t="str">
        <f t="shared" si="645"/>
        <v>3項　委託金</v>
      </c>
      <c r="AJ491" s="12">
        <f t="shared" si="646"/>
        <v>0</v>
      </c>
      <c r="AK491" s="12">
        <f t="shared" si="647"/>
        <v>0</v>
      </c>
      <c r="AM491" s="12" t="str">
        <f t="shared" si="648"/>
        <v>16款　国庫支出金3項　委託金</v>
      </c>
      <c r="AP491" s="12" t="str">
        <f t="shared" si="649"/>
        <v>16款　国庫支出金3項　委託金</v>
      </c>
      <c r="AQ491" s="9" t="str">
        <f t="shared" si="650"/>
        <v>16款　国庫支出金3項　委託金</v>
      </c>
    </row>
    <row r="492" spans="1:43" ht="26.4">
      <c r="A492" s="148">
        <f t="shared" si="643"/>
        <v>485</v>
      </c>
      <c r="B492" s="45"/>
      <c r="C492" s="45"/>
      <c r="D492" s="366" t="s">
        <v>191</v>
      </c>
      <c r="E492" s="368"/>
      <c r="F492" s="93"/>
      <c r="G492" s="94"/>
      <c r="H492" s="51">
        <f>SUM(H493:H497)</f>
        <v>53896</v>
      </c>
      <c r="I492" s="51">
        <f>SUM(I493:I497)</f>
        <v>0</v>
      </c>
      <c r="J492" s="51">
        <f t="shared" si="722"/>
        <v>-53896</v>
      </c>
      <c r="K492" s="92"/>
      <c r="L492" s="122"/>
      <c r="M492" s="115" t="str">
        <f t="shared" si="723"/>
        <v/>
      </c>
      <c r="N492" s="29" t="str">
        <f t="shared" si="692"/>
        <v>-</v>
      </c>
      <c r="O492" s="29" t="str">
        <f t="shared" si="693"/>
        <v>-</v>
      </c>
      <c r="P492" s="29" t="str">
        <f t="shared" si="694"/>
        <v>目</v>
      </c>
      <c r="Q492" s="29" t="str">
        <f t="shared" si="695"/>
        <v>-</v>
      </c>
      <c r="R492" s="29" t="str">
        <f t="shared" si="696"/>
        <v>-</v>
      </c>
      <c r="U492" s="9" t="s">
        <v>1117</v>
      </c>
      <c r="V492" s="136" t="str">
        <f t="shared" si="634"/>
        <v/>
      </c>
      <c r="X492" s="9">
        <f t="shared" si="635"/>
        <v>1</v>
      </c>
      <c r="Y492" s="9">
        <f t="shared" si="636"/>
        <v>1</v>
      </c>
      <c r="Z492" s="9">
        <f t="shared" si="637"/>
        <v>1</v>
      </c>
      <c r="AA492" s="9">
        <f t="shared" si="638"/>
        <v>1</v>
      </c>
      <c r="AB492" s="11" t="str">
        <f t="shared" si="639"/>
        <v xml:space="preserve">②
</v>
      </c>
      <c r="AD492" s="43">
        <f t="shared" si="640"/>
        <v>8.5</v>
      </c>
      <c r="AE492" s="43">
        <f t="shared" si="641"/>
        <v>0</v>
      </c>
      <c r="AF492" s="43">
        <f t="shared" si="642"/>
        <v>0</v>
      </c>
      <c r="AH492" s="12" t="str">
        <f t="shared" si="644"/>
        <v>16款　国庫支出金</v>
      </c>
      <c r="AI492" s="12" t="str">
        <f t="shared" si="645"/>
        <v>3項　委託金</v>
      </c>
      <c r="AJ492" s="12" t="str">
        <f t="shared" si="646"/>
        <v>1目　総務費委託金</v>
      </c>
      <c r="AK492" s="12">
        <f t="shared" si="647"/>
        <v>0</v>
      </c>
      <c r="AM492" s="12" t="str">
        <f t="shared" si="648"/>
        <v>16款　国庫支出金3項　委託金1目　総務費委託金</v>
      </c>
      <c r="AP492" s="12" t="str">
        <f t="shared" si="649"/>
        <v>16款　国庫支出金3項　委託金1目　総務費委託金</v>
      </c>
      <c r="AQ492" s="9" t="str">
        <f t="shared" si="650"/>
        <v>16款　国庫支出金3項　委託金1目　総務費委託金</v>
      </c>
    </row>
    <row r="493" spans="1:43" ht="26.4">
      <c r="A493" s="148">
        <f t="shared" si="643"/>
        <v>486</v>
      </c>
      <c r="B493" s="45"/>
      <c r="C493" s="45"/>
      <c r="D493" s="45"/>
      <c r="E493" s="108" t="s">
        <v>1202</v>
      </c>
      <c r="F493" s="108" t="s">
        <v>512</v>
      </c>
      <c r="G493" s="94" t="s">
        <v>494</v>
      </c>
      <c r="H493" s="51">
        <v>363</v>
      </c>
      <c r="I493" s="51"/>
      <c r="J493" s="51">
        <f t="shared" si="722"/>
        <v>-363</v>
      </c>
      <c r="K493" s="92"/>
      <c r="L493" s="122"/>
      <c r="M493" s="115" t="str">
        <f t="shared" si="723"/>
        <v/>
      </c>
      <c r="N493" s="29" t="str">
        <f t="shared" si="692"/>
        <v>-</v>
      </c>
      <c r="O493" s="29" t="str">
        <f t="shared" si="693"/>
        <v>-</v>
      </c>
      <c r="P493" s="29" t="str">
        <f t="shared" si="694"/>
        <v>-</v>
      </c>
      <c r="Q493" s="29" t="str">
        <f t="shared" si="695"/>
        <v>節</v>
      </c>
      <c r="R493" s="29" t="str">
        <f t="shared" si="696"/>
        <v>事項</v>
      </c>
      <c r="U493" s="9" t="s">
        <v>1117</v>
      </c>
      <c r="V493" s="136" t="str">
        <f t="shared" si="634"/>
        <v>財政局</v>
      </c>
      <c r="X493" s="9">
        <f t="shared" si="635"/>
        <v>1</v>
      </c>
      <c r="Y493" s="9">
        <f t="shared" si="636"/>
        <v>1</v>
      </c>
      <c r="Z493" s="9">
        <f t="shared" si="637"/>
        <v>1</v>
      </c>
      <c r="AA493" s="9">
        <f t="shared" si="638"/>
        <v>1</v>
      </c>
      <c r="AB493" s="11" t="str">
        <f t="shared" si="639"/>
        <v xml:space="preserve">②
</v>
      </c>
      <c r="AD493" s="43">
        <f t="shared" si="640"/>
        <v>0</v>
      </c>
      <c r="AE493" s="43">
        <f t="shared" si="641"/>
        <v>9.5</v>
      </c>
      <c r="AF493" s="43">
        <f t="shared" si="642"/>
        <v>11</v>
      </c>
      <c r="AH493" s="12" t="str">
        <f t="shared" si="644"/>
        <v>16款　国庫支出金</v>
      </c>
      <c r="AI493" s="12" t="str">
        <f t="shared" si="645"/>
        <v>3項　委託金</v>
      </c>
      <c r="AJ493" s="12" t="str">
        <f t="shared" si="646"/>
        <v>1目　総務費委託金</v>
      </c>
      <c r="AK493" s="12" t="str">
        <f t="shared" si="647"/>
        <v>1節　財政調査委託金</v>
      </c>
      <c r="AM493" s="12" t="str">
        <f t="shared" si="648"/>
        <v>16款　国庫支出金3項　委託金1目　総務費委託金1節　財政調査委託金</v>
      </c>
      <c r="AP493" s="12" t="str">
        <f t="shared" si="649"/>
        <v>16款　国庫支出金3項　委託金1目　総務費委託金1節　財政調査委託金</v>
      </c>
      <c r="AQ493" s="9" t="str">
        <f t="shared" si="650"/>
        <v>16款　国庫支出金3項　委託金1目　総務費委託金1節　財政調査委託金財政局</v>
      </c>
    </row>
    <row r="494" spans="1:43" ht="26.4">
      <c r="A494" s="90">
        <f t="shared" si="643"/>
        <v>487</v>
      </c>
      <c r="B494" s="45"/>
      <c r="C494" s="45"/>
      <c r="D494" s="45"/>
      <c r="E494" s="108" t="s">
        <v>1203</v>
      </c>
      <c r="F494" s="107" t="s">
        <v>513</v>
      </c>
      <c r="G494" s="47" t="s">
        <v>86</v>
      </c>
      <c r="H494" s="41">
        <v>11330</v>
      </c>
      <c r="I494" s="41"/>
      <c r="J494" s="41">
        <f t="shared" si="722"/>
        <v>-11330</v>
      </c>
      <c r="K494" s="42"/>
      <c r="L494" s="121"/>
      <c r="M494" s="115" t="str">
        <f t="shared" si="723"/>
        <v/>
      </c>
      <c r="N494" s="29" t="str">
        <f t="shared" si="692"/>
        <v>-</v>
      </c>
      <c r="O494" s="29" t="str">
        <f t="shared" si="693"/>
        <v>-</v>
      </c>
      <c r="P494" s="29" t="str">
        <f t="shared" si="694"/>
        <v>-</v>
      </c>
      <c r="Q494" s="29" t="str">
        <f t="shared" si="695"/>
        <v>節</v>
      </c>
      <c r="R494" s="29" t="str">
        <f t="shared" si="696"/>
        <v>事項</v>
      </c>
      <c r="U494" s="9" t="s">
        <v>1117</v>
      </c>
      <c r="V494" s="136" t="str">
        <f t="shared" si="634"/>
        <v>市民局</v>
      </c>
      <c r="X494" s="9">
        <f t="shared" si="635"/>
        <v>1</v>
      </c>
      <c r="Y494" s="9">
        <f t="shared" si="636"/>
        <v>1</v>
      </c>
      <c r="Z494" s="9">
        <f t="shared" si="637"/>
        <v>1</v>
      </c>
      <c r="AA494" s="9">
        <f t="shared" si="638"/>
        <v>1</v>
      </c>
      <c r="AB494" s="11" t="str">
        <f t="shared" si="639"/>
        <v xml:space="preserve">②
</v>
      </c>
      <c r="AD494" s="43">
        <f t="shared" si="640"/>
        <v>0</v>
      </c>
      <c r="AE494" s="43">
        <f t="shared" si="641"/>
        <v>11.5</v>
      </c>
      <c r="AF494" s="43">
        <f t="shared" si="642"/>
        <v>13</v>
      </c>
      <c r="AH494" s="12" t="str">
        <f t="shared" si="644"/>
        <v>16款　国庫支出金</v>
      </c>
      <c r="AI494" s="12" t="str">
        <f t="shared" si="645"/>
        <v>3項　委託金</v>
      </c>
      <c r="AJ494" s="12" t="str">
        <f t="shared" si="646"/>
        <v>1目　総務費委託金</v>
      </c>
      <c r="AK494" s="12" t="str">
        <f t="shared" si="647"/>
        <v>2節　人権啓発活動委託金</v>
      </c>
      <c r="AM494" s="12" t="str">
        <f t="shared" si="648"/>
        <v>16款　国庫支出金3項　委託金1目　総務費委託金2節　人権啓発活動委託金</v>
      </c>
      <c r="AP494" s="12" t="str">
        <f t="shared" si="649"/>
        <v>16款　国庫支出金3項　委託金1目　総務費委託金2節　人権啓発活動委託金</v>
      </c>
      <c r="AQ494" s="9" t="str">
        <f t="shared" si="650"/>
        <v>16款　国庫支出金3項　委託金1目　総務費委託金2節　人権啓発活動委託金市民局</v>
      </c>
    </row>
    <row r="495" spans="1:43" ht="39.6">
      <c r="A495" s="148">
        <f t="shared" si="643"/>
        <v>488</v>
      </c>
      <c r="B495" s="45"/>
      <c r="C495" s="45"/>
      <c r="D495" s="45"/>
      <c r="E495" s="108" t="s">
        <v>1204</v>
      </c>
      <c r="F495" s="108" t="s">
        <v>514</v>
      </c>
      <c r="G495" s="94" t="s">
        <v>86</v>
      </c>
      <c r="H495" s="51">
        <v>41911</v>
      </c>
      <c r="I495" s="51"/>
      <c r="J495" s="51">
        <f t="shared" si="722"/>
        <v>-41911</v>
      </c>
      <c r="K495" s="92"/>
      <c r="L495" s="122"/>
      <c r="M495" s="115" t="str">
        <f t="shared" si="723"/>
        <v/>
      </c>
      <c r="N495" s="29" t="str">
        <f t="shared" si="692"/>
        <v>-</v>
      </c>
      <c r="O495" s="29" t="str">
        <f t="shared" si="693"/>
        <v>-</v>
      </c>
      <c r="P495" s="29" t="str">
        <f t="shared" si="694"/>
        <v>-</v>
      </c>
      <c r="Q495" s="29" t="str">
        <f t="shared" si="695"/>
        <v>節</v>
      </c>
      <c r="R495" s="29" t="str">
        <f t="shared" si="696"/>
        <v>事項</v>
      </c>
      <c r="U495" s="9" t="s">
        <v>1117</v>
      </c>
      <c r="V495" s="136" t="str">
        <f t="shared" si="634"/>
        <v>市民局</v>
      </c>
      <c r="X495" s="9">
        <f t="shared" si="635"/>
        <v>1</v>
      </c>
      <c r="Y495" s="9">
        <f t="shared" si="636"/>
        <v>2</v>
      </c>
      <c r="Z495" s="9">
        <f t="shared" si="637"/>
        <v>2</v>
      </c>
      <c r="AA495" s="9">
        <f t="shared" si="638"/>
        <v>2</v>
      </c>
      <c r="AB495" s="11" t="str">
        <f t="shared" si="639"/>
        <v xml:space="preserve">③
</v>
      </c>
      <c r="AD495" s="43">
        <f t="shared" si="640"/>
        <v>0</v>
      </c>
      <c r="AE495" s="43">
        <f t="shared" si="641"/>
        <v>19.5</v>
      </c>
      <c r="AF495" s="43">
        <f t="shared" si="642"/>
        <v>21</v>
      </c>
      <c r="AH495" s="12" t="str">
        <f t="shared" si="644"/>
        <v>16款　国庫支出金</v>
      </c>
      <c r="AI495" s="12" t="str">
        <f t="shared" si="645"/>
        <v>3項　委託金</v>
      </c>
      <c r="AJ495" s="12" t="str">
        <f t="shared" si="646"/>
        <v>1目　総務費委託金</v>
      </c>
      <c r="AK495" s="12" t="str">
        <f t="shared" si="647"/>
        <v>3節　中長期在留者住居地届出等事務委託金</v>
      </c>
      <c r="AM495" s="12" t="str">
        <f t="shared" si="648"/>
        <v>16款　国庫支出金3項　委託金1目　総務費委託金3節　中長期在留者住居地届出等事務委託金</v>
      </c>
      <c r="AP495" s="12" t="str">
        <f t="shared" si="649"/>
        <v>16款　国庫支出金3項　委託金1目　総務費委託金3節　中長期在留者住居地届出等事務委託金</v>
      </c>
      <c r="AQ495" s="9" t="str">
        <f t="shared" si="650"/>
        <v>16款　国庫支出金3項　委託金1目　総務費委託金3節　中長期在留者住居地届出等事務委託金市民局</v>
      </c>
    </row>
    <row r="496" spans="1:43" ht="26.4">
      <c r="A496" s="90">
        <f t="shared" si="643"/>
        <v>489</v>
      </c>
      <c r="B496" s="45"/>
      <c r="C496" s="45"/>
      <c r="D496" s="45"/>
      <c r="E496" s="107" t="s">
        <v>1205</v>
      </c>
      <c r="F496" s="107" t="s">
        <v>515</v>
      </c>
      <c r="G496" s="47" t="s">
        <v>86</v>
      </c>
      <c r="H496" s="41">
        <v>292</v>
      </c>
      <c r="I496" s="41"/>
      <c r="J496" s="41">
        <f t="shared" si="722"/>
        <v>-292</v>
      </c>
      <c r="K496" s="42"/>
      <c r="L496" s="121"/>
      <c r="M496" s="115" t="str">
        <f t="shared" si="723"/>
        <v/>
      </c>
      <c r="N496" s="29" t="str">
        <f t="shared" si="692"/>
        <v>-</v>
      </c>
      <c r="O496" s="29" t="str">
        <f t="shared" si="693"/>
        <v>-</v>
      </c>
      <c r="P496" s="29" t="str">
        <f t="shared" si="694"/>
        <v>-</v>
      </c>
      <c r="Q496" s="29" t="str">
        <f t="shared" si="695"/>
        <v>節</v>
      </c>
      <c r="R496" s="29" t="str">
        <f t="shared" si="696"/>
        <v>事項</v>
      </c>
      <c r="U496" s="9" t="s">
        <v>1117</v>
      </c>
      <c r="V496" s="136" t="str">
        <f t="shared" si="634"/>
        <v>市民局</v>
      </c>
      <c r="X496" s="9">
        <f t="shared" si="635"/>
        <v>1</v>
      </c>
      <c r="Y496" s="9">
        <f t="shared" si="636"/>
        <v>1</v>
      </c>
      <c r="Z496" s="9">
        <f t="shared" si="637"/>
        <v>1</v>
      </c>
      <c r="AA496" s="9">
        <f t="shared" si="638"/>
        <v>1</v>
      </c>
      <c r="AB496" s="11" t="str">
        <f t="shared" si="639"/>
        <v xml:space="preserve">②
</v>
      </c>
      <c r="AD496" s="43">
        <f t="shared" si="640"/>
        <v>0</v>
      </c>
      <c r="AE496" s="43">
        <f t="shared" si="641"/>
        <v>12.5</v>
      </c>
      <c r="AF496" s="43">
        <f t="shared" si="642"/>
        <v>14</v>
      </c>
      <c r="AH496" s="12" t="str">
        <f t="shared" si="644"/>
        <v>16款　国庫支出金</v>
      </c>
      <c r="AI496" s="12" t="str">
        <f t="shared" si="645"/>
        <v>3項　委託金</v>
      </c>
      <c r="AJ496" s="12" t="str">
        <f t="shared" si="646"/>
        <v>1目　総務費委託金</v>
      </c>
      <c r="AK496" s="12" t="str">
        <f t="shared" si="647"/>
        <v>4節　自衛官募集事務委託金</v>
      </c>
      <c r="AM496" s="12" t="str">
        <f t="shared" si="648"/>
        <v>16款　国庫支出金3項　委託金1目　総務費委託金4節　自衛官募集事務委託金</v>
      </c>
      <c r="AP496" s="12" t="str">
        <f t="shared" si="649"/>
        <v>16款　国庫支出金3項　委託金1目　総務費委託金4節　自衛官募集事務委託金</v>
      </c>
      <c r="AQ496" s="9" t="str">
        <f t="shared" si="650"/>
        <v>16款　国庫支出金3項　委託金1目　総務費委託金4節　自衛官募集事務委託金市民局</v>
      </c>
    </row>
    <row r="497" spans="1:43" ht="26.4">
      <c r="A497" s="90">
        <f t="shared" si="643"/>
        <v>490</v>
      </c>
      <c r="B497" s="45"/>
      <c r="C497" s="45"/>
      <c r="D497" s="45"/>
      <c r="E497" s="107" t="s">
        <v>1200</v>
      </c>
      <c r="F497" s="107" t="s">
        <v>1201</v>
      </c>
      <c r="G497" s="47" t="s">
        <v>493</v>
      </c>
      <c r="H497" s="41">
        <v>0</v>
      </c>
      <c r="I497" s="41"/>
      <c r="J497" s="41">
        <f>+I497-H497</f>
        <v>0</v>
      </c>
      <c r="K497" s="42"/>
      <c r="L497" s="121"/>
      <c r="M497" s="115" t="str">
        <f>IF(AND(I497&lt;&gt;0,H497=0),"○","")</f>
        <v/>
      </c>
      <c r="N497" s="29" t="str">
        <f t="shared" si="692"/>
        <v>-</v>
      </c>
      <c r="O497" s="29" t="str">
        <f t="shared" si="693"/>
        <v>-</v>
      </c>
      <c r="P497" s="29" t="str">
        <f t="shared" si="694"/>
        <v>-</v>
      </c>
      <c r="Q497" s="29" t="str">
        <f t="shared" si="695"/>
        <v>節</v>
      </c>
      <c r="R497" s="29" t="str">
        <f t="shared" si="696"/>
        <v>事項</v>
      </c>
      <c r="U497" s="9" t="s">
        <v>1117</v>
      </c>
      <c r="V497" s="136" t="str">
        <f t="shared" si="634"/>
        <v>人事室</v>
      </c>
      <c r="X497" s="9">
        <f t="shared" si="635"/>
        <v>1</v>
      </c>
      <c r="Y497" s="9">
        <f t="shared" si="636"/>
        <v>1</v>
      </c>
      <c r="Z497" s="9">
        <f t="shared" si="637"/>
        <v>1</v>
      </c>
      <c r="AA497" s="9">
        <f t="shared" si="638"/>
        <v>1</v>
      </c>
      <c r="AB497" s="11" t="str">
        <f t="shared" si="639"/>
        <v xml:space="preserve">②
</v>
      </c>
      <c r="AD497" s="43">
        <f t="shared" si="640"/>
        <v>0</v>
      </c>
      <c r="AE497" s="43">
        <f t="shared" si="641"/>
        <v>9</v>
      </c>
      <c r="AF497" s="43">
        <f t="shared" si="642"/>
        <v>13</v>
      </c>
      <c r="AH497" s="12" t="str">
        <f t="shared" si="644"/>
        <v>16款　国庫支出金</v>
      </c>
      <c r="AI497" s="12" t="str">
        <f t="shared" si="645"/>
        <v>3項　委託金</v>
      </c>
      <c r="AJ497" s="12" t="str">
        <f t="shared" si="646"/>
        <v>1目　総務費委託金</v>
      </c>
      <c r="AK497" s="12" t="str">
        <f t="shared" si="647"/>
        <v>（給与調査委託金）</v>
      </c>
      <c r="AM497" s="12" t="str">
        <f t="shared" si="648"/>
        <v>16款　国庫支出金3項　委託金1目　総務費委託金（給与調査委託金）</v>
      </c>
      <c r="AP497" s="12" t="str">
        <f t="shared" si="649"/>
        <v>16款　国庫支出金3項　委託金1目　総務費委託金（給与調査委託金）</v>
      </c>
      <c r="AQ497" s="9" t="str">
        <f t="shared" si="650"/>
        <v>16款　国庫支出金3項　委託金1目　総務費委託金（給与調査委託金）人事室</v>
      </c>
    </row>
    <row r="498" spans="1:43" ht="26.4">
      <c r="A498" s="90">
        <f t="shared" si="643"/>
        <v>491</v>
      </c>
      <c r="B498" s="45"/>
      <c r="C498" s="45"/>
      <c r="D498" s="331" t="s">
        <v>192</v>
      </c>
      <c r="E498" s="333"/>
      <c r="F498" s="93"/>
      <c r="G498" s="47"/>
      <c r="H498" s="41">
        <f>SUM(H499,H500:H503)</f>
        <v>872641</v>
      </c>
      <c r="I498" s="41">
        <f>SUM(I499,I500:I503)</f>
        <v>0</v>
      </c>
      <c r="J498" s="41">
        <f t="shared" si="722"/>
        <v>-872641</v>
      </c>
      <c r="K498" s="42"/>
      <c r="L498" s="121"/>
      <c r="M498" s="115" t="str">
        <f t="shared" si="723"/>
        <v/>
      </c>
      <c r="N498" s="29" t="str">
        <f t="shared" si="692"/>
        <v>-</v>
      </c>
      <c r="O498" s="29" t="str">
        <f t="shared" si="693"/>
        <v>-</v>
      </c>
      <c r="P498" s="29" t="str">
        <f t="shared" si="694"/>
        <v>目</v>
      </c>
      <c r="Q498" s="29" t="str">
        <f t="shared" si="695"/>
        <v>-</v>
      </c>
      <c r="R498" s="29" t="str">
        <f t="shared" si="696"/>
        <v>-</v>
      </c>
      <c r="U498" s="9" t="s">
        <v>1117</v>
      </c>
      <c r="V498" s="136" t="str">
        <f t="shared" si="634"/>
        <v/>
      </c>
      <c r="X498" s="9">
        <f t="shared" si="635"/>
        <v>1</v>
      </c>
      <c r="Y498" s="9">
        <f t="shared" si="636"/>
        <v>1</v>
      </c>
      <c r="Z498" s="9">
        <f t="shared" si="637"/>
        <v>1</v>
      </c>
      <c r="AA498" s="9">
        <f t="shared" si="638"/>
        <v>1</v>
      </c>
      <c r="AB498" s="11" t="str">
        <f t="shared" si="639"/>
        <v xml:space="preserve">②
</v>
      </c>
      <c r="AD498" s="43">
        <f t="shared" si="640"/>
        <v>8.5</v>
      </c>
      <c r="AE498" s="43">
        <f t="shared" si="641"/>
        <v>0</v>
      </c>
      <c r="AF498" s="43">
        <f t="shared" si="642"/>
        <v>0</v>
      </c>
      <c r="AH498" s="12" t="str">
        <f t="shared" si="644"/>
        <v>16款　国庫支出金</v>
      </c>
      <c r="AI498" s="12" t="str">
        <f t="shared" si="645"/>
        <v>3項　委託金</v>
      </c>
      <c r="AJ498" s="12" t="str">
        <f t="shared" si="646"/>
        <v>2目　福祉費委託金</v>
      </c>
      <c r="AK498" s="12">
        <f t="shared" si="647"/>
        <v>0</v>
      </c>
      <c r="AM498" s="12" t="str">
        <f t="shared" si="648"/>
        <v>16款　国庫支出金3項　委託金2目　福祉費委託金</v>
      </c>
      <c r="AP498" s="12" t="str">
        <f t="shared" si="649"/>
        <v>16款　国庫支出金3項　委託金2目　福祉費委託金</v>
      </c>
      <c r="AQ498" s="9" t="str">
        <f t="shared" si="650"/>
        <v>16款　国庫支出金3項　委託金2目　福祉費委託金</v>
      </c>
    </row>
    <row r="499" spans="1:43" ht="26.4">
      <c r="A499" s="90">
        <f t="shared" si="643"/>
        <v>492</v>
      </c>
      <c r="B499" s="45"/>
      <c r="C499" s="45"/>
      <c r="D499" s="44"/>
      <c r="E499" s="107" t="s">
        <v>193</v>
      </c>
      <c r="F499" s="107" t="s">
        <v>516</v>
      </c>
      <c r="G499" s="47" t="s">
        <v>91</v>
      </c>
      <c r="H499" s="41">
        <v>8382</v>
      </c>
      <c r="I499" s="41"/>
      <c r="J499" s="41">
        <f t="shared" si="722"/>
        <v>-8382</v>
      </c>
      <c r="K499" s="42"/>
      <c r="L499" s="121"/>
      <c r="M499" s="115" t="str">
        <f t="shared" si="723"/>
        <v/>
      </c>
      <c r="N499" s="29" t="str">
        <f t="shared" si="692"/>
        <v>-</v>
      </c>
      <c r="O499" s="29" t="str">
        <f t="shared" si="693"/>
        <v>-</v>
      </c>
      <c r="P499" s="29" t="str">
        <f t="shared" si="694"/>
        <v>-</v>
      </c>
      <c r="Q499" s="29" t="str">
        <f t="shared" si="695"/>
        <v>節</v>
      </c>
      <c r="R499" s="29" t="str">
        <f t="shared" si="696"/>
        <v>事項</v>
      </c>
      <c r="U499" s="9" t="s">
        <v>1117</v>
      </c>
      <c r="V499" s="136" t="str">
        <f t="shared" si="634"/>
        <v>福祉局</v>
      </c>
      <c r="X499" s="9">
        <f t="shared" si="635"/>
        <v>1</v>
      </c>
      <c r="Y499" s="9">
        <f t="shared" si="636"/>
        <v>1</v>
      </c>
      <c r="Z499" s="9">
        <f t="shared" si="637"/>
        <v>1</v>
      </c>
      <c r="AA499" s="9">
        <f t="shared" si="638"/>
        <v>1</v>
      </c>
      <c r="AB499" s="11" t="str">
        <f t="shared" si="639"/>
        <v xml:space="preserve">②
</v>
      </c>
      <c r="AD499" s="43">
        <f t="shared" si="640"/>
        <v>0</v>
      </c>
      <c r="AE499" s="43">
        <f t="shared" si="641"/>
        <v>11.5</v>
      </c>
      <c r="AF499" s="43">
        <f t="shared" si="642"/>
        <v>13</v>
      </c>
      <c r="AH499" s="12" t="str">
        <f t="shared" si="644"/>
        <v>16款　国庫支出金</v>
      </c>
      <c r="AI499" s="12" t="str">
        <f t="shared" si="645"/>
        <v>3項　委託金</v>
      </c>
      <c r="AJ499" s="12" t="str">
        <f t="shared" si="646"/>
        <v>2目　福祉費委託金</v>
      </c>
      <c r="AK499" s="12" t="str">
        <f t="shared" si="647"/>
        <v>1節　福祉統計調査委託金</v>
      </c>
      <c r="AM499" s="12" t="str">
        <f t="shared" si="648"/>
        <v>16款　国庫支出金3項　委託金2目　福祉費委託金1節　福祉統計調査委託金</v>
      </c>
      <c r="AP499" s="12" t="str">
        <f t="shared" si="649"/>
        <v>16款　国庫支出金3項　委託金2目　福祉費委託金1節　福祉統計調査委託金</v>
      </c>
      <c r="AQ499" s="9" t="str">
        <f t="shared" si="650"/>
        <v>16款　国庫支出金3項　委託金2目　福祉費委託金1節　福祉統計調査委託金福祉局</v>
      </c>
    </row>
    <row r="500" spans="1:43" ht="26.4">
      <c r="A500" s="90">
        <f t="shared" si="643"/>
        <v>493</v>
      </c>
      <c r="B500" s="45"/>
      <c r="C500" s="45"/>
      <c r="D500" s="45"/>
      <c r="E500" s="107" t="s">
        <v>194</v>
      </c>
      <c r="F500" s="107" t="s">
        <v>517</v>
      </c>
      <c r="G500" s="47" t="s">
        <v>91</v>
      </c>
      <c r="H500" s="41">
        <v>766310</v>
      </c>
      <c r="I500" s="41"/>
      <c r="J500" s="41">
        <f t="shared" si="722"/>
        <v>-766310</v>
      </c>
      <c r="K500" s="42"/>
      <c r="L500" s="121"/>
      <c r="M500" s="115" t="str">
        <f t="shared" si="723"/>
        <v/>
      </c>
      <c r="N500" s="29" t="str">
        <f t="shared" si="692"/>
        <v>-</v>
      </c>
      <c r="O500" s="29" t="str">
        <f t="shared" si="693"/>
        <v>-</v>
      </c>
      <c r="P500" s="29" t="str">
        <f t="shared" si="694"/>
        <v>-</v>
      </c>
      <c r="Q500" s="29" t="str">
        <f t="shared" si="695"/>
        <v>節</v>
      </c>
      <c r="R500" s="29" t="str">
        <f t="shared" si="696"/>
        <v>事項</v>
      </c>
      <c r="U500" s="9" t="s">
        <v>1117</v>
      </c>
      <c r="V500" s="136" t="str">
        <f t="shared" si="634"/>
        <v>福祉局</v>
      </c>
      <c r="X500" s="9">
        <f t="shared" si="635"/>
        <v>1</v>
      </c>
      <c r="Y500" s="9">
        <f t="shared" si="636"/>
        <v>1</v>
      </c>
      <c r="Z500" s="9">
        <f t="shared" si="637"/>
        <v>1</v>
      </c>
      <c r="AA500" s="9">
        <f t="shared" si="638"/>
        <v>1</v>
      </c>
      <c r="AB500" s="11" t="str">
        <f t="shared" si="639"/>
        <v xml:space="preserve">②
</v>
      </c>
      <c r="AD500" s="43">
        <f t="shared" si="640"/>
        <v>0</v>
      </c>
      <c r="AE500" s="43">
        <f t="shared" si="641"/>
        <v>11.5</v>
      </c>
      <c r="AF500" s="43">
        <f t="shared" si="642"/>
        <v>13</v>
      </c>
      <c r="AH500" s="12" t="str">
        <f t="shared" si="644"/>
        <v>16款　国庫支出金</v>
      </c>
      <c r="AI500" s="12" t="str">
        <f t="shared" si="645"/>
        <v>3項　委託金</v>
      </c>
      <c r="AJ500" s="12" t="str">
        <f t="shared" si="646"/>
        <v>2目　福祉費委託金</v>
      </c>
      <c r="AK500" s="12" t="str">
        <f t="shared" si="647"/>
        <v>2節　国民年金事務委託金</v>
      </c>
      <c r="AM500" s="12" t="str">
        <f t="shared" si="648"/>
        <v>16款　国庫支出金3項　委託金2目　福祉費委託金2節　国民年金事務委託金</v>
      </c>
      <c r="AP500" s="12" t="str">
        <f t="shared" si="649"/>
        <v>16款　国庫支出金3項　委託金2目　福祉費委託金2節　国民年金事務委託金</v>
      </c>
      <c r="AQ500" s="9" t="str">
        <f t="shared" si="650"/>
        <v>16款　国庫支出金3項　委託金2目　福祉費委託金2節　国民年金事務委託金福祉局</v>
      </c>
    </row>
    <row r="501" spans="1:43" ht="39.6">
      <c r="A501" s="90">
        <f t="shared" si="643"/>
        <v>494</v>
      </c>
      <c r="B501" s="45"/>
      <c r="C501" s="45"/>
      <c r="D501" s="45"/>
      <c r="E501" s="107" t="s">
        <v>195</v>
      </c>
      <c r="F501" s="107" t="s">
        <v>518</v>
      </c>
      <c r="G501" s="47" t="s">
        <v>91</v>
      </c>
      <c r="H501" s="41">
        <v>25051</v>
      </c>
      <c r="I501" s="41"/>
      <c r="J501" s="41">
        <f t="shared" si="722"/>
        <v>-25051</v>
      </c>
      <c r="K501" s="42"/>
      <c r="L501" s="121"/>
      <c r="M501" s="115" t="str">
        <f t="shared" si="723"/>
        <v/>
      </c>
      <c r="N501" s="29" t="str">
        <f t="shared" si="692"/>
        <v>-</v>
      </c>
      <c r="O501" s="29" t="str">
        <f t="shared" si="693"/>
        <v>-</v>
      </c>
      <c r="P501" s="29" t="str">
        <f t="shared" si="694"/>
        <v>-</v>
      </c>
      <c r="Q501" s="29" t="str">
        <f t="shared" si="695"/>
        <v>節</v>
      </c>
      <c r="R501" s="29" t="str">
        <f t="shared" si="696"/>
        <v>事項</v>
      </c>
      <c r="U501" s="9" t="s">
        <v>1117</v>
      </c>
      <c r="V501" s="136" t="str">
        <f t="shared" si="634"/>
        <v>福祉局</v>
      </c>
      <c r="X501" s="9">
        <f t="shared" si="635"/>
        <v>1</v>
      </c>
      <c r="Y501" s="9">
        <f t="shared" si="636"/>
        <v>2</v>
      </c>
      <c r="Z501" s="9">
        <f t="shared" si="637"/>
        <v>1</v>
      </c>
      <c r="AA501" s="9">
        <f t="shared" si="638"/>
        <v>2</v>
      </c>
      <c r="AB501" s="11" t="str">
        <f t="shared" si="639"/>
        <v xml:space="preserve">③
</v>
      </c>
      <c r="AD501" s="43">
        <f t="shared" si="640"/>
        <v>0</v>
      </c>
      <c r="AE501" s="43">
        <f t="shared" si="641"/>
        <v>15.5</v>
      </c>
      <c r="AF501" s="43">
        <f t="shared" si="642"/>
        <v>17</v>
      </c>
      <c r="AH501" s="12" t="str">
        <f t="shared" si="644"/>
        <v>16款　国庫支出金</v>
      </c>
      <c r="AI501" s="12" t="str">
        <f t="shared" si="645"/>
        <v>3項　委託金</v>
      </c>
      <c r="AJ501" s="12" t="str">
        <f t="shared" si="646"/>
        <v>2目　福祉費委託金</v>
      </c>
      <c r="AK501" s="12" t="str">
        <f t="shared" si="647"/>
        <v>3節　特別児童扶養手当事務委託金</v>
      </c>
      <c r="AM501" s="12" t="str">
        <f t="shared" si="648"/>
        <v>16款　国庫支出金3項　委託金2目　福祉費委託金3節　特別児童扶養手当事務委託金</v>
      </c>
      <c r="AP501" s="12" t="str">
        <f t="shared" si="649"/>
        <v>16款　国庫支出金3項　委託金2目　福祉費委託金3節　特別児童扶養手当事務委託金</v>
      </c>
      <c r="AQ501" s="9" t="str">
        <f t="shared" si="650"/>
        <v>16款　国庫支出金3項　委託金2目　福祉費委託金3節　特別児童扶養手当事務委託金福祉局</v>
      </c>
    </row>
    <row r="502" spans="1:43" ht="26.4">
      <c r="A502" s="90">
        <f t="shared" si="643"/>
        <v>495</v>
      </c>
      <c r="B502" s="45"/>
      <c r="C502" s="45"/>
      <c r="D502" s="45"/>
      <c r="E502" s="107" t="s">
        <v>196</v>
      </c>
      <c r="F502" s="107" t="s">
        <v>519</v>
      </c>
      <c r="G502" s="47" t="s">
        <v>91</v>
      </c>
      <c r="H502" s="41">
        <v>30046</v>
      </c>
      <c r="I502" s="41"/>
      <c r="J502" s="41">
        <f t="shared" si="722"/>
        <v>-30046</v>
      </c>
      <c r="K502" s="42"/>
      <c r="L502" s="121"/>
      <c r="M502" s="115" t="str">
        <f t="shared" si="723"/>
        <v/>
      </c>
      <c r="N502" s="29" t="str">
        <f t="shared" si="692"/>
        <v>-</v>
      </c>
      <c r="O502" s="29" t="str">
        <f t="shared" si="693"/>
        <v>-</v>
      </c>
      <c r="P502" s="29" t="str">
        <f t="shared" si="694"/>
        <v>-</v>
      </c>
      <c r="Q502" s="29" t="str">
        <f t="shared" si="695"/>
        <v>節</v>
      </c>
      <c r="R502" s="29" t="str">
        <f t="shared" si="696"/>
        <v>事項</v>
      </c>
      <c r="U502" s="9" t="s">
        <v>1117</v>
      </c>
      <c r="V502" s="136" t="str">
        <f t="shared" si="634"/>
        <v>福祉局</v>
      </c>
      <c r="X502" s="9">
        <f t="shared" si="635"/>
        <v>1</v>
      </c>
      <c r="Y502" s="9">
        <f t="shared" si="636"/>
        <v>1</v>
      </c>
      <c r="Z502" s="9">
        <f t="shared" si="637"/>
        <v>1</v>
      </c>
      <c r="AA502" s="9">
        <f t="shared" si="638"/>
        <v>1</v>
      </c>
      <c r="AB502" s="11" t="str">
        <f t="shared" si="639"/>
        <v xml:space="preserve">②
</v>
      </c>
      <c r="AD502" s="43">
        <f t="shared" si="640"/>
        <v>0</v>
      </c>
      <c r="AE502" s="43">
        <f t="shared" si="641"/>
        <v>12.5</v>
      </c>
      <c r="AF502" s="43">
        <f t="shared" si="642"/>
        <v>14</v>
      </c>
      <c r="AH502" s="12" t="str">
        <f t="shared" si="644"/>
        <v>16款　国庫支出金</v>
      </c>
      <c r="AI502" s="12" t="str">
        <f t="shared" si="645"/>
        <v>3項　委託金</v>
      </c>
      <c r="AJ502" s="12" t="str">
        <f t="shared" si="646"/>
        <v>2目　福祉費委託金</v>
      </c>
      <c r="AK502" s="12" t="str">
        <f t="shared" si="647"/>
        <v>4節　支援相談員配置委託金</v>
      </c>
      <c r="AM502" s="12" t="str">
        <f t="shared" si="648"/>
        <v>16款　国庫支出金3項　委託金2目　福祉費委託金4節　支援相談員配置委託金</v>
      </c>
      <c r="AP502" s="12" t="str">
        <f t="shared" si="649"/>
        <v>16款　国庫支出金3項　委託金2目　福祉費委託金4節　支援相談員配置委託金</v>
      </c>
      <c r="AQ502" s="9" t="str">
        <f t="shared" si="650"/>
        <v>16款　国庫支出金3項　委託金2目　福祉費委託金4節　支援相談員配置委託金福祉局</v>
      </c>
    </row>
    <row r="503" spans="1:43" ht="26.4">
      <c r="A503" s="90">
        <f t="shared" si="643"/>
        <v>496</v>
      </c>
      <c r="B503" s="45"/>
      <c r="C503" s="45"/>
      <c r="D503" s="45"/>
      <c r="E503" s="107" t="s">
        <v>197</v>
      </c>
      <c r="F503" s="107" t="s">
        <v>520</v>
      </c>
      <c r="G503" s="47" t="s">
        <v>91</v>
      </c>
      <c r="H503" s="41">
        <v>42852</v>
      </c>
      <c r="I503" s="41"/>
      <c r="J503" s="41">
        <f t="shared" si="722"/>
        <v>-42852</v>
      </c>
      <c r="K503" s="42"/>
      <c r="L503" s="121"/>
      <c r="M503" s="115" t="str">
        <f t="shared" si="723"/>
        <v/>
      </c>
      <c r="N503" s="29" t="str">
        <f t="shared" si="692"/>
        <v>-</v>
      </c>
      <c r="O503" s="29" t="str">
        <f t="shared" si="693"/>
        <v>-</v>
      </c>
      <c r="P503" s="29" t="str">
        <f t="shared" si="694"/>
        <v>-</v>
      </c>
      <c r="Q503" s="29" t="str">
        <f t="shared" si="695"/>
        <v>節</v>
      </c>
      <c r="R503" s="29" t="str">
        <f t="shared" si="696"/>
        <v>事項</v>
      </c>
      <c r="U503" s="9" t="s">
        <v>1117</v>
      </c>
      <c r="V503" s="136" t="str">
        <f t="shared" si="634"/>
        <v>福祉局</v>
      </c>
      <c r="X503" s="9">
        <f t="shared" si="635"/>
        <v>1</v>
      </c>
      <c r="Y503" s="9">
        <f t="shared" si="636"/>
        <v>1</v>
      </c>
      <c r="Z503" s="9">
        <f t="shared" si="637"/>
        <v>1</v>
      </c>
      <c r="AA503" s="9">
        <f t="shared" si="638"/>
        <v>1</v>
      </c>
      <c r="AB503" s="11" t="str">
        <f t="shared" si="639"/>
        <v xml:space="preserve">②
</v>
      </c>
      <c r="AD503" s="43">
        <f t="shared" si="640"/>
        <v>0</v>
      </c>
      <c r="AE503" s="43">
        <f t="shared" si="641"/>
        <v>13.5</v>
      </c>
      <c r="AF503" s="43">
        <f t="shared" si="642"/>
        <v>15</v>
      </c>
      <c r="AH503" s="12" t="str">
        <f t="shared" si="644"/>
        <v>16款　国庫支出金</v>
      </c>
      <c r="AI503" s="12" t="str">
        <f t="shared" si="645"/>
        <v>3項　委託金</v>
      </c>
      <c r="AJ503" s="12" t="str">
        <f t="shared" si="646"/>
        <v>2目　福祉費委託金</v>
      </c>
      <c r="AK503" s="12" t="str">
        <f t="shared" si="647"/>
        <v>5節　生活保護指導監査委託金</v>
      </c>
      <c r="AM503" s="12" t="str">
        <f t="shared" si="648"/>
        <v>16款　国庫支出金3項　委託金2目　福祉費委託金5節　生活保護指導監査委託金</v>
      </c>
      <c r="AP503" s="12" t="str">
        <f t="shared" si="649"/>
        <v>16款　国庫支出金3項　委託金2目　福祉費委託金5節　生活保護指導監査委託金</v>
      </c>
      <c r="AQ503" s="9" t="str">
        <f t="shared" si="650"/>
        <v>16款　国庫支出金3項　委託金2目　福祉費委託金5節　生活保護指導監査委託金福祉局</v>
      </c>
    </row>
    <row r="504" spans="1:43" ht="26.4">
      <c r="A504" s="90">
        <f t="shared" si="643"/>
        <v>497</v>
      </c>
      <c r="B504" s="45"/>
      <c r="C504" s="45"/>
      <c r="D504" s="331" t="s">
        <v>198</v>
      </c>
      <c r="E504" s="333"/>
      <c r="F504" s="46"/>
      <c r="G504" s="47"/>
      <c r="H504" s="41">
        <f>SUM(H505,H506)</f>
        <v>24404</v>
      </c>
      <c r="I504" s="41">
        <f>SUM(I505,I506)</f>
        <v>0</v>
      </c>
      <c r="J504" s="41">
        <f t="shared" si="722"/>
        <v>-24404</v>
      </c>
      <c r="K504" s="42"/>
      <c r="L504" s="121"/>
      <c r="M504" s="115" t="str">
        <f t="shared" si="723"/>
        <v/>
      </c>
      <c r="N504" s="29" t="str">
        <f t="shared" si="692"/>
        <v>-</v>
      </c>
      <c r="O504" s="29" t="str">
        <f t="shared" si="693"/>
        <v>-</v>
      </c>
      <c r="P504" s="29" t="str">
        <f t="shared" si="694"/>
        <v>目</v>
      </c>
      <c r="Q504" s="29" t="str">
        <f t="shared" si="695"/>
        <v>-</v>
      </c>
      <c r="R504" s="29" t="str">
        <f t="shared" si="696"/>
        <v>-</v>
      </c>
      <c r="U504" s="9" t="s">
        <v>1117</v>
      </c>
      <c r="V504" s="136" t="str">
        <f t="shared" si="634"/>
        <v/>
      </c>
      <c r="X504" s="9">
        <f t="shared" si="635"/>
        <v>1</v>
      </c>
      <c r="Y504" s="9">
        <f t="shared" si="636"/>
        <v>1</v>
      </c>
      <c r="Z504" s="9">
        <f t="shared" si="637"/>
        <v>1</v>
      </c>
      <c r="AA504" s="9">
        <f t="shared" si="638"/>
        <v>1</v>
      </c>
      <c r="AB504" s="11" t="str">
        <f t="shared" si="639"/>
        <v xml:space="preserve">②
</v>
      </c>
      <c r="AD504" s="43">
        <f t="shared" si="640"/>
        <v>8.5</v>
      </c>
      <c r="AE504" s="43">
        <f t="shared" si="641"/>
        <v>0</v>
      </c>
      <c r="AF504" s="43">
        <f t="shared" si="642"/>
        <v>0</v>
      </c>
      <c r="AH504" s="12" t="str">
        <f t="shared" si="644"/>
        <v>16款　国庫支出金</v>
      </c>
      <c r="AI504" s="12" t="str">
        <f t="shared" si="645"/>
        <v>3項　委託金</v>
      </c>
      <c r="AJ504" s="12" t="str">
        <f t="shared" si="646"/>
        <v>3目　健康費委託金</v>
      </c>
      <c r="AK504" s="12">
        <f t="shared" si="647"/>
        <v>0</v>
      </c>
      <c r="AM504" s="12" t="str">
        <f t="shared" si="648"/>
        <v>16款　国庫支出金3項　委託金3目　健康費委託金</v>
      </c>
      <c r="AP504" s="12" t="str">
        <f t="shared" si="649"/>
        <v>16款　国庫支出金3項　委託金3目　健康費委託金</v>
      </c>
      <c r="AQ504" s="9" t="str">
        <f t="shared" si="650"/>
        <v>16款　国庫支出金3項　委託金3目　健康費委託金</v>
      </c>
    </row>
    <row r="505" spans="1:43" ht="26.4">
      <c r="A505" s="90">
        <f t="shared" si="643"/>
        <v>498</v>
      </c>
      <c r="B505" s="45"/>
      <c r="C505" s="45"/>
      <c r="D505" s="44"/>
      <c r="E505" s="107" t="s">
        <v>199</v>
      </c>
      <c r="F505" s="46" t="s">
        <v>521</v>
      </c>
      <c r="G505" s="47" t="s">
        <v>82</v>
      </c>
      <c r="H505" s="41">
        <v>21484</v>
      </c>
      <c r="I505" s="41"/>
      <c r="J505" s="41">
        <f t="shared" si="722"/>
        <v>-21484</v>
      </c>
      <c r="K505" s="42"/>
      <c r="L505" s="121"/>
      <c r="M505" s="115" t="str">
        <f t="shared" si="723"/>
        <v/>
      </c>
      <c r="N505" s="29" t="str">
        <f t="shared" si="692"/>
        <v>-</v>
      </c>
      <c r="O505" s="29" t="str">
        <f t="shared" si="693"/>
        <v>-</v>
      </c>
      <c r="P505" s="29" t="str">
        <f t="shared" si="694"/>
        <v>-</v>
      </c>
      <c r="Q505" s="29" t="str">
        <f t="shared" si="695"/>
        <v>節</v>
      </c>
      <c r="R505" s="29" t="str">
        <f t="shared" si="696"/>
        <v>事項</v>
      </c>
      <c r="U505" s="9" t="s">
        <v>1117</v>
      </c>
      <c r="V505" s="136" t="str">
        <f t="shared" si="634"/>
        <v>健康局</v>
      </c>
      <c r="X505" s="9">
        <f t="shared" si="635"/>
        <v>1</v>
      </c>
      <c r="Y505" s="9">
        <f t="shared" si="636"/>
        <v>1</v>
      </c>
      <c r="Z505" s="9">
        <f t="shared" si="637"/>
        <v>1</v>
      </c>
      <c r="AA505" s="9">
        <f t="shared" si="638"/>
        <v>1</v>
      </c>
      <c r="AB505" s="11" t="str">
        <f t="shared" si="639"/>
        <v xml:space="preserve">②
</v>
      </c>
      <c r="AD505" s="43">
        <f t="shared" si="640"/>
        <v>0</v>
      </c>
      <c r="AE505" s="43">
        <f t="shared" si="641"/>
        <v>9.5</v>
      </c>
      <c r="AF505" s="43">
        <f t="shared" si="642"/>
        <v>11</v>
      </c>
      <c r="AH505" s="12" t="str">
        <f t="shared" si="644"/>
        <v>16款　国庫支出金</v>
      </c>
      <c r="AI505" s="12" t="str">
        <f t="shared" si="645"/>
        <v>3項　委託金</v>
      </c>
      <c r="AJ505" s="12" t="str">
        <f t="shared" si="646"/>
        <v>3目　健康費委託金</v>
      </c>
      <c r="AK505" s="12" t="str">
        <f t="shared" si="647"/>
        <v>1節　衛生調査委託金</v>
      </c>
      <c r="AM505" s="12" t="str">
        <f t="shared" si="648"/>
        <v>16款　国庫支出金3項　委託金3目　健康費委託金1節　衛生調査委託金</v>
      </c>
      <c r="AP505" s="12" t="str">
        <f t="shared" si="649"/>
        <v>16款　国庫支出金3項　委託金3目　健康費委託金1節　衛生調査委託金</v>
      </c>
      <c r="AQ505" s="9" t="str">
        <f t="shared" si="650"/>
        <v>16款　国庫支出金3項　委託金3目　健康費委託金1節　衛生調査委託金健康局</v>
      </c>
    </row>
    <row r="506" spans="1:43" ht="26.4">
      <c r="A506" s="90">
        <f t="shared" si="643"/>
        <v>499</v>
      </c>
      <c r="B506" s="45"/>
      <c r="C506" s="45"/>
      <c r="D506" s="45"/>
      <c r="E506" s="107" t="s">
        <v>200</v>
      </c>
      <c r="F506" s="46" t="s">
        <v>522</v>
      </c>
      <c r="G506" s="47" t="s">
        <v>82</v>
      </c>
      <c r="H506" s="41">
        <v>2920</v>
      </c>
      <c r="I506" s="41"/>
      <c r="J506" s="41">
        <f t="shared" si="722"/>
        <v>-2920</v>
      </c>
      <c r="K506" s="42"/>
      <c r="L506" s="121"/>
      <c r="M506" s="115" t="str">
        <f t="shared" si="723"/>
        <v/>
      </c>
      <c r="N506" s="29" t="str">
        <f t="shared" si="692"/>
        <v>-</v>
      </c>
      <c r="O506" s="29" t="str">
        <f t="shared" si="693"/>
        <v>-</v>
      </c>
      <c r="P506" s="29" t="str">
        <f t="shared" si="694"/>
        <v>-</v>
      </c>
      <c r="Q506" s="29" t="str">
        <f t="shared" si="695"/>
        <v>節</v>
      </c>
      <c r="R506" s="29" t="str">
        <f t="shared" si="696"/>
        <v>事項</v>
      </c>
      <c r="U506" s="9" t="s">
        <v>1117</v>
      </c>
      <c r="V506" s="136" t="str">
        <f t="shared" si="634"/>
        <v>健康局</v>
      </c>
      <c r="X506" s="9">
        <f t="shared" si="635"/>
        <v>1</v>
      </c>
      <c r="Y506" s="9">
        <f t="shared" si="636"/>
        <v>1</v>
      </c>
      <c r="Z506" s="9">
        <f t="shared" si="637"/>
        <v>1</v>
      </c>
      <c r="AA506" s="9">
        <f t="shared" si="638"/>
        <v>1</v>
      </c>
      <c r="AB506" s="11" t="str">
        <f t="shared" si="639"/>
        <v xml:space="preserve">②
</v>
      </c>
      <c r="AD506" s="43">
        <f t="shared" si="640"/>
        <v>0</v>
      </c>
      <c r="AE506" s="43">
        <f t="shared" si="641"/>
        <v>9.5</v>
      </c>
      <c r="AF506" s="43">
        <f t="shared" si="642"/>
        <v>11</v>
      </c>
      <c r="AH506" s="12" t="str">
        <f t="shared" si="644"/>
        <v>16款　国庫支出金</v>
      </c>
      <c r="AI506" s="12" t="str">
        <f t="shared" si="645"/>
        <v>3項　委託金</v>
      </c>
      <c r="AJ506" s="12" t="str">
        <f t="shared" si="646"/>
        <v>3目　健康費委託金</v>
      </c>
      <c r="AK506" s="12" t="str">
        <f t="shared" si="647"/>
        <v>2節　環境調査委託金</v>
      </c>
      <c r="AM506" s="12" t="str">
        <f t="shared" si="648"/>
        <v>16款　国庫支出金3項　委託金3目　健康費委託金2節　環境調査委託金</v>
      </c>
      <c r="AP506" s="12" t="str">
        <f t="shared" si="649"/>
        <v>16款　国庫支出金3項　委託金3目　健康費委託金2節　環境調査委託金</v>
      </c>
      <c r="AQ506" s="9" t="str">
        <f t="shared" si="650"/>
        <v>16款　国庫支出金3項　委託金3目　健康費委託金2節　環境調査委託金健康局</v>
      </c>
    </row>
    <row r="507" spans="1:43" ht="26.4">
      <c r="A507" s="90">
        <f t="shared" si="643"/>
        <v>500</v>
      </c>
      <c r="B507" s="45"/>
      <c r="C507" s="45"/>
      <c r="D507" s="331" t="s">
        <v>201</v>
      </c>
      <c r="E507" s="333"/>
      <c r="F507" s="46"/>
      <c r="G507" s="47"/>
      <c r="H507" s="41">
        <f>SUM(H508:H508)</f>
        <v>96</v>
      </c>
      <c r="I507" s="41">
        <f>SUM(I508:I508)</f>
        <v>0</v>
      </c>
      <c r="J507" s="41">
        <f t="shared" si="722"/>
        <v>-96</v>
      </c>
      <c r="K507" s="42"/>
      <c r="L507" s="121"/>
      <c r="M507" s="115" t="str">
        <f t="shared" si="723"/>
        <v/>
      </c>
      <c r="N507" s="29" t="str">
        <f t="shared" si="692"/>
        <v>-</v>
      </c>
      <c r="O507" s="29" t="str">
        <f t="shared" si="693"/>
        <v>-</v>
      </c>
      <c r="P507" s="29" t="str">
        <f t="shared" si="694"/>
        <v>目</v>
      </c>
      <c r="Q507" s="29" t="str">
        <f t="shared" si="695"/>
        <v>-</v>
      </c>
      <c r="R507" s="29" t="str">
        <f t="shared" si="696"/>
        <v>-</v>
      </c>
      <c r="U507" s="9" t="s">
        <v>1117</v>
      </c>
      <c r="V507" s="136" t="str">
        <f t="shared" si="634"/>
        <v/>
      </c>
      <c r="X507" s="9">
        <f t="shared" si="635"/>
        <v>1</v>
      </c>
      <c r="Y507" s="9">
        <f t="shared" si="636"/>
        <v>1</v>
      </c>
      <c r="Z507" s="9">
        <f t="shared" si="637"/>
        <v>1</v>
      </c>
      <c r="AA507" s="9">
        <f t="shared" si="638"/>
        <v>1</v>
      </c>
      <c r="AB507" s="11" t="str">
        <f t="shared" si="639"/>
        <v xml:space="preserve">②
</v>
      </c>
      <c r="AD507" s="43">
        <f t="shared" si="640"/>
        <v>12.5</v>
      </c>
      <c r="AE507" s="43">
        <f t="shared" si="641"/>
        <v>0</v>
      </c>
      <c r="AF507" s="43">
        <f t="shared" si="642"/>
        <v>0</v>
      </c>
      <c r="AH507" s="12" t="str">
        <f t="shared" si="644"/>
        <v>16款　国庫支出金</v>
      </c>
      <c r="AI507" s="12" t="str">
        <f t="shared" si="645"/>
        <v>3項　委託金</v>
      </c>
      <c r="AJ507" s="12" t="str">
        <f t="shared" si="646"/>
        <v>4目　こども青少年費委託金</v>
      </c>
      <c r="AK507" s="12">
        <f t="shared" si="647"/>
        <v>0</v>
      </c>
      <c r="AM507" s="12" t="str">
        <f t="shared" si="648"/>
        <v>16款　国庫支出金3項　委託金4目　こども青少年費委託金</v>
      </c>
      <c r="AP507" s="12" t="str">
        <f t="shared" si="649"/>
        <v>16款　国庫支出金3項　委託金4目　こども青少年費委託金</v>
      </c>
      <c r="AQ507" s="9" t="str">
        <f t="shared" si="650"/>
        <v>16款　国庫支出金3項　委託金4目　こども青少年費委託金</v>
      </c>
    </row>
    <row r="508" spans="1:43" ht="26.4">
      <c r="A508" s="90">
        <f t="shared" si="643"/>
        <v>501</v>
      </c>
      <c r="B508" s="45"/>
      <c r="C508" s="45"/>
      <c r="D508" s="44"/>
      <c r="E508" s="107" t="s">
        <v>193</v>
      </c>
      <c r="F508" s="107" t="s">
        <v>516</v>
      </c>
      <c r="G508" s="47" t="s">
        <v>614</v>
      </c>
      <c r="H508" s="41">
        <v>96</v>
      </c>
      <c r="I508" s="41"/>
      <c r="J508" s="41">
        <f t="shared" si="722"/>
        <v>-96</v>
      </c>
      <c r="K508" s="42"/>
      <c r="L508" s="121"/>
      <c r="M508" s="115" t="str">
        <f t="shared" si="723"/>
        <v/>
      </c>
      <c r="N508" s="29" t="str">
        <f t="shared" si="692"/>
        <v>-</v>
      </c>
      <c r="O508" s="29" t="str">
        <f t="shared" si="693"/>
        <v>-</v>
      </c>
      <c r="P508" s="29" t="str">
        <f t="shared" si="694"/>
        <v>-</v>
      </c>
      <c r="Q508" s="29" t="str">
        <f t="shared" si="695"/>
        <v>節</v>
      </c>
      <c r="R508" s="29" t="str">
        <f t="shared" si="696"/>
        <v>事項</v>
      </c>
      <c r="U508" s="9" t="s">
        <v>1117</v>
      </c>
      <c r="V508" s="136" t="str">
        <f t="shared" si="634"/>
        <v>こども
青少年局</v>
      </c>
      <c r="X508" s="9">
        <f t="shared" si="635"/>
        <v>1</v>
      </c>
      <c r="Y508" s="9">
        <f t="shared" si="636"/>
        <v>1</v>
      </c>
      <c r="Z508" s="9">
        <f t="shared" si="637"/>
        <v>1</v>
      </c>
      <c r="AA508" s="9">
        <f t="shared" si="638"/>
        <v>1</v>
      </c>
      <c r="AB508" s="11" t="str">
        <f t="shared" si="639"/>
        <v xml:space="preserve">②
</v>
      </c>
      <c r="AD508" s="43">
        <f t="shared" si="640"/>
        <v>0</v>
      </c>
      <c r="AE508" s="43">
        <f t="shared" si="641"/>
        <v>11.5</v>
      </c>
      <c r="AF508" s="43">
        <f t="shared" si="642"/>
        <v>13</v>
      </c>
      <c r="AH508" s="12" t="str">
        <f t="shared" si="644"/>
        <v>16款　国庫支出金</v>
      </c>
      <c r="AI508" s="12" t="str">
        <f t="shared" si="645"/>
        <v>3項　委託金</v>
      </c>
      <c r="AJ508" s="12" t="str">
        <f t="shared" si="646"/>
        <v>4目　こども青少年費委託金</v>
      </c>
      <c r="AK508" s="12" t="str">
        <f t="shared" si="647"/>
        <v>1節　福祉統計調査委託金</v>
      </c>
      <c r="AM508" s="12" t="str">
        <f t="shared" si="648"/>
        <v>16款　国庫支出金3項　委託金4目　こども青少年費委託金1節　福祉統計調査委託金</v>
      </c>
      <c r="AP508" s="12" t="str">
        <f t="shared" si="649"/>
        <v>16款　国庫支出金3項　委託金4目　こども青少年費委託金1節　福祉統計調査委託金</v>
      </c>
      <c r="AQ508" s="9" t="str">
        <f t="shared" si="650"/>
        <v>16款　国庫支出金3項　委託金4目　こども青少年費委託金1節　福祉統計調査委託金こども
青少年局</v>
      </c>
    </row>
    <row r="509" spans="1:43" ht="26.4">
      <c r="A509" s="90">
        <f t="shared" si="643"/>
        <v>502</v>
      </c>
      <c r="B509" s="45"/>
      <c r="C509" s="45"/>
      <c r="D509" s="331" t="s">
        <v>202</v>
      </c>
      <c r="E509" s="333"/>
      <c r="F509" s="46"/>
      <c r="G509" s="47"/>
      <c r="H509" s="41">
        <f>SUM(H510,H511)</f>
        <v>160</v>
      </c>
      <c r="I509" s="41">
        <f>SUM(I510,I511)</f>
        <v>0</v>
      </c>
      <c r="J509" s="41">
        <f t="shared" si="722"/>
        <v>-160</v>
      </c>
      <c r="K509" s="42"/>
      <c r="L509" s="121"/>
      <c r="M509" s="115" t="str">
        <f t="shared" si="723"/>
        <v/>
      </c>
      <c r="N509" s="29" t="str">
        <f t="shared" si="692"/>
        <v>-</v>
      </c>
      <c r="O509" s="29" t="str">
        <f t="shared" si="693"/>
        <v>-</v>
      </c>
      <c r="P509" s="29" t="str">
        <f t="shared" si="694"/>
        <v>目</v>
      </c>
      <c r="Q509" s="29" t="str">
        <f t="shared" si="695"/>
        <v>-</v>
      </c>
      <c r="R509" s="29" t="str">
        <f t="shared" si="696"/>
        <v>-</v>
      </c>
      <c r="U509" s="9" t="s">
        <v>1117</v>
      </c>
      <c r="V509" s="136" t="str">
        <f t="shared" si="634"/>
        <v/>
      </c>
      <c r="X509" s="9">
        <f t="shared" si="635"/>
        <v>1</v>
      </c>
      <c r="Y509" s="9">
        <f t="shared" si="636"/>
        <v>1</v>
      </c>
      <c r="Z509" s="9">
        <f t="shared" si="637"/>
        <v>1</v>
      </c>
      <c r="AA509" s="9">
        <f t="shared" si="638"/>
        <v>1</v>
      </c>
      <c r="AB509" s="11" t="str">
        <f t="shared" si="639"/>
        <v xml:space="preserve">②
</v>
      </c>
      <c r="AD509" s="43">
        <f t="shared" si="640"/>
        <v>10.5</v>
      </c>
      <c r="AE509" s="43">
        <f t="shared" si="641"/>
        <v>0</v>
      </c>
      <c r="AF509" s="43">
        <f t="shared" si="642"/>
        <v>0</v>
      </c>
      <c r="AH509" s="12" t="str">
        <f t="shared" si="644"/>
        <v>16款　国庫支出金</v>
      </c>
      <c r="AI509" s="12" t="str">
        <f t="shared" si="645"/>
        <v>3項　委託金</v>
      </c>
      <c r="AJ509" s="12" t="str">
        <f t="shared" si="646"/>
        <v>5目　経済戦略費委託金</v>
      </c>
      <c r="AK509" s="12">
        <f t="shared" si="647"/>
        <v>0</v>
      </c>
      <c r="AM509" s="12" t="str">
        <f t="shared" si="648"/>
        <v>16款　国庫支出金3項　委託金5目　経済戦略費委託金</v>
      </c>
      <c r="AP509" s="12" t="str">
        <f t="shared" si="649"/>
        <v>16款　国庫支出金3項　委託金5目　経済戦略費委託金</v>
      </c>
      <c r="AQ509" s="9" t="str">
        <f t="shared" si="650"/>
        <v>16款　国庫支出金3項　委託金5目　経済戦略費委託金</v>
      </c>
    </row>
    <row r="510" spans="1:43" ht="39.6">
      <c r="A510" s="90">
        <f t="shared" si="643"/>
        <v>503</v>
      </c>
      <c r="B510" s="45"/>
      <c r="C510" s="45"/>
      <c r="D510" s="44"/>
      <c r="E510" s="107" t="s">
        <v>1086</v>
      </c>
      <c r="F510" s="107" t="s">
        <v>1087</v>
      </c>
      <c r="G510" s="94" t="s">
        <v>1074</v>
      </c>
      <c r="H510" s="41">
        <v>160</v>
      </c>
      <c r="I510" s="41"/>
      <c r="J510" s="41">
        <f t="shared" si="722"/>
        <v>-160</v>
      </c>
      <c r="K510" s="42"/>
      <c r="L510" s="121"/>
      <c r="M510" s="115" t="str">
        <f t="shared" si="723"/>
        <v/>
      </c>
      <c r="N510" s="29" t="str">
        <f t="shared" si="692"/>
        <v>-</v>
      </c>
      <c r="O510" s="29" t="str">
        <f t="shared" si="693"/>
        <v>-</v>
      </c>
      <c r="P510" s="29" t="str">
        <f t="shared" si="694"/>
        <v>-</v>
      </c>
      <c r="Q510" s="29" t="str">
        <f t="shared" si="695"/>
        <v>節</v>
      </c>
      <c r="R510" s="29" t="str">
        <f t="shared" si="696"/>
        <v>事項</v>
      </c>
      <c r="U510" s="9" t="s">
        <v>1117</v>
      </c>
      <c r="V510" s="136" t="str">
        <f t="shared" si="634"/>
        <v>経済戦略局</v>
      </c>
      <c r="X510" s="9">
        <f t="shared" si="635"/>
        <v>1</v>
      </c>
      <c r="Y510" s="9">
        <f t="shared" si="636"/>
        <v>2</v>
      </c>
      <c r="Z510" s="9">
        <f t="shared" si="637"/>
        <v>1</v>
      </c>
      <c r="AA510" s="9">
        <f t="shared" si="638"/>
        <v>2</v>
      </c>
      <c r="AB510" s="11" t="str">
        <f t="shared" si="639"/>
        <v xml:space="preserve">③
</v>
      </c>
      <c r="AD510" s="43">
        <f t="shared" si="640"/>
        <v>0</v>
      </c>
      <c r="AE510" s="43">
        <f t="shared" si="641"/>
        <v>14.5</v>
      </c>
      <c r="AF510" s="43">
        <f t="shared" si="642"/>
        <v>16</v>
      </c>
      <c r="AH510" s="12" t="str">
        <f t="shared" si="644"/>
        <v>16款　国庫支出金</v>
      </c>
      <c r="AI510" s="12" t="str">
        <f t="shared" si="645"/>
        <v>3項　委託金</v>
      </c>
      <c r="AJ510" s="12" t="str">
        <f t="shared" si="646"/>
        <v>5目　経済戦略費委託金</v>
      </c>
      <c r="AK510" s="12" t="str">
        <f t="shared" si="647"/>
        <v>1節　小規模事業者等支援委託金</v>
      </c>
      <c r="AM510" s="12" t="str">
        <f t="shared" si="648"/>
        <v>16款　国庫支出金3項　委託金5目　経済戦略費委託金1節　小規模事業者等支援委託金</v>
      </c>
      <c r="AP510" s="12" t="str">
        <f t="shared" si="649"/>
        <v>16款　国庫支出金3項　委託金5目　経済戦略費委託金1節　小規模事業者等支援委託金</v>
      </c>
      <c r="AQ510" s="9" t="str">
        <f t="shared" si="650"/>
        <v>16款　国庫支出金3項　委託金5目　経済戦略費委託金1節　小規模事業者等支援委託金経済戦略局</v>
      </c>
    </row>
    <row r="511" spans="1:43" ht="26.4">
      <c r="A511" s="90">
        <f t="shared" si="643"/>
        <v>504</v>
      </c>
      <c r="B511" s="45"/>
      <c r="C511" s="45"/>
      <c r="D511" s="45"/>
      <c r="E511" s="107" t="s">
        <v>1088</v>
      </c>
      <c r="F511" s="107" t="s">
        <v>1089</v>
      </c>
      <c r="G511" s="47" t="s">
        <v>1074</v>
      </c>
      <c r="H511" s="41">
        <v>0</v>
      </c>
      <c r="I511" s="41"/>
      <c r="J511" s="41">
        <f t="shared" si="722"/>
        <v>0</v>
      </c>
      <c r="K511" s="42"/>
      <c r="L511" s="121"/>
      <c r="M511" s="115" t="str">
        <f t="shared" si="723"/>
        <v/>
      </c>
      <c r="N511" s="29" t="str">
        <f t="shared" si="692"/>
        <v>-</v>
      </c>
      <c r="O511" s="29" t="str">
        <f t="shared" si="693"/>
        <v>-</v>
      </c>
      <c r="P511" s="29" t="str">
        <f t="shared" si="694"/>
        <v>-</v>
      </c>
      <c r="Q511" s="29" t="str">
        <f t="shared" si="695"/>
        <v>節</v>
      </c>
      <c r="R511" s="29" t="str">
        <f t="shared" si="696"/>
        <v>事項</v>
      </c>
      <c r="U511" s="9" t="s">
        <v>1117</v>
      </c>
      <c r="V511" s="136" t="str">
        <f t="shared" si="634"/>
        <v>経済戦略局</v>
      </c>
      <c r="X511" s="9">
        <f t="shared" si="635"/>
        <v>1</v>
      </c>
      <c r="Y511" s="9">
        <f t="shared" si="636"/>
        <v>1</v>
      </c>
      <c r="Z511" s="9">
        <f t="shared" si="637"/>
        <v>1</v>
      </c>
      <c r="AA511" s="9">
        <f t="shared" si="638"/>
        <v>1</v>
      </c>
      <c r="AB511" s="11" t="str">
        <f t="shared" si="639"/>
        <v xml:space="preserve">②
</v>
      </c>
      <c r="AD511" s="43">
        <f t="shared" si="640"/>
        <v>0</v>
      </c>
      <c r="AE511" s="43">
        <f t="shared" si="641"/>
        <v>9</v>
      </c>
      <c r="AF511" s="43">
        <f t="shared" si="642"/>
        <v>13</v>
      </c>
      <c r="AH511" s="12" t="str">
        <f t="shared" si="644"/>
        <v>16款　国庫支出金</v>
      </c>
      <c r="AI511" s="12" t="str">
        <f t="shared" si="645"/>
        <v>3項　委託金</v>
      </c>
      <c r="AJ511" s="12" t="str">
        <f t="shared" si="646"/>
        <v>5目　経済戦略費委託金</v>
      </c>
      <c r="AK511" s="12" t="str">
        <f t="shared" si="647"/>
        <v>（文化振興委託金）</v>
      </c>
      <c r="AM511" s="12" t="str">
        <f t="shared" si="648"/>
        <v>16款　国庫支出金3項　委託金5目　経済戦略費委託金（文化振興委託金）</v>
      </c>
      <c r="AP511" s="12" t="str">
        <f t="shared" si="649"/>
        <v>16款　国庫支出金3項　委託金5目　経済戦略費委託金（文化振興委託金）</v>
      </c>
      <c r="AQ511" s="9" t="str">
        <f t="shared" si="650"/>
        <v>16款　国庫支出金3項　委託金5目　経済戦略費委託金（文化振興委託金）経済戦略局</v>
      </c>
    </row>
    <row r="512" spans="1:43" ht="26.4">
      <c r="A512" s="90">
        <f t="shared" si="643"/>
        <v>505</v>
      </c>
      <c r="B512" s="45"/>
      <c r="C512" s="45"/>
      <c r="D512" s="331" t="s">
        <v>204</v>
      </c>
      <c r="E512" s="333"/>
      <c r="F512" s="46"/>
      <c r="G512" s="47"/>
      <c r="H512" s="41">
        <f>SUM(H513,H514)</f>
        <v>79074</v>
      </c>
      <c r="I512" s="41">
        <f>SUM(I513,I514)</f>
        <v>0</v>
      </c>
      <c r="J512" s="41">
        <f t="shared" si="722"/>
        <v>-79074</v>
      </c>
      <c r="K512" s="42"/>
      <c r="L512" s="121"/>
      <c r="M512" s="115" t="str">
        <f t="shared" si="723"/>
        <v/>
      </c>
      <c r="N512" s="29" t="str">
        <f t="shared" si="692"/>
        <v>-</v>
      </c>
      <c r="O512" s="29" t="str">
        <f t="shared" si="693"/>
        <v>-</v>
      </c>
      <c r="P512" s="29" t="str">
        <f t="shared" si="694"/>
        <v>目</v>
      </c>
      <c r="Q512" s="29" t="str">
        <f t="shared" si="695"/>
        <v>-</v>
      </c>
      <c r="R512" s="29" t="str">
        <f t="shared" si="696"/>
        <v>-</v>
      </c>
      <c r="U512" s="9" t="s">
        <v>1117</v>
      </c>
      <c r="V512" s="136" t="str">
        <f t="shared" si="634"/>
        <v/>
      </c>
      <c r="X512" s="9">
        <f t="shared" si="635"/>
        <v>1</v>
      </c>
      <c r="Y512" s="9">
        <f t="shared" si="636"/>
        <v>1</v>
      </c>
      <c r="Z512" s="9">
        <f t="shared" si="637"/>
        <v>1</v>
      </c>
      <c r="AA512" s="9">
        <f t="shared" si="638"/>
        <v>1</v>
      </c>
      <c r="AB512" s="11" t="str">
        <f t="shared" si="639"/>
        <v xml:space="preserve">②
</v>
      </c>
      <c r="AD512" s="43">
        <f t="shared" si="640"/>
        <v>8.5</v>
      </c>
      <c r="AE512" s="43">
        <f t="shared" si="641"/>
        <v>0</v>
      </c>
      <c r="AF512" s="43">
        <f t="shared" si="642"/>
        <v>0</v>
      </c>
      <c r="AH512" s="12" t="str">
        <f t="shared" si="644"/>
        <v>16款　国庫支出金</v>
      </c>
      <c r="AI512" s="12" t="str">
        <f t="shared" si="645"/>
        <v>3項　委託金</v>
      </c>
      <c r="AJ512" s="12" t="str">
        <f t="shared" si="646"/>
        <v>6目　教育費委託金</v>
      </c>
      <c r="AK512" s="12">
        <f t="shared" si="647"/>
        <v>0</v>
      </c>
      <c r="AM512" s="12" t="str">
        <f t="shared" si="648"/>
        <v>16款　国庫支出金3項　委託金6目　教育費委託金</v>
      </c>
      <c r="AP512" s="12" t="str">
        <f t="shared" si="649"/>
        <v>16款　国庫支出金3項　委託金6目　教育費委託金</v>
      </c>
      <c r="AQ512" s="9" t="str">
        <f t="shared" si="650"/>
        <v>16款　国庫支出金3項　委託金6目　教育費委託金</v>
      </c>
    </row>
    <row r="513" spans="1:43" ht="26.4">
      <c r="A513" s="90">
        <f t="shared" si="643"/>
        <v>506</v>
      </c>
      <c r="B513" s="45"/>
      <c r="C513" s="45"/>
      <c r="D513" s="44"/>
      <c r="E513" s="107" t="s">
        <v>203</v>
      </c>
      <c r="F513" s="46" t="s">
        <v>995</v>
      </c>
      <c r="G513" s="47" t="s">
        <v>974</v>
      </c>
      <c r="H513" s="41">
        <v>45760</v>
      </c>
      <c r="I513" s="41"/>
      <c r="J513" s="41">
        <f t="shared" si="722"/>
        <v>-45760</v>
      </c>
      <c r="K513" s="42"/>
      <c r="L513" s="121"/>
      <c r="M513" s="115" t="str">
        <f t="shared" si="723"/>
        <v/>
      </c>
      <c r="N513" s="29" t="str">
        <f t="shared" si="692"/>
        <v>-</v>
      </c>
      <c r="O513" s="29" t="str">
        <f t="shared" si="693"/>
        <v>-</v>
      </c>
      <c r="P513" s="29" t="str">
        <f t="shared" si="694"/>
        <v>-</v>
      </c>
      <c r="Q513" s="29" t="str">
        <f t="shared" si="695"/>
        <v>節</v>
      </c>
      <c r="R513" s="29" t="str">
        <f t="shared" si="696"/>
        <v>事項</v>
      </c>
      <c r="U513" s="9" t="s">
        <v>1117</v>
      </c>
      <c r="V513" s="136" t="str">
        <f t="shared" si="634"/>
        <v>教育委員会
事務局</v>
      </c>
      <c r="X513" s="9">
        <f t="shared" si="635"/>
        <v>1</v>
      </c>
      <c r="Y513" s="9">
        <f t="shared" si="636"/>
        <v>1</v>
      </c>
      <c r="Z513" s="9">
        <f t="shared" si="637"/>
        <v>1</v>
      </c>
      <c r="AA513" s="9">
        <f t="shared" si="638"/>
        <v>1</v>
      </c>
      <c r="AB513" s="11" t="str">
        <f t="shared" si="639"/>
        <v xml:space="preserve">②
</v>
      </c>
      <c r="AD513" s="43">
        <f t="shared" si="640"/>
        <v>0</v>
      </c>
      <c r="AE513" s="43">
        <f t="shared" si="641"/>
        <v>9.5</v>
      </c>
      <c r="AF513" s="43">
        <f t="shared" si="642"/>
        <v>11</v>
      </c>
      <c r="AH513" s="12" t="str">
        <f t="shared" si="644"/>
        <v>16款　国庫支出金</v>
      </c>
      <c r="AI513" s="12" t="str">
        <f t="shared" si="645"/>
        <v>3項　委託金</v>
      </c>
      <c r="AJ513" s="12" t="str">
        <f t="shared" si="646"/>
        <v>6目　教育費委託金</v>
      </c>
      <c r="AK513" s="12" t="str">
        <f t="shared" si="647"/>
        <v>1節　教育調査委託金</v>
      </c>
      <c r="AM513" s="12" t="str">
        <f t="shared" si="648"/>
        <v>16款　国庫支出金3項　委託金6目　教育費委託金1節　教育調査委託金</v>
      </c>
      <c r="AP513" s="12" t="str">
        <f t="shared" si="649"/>
        <v>16款　国庫支出金3項　委託金6目　教育費委託金1節　教育調査委託金</v>
      </c>
      <c r="AQ513" s="9" t="str">
        <f t="shared" si="650"/>
        <v>16款　国庫支出金3項　委託金6目　教育費委託金1節　教育調査委託金教育委員会
事務局</v>
      </c>
    </row>
    <row r="514" spans="1:43" ht="26.4">
      <c r="A514" s="90">
        <f t="shared" si="643"/>
        <v>507</v>
      </c>
      <c r="B514" s="48"/>
      <c r="C514" s="48"/>
      <c r="D514" s="48"/>
      <c r="E514" s="107" t="s">
        <v>923</v>
      </c>
      <c r="F514" s="46" t="s">
        <v>994</v>
      </c>
      <c r="G514" s="47" t="s">
        <v>974</v>
      </c>
      <c r="H514" s="41">
        <v>33314</v>
      </c>
      <c r="I514" s="41"/>
      <c r="J514" s="41">
        <f t="shared" si="722"/>
        <v>-33314</v>
      </c>
      <c r="K514" s="42"/>
      <c r="L514" s="121"/>
      <c r="M514" s="115" t="str">
        <f t="shared" si="723"/>
        <v/>
      </c>
      <c r="N514" s="29" t="str">
        <f t="shared" si="692"/>
        <v>-</v>
      </c>
      <c r="O514" s="29" t="str">
        <f t="shared" si="693"/>
        <v>-</v>
      </c>
      <c r="P514" s="29" t="str">
        <f t="shared" si="694"/>
        <v>-</v>
      </c>
      <c r="Q514" s="29" t="str">
        <f t="shared" si="695"/>
        <v>節</v>
      </c>
      <c r="R514" s="29" t="str">
        <f t="shared" si="696"/>
        <v>事項</v>
      </c>
      <c r="U514" s="9" t="s">
        <v>1117</v>
      </c>
      <c r="V514" s="136" t="str">
        <f t="shared" si="634"/>
        <v>教育委員会
事務局</v>
      </c>
      <c r="X514" s="9">
        <f t="shared" si="635"/>
        <v>1</v>
      </c>
      <c r="Y514" s="9">
        <f t="shared" si="636"/>
        <v>1</v>
      </c>
      <c r="Z514" s="9">
        <f t="shared" si="637"/>
        <v>1</v>
      </c>
      <c r="AA514" s="9">
        <f t="shared" si="638"/>
        <v>1</v>
      </c>
      <c r="AB514" s="11" t="str">
        <f t="shared" si="639"/>
        <v xml:space="preserve">②
</v>
      </c>
      <c r="AD514" s="43">
        <f t="shared" si="640"/>
        <v>0</v>
      </c>
      <c r="AE514" s="43">
        <f t="shared" si="641"/>
        <v>9.5</v>
      </c>
      <c r="AF514" s="43">
        <f t="shared" si="642"/>
        <v>11</v>
      </c>
      <c r="AH514" s="12" t="str">
        <f t="shared" si="644"/>
        <v>16款　国庫支出金</v>
      </c>
      <c r="AI514" s="12" t="str">
        <f t="shared" si="645"/>
        <v>3項　委託金</v>
      </c>
      <c r="AJ514" s="12" t="str">
        <f t="shared" si="646"/>
        <v>6目　教育費委託金</v>
      </c>
      <c r="AK514" s="12" t="str">
        <f t="shared" si="647"/>
        <v>2節　教育派遣委託金</v>
      </c>
      <c r="AM514" s="12" t="str">
        <f t="shared" si="648"/>
        <v>16款　国庫支出金3項　委託金6目　教育費委託金2節　教育派遣委託金</v>
      </c>
      <c r="AP514" s="12" t="str">
        <f t="shared" si="649"/>
        <v>16款　国庫支出金3項　委託金6目　教育費委託金2節　教育派遣委託金</v>
      </c>
      <c r="AQ514" s="9" t="str">
        <f t="shared" si="650"/>
        <v>16款　国庫支出金3項　委託金6目　教育費委託金2節　教育派遣委託金教育委員会
事務局</v>
      </c>
    </row>
    <row r="515" spans="1:43" ht="26.4">
      <c r="A515" s="90">
        <f t="shared" si="643"/>
        <v>508</v>
      </c>
      <c r="B515" s="331" t="s">
        <v>908</v>
      </c>
      <c r="C515" s="332"/>
      <c r="D515" s="332"/>
      <c r="E515" s="333"/>
      <c r="F515" s="39"/>
      <c r="G515" s="40"/>
      <c r="H515" s="41">
        <f>SUMIFS(H$8:H$1151,$U$8:$U$1151,$U515,$O$8:$O$1151,$O$9)</f>
        <v>83593103</v>
      </c>
      <c r="I515" s="41">
        <f>SUMIFS($I$8:$I$1151,$U$8:$U$1151,$U515,$O$8:$O$1151,$O$9)</f>
        <v>96445</v>
      </c>
      <c r="J515" s="41">
        <f t="shared" si="722"/>
        <v>-83496658</v>
      </c>
      <c r="K515" s="42"/>
      <c r="L515" s="120"/>
      <c r="M515" s="114" t="str">
        <f t="shared" si="723"/>
        <v/>
      </c>
      <c r="N515" s="29" t="str">
        <f t="shared" si="692"/>
        <v>款</v>
      </c>
      <c r="O515" s="29" t="str">
        <f t="shared" si="693"/>
        <v>-</v>
      </c>
      <c r="P515" s="29" t="str">
        <f t="shared" si="694"/>
        <v>-</v>
      </c>
      <c r="Q515" s="29" t="str">
        <f t="shared" si="695"/>
        <v>-</v>
      </c>
      <c r="R515" s="29" t="str">
        <f t="shared" si="696"/>
        <v>-</v>
      </c>
      <c r="U515" s="9" t="s">
        <v>1168</v>
      </c>
      <c r="V515" s="136" t="str">
        <f t="shared" si="634"/>
        <v/>
      </c>
      <c r="X515" s="9">
        <f t="shared" si="635"/>
        <v>1</v>
      </c>
      <c r="Y515" s="9">
        <f t="shared" si="636"/>
        <v>1</v>
      </c>
      <c r="Z515" s="9">
        <f t="shared" si="637"/>
        <v>1</v>
      </c>
      <c r="AA515" s="9">
        <f t="shared" si="638"/>
        <v>1</v>
      </c>
      <c r="AB515" s="11" t="str">
        <f t="shared" si="639"/>
        <v xml:space="preserve">②
</v>
      </c>
      <c r="AD515" s="43">
        <f t="shared" si="640"/>
        <v>0</v>
      </c>
      <c r="AE515" s="43">
        <f t="shared" si="641"/>
        <v>0</v>
      </c>
      <c r="AF515" s="43">
        <f t="shared" si="642"/>
        <v>0</v>
      </c>
      <c r="AH515" s="12" t="str">
        <f t="shared" si="644"/>
        <v>17款　府支出金</v>
      </c>
      <c r="AI515" s="12">
        <f t="shared" si="645"/>
        <v>0</v>
      </c>
      <c r="AJ515" s="12">
        <f t="shared" si="646"/>
        <v>0</v>
      </c>
      <c r="AK515" s="12">
        <f t="shared" si="647"/>
        <v>0</v>
      </c>
      <c r="AM515" s="12" t="str">
        <f t="shared" si="648"/>
        <v>17款　府支出金</v>
      </c>
      <c r="AP515" s="12" t="str">
        <f t="shared" si="649"/>
        <v>17款　府支出金</v>
      </c>
      <c r="AQ515" s="9" t="str">
        <f t="shared" si="650"/>
        <v>17款　府支出金</v>
      </c>
    </row>
    <row r="516" spans="1:43" ht="26.4">
      <c r="A516" s="90">
        <f t="shared" si="643"/>
        <v>509</v>
      </c>
      <c r="B516" s="44"/>
      <c r="C516" s="331" t="s">
        <v>205</v>
      </c>
      <c r="D516" s="332"/>
      <c r="E516" s="333"/>
      <c r="F516" s="39"/>
      <c r="G516" s="40"/>
      <c r="H516" s="41">
        <f>SUM(H517,H522,H525,H530)</f>
        <v>63221617</v>
      </c>
      <c r="I516" s="41">
        <f>SUM(I517,I522,I525,I530)</f>
        <v>0</v>
      </c>
      <c r="J516" s="41">
        <f t="shared" si="722"/>
        <v>-63221617</v>
      </c>
      <c r="K516" s="42"/>
      <c r="L516" s="121"/>
      <c r="M516" s="115" t="str">
        <f t="shared" si="723"/>
        <v/>
      </c>
      <c r="N516" s="29" t="str">
        <f t="shared" si="692"/>
        <v>-</v>
      </c>
      <c r="O516" s="29" t="str">
        <f t="shared" si="693"/>
        <v>項</v>
      </c>
      <c r="P516" s="29" t="str">
        <f t="shared" si="694"/>
        <v>-</v>
      </c>
      <c r="Q516" s="29" t="str">
        <f t="shared" si="695"/>
        <v>-</v>
      </c>
      <c r="R516" s="29" t="str">
        <f t="shared" si="696"/>
        <v>-</v>
      </c>
      <c r="U516" s="9" t="s">
        <v>1168</v>
      </c>
      <c r="V516" s="136" t="str">
        <f t="shared" si="634"/>
        <v/>
      </c>
      <c r="X516" s="9">
        <f t="shared" si="635"/>
        <v>1</v>
      </c>
      <c r="Y516" s="9">
        <f t="shared" si="636"/>
        <v>1</v>
      </c>
      <c r="Z516" s="9">
        <f t="shared" si="637"/>
        <v>1</v>
      </c>
      <c r="AA516" s="9">
        <f t="shared" si="638"/>
        <v>1</v>
      </c>
      <c r="AB516" s="11" t="str">
        <f t="shared" si="639"/>
        <v xml:space="preserve">②
</v>
      </c>
      <c r="AD516" s="43">
        <f t="shared" si="640"/>
        <v>0</v>
      </c>
      <c r="AE516" s="43">
        <f t="shared" si="641"/>
        <v>0</v>
      </c>
      <c r="AF516" s="43">
        <f t="shared" si="642"/>
        <v>0</v>
      </c>
      <c r="AH516" s="12" t="str">
        <f t="shared" si="644"/>
        <v>17款　府支出金</v>
      </c>
      <c r="AI516" s="12" t="str">
        <f t="shared" si="645"/>
        <v>1項　府負担金</v>
      </c>
      <c r="AJ516" s="12">
        <f t="shared" si="646"/>
        <v>0</v>
      </c>
      <c r="AK516" s="12" t="str">
        <f t="shared" si="647"/>
        <v>事項</v>
      </c>
      <c r="AM516" s="12" t="str">
        <f t="shared" si="648"/>
        <v>17款　府支出金1項　府負担金</v>
      </c>
      <c r="AP516" s="12" t="str">
        <f t="shared" si="649"/>
        <v>17款　府支出金1項　府負担金</v>
      </c>
      <c r="AQ516" s="9" t="str">
        <f t="shared" si="650"/>
        <v>17款　府支出金1項　府負担金</v>
      </c>
    </row>
    <row r="517" spans="1:43" ht="26.4">
      <c r="A517" s="90">
        <f t="shared" si="643"/>
        <v>510</v>
      </c>
      <c r="B517" s="45"/>
      <c r="C517" s="44"/>
      <c r="D517" s="331" t="s">
        <v>206</v>
      </c>
      <c r="E517" s="333"/>
      <c r="F517" s="46"/>
      <c r="G517" s="47"/>
      <c r="H517" s="41">
        <f>SUM(H518,H519:H521)</f>
        <v>44194654</v>
      </c>
      <c r="I517" s="41">
        <f>SUM(I518,I519:I521)</f>
        <v>0</v>
      </c>
      <c r="J517" s="41">
        <f t="shared" si="722"/>
        <v>-44194654</v>
      </c>
      <c r="K517" s="42"/>
      <c r="L517" s="121"/>
      <c r="M517" s="115" t="str">
        <f t="shared" si="723"/>
        <v/>
      </c>
      <c r="N517" s="29" t="str">
        <f t="shared" si="692"/>
        <v>-</v>
      </c>
      <c r="O517" s="29" t="str">
        <f t="shared" si="693"/>
        <v>-</v>
      </c>
      <c r="P517" s="29" t="str">
        <f t="shared" si="694"/>
        <v>目</v>
      </c>
      <c r="Q517" s="29" t="str">
        <f t="shared" si="695"/>
        <v>-</v>
      </c>
      <c r="R517" s="29" t="str">
        <f t="shared" si="696"/>
        <v>-</v>
      </c>
      <c r="U517" s="9" t="s">
        <v>1168</v>
      </c>
      <c r="V517" s="136" t="str">
        <f t="shared" si="634"/>
        <v/>
      </c>
      <c r="X517" s="9">
        <f t="shared" si="635"/>
        <v>1</v>
      </c>
      <c r="Y517" s="9">
        <f t="shared" si="636"/>
        <v>1</v>
      </c>
      <c r="Z517" s="9">
        <f t="shared" si="637"/>
        <v>1</v>
      </c>
      <c r="AA517" s="9">
        <f t="shared" si="638"/>
        <v>1</v>
      </c>
      <c r="AB517" s="11" t="str">
        <f t="shared" si="639"/>
        <v xml:space="preserve">②
</v>
      </c>
      <c r="AD517" s="43">
        <f t="shared" si="640"/>
        <v>9.5</v>
      </c>
      <c r="AE517" s="43">
        <f t="shared" si="641"/>
        <v>0</v>
      </c>
      <c r="AF517" s="43">
        <f t="shared" si="642"/>
        <v>0</v>
      </c>
      <c r="AH517" s="12" t="str">
        <f t="shared" si="644"/>
        <v>17款　府支出金</v>
      </c>
      <c r="AI517" s="12" t="str">
        <f t="shared" si="645"/>
        <v>1項　府負担金</v>
      </c>
      <c r="AJ517" s="12" t="str">
        <f t="shared" si="646"/>
        <v>1目　福祉費府負担金</v>
      </c>
      <c r="AK517" s="12">
        <f t="shared" si="647"/>
        <v>0</v>
      </c>
      <c r="AM517" s="12" t="str">
        <f t="shared" si="648"/>
        <v>17款　府支出金1項　府負担金1目　福祉費府負担金</v>
      </c>
      <c r="AP517" s="12" t="str">
        <f t="shared" si="649"/>
        <v>17款　府支出金1項　府負担金1目　福祉費府負担金</v>
      </c>
      <c r="AQ517" s="9" t="str">
        <f t="shared" si="650"/>
        <v>17款　府支出金1項　府負担金1目　福祉費府負担金</v>
      </c>
    </row>
    <row r="518" spans="1:43" ht="39.6">
      <c r="A518" s="90">
        <f t="shared" si="643"/>
        <v>511</v>
      </c>
      <c r="B518" s="45"/>
      <c r="C518" s="45"/>
      <c r="D518" s="44"/>
      <c r="E518" s="107" t="s">
        <v>154</v>
      </c>
      <c r="F518" s="46" t="s">
        <v>800</v>
      </c>
      <c r="G518" s="47" t="s">
        <v>91</v>
      </c>
      <c r="H518" s="41">
        <v>25426509</v>
      </c>
      <c r="I518" s="41"/>
      <c r="J518" s="41">
        <f t="shared" si="722"/>
        <v>-25426509</v>
      </c>
      <c r="K518" s="42"/>
      <c r="L518" s="121"/>
      <c r="M518" s="115" t="str">
        <f t="shared" si="723"/>
        <v/>
      </c>
      <c r="N518" s="29" t="str">
        <f t="shared" si="692"/>
        <v>-</v>
      </c>
      <c r="O518" s="29" t="str">
        <f t="shared" si="693"/>
        <v>-</v>
      </c>
      <c r="P518" s="29" t="str">
        <f t="shared" si="694"/>
        <v>-</v>
      </c>
      <c r="Q518" s="29" t="str">
        <f t="shared" si="695"/>
        <v>節</v>
      </c>
      <c r="R518" s="29" t="str">
        <f t="shared" si="696"/>
        <v>事項</v>
      </c>
      <c r="U518" s="9" t="s">
        <v>1168</v>
      </c>
      <c r="V518" s="136" t="str">
        <f t="shared" si="634"/>
        <v>福祉局</v>
      </c>
      <c r="X518" s="9">
        <f t="shared" si="635"/>
        <v>1</v>
      </c>
      <c r="Y518" s="9">
        <f t="shared" si="636"/>
        <v>1</v>
      </c>
      <c r="Z518" s="9">
        <f t="shared" si="637"/>
        <v>2</v>
      </c>
      <c r="AA518" s="9">
        <f t="shared" si="638"/>
        <v>2</v>
      </c>
      <c r="AB518" s="11" t="str">
        <f t="shared" si="639"/>
        <v xml:space="preserve">③
</v>
      </c>
      <c r="AD518" s="43">
        <f t="shared" si="640"/>
        <v>0</v>
      </c>
      <c r="AE518" s="43">
        <f t="shared" si="641"/>
        <v>12.5</v>
      </c>
      <c r="AF518" s="43">
        <f t="shared" si="642"/>
        <v>19</v>
      </c>
      <c r="AH518" s="12" t="str">
        <f t="shared" ref="AH518:AH530" si="747">IF(N518="款",B518,AH517)</f>
        <v>17款　府支出金</v>
      </c>
      <c r="AI518" s="12" t="str">
        <f t="shared" ref="AI518:AI530" si="748">IF(AH517=AH518,IF(O518="項",C518,AI517),0)</f>
        <v>1項　府負担金</v>
      </c>
      <c r="AJ518" s="12" t="str">
        <f t="shared" ref="AJ518:AJ530" si="749">IF(AI517=AI518,IF(P518="目",D518,AJ517),0)</f>
        <v>1目　福祉費府負担金</v>
      </c>
      <c r="AK518" s="12" t="str">
        <f t="shared" ref="AK518:AK530" si="750">IF(AJ517=AJ518,IF(Q518="節",E518,"事項"),0)</f>
        <v>1節　障がい者福祉費負担金</v>
      </c>
      <c r="AM518" s="12" t="str">
        <f t="shared" ref="AM518:AM530" si="751">IF(AI518=0,AH518,IF(AJ518=0,CONCATENATE(AH518,AI518),IF(AK518=0,CONCATENATE(AH518,AI518,AJ518),IF(AK518="事項",0,CONCATENATE(AH518,AI518,AJ518,AK518)))))</f>
        <v>17款　府支出金1項　府負担金1目　福祉費府負担金1節　障がい者福祉費負担金</v>
      </c>
      <c r="AP518" s="12" t="str">
        <f t="shared" ref="AP518:AP530" si="752">IF(AM518=0,AP517,AM518)</f>
        <v>17款　府支出金1項　府負担金1目　福祉費府負担金1節　障がい者福祉費負担金</v>
      </c>
      <c r="AQ518" s="9" t="str">
        <f t="shared" ref="AQ518:AQ530" si="753">CONCATENATE(AP518,V518)</f>
        <v>17款　府支出金1項　府負担金1目　福祉費府負担金1節　障がい者福祉費負担金福祉局</v>
      </c>
    </row>
    <row r="519" spans="1:43" ht="39.6">
      <c r="A519" s="90">
        <f t="shared" si="643"/>
        <v>512</v>
      </c>
      <c r="B519" s="45"/>
      <c r="C519" s="45"/>
      <c r="D519" s="45"/>
      <c r="E519" s="107" t="s">
        <v>207</v>
      </c>
      <c r="F519" s="107" t="s">
        <v>621</v>
      </c>
      <c r="G519" s="47" t="s">
        <v>91</v>
      </c>
      <c r="H519" s="41">
        <v>12292611</v>
      </c>
      <c r="I519" s="41"/>
      <c r="J519" s="41">
        <f t="shared" si="722"/>
        <v>-12292611</v>
      </c>
      <c r="K519" s="42"/>
      <c r="L519" s="121"/>
      <c r="M519" s="115" t="str">
        <f t="shared" si="723"/>
        <v/>
      </c>
      <c r="N519" s="29" t="str">
        <f t="shared" si="692"/>
        <v>-</v>
      </c>
      <c r="O519" s="29" t="str">
        <f t="shared" si="693"/>
        <v>-</v>
      </c>
      <c r="P519" s="29" t="str">
        <f t="shared" si="694"/>
        <v>-</v>
      </c>
      <c r="Q519" s="29" t="str">
        <f t="shared" si="695"/>
        <v>節</v>
      </c>
      <c r="R519" s="29" t="str">
        <f t="shared" si="696"/>
        <v>事項</v>
      </c>
      <c r="U519" s="9" t="s">
        <v>1168</v>
      </c>
      <c r="V519" s="136" t="str">
        <f t="shared" si="634"/>
        <v>福祉局</v>
      </c>
      <c r="X519" s="9">
        <f t="shared" si="635"/>
        <v>1</v>
      </c>
      <c r="Y519" s="9">
        <f t="shared" si="636"/>
        <v>2</v>
      </c>
      <c r="Z519" s="9">
        <f t="shared" si="637"/>
        <v>1</v>
      </c>
      <c r="AA519" s="9">
        <f t="shared" si="638"/>
        <v>2</v>
      </c>
      <c r="AB519" s="11" t="str">
        <f t="shared" si="639"/>
        <v xml:space="preserve">③
</v>
      </c>
      <c r="AD519" s="43">
        <f t="shared" si="640"/>
        <v>0</v>
      </c>
      <c r="AE519" s="43">
        <f t="shared" si="641"/>
        <v>14.5</v>
      </c>
      <c r="AF519" s="43">
        <f t="shared" si="642"/>
        <v>15</v>
      </c>
      <c r="AH519" s="12" t="str">
        <f>IF(N519="款",B519,AH518)</f>
        <v>17款　府支出金</v>
      </c>
      <c r="AI519" s="12" t="str">
        <f>IF(AH518=AH519,IF(O519="項",C519,AI518),0)</f>
        <v>1項　府負担金</v>
      </c>
      <c r="AJ519" s="12" t="str">
        <f>IF(AI518=AI519,IF(P519="目",D519,AJ518),0)</f>
        <v>1目　福祉費府負担金</v>
      </c>
      <c r="AK519" s="12" t="str">
        <f>IF(AJ518=AJ519,IF(Q519="節",E519,"事項"),0)</f>
        <v>2節　国民健康保険事業費負担金</v>
      </c>
      <c r="AM519" s="12" t="str">
        <f t="shared" si="751"/>
        <v>17款　府支出金1項　府負担金1目　福祉費府負担金2節　国民健康保険事業費負担金</v>
      </c>
      <c r="AP519" s="12" t="str">
        <f>IF(AM519=0,AP518,AM519)</f>
        <v>17款　府支出金1項　府負担金1目　福祉費府負担金2節　国民健康保険事業費負担金</v>
      </c>
      <c r="AQ519" s="9" t="str">
        <f t="shared" si="753"/>
        <v>17款　府支出金1項　府負担金1目　福祉費府負担金2節　国民健康保険事業費負担金福祉局</v>
      </c>
    </row>
    <row r="520" spans="1:43" ht="26.4">
      <c r="A520" s="90">
        <f t="shared" si="643"/>
        <v>513</v>
      </c>
      <c r="B520" s="45"/>
      <c r="C520" s="45"/>
      <c r="D520" s="45"/>
      <c r="E520" s="107" t="s">
        <v>208</v>
      </c>
      <c r="F520" s="107" t="s">
        <v>795</v>
      </c>
      <c r="G520" s="47" t="s">
        <v>91</v>
      </c>
      <c r="H520" s="41">
        <v>795958</v>
      </c>
      <c r="I520" s="41"/>
      <c r="J520" s="41">
        <f t="shared" si="722"/>
        <v>-795958</v>
      </c>
      <c r="K520" s="42"/>
      <c r="L520" s="121"/>
      <c r="M520" s="115" t="str">
        <f t="shared" si="723"/>
        <v/>
      </c>
      <c r="N520" s="29" t="str">
        <f t="shared" si="692"/>
        <v>-</v>
      </c>
      <c r="O520" s="29" t="str">
        <f t="shared" si="693"/>
        <v>-</v>
      </c>
      <c r="P520" s="29" t="str">
        <f t="shared" si="694"/>
        <v>-</v>
      </c>
      <c r="Q520" s="29" t="str">
        <f t="shared" si="695"/>
        <v>節</v>
      </c>
      <c r="R520" s="29" t="str">
        <f t="shared" si="696"/>
        <v>事項</v>
      </c>
      <c r="U520" s="9" t="s">
        <v>1168</v>
      </c>
      <c r="V520" s="136" t="str">
        <f t="shared" si="634"/>
        <v>福祉局</v>
      </c>
      <c r="X520" s="9">
        <f t="shared" si="635"/>
        <v>1</v>
      </c>
      <c r="Y520" s="9">
        <f t="shared" si="636"/>
        <v>1</v>
      </c>
      <c r="Z520" s="9">
        <f t="shared" si="637"/>
        <v>1</v>
      </c>
      <c r="AA520" s="9">
        <f t="shared" si="638"/>
        <v>1</v>
      </c>
      <c r="AB520" s="11" t="str">
        <f t="shared" si="639"/>
        <v xml:space="preserve">②
</v>
      </c>
      <c r="AD520" s="43">
        <f t="shared" si="640"/>
        <v>0</v>
      </c>
      <c r="AE520" s="43">
        <f t="shared" si="641"/>
        <v>12.5</v>
      </c>
      <c r="AF520" s="43">
        <f t="shared" si="642"/>
        <v>16</v>
      </c>
      <c r="AH520" s="12" t="str">
        <f t="shared" si="747"/>
        <v>17款　府支出金</v>
      </c>
      <c r="AI520" s="12" t="str">
        <f t="shared" si="748"/>
        <v>1項　府負担金</v>
      </c>
      <c r="AJ520" s="12" t="str">
        <f t="shared" si="749"/>
        <v>1目　福祉費府負担金</v>
      </c>
      <c r="AK520" s="12" t="str">
        <f t="shared" si="750"/>
        <v>3節　介護保険事業費負担金</v>
      </c>
      <c r="AM520" s="12" t="str">
        <f t="shared" si="751"/>
        <v>17款　府支出金1項　府負担金1目　福祉費府負担金3節　介護保険事業費負担金</v>
      </c>
      <c r="AP520" s="12" t="str">
        <f t="shared" si="752"/>
        <v>17款　府支出金1項　府負担金1目　福祉費府負担金3節　介護保険事業費負担金</v>
      </c>
      <c r="AQ520" s="9" t="str">
        <f t="shared" si="753"/>
        <v>17款　府支出金1項　府負担金1目　福祉費府負担金3節　介護保険事業費負担金福祉局</v>
      </c>
    </row>
    <row r="521" spans="1:43" ht="39.6">
      <c r="A521" s="90">
        <f t="shared" si="643"/>
        <v>514</v>
      </c>
      <c r="B521" s="45"/>
      <c r="C521" s="45"/>
      <c r="D521" s="45"/>
      <c r="E521" s="107" t="s">
        <v>209</v>
      </c>
      <c r="F521" s="107" t="s">
        <v>621</v>
      </c>
      <c r="G521" s="47" t="s">
        <v>91</v>
      </c>
      <c r="H521" s="41">
        <v>5679576</v>
      </c>
      <c r="I521" s="41"/>
      <c r="J521" s="41">
        <f t="shared" si="722"/>
        <v>-5679576</v>
      </c>
      <c r="K521" s="42"/>
      <c r="L521" s="121"/>
      <c r="M521" s="115" t="str">
        <f t="shared" si="723"/>
        <v/>
      </c>
      <c r="N521" s="29" t="str">
        <f t="shared" si="692"/>
        <v>-</v>
      </c>
      <c r="O521" s="29" t="str">
        <f t="shared" si="693"/>
        <v>-</v>
      </c>
      <c r="P521" s="29" t="str">
        <f t="shared" si="694"/>
        <v>-</v>
      </c>
      <c r="Q521" s="29" t="str">
        <f t="shared" si="695"/>
        <v>節</v>
      </c>
      <c r="R521" s="29" t="str">
        <f t="shared" si="696"/>
        <v>事項</v>
      </c>
      <c r="U521" s="9" t="s">
        <v>1168</v>
      </c>
      <c r="V521" s="136" t="str">
        <f t="shared" si="634"/>
        <v>福祉局</v>
      </c>
      <c r="X521" s="9">
        <f t="shared" si="635"/>
        <v>1</v>
      </c>
      <c r="Y521" s="9">
        <f t="shared" si="636"/>
        <v>2</v>
      </c>
      <c r="Z521" s="9">
        <f t="shared" si="637"/>
        <v>1</v>
      </c>
      <c r="AA521" s="9">
        <f t="shared" si="638"/>
        <v>2</v>
      </c>
      <c r="AB521" s="11" t="str">
        <f t="shared" si="639"/>
        <v xml:space="preserve">③
</v>
      </c>
      <c r="AD521" s="43">
        <f t="shared" si="640"/>
        <v>0</v>
      </c>
      <c r="AE521" s="43">
        <f t="shared" si="641"/>
        <v>15.5</v>
      </c>
      <c r="AF521" s="43">
        <f t="shared" si="642"/>
        <v>15</v>
      </c>
      <c r="AH521" s="12" t="str">
        <f t="shared" si="747"/>
        <v>17款　府支出金</v>
      </c>
      <c r="AI521" s="12" t="str">
        <f t="shared" si="748"/>
        <v>1項　府負担金</v>
      </c>
      <c r="AJ521" s="12" t="str">
        <f t="shared" si="749"/>
        <v>1目　福祉費府負担金</v>
      </c>
      <c r="AK521" s="12" t="str">
        <f t="shared" si="750"/>
        <v>4節　後期高齢者医療事業費負担金</v>
      </c>
      <c r="AM521" s="12" t="str">
        <f t="shared" si="751"/>
        <v>17款　府支出金1項　府負担金1目　福祉費府負担金4節　後期高齢者医療事業費負担金</v>
      </c>
      <c r="AP521" s="12" t="str">
        <f t="shared" si="752"/>
        <v>17款　府支出金1項　府負担金1目　福祉費府負担金4節　後期高齢者医療事業費負担金</v>
      </c>
      <c r="AQ521" s="9" t="str">
        <f t="shared" si="753"/>
        <v>17款　府支出金1項　府負担金1目　福祉費府負担金4節　後期高齢者医療事業費負担金福祉局</v>
      </c>
    </row>
    <row r="522" spans="1:43" ht="26.4">
      <c r="A522" s="90">
        <f t="shared" si="643"/>
        <v>515</v>
      </c>
      <c r="B522" s="45"/>
      <c r="C522" s="45"/>
      <c r="D522" s="331" t="s">
        <v>210</v>
      </c>
      <c r="E522" s="333"/>
      <c r="F522" s="46"/>
      <c r="G522" s="47"/>
      <c r="H522" s="41">
        <f>SUM(H523:H524)</f>
        <v>132638</v>
      </c>
      <c r="I522" s="41">
        <f>SUM(I523:I524)</f>
        <v>0</v>
      </c>
      <c r="J522" s="41">
        <f t="shared" si="722"/>
        <v>-132638</v>
      </c>
      <c r="K522" s="42"/>
      <c r="L522" s="121"/>
      <c r="M522" s="115" t="str">
        <f t="shared" si="723"/>
        <v/>
      </c>
      <c r="N522" s="29" t="str">
        <f t="shared" si="692"/>
        <v>-</v>
      </c>
      <c r="O522" s="29" t="str">
        <f t="shared" si="693"/>
        <v>-</v>
      </c>
      <c r="P522" s="29" t="str">
        <f t="shared" si="694"/>
        <v>目</v>
      </c>
      <c r="Q522" s="29" t="str">
        <f t="shared" si="695"/>
        <v>-</v>
      </c>
      <c r="R522" s="29" t="str">
        <f t="shared" si="696"/>
        <v>-</v>
      </c>
      <c r="U522" s="9" t="s">
        <v>1168</v>
      </c>
      <c r="V522" s="136" t="str">
        <f t="shared" si="634"/>
        <v/>
      </c>
      <c r="X522" s="9">
        <f t="shared" si="635"/>
        <v>1</v>
      </c>
      <c r="Y522" s="9">
        <f t="shared" si="636"/>
        <v>1</v>
      </c>
      <c r="Z522" s="9">
        <f t="shared" si="637"/>
        <v>1</v>
      </c>
      <c r="AA522" s="9">
        <f t="shared" si="638"/>
        <v>1</v>
      </c>
      <c r="AB522" s="11" t="str">
        <f t="shared" si="639"/>
        <v xml:space="preserve">②
</v>
      </c>
      <c r="AD522" s="43">
        <f t="shared" si="640"/>
        <v>9.5</v>
      </c>
      <c r="AE522" s="43">
        <f t="shared" si="641"/>
        <v>0</v>
      </c>
      <c r="AF522" s="43">
        <f t="shared" si="642"/>
        <v>0</v>
      </c>
      <c r="AH522" s="12" t="str">
        <f t="shared" si="747"/>
        <v>17款　府支出金</v>
      </c>
      <c r="AI522" s="12" t="str">
        <f t="shared" si="748"/>
        <v>1項　府負担金</v>
      </c>
      <c r="AJ522" s="12" t="str">
        <f t="shared" si="749"/>
        <v>2目　健康費府負担金</v>
      </c>
      <c r="AK522" s="12">
        <f t="shared" si="750"/>
        <v>0</v>
      </c>
      <c r="AM522" s="12" t="str">
        <f t="shared" si="751"/>
        <v>17款　府支出金1項　府負担金2目　健康費府負担金</v>
      </c>
      <c r="AP522" s="12" t="str">
        <f t="shared" si="752"/>
        <v>17款　府支出金1項　府負担金2目　健康費府負担金</v>
      </c>
      <c r="AQ522" s="9" t="str">
        <f t="shared" si="753"/>
        <v>17款　府支出金1項　府負担金2目　健康費府負担金</v>
      </c>
    </row>
    <row r="523" spans="1:43" ht="39.6">
      <c r="A523" s="90">
        <f t="shared" si="643"/>
        <v>516</v>
      </c>
      <c r="B523" s="45"/>
      <c r="C523" s="45"/>
      <c r="D523" s="44"/>
      <c r="E523" s="107" t="s">
        <v>211</v>
      </c>
      <c r="F523" s="46" t="s">
        <v>523</v>
      </c>
      <c r="G523" s="47" t="s">
        <v>82</v>
      </c>
      <c r="H523" s="41">
        <v>80239</v>
      </c>
      <c r="I523" s="41"/>
      <c r="J523" s="41">
        <f t="shared" si="722"/>
        <v>-80239</v>
      </c>
      <c r="K523" s="42"/>
      <c r="L523" s="121"/>
      <c r="M523" s="115" t="str">
        <f t="shared" si="723"/>
        <v/>
      </c>
      <c r="N523" s="29" t="str">
        <f t="shared" si="692"/>
        <v>-</v>
      </c>
      <c r="O523" s="29" t="str">
        <f t="shared" si="693"/>
        <v>-</v>
      </c>
      <c r="P523" s="29" t="str">
        <f t="shared" si="694"/>
        <v>-</v>
      </c>
      <c r="Q523" s="29" t="str">
        <f t="shared" si="695"/>
        <v>節</v>
      </c>
      <c r="R523" s="29" t="str">
        <f t="shared" si="696"/>
        <v>事項</v>
      </c>
      <c r="U523" s="9" t="s">
        <v>1168</v>
      </c>
      <c r="V523" s="136" t="str">
        <f t="shared" si="634"/>
        <v>健康局</v>
      </c>
      <c r="X523" s="9">
        <f t="shared" si="635"/>
        <v>1</v>
      </c>
      <c r="Y523" s="9">
        <f t="shared" si="636"/>
        <v>1</v>
      </c>
      <c r="Z523" s="9">
        <f t="shared" si="637"/>
        <v>2</v>
      </c>
      <c r="AA523" s="9">
        <f t="shared" si="638"/>
        <v>2</v>
      </c>
      <c r="AB523" s="11" t="str">
        <f t="shared" si="639"/>
        <v xml:space="preserve">③
</v>
      </c>
      <c r="AD523" s="43">
        <f t="shared" si="640"/>
        <v>0</v>
      </c>
      <c r="AE523" s="43">
        <f t="shared" si="641"/>
        <v>10.5</v>
      </c>
      <c r="AF523" s="43">
        <f t="shared" si="642"/>
        <v>19</v>
      </c>
      <c r="AH523" s="12" t="str">
        <f t="shared" si="747"/>
        <v>17款　府支出金</v>
      </c>
      <c r="AI523" s="12" t="str">
        <f t="shared" si="748"/>
        <v>1項　府負担金</v>
      </c>
      <c r="AJ523" s="12" t="str">
        <f t="shared" si="749"/>
        <v>2目　健康費府負担金</v>
      </c>
      <c r="AK523" s="12" t="str">
        <f t="shared" si="750"/>
        <v>1節　予防接種費負担金</v>
      </c>
      <c r="AM523" s="12" t="str">
        <f t="shared" si="751"/>
        <v>17款　府支出金1項　府負担金2目　健康費府負担金1節　予防接種費負担金</v>
      </c>
      <c r="AP523" s="12" t="str">
        <f t="shared" si="752"/>
        <v>17款　府支出金1項　府負担金2目　健康費府負担金1節　予防接種費負担金</v>
      </c>
      <c r="AQ523" s="9" t="str">
        <f t="shared" si="753"/>
        <v>17款　府支出金1項　府負担金2目　健康費府負担金1節　予防接種費負担金健康局</v>
      </c>
    </row>
    <row r="524" spans="1:43" ht="27" thickBot="1">
      <c r="A524" s="149">
        <f t="shared" si="643"/>
        <v>517</v>
      </c>
      <c r="B524" s="153"/>
      <c r="C524" s="153"/>
      <c r="D524" s="153"/>
      <c r="E524" s="154" t="s">
        <v>212</v>
      </c>
      <c r="F524" s="63" t="s">
        <v>619</v>
      </c>
      <c r="G524" s="155" t="s">
        <v>82</v>
      </c>
      <c r="H524" s="65">
        <v>52399</v>
      </c>
      <c r="I524" s="65"/>
      <c r="J524" s="65">
        <f t="shared" si="722"/>
        <v>-52399</v>
      </c>
      <c r="K524" s="67"/>
      <c r="L524" s="124"/>
      <c r="M524" s="115" t="str">
        <f t="shared" si="723"/>
        <v/>
      </c>
      <c r="N524" s="29" t="str">
        <f t="shared" si="692"/>
        <v>-</v>
      </c>
      <c r="O524" s="29" t="str">
        <f t="shared" si="693"/>
        <v>-</v>
      </c>
      <c r="P524" s="29" t="str">
        <f t="shared" si="694"/>
        <v>-</v>
      </c>
      <c r="Q524" s="29" t="str">
        <f t="shared" si="695"/>
        <v>節</v>
      </c>
      <c r="R524" s="29" t="str">
        <f t="shared" si="696"/>
        <v>事項</v>
      </c>
      <c r="U524" s="9" t="s">
        <v>1168</v>
      </c>
      <c r="V524" s="136" t="str">
        <f t="shared" si="634"/>
        <v>健康局</v>
      </c>
      <c r="X524" s="9">
        <f t="shared" si="635"/>
        <v>1</v>
      </c>
      <c r="Y524" s="9">
        <f t="shared" si="636"/>
        <v>1</v>
      </c>
      <c r="Z524" s="9">
        <f t="shared" si="637"/>
        <v>1</v>
      </c>
      <c r="AA524" s="9">
        <f t="shared" si="638"/>
        <v>1</v>
      </c>
      <c r="AB524" s="11" t="str">
        <f t="shared" si="639"/>
        <v xml:space="preserve">②
</v>
      </c>
      <c r="AD524" s="43">
        <f t="shared" si="640"/>
        <v>0</v>
      </c>
      <c r="AE524" s="43">
        <f t="shared" si="641"/>
        <v>10.5</v>
      </c>
      <c r="AF524" s="43">
        <f t="shared" si="642"/>
        <v>16</v>
      </c>
      <c r="AH524" s="12" t="str">
        <f t="shared" si="747"/>
        <v>17款　府支出金</v>
      </c>
      <c r="AI524" s="12" t="str">
        <f t="shared" si="748"/>
        <v>1項　府負担金</v>
      </c>
      <c r="AJ524" s="12" t="str">
        <f t="shared" si="749"/>
        <v>2目　健康費府負担金</v>
      </c>
      <c r="AK524" s="12" t="str">
        <f t="shared" si="750"/>
        <v>2節　保健医療費負担金</v>
      </c>
      <c r="AM524" s="12" t="str">
        <f t="shared" si="751"/>
        <v>17款　府支出金1項　府負担金2目　健康費府負担金2節　保健医療費負担金</v>
      </c>
      <c r="AP524" s="12" t="str">
        <f t="shared" si="752"/>
        <v>17款　府支出金1項　府負担金2目　健康費府負担金2節　保健医療費負担金</v>
      </c>
      <c r="AQ524" s="9" t="str">
        <f t="shared" si="753"/>
        <v>17款　府支出金1項　府負担金2目　健康費府負担金2節　保健医療費負担金健康局</v>
      </c>
    </row>
    <row r="525" spans="1:43" ht="26.4">
      <c r="A525" s="148">
        <f t="shared" ref="A525:A588" si="754">A524+1</f>
        <v>518</v>
      </c>
      <c r="B525" s="45"/>
      <c r="C525" s="45"/>
      <c r="D525" s="366" t="s">
        <v>213</v>
      </c>
      <c r="E525" s="368"/>
      <c r="F525" s="93"/>
      <c r="G525" s="94"/>
      <c r="H525" s="51">
        <f>SUM(H526,H529)</f>
        <v>18894325</v>
      </c>
      <c r="I525" s="51">
        <f>SUM(I526,I529)</f>
        <v>0</v>
      </c>
      <c r="J525" s="51">
        <f t="shared" si="722"/>
        <v>-18894325</v>
      </c>
      <c r="K525" s="92"/>
      <c r="L525" s="122"/>
      <c r="M525" s="115" t="str">
        <f t="shared" si="723"/>
        <v/>
      </c>
      <c r="N525" s="29" t="str">
        <f t="shared" si="692"/>
        <v>-</v>
      </c>
      <c r="O525" s="29" t="str">
        <f t="shared" si="693"/>
        <v>-</v>
      </c>
      <c r="P525" s="29" t="str">
        <f t="shared" si="694"/>
        <v>目</v>
      </c>
      <c r="Q525" s="29" t="str">
        <f t="shared" si="695"/>
        <v>-</v>
      </c>
      <c r="R525" s="29" t="str">
        <f t="shared" si="696"/>
        <v>-</v>
      </c>
      <c r="U525" s="9" t="s">
        <v>1168</v>
      </c>
      <c r="V525" s="136" t="str">
        <f t="shared" si="634"/>
        <v/>
      </c>
      <c r="X525" s="9">
        <f t="shared" si="635"/>
        <v>1</v>
      </c>
      <c r="Y525" s="9">
        <f t="shared" si="636"/>
        <v>1</v>
      </c>
      <c r="Z525" s="9">
        <f t="shared" si="637"/>
        <v>1</v>
      </c>
      <c r="AA525" s="9">
        <f t="shared" si="638"/>
        <v>1</v>
      </c>
      <c r="AB525" s="11" t="str">
        <f t="shared" si="639"/>
        <v xml:space="preserve">②
</v>
      </c>
      <c r="AD525" s="43">
        <f t="shared" si="640"/>
        <v>13.5</v>
      </c>
      <c r="AE525" s="43">
        <f t="shared" si="641"/>
        <v>0</v>
      </c>
      <c r="AF525" s="43">
        <f t="shared" si="642"/>
        <v>0</v>
      </c>
      <c r="AH525" s="12" t="str">
        <f t="shared" si="747"/>
        <v>17款　府支出金</v>
      </c>
      <c r="AI525" s="12" t="str">
        <f t="shared" si="748"/>
        <v>1項　府負担金</v>
      </c>
      <c r="AJ525" s="12" t="str">
        <f t="shared" si="749"/>
        <v>3目　こども青少年費府負担金</v>
      </c>
      <c r="AK525" s="12">
        <f t="shared" si="750"/>
        <v>0</v>
      </c>
      <c r="AM525" s="12" t="str">
        <f t="shared" si="751"/>
        <v>17款　府支出金1項　府負担金3目　こども青少年費府負担金</v>
      </c>
      <c r="AP525" s="12" t="str">
        <f t="shared" si="752"/>
        <v>17款　府支出金1項　府負担金3目　こども青少年費府負担金</v>
      </c>
      <c r="AQ525" s="9" t="str">
        <f t="shared" si="753"/>
        <v>17款　府支出金1項　府負担金3目　こども青少年費府負担金</v>
      </c>
    </row>
    <row r="526" spans="1:43" ht="26.4">
      <c r="A526" s="148">
        <f t="shared" si="754"/>
        <v>519</v>
      </c>
      <c r="B526" s="45"/>
      <c r="C526" s="45"/>
      <c r="D526" s="45"/>
      <c r="E526" s="108" t="s">
        <v>12</v>
      </c>
      <c r="F526" s="93"/>
      <c r="G526" s="94"/>
      <c r="H526" s="51">
        <f>SUM(H527:H528)</f>
        <v>13003406</v>
      </c>
      <c r="I526" s="51">
        <f>SUM(I527:I528)</f>
        <v>0</v>
      </c>
      <c r="J526" s="51">
        <f t="shared" si="722"/>
        <v>-13003406</v>
      </c>
      <c r="K526" s="92"/>
      <c r="L526" s="122"/>
      <c r="M526" s="115" t="str">
        <f t="shared" si="723"/>
        <v/>
      </c>
      <c r="N526" s="29" t="str">
        <f t="shared" si="692"/>
        <v>-</v>
      </c>
      <c r="O526" s="29" t="str">
        <f t="shared" si="693"/>
        <v>-</v>
      </c>
      <c r="P526" s="29" t="str">
        <f t="shared" si="694"/>
        <v>-</v>
      </c>
      <c r="Q526" s="29" t="str">
        <f t="shared" si="695"/>
        <v>節</v>
      </c>
      <c r="R526" s="29" t="str">
        <f t="shared" si="696"/>
        <v>-</v>
      </c>
      <c r="U526" s="9" t="s">
        <v>1168</v>
      </c>
      <c r="V526" s="136" t="str">
        <f t="shared" si="634"/>
        <v/>
      </c>
      <c r="X526" s="9">
        <f t="shared" si="635"/>
        <v>1</v>
      </c>
      <c r="Y526" s="9">
        <f t="shared" si="636"/>
        <v>1</v>
      </c>
      <c r="Z526" s="9">
        <f t="shared" si="637"/>
        <v>1</v>
      </c>
      <c r="AA526" s="9">
        <f t="shared" si="638"/>
        <v>1</v>
      </c>
      <c r="AB526" s="11" t="str">
        <f t="shared" si="639"/>
        <v xml:space="preserve">②
</v>
      </c>
      <c r="AD526" s="43">
        <f t="shared" si="640"/>
        <v>0</v>
      </c>
      <c r="AE526" s="43">
        <f t="shared" si="641"/>
        <v>11.5</v>
      </c>
      <c r="AF526" s="43">
        <f t="shared" si="642"/>
        <v>0</v>
      </c>
      <c r="AH526" s="12" t="str">
        <f t="shared" si="747"/>
        <v>17款　府支出金</v>
      </c>
      <c r="AI526" s="12" t="str">
        <f t="shared" si="748"/>
        <v>1項　府負担金</v>
      </c>
      <c r="AJ526" s="12" t="str">
        <f t="shared" si="749"/>
        <v>3目　こども青少年費府負担金</v>
      </c>
      <c r="AK526" s="12" t="str">
        <f t="shared" si="750"/>
        <v>1節　こども育成費負担金</v>
      </c>
      <c r="AM526" s="12" t="str">
        <f t="shared" si="751"/>
        <v>17款　府支出金1項　府負担金3目　こども青少年費府負担金1節　こども育成費負担金</v>
      </c>
      <c r="AP526" s="12" t="str">
        <f t="shared" si="752"/>
        <v>17款　府支出金1項　府負担金3目　こども青少年費府負担金1節　こども育成費負担金</v>
      </c>
      <c r="AQ526" s="9" t="str">
        <f t="shared" si="753"/>
        <v>17款　府支出金1項　府負担金3目　こども青少年費府負担金1節　こども育成費負担金</v>
      </c>
    </row>
    <row r="527" spans="1:43" ht="39.6">
      <c r="A527" s="90">
        <f t="shared" si="754"/>
        <v>520</v>
      </c>
      <c r="B527" s="45"/>
      <c r="C527" s="45"/>
      <c r="D527" s="45"/>
      <c r="E527" s="107"/>
      <c r="F527" s="46" t="s">
        <v>744</v>
      </c>
      <c r="G527" s="47" t="s">
        <v>614</v>
      </c>
      <c r="H527" s="41">
        <v>12245723</v>
      </c>
      <c r="I527" s="41"/>
      <c r="J527" s="41">
        <f t="shared" ref="J527" si="755">+I527-H527</f>
        <v>-12245723</v>
      </c>
      <c r="K527" s="42"/>
      <c r="L527" s="121"/>
      <c r="M527" s="115" t="str">
        <f t="shared" ref="M527" si="756">IF(AND(I527&lt;&gt;0,H527=0),"○","")</f>
        <v/>
      </c>
      <c r="N527" s="29" t="str">
        <f t="shared" si="692"/>
        <v>-</v>
      </c>
      <c r="O527" s="29" t="str">
        <f t="shared" si="693"/>
        <v>-</v>
      </c>
      <c r="P527" s="29" t="str">
        <f t="shared" si="694"/>
        <v>-</v>
      </c>
      <c r="Q527" s="29" t="str">
        <f t="shared" si="695"/>
        <v>-</v>
      </c>
      <c r="R527" s="29" t="str">
        <f t="shared" si="696"/>
        <v>事項</v>
      </c>
      <c r="U527" s="9" t="s">
        <v>1168</v>
      </c>
      <c r="V527" s="136" t="str">
        <f t="shared" si="634"/>
        <v>こども
青少年局</v>
      </c>
      <c r="X527" s="9">
        <f t="shared" si="635"/>
        <v>1</v>
      </c>
      <c r="Y527" s="9">
        <f t="shared" si="636"/>
        <v>1</v>
      </c>
      <c r="Z527" s="9">
        <f t="shared" si="637"/>
        <v>2</v>
      </c>
      <c r="AA527" s="9">
        <f t="shared" si="638"/>
        <v>2</v>
      </c>
      <c r="AB527" s="11" t="str">
        <f t="shared" si="639"/>
        <v xml:space="preserve">③
</v>
      </c>
      <c r="AD527" s="43">
        <f t="shared" si="640"/>
        <v>0</v>
      </c>
      <c r="AE527" s="43">
        <f t="shared" si="641"/>
        <v>0</v>
      </c>
      <c r="AF527" s="43">
        <f t="shared" si="642"/>
        <v>22</v>
      </c>
      <c r="AH527" s="12" t="str">
        <f t="shared" si="747"/>
        <v>17款　府支出金</v>
      </c>
      <c r="AI527" s="12" t="str">
        <f t="shared" si="748"/>
        <v>1項　府負担金</v>
      </c>
      <c r="AJ527" s="12" t="str">
        <f t="shared" si="749"/>
        <v>3目　こども青少年費府負担金</v>
      </c>
      <c r="AK527" s="12" t="str">
        <f t="shared" si="750"/>
        <v>事項</v>
      </c>
      <c r="AM527" s="12">
        <f t="shared" si="751"/>
        <v>0</v>
      </c>
      <c r="AP527" s="12" t="str">
        <f t="shared" si="752"/>
        <v>17款　府支出金1項　府負担金3目　こども青少年費府負担金1節　こども育成費負担金</v>
      </c>
      <c r="AQ527" s="9" t="str">
        <f t="shared" si="753"/>
        <v>17款　府支出金1項　府負担金3目　こども青少年費府負担金1節　こども育成費負担金こども
青少年局</v>
      </c>
    </row>
    <row r="528" spans="1:43" ht="39.6">
      <c r="A528" s="148">
        <f t="shared" si="754"/>
        <v>521</v>
      </c>
      <c r="B528" s="45"/>
      <c r="C528" s="45"/>
      <c r="D528" s="45"/>
      <c r="E528" s="108"/>
      <c r="F528" s="93" t="s">
        <v>1336</v>
      </c>
      <c r="G528" s="94" t="s">
        <v>614</v>
      </c>
      <c r="H528" s="51">
        <v>757683</v>
      </c>
      <c r="I528" s="51"/>
      <c r="J528" s="51">
        <f t="shared" si="722"/>
        <v>-757683</v>
      </c>
      <c r="K528" s="92"/>
      <c r="L528" s="122"/>
      <c r="M528" s="115" t="str">
        <f t="shared" si="723"/>
        <v/>
      </c>
      <c r="N528" s="29" t="str">
        <f t="shared" si="692"/>
        <v>-</v>
      </c>
      <c r="O528" s="29" t="str">
        <f t="shared" si="693"/>
        <v>-</v>
      </c>
      <c r="P528" s="29" t="str">
        <f t="shared" si="694"/>
        <v>-</v>
      </c>
      <c r="Q528" s="29" t="str">
        <f t="shared" si="695"/>
        <v>-</v>
      </c>
      <c r="R528" s="29" t="str">
        <f t="shared" si="696"/>
        <v>事項</v>
      </c>
      <c r="U528" s="9" t="s">
        <v>1168</v>
      </c>
      <c r="V528" s="136" t="str">
        <f t="shared" si="634"/>
        <v>こども
青少年局</v>
      </c>
      <c r="X528" s="9">
        <f t="shared" si="635"/>
        <v>1</v>
      </c>
      <c r="Y528" s="9">
        <f t="shared" si="636"/>
        <v>1</v>
      </c>
      <c r="Z528" s="9">
        <f t="shared" si="637"/>
        <v>2</v>
      </c>
      <c r="AA528" s="9">
        <f t="shared" si="638"/>
        <v>2</v>
      </c>
      <c r="AB528" s="11" t="str">
        <f t="shared" si="639"/>
        <v xml:space="preserve">③
</v>
      </c>
      <c r="AD528" s="43">
        <f t="shared" si="640"/>
        <v>0</v>
      </c>
      <c r="AE528" s="43">
        <f t="shared" si="641"/>
        <v>0</v>
      </c>
      <c r="AF528" s="43">
        <f t="shared" si="642"/>
        <v>21</v>
      </c>
      <c r="AH528" s="12" t="str">
        <f t="shared" si="747"/>
        <v>17款　府支出金</v>
      </c>
      <c r="AI528" s="12" t="str">
        <f t="shared" si="748"/>
        <v>1項　府負担金</v>
      </c>
      <c r="AJ528" s="12" t="str">
        <f t="shared" si="749"/>
        <v>3目　こども青少年費府負担金</v>
      </c>
      <c r="AK528" s="12" t="str">
        <f t="shared" si="750"/>
        <v>事項</v>
      </c>
      <c r="AM528" s="12">
        <f t="shared" si="751"/>
        <v>0</v>
      </c>
      <c r="AP528" s="12" t="str">
        <f t="shared" si="752"/>
        <v>17款　府支出金1項　府負担金3目　こども青少年費府負担金1節　こども育成費負担金</v>
      </c>
      <c r="AQ528" s="9" t="str">
        <f t="shared" si="753"/>
        <v>17款　府支出金1項　府負担金3目　こども青少年費府負担金1節　こども育成費負担金こども
青少年局</v>
      </c>
    </row>
    <row r="529" spans="1:43" ht="26.4">
      <c r="A529" s="90">
        <f t="shared" si="754"/>
        <v>522</v>
      </c>
      <c r="B529" s="45"/>
      <c r="C529" s="45"/>
      <c r="D529" s="45"/>
      <c r="E529" s="108" t="s">
        <v>13</v>
      </c>
      <c r="F529" s="46" t="s">
        <v>1049</v>
      </c>
      <c r="G529" s="47" t="s">
        <v>614</v>
      </c>
      <c r="H529" s="41">
        <v>5890919</v>
      </c>
      <c r="I529" s="41"/>
      <c r="J529" s="41">
        <f t="shared" si="722"/>
        <v>-5890919</v>
      </c>
      <c r="K529" s="42"/>
      <c r="L529" s="121"/>
      <c r="M529" s="115" t="str">
        <f t="shared" si="723"/>
        <v/>
      </c>
      <c r="N529" s="29" t="str">
        <f t="shared" si="692"/>
        <v>-</v>
      </c>
      <c r="O529" s="29" t="str">
        <f t="shared" si="693"/>
        <v>-</v>
      </c>
      <c r="P529" s="29" t="str">
        <f t="shared" si="694"/>
        <v>-</v>
      </c>
      <c r="Q529" s="29" t="str">
        <f t="shared" si="695"/>
        <v>節</v>
      </c>
      <c r="R529" s="29" t="str">
        <f t="shared" si="696"/>
        <v>事項</v>
      </c>
      <c r="U529" s="9" t="s">
        <v>1168</v>
      </c>
      <c r="V529" s="136" t="str">
        <f t="shared" si="634"/>
        <v>こども
青少年局</v>
      </c>
      <c r="X529" s="9">
        <f t="shared" si="635"/>
        <v>1</v>
      </c>
      <c r="Y529" s="9">
        <f t="shared" si="636"/>
        <v>1</v>
      </c>
      <c r="Z529" s="9">
        <f t="shared" si="637"/>
        <v>1</v>
      </c>
      <c r="AA529" s="9">
        <f t="shared" si="638"/>
        <v>1</v>
      </c>
      <c r="AB529" s="11" t="str">
        <f t="shared" si="639"/>
        <v xml:space="preserve">②
</v>
      </c>
      <c r="AD529" s="43">
        <f t="shared" si="640"/>
        <v>0</v>
      </c>
      <c r="AE529" s="43">
        <f t="shared" si="641"/>
        <v>10.5</v>
      </c>
      <c r="AF529" s="43">
        <f t="shared" si="642"/>
        <v>14</v>
      </c>
      <c r="AH529" s="12" t="str">
        <f t="shared" si="747"/>
        <v>17款　府支出金</v>
      </c>
      <c r="AI529" s="12" t="str">
        <f t="shared" si="748"/>
        <v>1項　府負担金</v>
      </c>
      <c r="AJ529" s="12" t="str">
        <f t="shared" si="749"/>
        <v>3目　こども青少年費府負担金</v>
      </c>
      <c r="AK529" s="12" t="str">
        <f t="shared" si="750"/>
        <v>2節　児童福祉費負担金</v>
      </c>
      <c r="AM529" s="12" t="str">
        <f t="shared" si="751"/>
        <v>17款　府支出金1項　府負担金3目　こども青少年費府負担金2節　児童福祉費負担金</v>
      </c>
      <c r="AP529" s="12" t="str">
        <f t="shared" si="752"/>
        <v>17款　府支出金1項　府負担金3目　こども青少年費府負担金2節　児童福祉費負担金</v>
      </c>
      <c r="AQ529" s="9" t="str">
        <f t="shared" si="753"/>
        <v>17款　府支出金1項　府負担金3目　こども青少年費府負担金2節　児童福祉費負担金こども
青少年局</v>
      </c>
    </row>
    <row r="530" spans="1:43" ht="26.4">
      <c r="A530" s="90">
        <f t="shared" si="754"/>
        <v>523</v>
      </c>
      <c r="B530" s="45"/>
      <c r="C530" s="45"/>
      <c r="D530" s="331" t="s">
        <v>1206</v>
      </c>
      <c r="E530" s="333"/>
      <c r="F530" s="46"/>
      <c r="G530" s="47"/>
      <c r="H530" s="41">
        <f>SUM(H531)</f>
        <v>0</v>
      </c>
      <c r="I530" s="41">
        <f>SUM(I531)</f>
        <v>0</v>
      </c>
      <c r="J530" s="41">
        <f t="shared" si="722"/>
        <v>0</v>
      </c>
      <c r="K530" s="42"/>
      <c r="L530" s="121"/>
      <c r="M530" s="115" t="str">
        <f t="shared" si="723"/>
        <v/>
      </c>
      <c r="N530" s="29" t="str">
        <f t="shared" si="692"/>
        <v>-</v>
      </c>
      <c r="O530" s="29" t="str">
        <f t="shared" si="693"/>
        <v>-</v>
      </c>
      <c r="P530" s="29" t="str">
        <f t="shared" si="694"/>
        <v>目</v>
      </c>
      <c r="Q530" s="29" t="str">
        <f t="shared" si="695"/>
        <v>-</v>
      </c>
      <c r="R530" s="29" t="str">
        <f t="shared" si="696"/>
        <v>-</v>
      </c>
      <c r="U530" s="9" t="s">
        <v>1168</v>
      </c>
      <c r="V530" s="136" t="str">
        <f t="shared" si="634"/>
        <v/>
      </c>
      <c r="X530" s="9">
        <f t="shared" si="635"/>
        <v>1</v>
      </c>
      <c r="Y530" s="9">
        <f t="shared" si="636"/>
        <v>1</v>
      </c>
      <c r="Z530" s="9">
        <f t="shared" si="637"/>
        <v>1</v>
      </c>
      <c r="AA530" s="9">
        <f t="shared" si="638"/>
        <v>1</v>
      </c>
      <c r="AB530" s="11" t="str">
        <f t="shared" si="639"/>
        <v xml:space="preserve">②
</v>
      </c>
      <c r="AD530" s="43">
        <f t="shared" si="640"/>
        <v>9</v>
      </c>
      <c r="AE530" s="43">
        <f t="shared" si="641"/>
        <v>0</v>
      </c>
      <c r="AF530" s="43">
        <f t="shared" si="642"/>
        <v>0</v>
      </c>
      <c r="AH530" s="12" t="str">
        <f t="shared" si="747"/>
        <v>17款　府支出金</v>
      </c>
      <c r="AI530" s="12" t="str">
        <f t="shared" si="748"/>
        <v>1項　府負担金</v>
      </c>
      <c r="AJ530" s="12" t="str">
        <f t="shared" si="749"/>
        <v>（住宅費府負担金）</v>
      </c>
      <c r="AK530" s="12">
        <f t="shared" si="750"/>
        <v>0</v>
      </c>
      <c r="AM530" s="12" t="str">
        <f t="shared" si="751"/>
        <v>17款　府支出金1項　府負担金（住宅費府負担金）</v>
      </c>
      <c r="AP530" s="12" t="str">
        <f t="shared" si="752"/>
        <v>17款　府支出金1項　府負担金（住宅費府負担金）</v>
      </c>
      <c r="AQ530" s="9" t="str">
        <f t="shared" si="753"/>
        <v>17款　府支出金1項　府負担金（住宅費府負担金）</v>
      </c>
    </row>
    <row r="531" spans="1:43" ht="39.6">
      <c r="A531" s="90">
        <f t="shared" si="754"/>
        <v>524</v>
      </c>
      <c r="B531" s="45"/>
      <c r="C531" s="45"/>
      <c r="D531" s="45"/>
      <c r="E531" s="108" t="s">
        <v>1207</v>
      </c>
      <c r="F531" s="46" t="s">
        <v>1337</v>
      </c>
      <c r="G531" s="47" t="s">
        <v>803</v>
      </c>
      <c r="H531" s="41">
        <v>0</v>
      </c>
      <c r="I531" s="41"/>
      <c r="J531" s="41">
        <f t="shared" si="722"/>
        <v>0</v>
      </c>
      <c r="K531" s="42"/>
      <c r="L531" s="121"/>
      <c r="M531" s="115" t="str">
        <f t="shared" si="723"/>
        <v/>
      </c>
      <c r="N531" s="29" t="str">
        <f t="shared" si="692"/>
        <v>-</v>
      </c>
      <c r="O531" s="29" t="str">
        <f t="shared" si="693"/>
        <v>-</v>
      </c>
      <c r="P531" s="29" t="str">
        <f t="shared" si="694"/>
        <v>-</v>
      </c>
      <c r="Q531" s="29" t="str">
        <f t="shared" si="695"/>
        <v>節</v>
      </c>
      <c r="R531" s="29" t="str">
        <f t="shared" si="696"/>
        <v>事項</v>
      </c>
      <c r="U531" s="9" t="s">
        <v>1168</v>
      </c>
      <c r="V531" s="136" t="str">
        <f t="shared" ref="V531:V597" si="757">IF(G531&lt;&gt;"",G531,"")</f>
        <v>都市整備局</v>
      </c>
      <c r="X531" s="9">
        <f t="shared" ref="X531:X597" si="758">IF(LENB(D531)/2&gt;13.5,2,1)</f>
        <v>1</v>
      </c>
      <c r="Y531" s="9">
        <f t="shared" ref="Y531:Y597" si="759">IF(LENB(E531)/2&gt;26.5,3,IF(LENB(E531)/2&gt;13.5,2,1))</f>
        <v>1</v>
      </c>
      <c r="Z531" s="9">
        <f t="shared" ref="Z531:Z597" si="760">IF(LENB(F531)/2&gt;51,4,IF(LENB(F531)/2&gt;34,3,IF(LENB(F531)/2&gt;17,2,1)))</f>
        <v>2</v>
      </c>
      <c r="AA531" s="9">
        <f t="shared" ref="AA531:AA597" si="761">MAX(X531:Z531)</f>
        <v>2</v>
      </c>
      <c r="AB531" s="11" t="str">
        <f t="shared" ref="AB531:AB597" si="762">IF(AA531=4,"⑤"&amp;CHAR(10)&amp;CHAR(10)&amp;CHAR(10)&amp;CHAR(10),IF(AA531=3,"④"&amp;CHAR(10)&amp;CHAR(10)&amp;CHAR(10),IF(AA531=2,"③"&amp;CHAR(10)&amp;CHAR(10),"②"&amp;CHAR(10))))</f>
        <v xml:space="preserve">③
</v>
      </c>
      <c r="AD531" s="43">
        <f t="shared" ref="AD531:AD597" si="763">LENB(D531)/2</f>
        <v>0</v>
      </c>
      <c r="AE531" s="43">
        <f t="shared" ref="AE531:AE597" si="764">LENB(E531)/2</f>
        <v>10</v>
      </c>
      <c r="AF531" s="43">
        <f t="shared" ref="AF531:AF597" si="765">LENB(F531)/2</f>
        <v>18</v>
      </c>
      <c r="AH531" s="12" t="str">
        <f t="shared" ref="AH531:AH590" si="766">IF(N531="款",B531,AH530)</f>
        <v>17款　府支出金</v>
      </c>
      <c r="AI531" s="12" t="str">
        <f t="shared" ref="AI531:AI590" si="767">IF(AH530=AH531,IF(O531="項",C531,AI530),0)</f>
        <v>1項　府負担金</v>
      </c>
      <c r="AJ531" s="12" t="str">
        <f t="shared" ref="AJ531:AJ590" si="768">IF(AI530=AI531,IF(P531="目",D531,AJ530),0)</f>
        <v>（住宅費府負担金）</v>
      </c>
      <c r="AK531" s="12" t="str">
        <f t="shared" ref="AK531:AK590" si="769">IF(AJ530=AJ531,IF(Q531="節",E531,"事項"),0)</f>
        <v>（住宅管理費負担金）</v>
      </c>
      <c r="AM531" s="12" t="str">
        <f t="shared" ref="AM531:AM590" si="770">IF(AI531=0,AH531,IF(AJ531=0,CONCATENATE(AH531,AI531),IF(AK531=0,CONCATENATE(AH531,AI531,AJ531),IF(AK531="事項",0,CONCATENATE(AH531,AI531,AJ531,AK531)))))</f>
        <v>17款　府支出金1項　府負担金（住宅費府負担金）（住宅管理費負担金）</v>
      </c>
      <c r="AP531" s="12" t="str">
        <f t="shared" ref="AP531:AP590" si="771">IF(AM531=0,AP530,AM531)</f>
        <v>17款　府支出金1項　府負担金（住宅費府負担金）（住宅管理費負担金）</v>
      </c>
      <c r="AQ531" s="9" t="str">
        <f t="shared" ref="AQ531:AQ590" si="772">CONCATENATE(AP531,V531)</f>
        <v>17款　府支出金1項　府負担金（住宅費府負担金）（住宅管理費負担金）都市整備局</v>
      </c>
    </row>
    <row r="532" spans="1:43" ht="26.4">
      <c r="A532" s="90">
        <f t="shared" si="754"/>
        <v>525</v>
      </c>
      <c r="B532" s="45"/>
      <c r="C532" s="331" t="s">
        <v>214</v>
      </c>
      <c r="D532" s="332"/>
      <c r="E532" s="333"/>
      <c r="F532" s="39"/>
      <c r="G532" s="40"/>
      <c r="H532" s="41">
        <f>SUM(H533,H543,H551,H559,H572,H575,H589,H580,H584,H578)</f>
        <v>14205883</v>
      </c>
      <c r="I532" s="41">
        <f>SUM(I533,I543,I551,I559,I572,I575,I589,I580,I584,I578)</f>
        <v>89437</v>
      </c>
      <c r="J532" s="41">
        <f t="shared" si="722"/>
        <v>-14116446</v>
      </c>
      <c r="K532" s="42"/>
      <c r="L532" s="121"/>
      <c r="M532" s="115" t="str">
        <f t="shared" si="723"/>
        <v/>
      </c>
      <c r="N532" s="29" t="str">
        <f t="shared" si="692"/>
        <v>-</v>
      </c>
      <c r="O532" s="29" t="str">
        <f t="shared" si="693"/>
        <v>項</v>
      </c>
      <c r="P532" s="29" t="str">
        <f t="shared" si="694"/>
        <v>-</v>
      </c>
      <c r="Q532" s="29" t="str">
        <f t="shared" si="695"/>
        <v>-</v>
      </c>
      <c r="R532" s="29" t="str">
        <f t="shared" si="696"/>
        <v>-</v>
      </c>
      <c r="U532" s="9" t="s">
        <v>1168</v>
      </c>
      <c r="V532" s="136" t="str">
        <f t="shared" si="757"/>
        <v/>
      </c>
      <c r="X532" s="9">
        <f t="shared" si="758"/>
        <v>1</v>
      </c>
      <c r="Y532" s="9">
        <f t="shared" si="759"/>
        <v>1</v>
      </c>
      <c r="Z532" s="9">
        <f t="shared" si="760"/>
        <v>1</v>
      </c>
      <c r="AA532" s="9">
        <f t="shared" si="761"/>
        <v>1</v>
      </c>
      <c r="AB532" s="11" t="str">
        <f t="shared" si="762"/>
        <v xml:space="preserve">②
</v>
      </c>
      <c r="AD532" s="43">
        <f t="shared" si="763"/>
        <v>0</v>
      </c>
      <c r="AE532" s="43">
        <f t="shared" si="764"/>
        <v>0</v>
      </c>
      <c r="AF532" s="43">
        <f t="shared" si="765"/>
        <v>0</v>
      </c>
      <c r="AH532" s="12" t="str">
        <f t="shared" si="766"/>
        <v>17款　府支出金</v>
      </c>
      <c r="AI532" s="12" t="str">
        <f t="shared" si="767"/>
        <v>2項　府補助金</v>
      </c>
      <c r="AJ532" s="12">
        <f t="shared" si="768"/>
        <v>0</v>
      </c>
      <c r="AK532" s="12">
        <f t="shared" si="769"/>
        <v>0</v>
      </c>
      <c r="AM532" s="12" t="str">
        <f t="shared" si="770"/>
        <v>17款　府支出金2項　府補助金</v>
      </c>
      <c r="AP532" s="12" t="str">
        <f t="shared" si="771"/>
        <v>17款　府支出金2項　府補助金</v>
      </c>
      <c r="AQ532" s="9" t="str">
        <f t="shared" si="772"/>
        <v>17款　府支出金2項　府補助金</v>
      </c>
    </row>
    <row r="533" spans="1:43" ht="26.4">
      <c r="A533" s="90">
        <f t="shared" si="754"/>
        <v>526</v>
      </c>
      <c r="B533" s="45"/>
      <c r="C533" s="44"/>
      <c r="D533" s="331" t="s">
        <v>215</v>
      </c>
      <c r="E533" s="333"/>
      <c r="F533" s="46"/>
      <c r="G533" s="47"/>
      <c r="H533" s="41">
        <f>SUM(H534:H535)</f>
        <v>30707</v>
      </c>
      <c r="I533" s="41">
        <f>SUM(I534:I535)</f>
        <v>0</v>
      </c>
      <c r="J533" s="41">
        <f t="shared" si="722"/>
        <v>-30707</v>
      </c>
      <c r="K533" s="42"/>
      <c r="L533" s="121"/>
      <c r="M533" s="115" t="str">
        <f t="shared" si="723"/>
        <v/>
      </c>
      <c r="N533" s="29" t="str">
        <f t="shared" si="692"/>
        <v>-</v>
      </c>
      <c r="O533" s="29" t="str">
        <f t="shared" si="693"/>
        <v>-</v>
      </c>
      <c r="P533" s="29" t="str">
        <f t="shared" si="694"/>
        <v>目</v>
      </c>
      <c r="Q533" s="29" t="str">
        <f t="shared" si="695"/>
        <v>-</v>
      </c>
      <c r="R533" s="29" t="str">
        <f t="shared" si="696"/>
        <v>-</v>
      </c>
      <c r="U533" s="9" t="s">
        <v>1168</v>
      </c>
      <c r="V533" s="136" t="str">
        <f t="shared" si="757"/>
        <v/>
      </c>
      <c r="X533" s="9">
        <f t="shared" si="758"/>
        <v>1</v>
      </c>
      <c r="Y533" s="9">
        <f t="shared" si="759"/>
        <v>1</v>
      </c>
      <c r="Z533" s="9">
        <f t="shared" si="760"/>
        <v>1</v>
      </c>
      <c r="AA533" s="9">
        <f t="shared" si="761"/>
        <v>1</v>
      </c>
      <c r="AB533" s="11" t="str">
        <f t="shared" si="762"/>
        <v xml:space="preserve">②
</v>
      </c>
      <c r="AD533" s="43">
        <f t="shared" si="763"/>
        <v>9.5</v>
      </c>
      <c r="AE533" s="43">
        <f t="shared" si="764"/>
        <v>0</v>
      </c>
      <c r="AF533" s="43">
        <f t="shared" si="765"/>
        <v>0</v>
      </c>
      <c r="AH533" s="12" t="str">
        <f t="shared" si="766"/>
        <v>17款　府支出金</v>
      </c>
      <c r="AI533" s="12" t="str">
        <f t="shared" si="767"/>
        <v>2項　府補助金</v>
      </c>
      <c r="AJ533" s="12" t="str">
        <f t="shared" si="768"/>
        <v>1目　総務費府補助金</v>
      </c>
      <c r="AK533" s="12">
        <f t="shared" si="769"/>
        <v>0</v>
      </c>
      <c r="AM533" s="12" t="str">
        <f t="shared" si="770"/>
        <v>17款　府支出金2項　府補助金1目　総務費府補助金</v>
      </c>
      <c r="AP533" s="12" t="str">
        <f t="shared" si="771"/>
        <v>17款　府支出金2項　府補助金1目　総務費府補助金</v>
      </c>
      <c r="AQ533" s="9" t="str">
        <f t="shared" si="772"/>
        <v>17款　府支出金2項　府補助金1目　総務費府補助金</v>
      </c>
    </row>
    <row r="534" spans="1:43" ht="39.6">
      <c r="A534" s="90">
        <f t="shared" si="754"/>
        <v>527</v>
      </c>
      <c r="B534" s="45"/>
      <c r="C534" s="45"/>
      <c r="D534" s="45"/>
      <c r="E534" s="108" t="s">
        <v>216</v>
      </c>
      <c r="F534" s="108" t="s">
        <v>876</v>
      </c>
      <c r="G534" s="47" t="s">
        <v>86</v>
      </c>
      <c r="H534" s="41">
        <v>19315</v>
      </c>
      <c r="I534" s="41"/>
      <c r="J534" s="41">
        <f t="shared" si="722"/>
        <v>-19315</v>
      </c>
      <c r="K534" s="42"/>
      <c r="L534" s="121"/>
      <c r="M534" s="115" t="str">
        <f t="shared" si="723"/>
        <v/>
      </c>
      <c r="N534" s="29" t="str">
        <f t="shared" si="692"/>
        <v>-</v>
      </c>
      <c r="O534" s="29" t="str">
        <f t="shared" si="693"/>
        <v>-</v>
      </c>
      <c r="P534" s="29" t="str">
        <f t="shared" si="694"/>
        <v>-</v>
      </c>
      <c r="Q534" s="29" t="str">
        <f t="shared" si="695"/>
        <v>節</v>
      </c>
      <c r="R534" s="29" t="str">
        <f t="shared" si="696"/>
        <v>事項</v>
      </c>
      <c r="U534" s="9" t="s">
        <v>1168</v>
      </c>
      <c r="V534" s="136" t="str">
        <f t="shared" si="757"/>
        <v>市民局</v>
      </c>
      <c r="X534" s="9">
        <f t="shared" si="758"/>
        <v>1</v>
      </c>
      <c r="Y534" s="9">
        <f t="shared" si="759"/>
        <v>2</v>
      </c>
      <c r="Z534" s="9">
        <f t="shared" si="760"/>
        <v>2</v>
      </c>
      <c r="AA534" s="9">
        <f t="shared" si="761"/>
        <v>2</v>
      </c>
      <c r="AB534" s="11" t="str">
        <f t="shared" si="762"/>
        <v xml:space="preserve">③
</v>
      </c>
      <c r="AD534" s="43">
        <f t="shared" si="763"/>
        <v>0</v>
      </c>
      <c r="AE534" s="43">
        <f t="shared" si="764"/>
        <v>16.5</v>
      </c>
      <c r="AF534" s="43">
        <f t="shared" si="765"/>
        <v>22</v>
      </c>
      <c r="AH534" s="12" t="str">
        <f t="shared" si="766"/>
        <v>17款　府支出金</v>
      </c>
      <c r="AI534" s="12" t="str">
        <f t="shared" si="767"/>
        <v>2項　府補助金</v>
      </c>
      <c r="AJ534" s="12" t="str">
        <f t="shared" si="768"/>
        <v>1目　総務費府補助金</v>
      </c>
      <c r="AK534" s="12" t="str">
        <f t="shared" si="769"/>
        <v>1節　消費者行政活性化事業費補助金</v>
      </c>
      <c r="AM534" s="12" t="str">
        <f t="shared" si="770"/>
        <v>17款　府支出金2項　府補助金1目　総務費府補助金1節　消費者行政活性化事業費補助金</v>
      </c>
      <c r="AP534" s="12" t="str">
        <f t="shared" si="771"/>
        <v>17款　府支出金2項　府補助金1目　総務費府補助金1節　消費者行政活性化事業費補助金</v>
      </c>
      <c r="AQ534" s="9" t="str">
        <f t="shared" si="772"/>
        <v>17款　府支出金2項　府補助金1目　総務費府補助金1節　消費者行政活性化事業費補助金市民局</v>
      </c>
    </row>
    <row r="535" spans="1:43" ht="27" customHeight="1">
      <c r="A535" s="90">
        <f t="shared" si="754"/>
        <v>528</v>
      </c>
      <c r="B535" s="45"/>
      <c r="C535" s="45"/>
      <c r="D535" s="45"/>
      <c r="E535" s="108" t="s">
        <v>217</v>
      </c>
      <c r="F535" s="93"/>
      <c r="G535" s="93"/>
      <c r="H535" s="51">
        <f>SUM(H536:H542)</f>
        <v>11392</v>
      </c>
      <c r="I535" s="51">
        <f>SUM(I536:I542)</f>
        <v>0</v>
      </c>
      <c r="J535" s="51">
        <f t="shared" si="722"/>
        <v>-11392</v>
      </c>
      <c r="K535" s="92"/>
      <c r="L535" s="122"/>
      <c r="M535" s="115" t="str">
        <f t="shared" si="723"/>
        <v/>
      </c>
      <c r="N535" s="29" t="str">
        <f t="shared" si="692"/>
        <v>-</v>
      </c>
      <c r="O535" s="29" t="str">
        <f t="shared" si="693"/>
        <v>-</v>
      </c>
      <c r="P535" s="29" t="str">
        <f t="shared" si="694"/>
        <v>-</v>
      </c>
      <c r="Q535" s="29" t="str">
        <f t="shared" si="695"/>
        <v>節</v>
      </c>
      <c r="R535" s="29" t="str">
        <f t="shared" si="696"/>
        <v>-</v>
      </c>
      <c r="U535" s="9" t="s">
        <v>1168</v>
      </c>
      <c r="V535" s="136" t="str">
        <f t="shared" si="757"/>
        <v/>
      </c>
      <c r="X535" s="9">
        <f t="shared" si="758"/>
        <v>1</v>
      </c>
      <c r="Y535" s="9">
        <f t="shared" si="759"/>
        <v>2</v>
      </c>
      <c r="Z535" s="9">
        <f t="shared" si="760"/>
        <v>1</v>
      </c>
      <c r="AA535" s="9">
        <f t="shared" si="761"/>
        <v>2</v>
      </c>
      <c r="AB535" s="11" t="str">
        <f t="shared" si="762"/>
        <v xml:space="preserve">③
</v>
      </c>
      <c r="AD535" s="43">
        <f t="shared" si="763"/>
        <v>0</v>
      </c>
      <c r="AE535" s="43">
        <f t="shared" si="764"/>
        <v>14.5</v>
      </c>
      <c r="AF535" s="43">
        <f t="shared" si="765"/>
        <v>0</v>
      </c>
      <c r="AH535" s="12" t="str">
        <f t="shared" si="766"/>
        <v>17款　府支出金</v>
      </c>
      <c r="AI535" s="12" t="str">
        <f t="shared" si="767"/>
        <v>2項　府補助金</v>
      </c>
      <c r="AJ535" s="12" t="str">
        <f t="shared" si="768"/>
        <v>1目　総務費府補助金</v>
      </c>
      <c r="AK535" s="12" t="str">
        <f t="shared" si="769"/>
        <v>2節　区まちづくり推進費補助金</v>
      </c>
      <c r="AM535" s="12" t="str">
        <f t="shared" si="770"/>
        <v>17款　府支出金2項　府補助金1目　総務費府補助金2節　区まちづくり推進費補助金</v>
      </c>
      <c r="AP535" s="12" t="str">
        <f t="shared" si="771"/>
        <v>17款　府支出金2項　府補助金1目　総務費府補助金2節　区まちづくり推進費補助金</v>
      </c>
      <c r="AQ535" s="9" t="str">
        <f t="shared" si="772"/>
        <v>17款　府支出金2項　府補助金1目　総務費府補助金2節　区まちづくり推進費補助金</v>
      </c>
    </row>
    <row r="536" spans="1:43" ht="40.5" customHeight="1">
      <c r="A536" s="90">
        <f t="shared" si="754"/>
        <v>529</v>
      </c>
      <c r="B536" s="45"/>
      <c r="C536" s="45"/>
      <c r="D536" s="45"/>
      <c r="E536" s="107"/>
      <c r="F536" s="46" t="s">
        <v>1379</v>
      </c>
      <c r="G536" s="47" t="s">
        <v>1135</v>
      </c>
      <c r="H536" s="41">
        <v>2677</v>
      </c>
      <c r="I536" s="41"/>
      <c r="J536" s="41">
        <f t="shared" si="722"/>
        <v>-2677</v>
      </c>
      <c r="K536" s="42"/>
      <c r="L536" s="121"/>
      <c r="M536" s="115" t="str">
        <f t="shared" si="723"/>
        <v/>
      </c>
      <c r="N536" s="29" t="str">
        <f t="shared" si="692"/>
        <v>-</v>
      </c>
      <c r="O536" s="29" t="str">
        <f t="shared" si="693"/>
        <v>-</v>
      </c>
      <c r="P536" s="29" t="str">
        <f t="shared" si="694"/>
        <v>-</v>
      </c>
      <c r="Q536" s="29" t="str">
        <f t="shared" si="695"/>
        <v>-</v>
      </c>
      <c r="R536" s="29" t="str">
        <f t="shared" si="696"/>
        <v>事項</v>
      </c>
      <c r="U536" s="9" t="s">
        <v>1168</v>
      </c>
      <c r="V536" s="136" t="str">
        <f t="shared" si="757"/>
        <v>福島区役所</v>
      </c>
      <c r="X536" s="9">
        <f t="shared" si="758"/>
        <v>1</v>
      </c>
      <c r="Y536" s="9">
        <f t="shared" si="759"/>
        <v>1</v>
      </c>
      <c r="Z536" s="9">
        <f t="shared" si="760"/>
        <v>1</v>
      </c>
      <c r="AA536" s="9">
        <f t="shared" si="761"/>
        <v>1</v>
      </c>
      <c r="AB536" s="11" t="str">
        <f t="shared" si="762"/>
        <v xml:space="preserve">②
</v>
      </c>
      <c r="AD536" s="43">
        <f t="shared" si="763"/>
        <v>0</v>
      </c>
      <c r="AE536" s="43">
        <f t="shared" si="764"/>
        <v>0</v>
      </c>
      <c r="AF536" s="43">
        <f t="shared" si="765"/>
        <v>15</v>
      </c>
      <c r="AH536" s="12" t="str">
        <f t="shared" si="766"/>
        <v>17款　府支出金</v>
      </c>
      <c r="AI536" s="12" t="str">
        <f t="shared" si="767"/>
        <v>2項　府補助金</v>
      </c>
      <c r="AJ536" s="12" t="str">
        <f t="shared" si="768"/>
        <v>1目　総務費府補助金</v>
      </c>
      <c r="AK536" s="12" t="str">
        <f t="shared" si="769"/>
        <v>事項</v>
      </c>
      <c r="AM536" s="12">
        <f t="shared" si="770"/>
        <v>0</v>
      </c>
      <c r="AP536" s="12" t="str">
        <f t="shared" si="771"/>
        <v>17款　府支出金2項　府補助金1目　総務費府補助金2節　区まちづくり推進費補助金</v>
      </c>
      <c r="AQ536" s="9" t="str">
        <f t="shared" si="772"/>
        <v>17款　府支出金2項　府補助金1目　総務費府補助金2節　区まちづくり推進費補助金福島区役所</v>
      </c>
    </row>
    <row r="537" spans="1:43" ht="40.5" customHeight="1">
      <c r="A537" s="90">
        <f t="shared" si="754"/>
        <v>530</v>
      </c>
      <c r="B537" s="45"/>
      <c r="C537" s="45"/>
      <c r="D537" s="45"/>
      <c r="E537" s="107"/>
      <c r="F537" s="46" t="s">
        <v>710</v>
      </c>
      <c r="G537" s="47" t="s">
        <v>669</v>
      </c>
      <c r="H537" s="41">
        <v>1856</v>
      </c>
      <c r="I537" s="41"/>
      <c r="J537" s="41">
        <f t="shared" si="722"/>
        <v>-1856</v>
      </c>
      <c r="K537" s="42"/>
      <c r="L537" s="121"/>
      <c r="M537" s="115" t="str">
        <f t="shared" si="723"/>
        <v/>
      </c>
      <c r="N537" s="29" t="str">
        <f t="shared" si="692"/>
        <v>-</v>
      </c>
      <c r="O537" s="29" t="str">
        <f t="shared" si="693"/>
        <v>-</v>
      </c>
      <c r="P537" s="29" t="str">
        <f t="shared" si="694"/>
        <v>-</v>
      </c>
      <c r="Q537" s="29" t="str">
        <f t="shared" si="695"/>
        <v>-</v>
      </c>
      <c r="R537" s="29" t="str">
        <f t="shared" si="696"/>
        <v>事項</v>
      </c>
      <c r="U537" s="9" t="s">
        <v>1168</v>
      </c>
      <c r="V537" s="136" t="str">
        <f t="shared" si="757"/>
        <v>西区役所</v>
      </c>
      <c r="X537" s="9">
        <f t="shared" si="758"/>
        <v>1</v>
      </c>
      <c r="Y537" s="9">
        <f t="shared" si="759"/>
        <v>1</v>
      </c>
      <c r="Z537" s="9">
        <f t="shared" si="760"/>
        <v>2</v>
      </c>
      <c r="AA537" s="9">
        <f t="shared" si="761"/>
        <v>2</v>
      </c>
      <c r="AB537" s="11" t="str">
        <f t="shared" si="762"/>
        <v xml:space="preserve">③
</v>
      </c>
      <c r="AD537" s="43">
        <f t="shared" si="763"/>
        <v>0</v>
      </c>
      <c r="AE537" s="43">
        <f t="shared" si="764"/>
        <v>0</v>
      </c>
      <c r="AF537" s="43">
        <f t="shared" si="765"/>
        <v>23</v>
      </c>
      <c r="AH537" s="12" t="str">
        <f t="shared" si="766"/>
        <v>17款　府支出金</v>
      </c>
      <c r="AI537" s="12" t="str">
        <f t="shared" si="767"/>
        <v>2項　府補助金</v>
      </c>
      <c r="AJ537" s="12" t="str">
        <f t="shared" si="768"/>
        <v>1目　総務費府補助金</v>
      </c>
      <c r="AK537" s="12" t="str">
        <f t="shared" si="769"/>
        <v>事項</v>
      </c>
      <c r="AM537" s="12">
        <f t="shared" si="770"/>
        <v>0</v>
      </c>
      <c r="AP537" s="12" t="str">
        <f t="shared" si="771"/>
        <v>17款　府支出金2項　府補助金1目　総務費府補助金2節　区まちづくり推進費補助金</v>
      </c>
      <c r="AQ537" s="9" t="str">
        <f t="shared" si="772"/>
        <v>17款　府支出金2項　府補助金1目　総務費府補助金2節　区まちづくり推進費補助金西区役所</v>
      </c>
    </row>
    <row r="538" spans="1:43" ht="39.6">
      <c r="A538" s="90">
        <f t="shared" si="754"/>
        <v>531</v>
      </c>
      <c r="B538" s="45"/>
      <c r="C538" s="45"/>
      <c r="D538" s="45"/>
      <c r="E538" s="107"/>
      <c r="F538" s="107" t="s">
        <v>1378</v>
      </c>
      <c r="G538" s="47" t="s">
        <v>1136</v>
      </c>
      <c r="H538" s="41">
        <v>1546</v>
      </c>
      <c r="I538" s="41"/>
      <c r="J538" s="41">
        <f t="shared" si="722"/>
        <v>-1546</v>
      </c>
      <c r="K538" s="42"/>
      <c r="L538" s="121"/>
      <c r="M538" s="115" t="str">
        <f t="shared" si="723"/>
        <v/>
      </c>
      <c r="N538" s="29" t="str">
        <f t="shared" si="692"/>
        <v>-</v>
      </c>
      <c r="O538" s="29" t="str">
        <f t="shared" si="693"/>
        <v>-</v>
      </c>
      <c r="P538" s="29" t="str">
        <f t="shared" si="694"/>
        <v>-</v>
      </c>
      <c r="Q538" s="29" t="str">
        <f t="shared" si="695"/>
        <v>-</v>
      </c>
      <c r="R538" s="29" t="str">
        <f t="shared" si="696"/>
        <v>事項</v>
      </c>
      <c r="U538" s="9" t="s">
        <v>1168</v>
      </c>
      <c r="V538" s="136" t="str">
        <f t="shared" si="757"/>
        <v>西淀川区役所</v>
      </c>
      <c r="X538" s="9">
        <f t="shared" si="758"/>
        <v>1</v>
      </c>
      <c r="Y538" s="9">
        <f t="shared" si="759"/>
        <v>1</v>
      </c>
      <c r="Z538" s="9">
        <f t="shared" si="760"/>
        <v>2</v>
      </c>
      <c r="AA538" s="9">
        <f t="shared" si="761"/>
        <v>2</v>
      </c>
      <c r="AB538" s="11" t="str">
        <f t="shared" si="762"/>
        <v xml:space="preserve">③
</v>
      </c>
      <c r="AD538" s="43">
        <f t="shared" si="763"/>
        <v>0</v>
      </c>
      <c r="AE538" s="43">
        <f t="shared" si="764"/>
        <v>0</v>
      </c>
      <c r="AF538" s="43">
        <f t="shared" si="765"/>
        <v>32</v>
      </c>
      <c r="AH538" s="12" t="str">
        <f t="shared" si="766"/>
        <v>17款　府支出金</v>
      </c>
      <c r="AI538" s="12" t="str">
        <f t="shared" si="767"/>
        <v>2項　府補助金</v>
      </c>
      <c r="AJ538" s="12" t="str">
        <f t="shared" si="768"/>
        <v>1目　総務費府補助金</v>
      </c>
      <c r="AK538" s="12" t="str">
        <f t="shared" si="769"/>
        <v>事項</v>
      </c>
      <c r="AM538" s="12">
        <f t="shared" si="770"/>
        <v>0</v>
      </c>
      <c r="AP538" s="12" t="str">
        <f t="shared" si="771"/>
        <v>17款　府支出金2項　府補助金1目　総務費府補助金2節　区まちづくり推進費補助金</v>
      </c>
      <c r="AQ538" s="9" t="str">
        <f t="shared" si="772"/>
        <v>17款　府支出金2項　府補助金1目　総務費府補助金2節　区まちづくり推進費補助金西淀川区役所</v>
      </c>
    </row>
    <row r="539" spans="1:43" ht="40.5" customHeight="1">
      <c r="A539" s="90">
        <f t="shared" si="754"/>
        <v>532</v>
      </c>
      <c r="B539" s="45"/>
      <c r="C539" s="45"/>
      <c r="D539" s="45"/>
      <c r="E539" s="107"/>
      <c r="F539" s="46" t="s">
        <v>710</v>
      </c>
      <c r="G539" s="47" t="s">
        <v>625</v>
      </c>
      <c r="H539" s="41">
        <v>2319</v>
      </c>
      <c r="I539" s="41"/>
      <c r="J539" s="41">
        <f t="shared" si="722"/>
        <v>-2319</v>
      </c>
      <c r="K539" s="42"/>
      <c r="L539" s="121"/>
      <c r="M539" s="115" t="str">
        <f t="shared" si="723"/>
        <v/>
      </c>
      <c r="N539" s="29" t="str">
        <f t="shared" si="692"/>
        <v>-</v>
      </c>
      <c r="O539" s="29" t="str">
        <f t="shared" si="693"/>
        <v>-</v>
      </c>
      <c r="P539" s="29" t="str">
        <f t="shared" si="694"/>
        <v>-</v>
      </c>
      <c r="Q539" s="29" t="str">
        <f t="shared" si="695"/>
        <v>-</v>
      </c>
      <c r="R539" s="29" t="str">
        <f t="shared" si="696"/>
        <v>事項</v>
      </c>
      <c r="U539" s="9" t="s">
        <v>1168</v>
      </c>
      <c r="V539" s="136" t="str">
        <f t="shared" si="757"/>
        <v>淀川区役所</v>
      </c>
      <c r="X539" s="9">
        <f t="shared" si="758"/>
        <v>1</v>
      </c>
      <c r="Y539" s="9">
        <f t="shared" si="759"/>
        <v>1</v>
      </c>
      <c r="Z539" s="9">
        <f t="shared" si="760"/>
        <v>2</v>
      </c>
      <c r="AA539" s="9">
        <f t="shared" si="761"/>
        <v>2</v>
      </c>
      <c r="AB539" s="11" t="str">
        <f t="shared" si="762"/>
        <v xml:space="preserve">③
</v>
      </c>
      <c r="AD539" s="43">
        <f t="shared" si="763"/>
        <v>0</v>
      </c>
      <c r="AE539" s="43">
        <f t="shared" si="764"/>
        <v>0</v>
      </c>
      <c r="AF539" s="43">
        <f t="shared" si="765"/>
        <v>23</v>
      </c>
      <c r="AH539" s="12" t="str">
        <f t="shared" si="766"/>
        <v>17款　府支出金</v>
      </c>
      <c r="AI539" s="12" t="str">
        <f t="shared" si="767"/>
        <v>2項　府補助金</v>
      </c>
      <c r="AJ539" s="12" t="str">
        <f t="shared" si="768"/>
        <v>1目　総務費府補助金</v>
      </c>
      <c r="AK539" s="12" t="str">
        <f t="shared" si="769"/>
        <v>事項</v>
      </c>
      <c r="AM539" s="12">
        <f t="shared" si="770"/>
        <v>0</v>
      </c>
      <c r="AP539" s="12" t="str">
        <f t="shared" si="771"/>
        <v>17款　府支出金2項　府補助金1目　総務費府補助金2節　区まちづくり推進費補助金</v>
      </c>
      <c r="AQ539" s="9" t="str">
        <f t="shared" si="772"/>
        <v>17款　府支出金2項　府補助金1目　総務費府補助金2節　区まちづくり推進費補助金淀川区役所</v>
      </c>
    </row>
    <row r="540" spans="1:43" ht="26.4">
      <c r="A540" s="90">
        <f t="shared" si="754"/>
        <v>533</v>
      </c>
      <c r="B540" s="45"/>
      <c r="C540" s="45"/>
      <c r="D540" s="45"/>
      <c r="E540" s="107"/>
      <c r="F540" s="107" t="s">
        <v>524</v>
      </c>
      <c r="G540" s="47" t="s">
        <v>596</v>
      </c>
      <c r="H540" s="41">
        <v>468</v>
      </c>
      <c r="I540" s="41"/>
      <c r="J540" s="41">
        <f t="shared" si="722"/>
        <v>-468</v>
      </c>
      <c r="K540" s="42"/>
      <c r="L540" s="121"/>
      <c r="M540" s="115" t="str">
        <f t="shared" si="723"/>
        <v/>
      </c>
      <c r="N540" s="29" t="str">
        <f t="shared" si="692"/>
        <v>-</v>
      </c>
      <c r="O540" s="29" t="str">
        <f t="shared" si="693"/>
        <v>-</v>
      </c>
      <c r="P540" s="29" t="str">
        <f t="shared" si="694"/>
        <v>-</v>
      </c>
      <c r="Q540" s="29" t="str">
        <f t="shared" si="695"/>
        <v>-</v>
      </c>
      <c r="R540" s="29" t="str">
        <f t="shared" si="696"/>
        <v>事項</v>
      </c>
      <c r="U540" s="9" t="s">
        <v>1168</v>
      </c>
      <c r="V540" s="136" t="str">
        <f t="shared" si="757"/>
        <v>東淀川区役所</v>
      </c>
      <c r="X540" s="9">
        <f t="shared" si="758"/>
        <v>1</v>
      </c>
      <c r="Y540" s="9">
        <f t="shared" si="759"/>
        <v>1</v>
      </c>
      <c r="Z540" s="9">
        <f t="shared" si="760"/>
        <v>1</v>
      </c>
      <c r="AA540" s="9">
        <f t="shared" si="761"/>
        <v>1</v>
      </c>
      <c r="AB540" s="11" t="str">
        <f t="shared" si="762"/>
        <v xml:space="preserve">②
</v>
      </c>
      <c r="AD540" s="43">
        <f t="shared" si="763"/>
        <v>0</v>
      </c>
      <c r="AE540" s="43">
        <f t="shared" si="764"/>
        <v>0</v>
      </c>
      <c r="AF540" s="43">
        <f t="shared" si="765"/>
        <v>13</v>
      </c>
      <c r="AH540" s="12" t="str">
        <f t="shared" si="766"/>
        <v>17款　府支出金</v>
      </c>
      <c r="AI540" s="12" t="str">
        <f t="shared" si="767"/>
        <v>2項　府補助金</v>
      </c>
      <c r="AJ540" s="12" t="str">
        <f t="shared" si="768"/>
        <v>1目　総務費府補助金</v>
      </c>
      <c r="AK540" s="12" t="str">
        <f t="shared" si="769"/>
        <v>事項</v>
      </c>
      <c r="AM540" s="12">
        <f t="shared" si="770"/>
        <v>0</v>
      </c>
      <c r="AP540" s="12" t="str">
        <f t="shared" si="771"/>
        <v>17款　府支出金2項　府補助金1目　総務費府補助金2節　区まちづくり推進費補助金</v>
      </c>
      <c r="AQ540" s="9" t="str">
        <f t="shared" si="772"/>
        <v>17款　府支出金2項　府補助金1目　総務費府補助金2節　区まちづくり推進費補助金東淀川区役所</v>
      </c>
    </row>
    <row r="541" spans="1:43" ht="26.4">
      <c r="A541" s="90">
        <f t="shared" si="754"/>
        <v>534</v>
      </c>
      <c r="B541" s="45"/>
      <c r="C541" s="45"/>
      <c r="D541" s="45"/>
      <c r="E541" s="107"/>
      <c r="F541" s="107" t="s">
        <v>524</v>
      </c>
      <c r="G541" s="47" t="s">
        <v>610</v>
      </c>
      <c r="H541" s="41">
        <v>1066</v>
      </c>
      <c r="I541" s="41"/>
      <c r="J541" s="41">
        <f t="shared" ref="J541" si="773">+I541-H541</f>
        <v>-1066</v>
      </c>
      <c r="K541" s="42"/>
      <c r="L541" s="121"/>
      <c r="M541" s="115" t="str">
        <f t="shared" ref="M541" si="774">IF(AND(I541&lt;&gt;0,H541=0),"○","")</f>
        <v/>
      </c>
      <c r="N541" s="29" t="str">
        <f t="shared" si="692"/>
        <v>-</v>
      </c>
      <c r="O541" s="29" t="str">
        <f t="shared" si="693"/>
        <v>-</v>
      </c>
      <c r="P541" s="29" t="str">
        <f t="shared" si="694"/>
        <v>-</v>
      </c>
      <c r="Q541" s="29" t="str">
        <f t="shared" si="695"/>
        <v>-</v>
      </c>
      <c r="R541" s="29" t="str">
        <f t="shared" si="696"/>
        <v>事項</v>
      </c>
      <c r="U541" s="9" t="s">
        <v>1168</v>
      </c>
      <c r="V541" s="136" t="str">
        <f t="shared" si="757"/>
        <v>城東区役所</v>
      </c>
      <c r="X541" s="9">
        <f t="shared" si="758"/>
        <v>1</v>
      </c>
      <c r="Y541" s="9">
        <f t="shared" si="759"/>
        <v>1</v>
      </c>
      <c r="Z541" s="9">
        <f t="shared" si="760"/>
        <v>1</v>
      </c>
      <c r="AA541" s="9">
        <f t="shared" si="761"/>
        <v>1</v>
      </c>
      <c r="AB541" s="11" t="str">
        <f t="shared" si="762"/>
        <v xml:space="preserve">②
</v>
      </c>
      <c r="AD541" s="43">
        <f t="shared" si="763"/>
        <v>0</v>
      </c>
      <c r="AE541" s="43">
        <f t="shared" si="764"/>
        <v>0</v>
      </c>
      <c r="AF541" s="43">
        <f t="shared" si="765"/>
        <v>13</v>
      </c>
      <c r="AH541" s="12" t="str">
        <f t="shared" si="766"/>
        <v>17款　府支出金</v>
      </c>
      <c r="AI541" s="12" t="str">
        <f t="shared" si="767"/>
        <v>2項　府補助金</v>
      </c>
      <c r="AJ541" s="12" t="str">
        <f t="shared" si="768"/>
        <v>1目　総務費府補助金</v>
      </c>
      <c r="AK541" s="12" t="str">
        <f t="shared" si="769"/>
        <v>事項</v>
      </c>
      <c r="AM541" s="12">
        <f t="shared" si="770"/>
        <v>0</v>
      </c>
      <c r="AP541" s="12" t="str">
        <f t="shared" si="771"/>
        <v>17款　府支出金2項　府補助金1目　総務費府補助金2節　区まちづくり推進費補助金</v>
      </c>
      <c r="AQ541" s="9" t="str">
        <f t="shared" si="772"/>
        <v>17款　府支出金2項　府補助金1目　総務費府補助金2節　区まちづくり推進費補助金城東区役所</v>
      </c>
    </row>
    <row r="542" spans="1:43" ht="39.6">
      <c r="A542" s="90">
        <f t="shared" si="754"/>
        <v>535</v>
      </c>
      <c r="B542" s="45"/>
      <c r="C542" s="45"/>
      <c r="D542" s="45"/>
      <c r="E542" s="107"/>
      <c r="F542" s="107" t="s">
        <v>1338</v>
      </c>
      <c r="G542" s="47" t="s">
        <v>1230</v>
      </c>
      <c r="H542" s="41">
        <v>1460</v>
      </c>
      <c r="I542" s="41"/>
      <c r="J542" s="41">
        <f t="shared" si="722"/>
        <v>-1460</v>
      </c>
      <c r="K542" s="42"/>
      <c r="L542" s="121"/>
      <c r="M542" s="115" t="str">
        <f t="shared" si="723"/>
        <v/>
      </c>
      <c r="N542" s="29" t="str">
        <f t="shared" ref="N542:N612" si="775">IF(B542&lt;&gt;"","款","-")</f>
        <v>-</v>
      </c>
      <c r="O542" s="29" t="str">
        <f t="shared" ref="O542:O612" si="776">IF(C542&lt;&gt;"","項","-")</f>
        <v>-</v>
      </c>
      <c r="P542" s="29" t="str">
        <f t="shared" ref="P542:P612" si="777">IF(D542&lt;&gt;"","目","-")</f>
        <v>-</v>
      </c>
      <c r="Q542" s="29" t="str">
        <f t="shared" ref="Q542:Q612" si="778">IF(E542&lt;&gt;"","節","-")</f>
        <v>-</v>
      </c>
      <c r="R542" s="29" t="str">
        <f t="shared" ref="R542:R612" si="779">IF(F542&lt;&gt;"","事項","-")</f>
        <v>事項</v>
      </c>
      <c r="U542" s="9" t="s">
        <v>1168</v>
      </c>
      <c r="V542" s="136" t="str">
        <f t="shared" si="757"/>
        <v>東住吉区役所</v>
      </c>
      <c r="X542" s="9">
        <f t="shared" si="758"/>
        <v>1</v>
      </c>
      <c r="Y542" s="9">
        <f t="shared" si="759"/>
        <v>1</v>
      </c>
      <c r="Z542" s="9">
        <f t="shared" si="760"/>
        <v>2</v>
      </c>
      <c r="AA542" s="9">
        <f t="shared" si="761"/>
        <v>2</v>
      </c>
      <c r="AB542" s="11" t="str">
        <f t="shared" si="762"/>
        <v xml:space="preserve">③
</v>
      </c>
      <c r="AD542" s="43">
        <f t="shared" si="763"/>
        <v>0</v>
      </c>
      <c r="AE542" s="43">
        <f t="shared" si="764"/>
        <v>0</v>
      </c>
      <c r="AF542" s="43">
        <f t="shared" si="765"/>
        <v>22</v>
      </c>
      <c r="AH542" s="12" t="str">
        <f t="shared" si="766"/>
        <v>17款　府支出金</v>
      </c>
      <c r="AI542" s="12" t="str">
        <f t="shared" si="767"/>
        <v>2項　府補助金</v>
      </c>
      <c r="AJ542" s="12" t="str">
        <f t="shared" si="768"/>
        <v>1目　総務費府補助金</v>
      </c>
      <c r="AK542" s="12" t="str">
        <f t="shared" si="769"/>
        <v>事項</v>
      </c>
      <c r="AM542" s="12">
        <f t="shared" si="770"/>
        <v>0</v>
      </c>
      <c r="AP542" s="12" t="str">
        <f t="shared" si="771"/>
        <v>17款　府支出金2項　府補助金1目　総務費府補助金2節　区まちづくり推進費補助金</v>
      </c>
      <c r="AQ542" s="9" t="str">
        <f t="shared" si="772"/>
        <v>17款　府支出金2項　府補助金1目　総務費府補助金2節　区まちづくり推進費補助金東住吉区役所</v>
      </c>
    </row>
    <row r="543" spans="1:43" ht="26.4">
      <c r="A543" s="90">
        <f t="shared" si="754"/>
        <v>536</v>
      </c>
      <c r="B543" s="45"/>
      <c r="C543" s="45"/>
      <c r="D543" s="331" t="s">
        <v>218</v>
      </c>
      <c r="E543" s="333"/>
      <c r="F543" s="46"/>
      <c r="G543" s="47"/>
      <c r="H543" s="41">
        <f>SUM(H544,,H548,H549,H550:H550)</f>
        <v>7138137</v>
      </c>
      <c r="I543" s="41">
        <f>SUM(I544,,I548,I549,I550:I550)</f>
        <v>0</v>
      </c>
      <c r="J543" s="41">
        <f t="shared" si="722"/>
        <v>-7138137</v>
      </c>
      <c r="K543" s="42"/>
      <c r="L543" s="121"/>
      <c r="M543" s="115" t="str">
        <f t="shared" si="723"/>
        <v/>
      </c>
      <c r="N543" s="29" t="str">
        <f t="shared" si="775"/>
        <v>-</v>
      </c>
      <c r="O543" s="29" t="str">
        <f t="shared" si="776"/>
        <v>-</v>
      </c>
      <c r="P543" s="29" t="str">
        <f t="shared" si="777"/>
        <v>目</v>
      </c>
      <c r="Q543" s="29" t="str">
        <f t="shared" si="778"/>
        <v>-</v>
      </c>
      <c r="R543" s="29" t="str">
        <f t="shared" si="779"/>
        <v>-</v>
      </c>
      <c r="U543" s="9" t="s">
        <v>1168</v>
      </c>
      <c r="V543" s="136" t="str">
        <f t="shared" si="757"/>
        <v/>
      </c>
      <c r="X543" s="9">
        <f t="shared" si="758"/>
        <v>1</v>
      </c>
      <c r="Y543" s="9">
        <f t="shared" si="759"/>
        <v>1</v>
      </c>
      <c r="Z543" s="9">
        <f t="shared" si="760"/>
        <v>1</v>
      </c>
      <c r="AA543" s="9">
        <f t="shared" si="761"/>
        <v>1</v>
      </c>
      <c r="AB543" s="11" t="str">
        <f t="shared" si="762"/>
        <v xml:space="preserve">②
</v>
      </c>
      <c r="AD543" s="43">
        <f t="shared" si="763"/>
        <v>9.5</v>
      </c>
      <c r="AE543" s="43">
        <f t="shared" si="764"/>
        <v>0</v>
      </c>
      <c r="AF543" s="43">
        <f t="shared" si="765"/>
        <v>0</v>
      </c>
      <c r="AH543" s="12" t="str">
        <f t="shared" si="766"/>
        <v>17款　府支出金</v>
      </c>
      <c r="AI543" s="12" t="str">
        <f t="shared" si="767"/>
        <v>2項　府補助金</v>
      </c>
      <c r="AJ543" s="12" t="str">
        <f t="shared" si="768"/>
        <v>2目　福祉費府補助金</v>
      </c>
      <c r="AK543" s="12">
        <f t="shared" si="769"/>
        <v>0</v>
      </c>
      <c r="AM543" s="12" t="str">
        <f t="shared" si="770"/>
        <v>17款　府支出金2項　府補助金2目　福祉費府補助金</v>
      </c>
      <c r="AP543" s="12" t="str">
        <f t="shared" si="771"/>
        <v>17款　府支出金2項　府補助金2目　福祉費府補助金</v>
      </c>
      <c r="AQ543" s="9" t="str">
        <f t="shared" si="772"/>
        <v>17款　府支出金2項　府補助金2目　福祉費府補助金</v>
      </c>
    </row>
    <row r="544" spans="1:43" ht="40.5" customHeight="1">
      <c r="A544" s="90">
        <f t="shared" si="754"/>
        <v>537</v>
      </c>
      <c r="B544" s="45"/>
      <c r="C544" s="45"/>
      <c r="D544" s="44"/>
      <c r="E544" s="107" t="s">
        <v>170</v>
      </c>
      <c r="F544" s="46"/>
      <c r="G544" s="47"/>
      <c r="H544" s="41">
        <v>28783</v>
      </c>
      <c r="I544" s="41"/>
      <c r="J544" s="41">
        <f t="shared" si="722"/>
        <v>-28783</v>
      </c>
      <c r="K544" s="42"/>
      <c r="L544" s="121"/>
      <c r="M544" s="115" t="str">
        <f t="shared" si="723"/>
        <v/>
      </c>
      <c r="N544" s="29" t="str">
        <f t="shared" si="775"/>
        <v>-</v>
      </c>
      <c r="O544" s="29" t="str">
        <f t="shared" si="776"/>
        <v>-</v>
      </c>
      <c r="P544" s="29" t="str">
        <f t="shared" si="777"/>
        <v>-</v>
      </c>
      <c r="Q544" s="29" t="str">
        <f t="shared" si="778"/>
        <v>節</v>
      </c>
      <c r="R544" s="29" t="str">
        <f t="shared" si="779"/>
        <v>-</v>
      </c>
      <c r="U544" s="9" t="s">
        <v>1168</v>
      </c>
      <c r="V544" s="136" t="str">
        <f t="shared" si="757"/>
        <v/>
      </c>
      <c r="X544" s="9">
        <f t="shared" si="758"/>
        <v>1</v>
      </c>
      <c r="Y544" s="9">
        <f t="shared" si="759"/>
        <v>1</v>
      </c>
      <c r="Z544" s="9">
        <f t="shared" si="760"/>
        <v>1</v>
      </c>
      <c r="AA544" s="9">
        <f t="shared" si="761"/>
        <v>1</v>
      </c>
      <c r="AB544" s="11" t="str">
        <f t="shared" si="762"/>
        <v xml:space="preserve">②
</v>
      </c>
      <c r="AD544" s="43">
        <f t="shared" si="763"/>
        <v>0</v>
      </c>
      <c r="AE544" s="43">
        <f t="shared" si="764"/>
        <v>10.5</v>
      </c>
      <c r="AF544" s="43">
        <f t="shared" si="765"/>
        <v>0</v>
      </c>
      <c r="AH544" s="12" t="str">
        <f t="shared" si="766"/>
        <v>17款　府支出金</v>
      </c>
      <c r="AI544" s="12" t="str">
        <f t="shared" si="767"/>
        <v>2項　府補助金</v>
      </c>
      <c r="AJ544" s="12" t="str">
        <f t="shared" si="768"/>
        <v>2目　福祉費府補助金</v>
      </c>
      <c r="AK544" s="12" t="str">
        <f t="shared" si="769"/>
        <v>1節　福祉活動費補助金</v>
      </c>
      <c r="AM544" s="12" t="str">
        <f t="shared" si="770"/>
        <v>17款　府支出金2項　府補助金2目　福祉費府補助金1節　福祉活動費補助金</v>
      </c>
      <c r="AP544" s="12" t="str">
        <f t="shared" si="771"/>
        <v>17款　府支出金2項　府補助金2目　福祉費府補助金1節　福祉活動費補助金</v>
      </c>
      <c r="AQ544" s="9" t="str">
        <f t="shared" si="772"/>
        <v>17款　府支出金2項　府補助金2目　福祉費府補助金1節　福祉活動費補助金</v>
      </c>
    </row>
    <row r="545" spans="1:52" ht="40.5" customHeight="1">
      <c r="A545" s="90">
        <f t="shared" si="754"/>
        <v>538</v>
      </c>
      <c r="B545" s="45"/>
      <c r="C545" s="45"/>
      <c r="D545" s="45"/>
      <c r="E545" s="107"/>
      <c r="F545" s="46" t="s">
        <v>1035</v>
      </c>
      <c r="G545" s="47" t="s">
        <v>91</v>
      </c>
      <c r="H545" s="41">
        <f>15489+9170</f>
        <v>24659</v>
      </c>
      <c r="I545" s="41"/>
      <c r="J545" s="41">
        <f t="shared" ref="J545:J547" si="780">+I545-H545</f>
        <v>-24659</v>
      </c>
      <c r="K545" s="42"/>
      <c r="L545" s="121"/>
      <c r="M545" s="115" t="str">
        <f t="shared" ref="M545:M547" si="781">IF(AND(I545&lt;&gt;0,H545=0),"○","")</f>
        <v/>
      </c>
      <c r="N545" s="29" t="str">
        <f t="shared" ref="N545:N547" si="782">IF(B545&lt;&gt;"","款","-")</f>
        <v>-</v>
      </c>
      <c r="O545" s="29" t="str">
        <f t="shared" ref="O545:O547" si="783">IF(C545&lt;&gt;"","項","-")</f>
        <v>-</v>
      </c>
      <c r="P545" s="29" t="str">
        <f t="shared" ref="P545:P547" si="784">IF(D545&lt;&gt;"","目","-")</f>
        <v>-</v>
      </c>
      <c r="Q545" s="29" t="str">
        <f t="shared" ref="Q545:Q547" si="785">IF(E545&lt;&gt;"","節","-")</f>
        <v>-</v>
      </c>
      <c r="R545" s="29" t="str">
        <f t="shared" ref="R545:R547" si="786">IF(F545&lt;&gt;"","事項","-")</f>
        <v>事項</v>
      </c>
      <c r="U545" s="9" t="s">
        <v>1168</v>
      </c>
      <c r="V545" s="146" t="str">
        <f t="shared" ref="V545:V547" si="787">IF(G545&lt;&gt;"",G545,"")</f>
        <v>福祉局</v>
      </c>
      <c r="X545" s="9">
        <f t="shared" ref="X545:X547" si="788">IF(LENB(D545)/2&gt;13.5,2,1)</f>
        <v>1</v>
      </c>
      <c r="Y545" s="9">
        <f t="shared" ref="Y545:Y547" si="789">IF(LENB(E545)/2&gt;26.5,3,IF(LENB(E545)/2&gt;13.5,2,1))</f>
        <v>1</v>
      </c>
      <c r="Z545" s="9">
        <f t="shared" ref="Z545:Z547" si="790">IF(LENB(F545)/2&gt;51,4,IF(LENB(F545)/2&gt;34,3,IF(LENB(F545)/2&gt;17,2,1)))</f>
        <v>2</v>
      </c>
      <c r="AA545" s="9">
        <f t="shared" ref="AA545:AA547" si="791">MAX(X545:Z545)</f>
        <v>2</v>
      </c>
      <c r="AB545" s="11" t="str">
        <f t="shared" ref="AB545:AB547" si="792">IF(AA545=4,"⑤"&amp;CHAR(10)&amp;CHAR(10)&amp;CHAR(10)&amp;CHAR(10),IF(AA545=3,"④"&amp;CHAR(10)&amp;CHAR(10)&amp;CHAR(10),IF(AA545=2,"③"&amp;CHAR(10)&amp;CHAR(10),"②"&amp;CHAR(10))))</f>
        <v xml:space="preserve">③
</v>
      </c>
      <c r="AD545" s="43">
        <f t="shared" ref="AD545:AD547" si="793">LENB(D545)/2</f>
        <v>0</v>
      </c>
      <c r="AE545" s="43">
        <f t="shared" ref="AE545:AE547" si="794">LENB(E545)/2</f>
        <v>0</v>
      </c>
      <c r="AF545" s="43">
        <f t="shared" ref="AF545:AF547" si="795">LENB(F545)/2</f>
        <v>19</v>
      </c>
      <c r="AH545" s="12" t="str">
        <f t="shared" ref="AH545:AH547" si="796">IF(N545="款",B545,AH544)</f>
        <v>17款　府支出金</v>
      </c>
      <c r="AI545" s="12" t="str">
        <f t="shared" ref="AI545:AI547" si="797">IF(AH544=AH545,IF(O545="項",C545,AI544),0)</f>
        <v>2項　府補助金</v>
      </c>
      <c r="AJ545" s="12" t="str">
        <f t="shared" ref="AJ545:AJ547" si="798">IF(AI544=AI545,IF(P545="目",D545,AJ544),0)</f>
        <v>2目　福祉費府補助金</v>
      </c>
      <c r="AK545" s="12" t="str">
        <f t="shared" ref="AK545:AK547" si="799">IF(AJ544=AJ545,IF(Q545="節",E545,"事項"),0)</f>
        <v>事項</v>
      </c>
      <c r="AM545" s="12">
        <f t="shared" ref="AM545:AM547" si="800">IF(AI545=0,AH545,IF(AJ545=0,CONCATENATE(AH545,AI545),IF(AK545=0,CONCATENATE(AH545,AI545,AJ545),IF(AK545="事項",0,CONCATENATE(AH545,AI545,AJ545,AK545)))))</f>
        <v>0</v>
      </c>
      <c r="AP545" s="12" t="str">
        <f t="shared" ref="AP545:AP546" si="801">IF(AM545=0,AP544,AM545)</f>
        <v>17款　府支出金2項　府補助金2目　福祉費府補助金1節　福祉活動費補助金</v>
      </c>
      <c r="AQ545" s="9" t="str">
        <f t="shared" ref="AQ545:AQ547" si="802">CONCATENATE(AP545,V545)</f>
        <v>17款　府支出金2項　府補助金2目　福祉費府補助金1節　福祉活動費補助金福祉局</v>
      </c>
    </row>
    <row r="546" spans="1:52" ht="40.5" customHeight="1">
      <c r="A546" s="90">
        <f t="shared" si="754"/>
        <v>539</v>
      </c>
      <c r="B546" s="45"/>
      <c r="C546" s="45"/>
      <c r="D546" s="45"/>
      <c r="E546" s="107"/>
      <c r="F546" s="46" t="s">
        <v>1320</v>
      </c>
      <c r="G546" s="47" t="s">
        <v>91</v>
      </c>
      <c r="H546" s="41">
        <v>3374</v>
      </c>
      <c r="I546" s="41"/>
      <c r="J546" s="41">
        <f t="shared" si="780"/>
        <v>-3374</v>
      </c>
      <c r="K546" s="42"/>
      <c r="L546" s="121"/>
      <c r="M546" s="115" t="str">
        <f t="shared" si="781"/>
        <v/>
      </c>
      <c r="N546" s="29" t="str">
        <f t="shared" si="782"/>
        <v>-</v>
      </c>
      <c r="O546" s="29" t="str">
        <f t="shared" si="783"/>
        <v>-</v>
      </c>
      <c r="P546" s="29" t="str">
        <f t="shared" si="784"/>
        <v>-</v>
      </c>
      <c r="Q546" s="29" t="str">
        <f t="shared" si="785"/>
        <v>-</v>
      </c>
      <c r="R546" s="29" t="str">
        <f t="shared" si="786"/>
        <v>事項</v>
      </c>
      <c r="U546" s="9" t="s">
        <v>1168</v>
      </c>
      <c r="V546" s="146" t="str">
        <f t="shared" si="787"/>
        <v>福祉局</v>
      </c>
      <c r="X546" s="9">
        <f t="shared" si="788"/>
        <v>1</v>
      </c>
      <c r="Y546" s="9">
        <f t="shared" si="789"/>
        <v>1</v>
      </c>
      <c r="Z546" s="9">
        <f t="shared" si="790"/>
        <v>2</v>
      </c>
      <c r="AA546" s="9">
        <f t="shared" si="791"/>
        <v>2</v>
      </c>
      <c r="AB546" s="11" t="str">
        <f t="shared" si="792"/>
        <v xml:space="preserve">③
</v>
      </c>
      <c r="AD546" s="43">
        <f t="shared" si="793"/>
        <v>0</v>
      </c>
      <c r="AE546" s="43">
        <f t="shared" si="794"/>
        <v>0</v>
      </c>
      <c r="AF546" s="43">
        <f t="shared" si="795"/>
        <v>19</v>
      </c>
      <c r="AH546" s="12" t="str">
        <f t="shared" si="796"/>
        <v>17款　府支出金</v>
      </c>
      <c r="AI546" s="12" t="str">
        <f t="shared" si="797"/>
        <v>2項　府補助金</v>
      </c>
      <c r="AJ546" s="12" t="str">
        <f t="shared" si="798"/>
        <v>2目　福祉費府補助金</v>
      </c>
      <c r="AK546" s="12" t="str">
        <f t="shared" si="799"/>
        <v>事項</v>
      </c>
      <c r="AM546" s="12">
        <f t="shared" si="800"/>
        <v>0</v>
      </c>
      <c r="AP546" s="12" t="str">
        <f t="shared" si="801"/>
        <v>17款　府支出金2項　府補助金2目　福祉費府補助金1節　福祉活動費補助金</v>
      </c>
      <c r="AQ546" s="9" t="str">
        <f t="shared" si="802"/>
        <v>17款　府支出金2項　府補助金2目　福祉費府補助金1節　福祉活動費補助金福祉局</v>
      </c>
    </row>
    <row r="547" spans="1:52" ht="40.5" customHeight="1">
      <c r="A547" s="90">
        <f t="shared" si="754"/>
        <v>540</v>
      </c>
      <c r="B547" s="45"/>
      <c r="C547" s="45"/>
      <c r="D547" s="45"/>
      <c r="E547" s="107"/>
      <c r="F547" s="46" t="s">
        <v>1339</v>
      </c>
      <c r="G547" s="47" t="s">
        <v>91</v>
      </c>
      <c r="H547" s="41">
        <v>750</v>
      </c>
      <c r="I547" s="41"/>
      <c r="J547" s="41">
        <f t="shared" si="780"/>
        <v>-750</v>
      </c>
      <c r="K547" s="42"/>
      <c r="L547" s="121"/>
      <c r="M547" s="115" t="str">
        <f t="shared" si="781"/>
        <v/>
      </c>
      <c r="N547" s="29" t="str">
        <f t="shared" si="782"/>
        <v>-</v>
      </c>
      <c r="O547" s="29" t="str">
        <f t="shared" si="783"/>
        <v>-</v>
      </c>
      <c r="P547" s="29" t="str">
        <f t="shared" si="784"/>
        <v>-</v>
      </c>
      <c r="Q547" s="29" t="str">
        <f t="shared" si="785"/>
        <v>-</v>
      </c>
      <c r="R547" s="29" t="str">
        <f t="shared" si="786"/>
        <v>事項</v>
      </c>
      <c r="U547" s="9" t="s">
        <v>1168</v>
      </c>
      <c r="V547" s="146" t="str">
        <f t="shared" si="787"/>
        <v>福祉局</v>
      </c>
      <c r="X547" s="9">
        <f t="shared" si="788"/>
        <v>1</v>
      </c>
      <c r="Y547" s="9">
        <f t="shared" si="789"/>
        <v>1</v>
      </c>
      <c r="Z547" s="9">
        <f t="shared" si="790"/>
        <v>2</v>
      </c>
      <c r="AA547" s="9">
        <f t="shared" si="791"/>
        <v>2</v>
      </c>
      <c r="AB547" s="11" t="str">
        <f t="shared" si="792"/>
        <v xml:space="preserve">③
</v>
      </c>
      <c r="AD547" s="43">
        <f t="shared" si="793"/>
        <v>0</v>
      </c>
      <c r="AE547" s="43">
        <f t="shared" si="794"/>
        <v>0</v>
      </c>
      <c r="AF547" s="43">
        <f t="shared" si="795"/>
        <v>27</v>
      </c>
      <c r="AH547" s="12" t="str">
        <f t="shared" si="796"/>
        <v>17款　府支出金</v>
      </c>
      <c r="AI547" s="12" t="str">
        <f t="shared" si="797"/>
        <v>2項　府補助金</v>
      </c>
      <c r="AJ547" s="12" t="str">
        <f t="shared" si="798"/>
        <v>2目　福祉費府補助金</v>
      </c>
      <c r="AK547" s="12" t="str">
        <f t="shared" si="799"/>
        <v>事項</v>
      </c>
      <c r="AM547" s="12">
        <f t="shared" si="800"/>
        <v>0</v>
      </c>
      <c r="AP547" s="12" t="str">
        <f>IF(AM547=0,AP546,AM547)</f>
        <v>17款　府支出金2項　府補助金2目　福祉費府補助金1節　福祉活動費補助金</v>
      </c>
      <c r="AQ547" s="9" t="str">
        <f t="shared" si="802"/>
        <v>17款　府支出金2項　府補助金2目　福祉費府補助金1節　福祉活動費補助金福祉局</v>
      </c>
    </row>
    <row r="548" spans="1:52" ht="39.6">
      <c r="A548" s="90">
        <f t="shared" si="754"/>
        <v>541</v>
      </c>
      <c r="B548" s="45"/>
      <c r="C548" s="45"/>
      <c r="D548" s="45"/>
      <c r="E548" s="107" t="s">
        <v>219</v>
      </c>
      <c r="F548" s="46" t="s">
        <v>801</v>
      </c>
      <c r="G548" s="91" t="s">
        <v>711</v>
      </c>
      <c r="H548" s="41">
        <v>4519206</v>
      </c>
      <c r="I548" s="41"/>
      <c r="J548" s="41">
        <f t="shared" si="722"/>
        <v>-4519206</v>
      </c>
      <c r="K548" s="42"/>
      <c r="L548" s="121"/>
      <c r="M548" s="115" t="str">
        <f t="shared" si="723"/>
        <v/>
      </c>
      <c r="N548" s="29" t="str">
        <f t="shared" si="775"/>
        <v>-</v>
      </c>
      <c r="O548" s="29" t="str">
        <f t="shared" si="776"/>
        <v>-</v>
      </c>
      <c r="P548" s="29" t="str">
        <f t="shared" si="777"/>
        <v>-</v>
      </c>
      <c r="Q548" s="29" t="str">
        <f t="shared" si="778"/>
        <v>節</v>
      </c>
      <c r="R548" s="29" t="str">
        <f t="shared" si="779"/>
        <v>事項</v>
      </c>
      <c r="U548" s="9" t="s">
        <v>1168</v>
      </c>
      <c r="V548" s="136" t="str">
        <f t="shared" si="757"/>
        <v>福祉局</v>
      </c>
      <c r="X548" s="9">
        <f t="shared" si="758"/>
        <v>1</v>
      </c>
      <c r="Y548" s="9">
        <f t="shared" si="759"/>
        <v>1</v>
      </c>
      <c r="Z548" s="9">
        <f t="shared" si="760"/>
        <v>2</v>
      </c>
      <c r="AA548" s="9">
        <f t="shared" si="761"/>
        <v>2</v>
      </c>
      <c r="AB548" s="11" t="str">
        <f t="shared" si="762"/>
        <v xml:space="preserve">③
</v>
      </c>
      <c r="AD548" s="43">
        <f t="shared" si="763"/>
        <v>0</v>
      </c>
      <c r="AE548" s="43">
        <f t="shared" si="764"/>
        <v>12.5</v>
      </c>
      <c r="AF548" s="43">
        <f t="shared" si="765"/>
        <v>21</v>
      </c>
      <c r="AH548" s="12" t="str">
        <f>IF(N548="款",B548,AH544)</f>
        <v>17款　府支出金</v>
      </c>
      <c r="AI548" s="12" t="str">
        <f>IF(AH544=AH548,IF(O548="項",C548,AI544),0)</f>
        <v>2項　府補助金</v>
      </c>
      <c r="AJ548" s="12" t="str">
        <f>IF(AI544=AI548,IF(P548="目",D548,AJ544),0)</f>
        <v>2目　福祉費府補助金</v>
      </c>
      <c r="AK548" s="12" t="str">
        <f>IF(AJ544=AJ548,IF(Q548="節",E548,"事項"),0)</f>
        <v>2節　障がい者福祉費補助金</v>
      </c>
      <c r="AM548" s="12" t="str">
        <f t="shared" si="770"/>
        <v>17款　府支出金2項　府補助金2目　福祉費府補助金2節　障がい者福祉費補助金</v>
      </c>
      <c r="AP548" s="12" t="str">
        <f>IF(AM548=0,AP544,AM548)</f>
        <v>17款　府支出金2項　府補助金2目　福祉費府補助金2節　障がい者福祉費補助金</v>
      </c>
      <c r="AQ548" s="9" t="str">
        <f t="shared" si="772"/>
        <v>17款　府支出金2項　府補助金2目　福祉費府補助金2節　障がい者福祉費補助金福祉局</v>
      </c>
      <c r="AZ548" s="9" t="s">
        <v>1359</v>
      </c>
    </row>
    <row r="549" spans="1:52" ht="39.6">
      <c r="A549" s="90">
        <f t="shared" si="754"/>
        <v>542</v>
      </c>
      <c r="B549" s="45"/>
      <c r="C549" s="45"/>
      <c r="D549" s="45"/>
      <c r="E549" s="107" t="s">
        <v>220</v>
      </c>
      <c r="F549" s="46" t="s">
        <v>1340</v>
      </c>
      <c r="G549" s="47" t="s">
        <v>91</v>
      </c>
      <c r="H549" s="41">
        <v>2459306</v>
      </c>
      <c r="I549" s="41"/>
      <c r="J549" s="41">
        <f t="shared" si="722"/>
        <v>-2459306</v>
      </c>
      <c r="K549" s="42"/>
      <c r="L549" s="121"/>
      <c r="M549" s="115" t="str">
        <f t="shared" si="723"/>
        <v/>
      </c>
      <c r="N549" s="29" t="str">
        <f t="shared" si="775"/>
        <v>-</v>
      </c>
      <c r="O549" s="29" t="str">
        <f t="shared" si="776"/>
        <v>-</v>
      </c>
      <c r="P549" s="29" t="str">
        <f t="shared" si="777"/>
        <v>-</v>
      </c>
      <c r="Q549" s="29" t="str">
        <f t="shared" si="778"/>
        <v>節</v>
      </c>
      <c r="R549" s="29" t="str">
        <f t="shared" si="779"/>
        <v>事項</v>
      </c>
      <c r="U549" s="9" t="s">
        <v>1168</v>
      </c>
      <c r="V549" s="136" t="str">
        <f t="shared" si="757"/>
        <v>福祉局</v>
      </c>
      <c r="X549" s="9">
        <f t="shared" si="758"/>
        <v>1</v>
      </c>
      <c r="Y549" s="9">
        <f t="shared" si="759"/>
        <v>1</v>
      </c>
      <c r="Z549" s="9">
        <f t="shared" si="760"/>
        <v>2</v>
      </c>
      <c r="AA549" s="9">
        <f t="shared" si="761"/>
        <v>2</v>
      </c>
      <c r="AB549" s="11" t="str">
        <f t="shared" si="762"/>
        <v xml:space="preserve">③
</v>
      </c>
      <c r="AD549" s="43">
        <f t="shared" si="763"/>
        <v>0</v>
      </c>
      <c r="AE549" s="43">
        <f t="shared" si="764"/>
        <v>10.5</v>
      </c>
      <c r="AF549" s="43">
        <f t="shared" si="765"/>
        <v>28</v>
      </c>
      <c r="AH549" s="12" t="str">
        <f>IF(N549="款",B549,AH548)</f>
        <v>17款　府支出金</v>
      </c>
      <c r="AI549" s="12" t="str">
        <f>IF(AH548=AH549,IF(O549="項",C549,AI548),0)</f>
        <v>2項　府補助金</v>
      </c>
      <c r="AJ549" s="12" t="str">
        <f>IF(AI548=AI549,IF(P549="目",D549,AJ548),0)</f>
        <v>2目　福祉費府補助金</v>
      </c>
      <c r="AK549" s="12" t="str">
        <f>IF(AJ548=AJ549,IF(Q549="節",E549,"事項"),0)</f>
        <v>3節　老人福祉費補助金</v>
      </c>
      <c r="AM549" s="12" t="str">
        <f t="shared" ref="AM549" si="803">IF(AI549=0,AH549,IF(AJ549=0,CONCATENATE(AH549,AI549),IF(AK549=0,CONCATENATE(AH549,AI549,AJ549),IF(AK549="事項",0,CONCATENATE(AH549,AI549,AJ549,AK549)))))</f>
        <v>17款　府支出金2項　府補助金2目　福祉費府補助金3節　老人福祉費補助金</v>
      </c>
      <c r="AP549" s="12" t="str">
        <f>IF(AM549=0,#REF!,AM549)</f>
        <v>17款　府支出金2項　府補助金2目　福祉費府補助金3節　老人福祉費補助金</v>
      </c>
      <c r="AQ549" s="9" t="str">
        <f t="shared" ref="AQ549" si="804">CONCATENATE(AP549,V549)</f>
        <v>17款　府支出金2項　府補助金2目　福祉費府補助金3節　老人福祉費補助金福祉局</v>
      </c>
    </row>
    <row r="550" spans="1:52" ht="39.6">
      <c r="A550" s="90">
        <f t="shared" si="754"/>
        <v>543</v>
      </c>
      <c r="B550" s="45"/>
      <c r="C550" s="45"/>
      <c r="D550" s="45"/>
      <c r="E550" s="108" t="s">
        <v>221</v>
      </c>
      <c r="F550" s="46" t="s">
        <v>1307</v>
      </c>
      <c r="G550" s="47" t="s">
        <v>91</v>
      </c>
      <c r="H550" s="41">
        <v>130842</v>
      </c>
      <c r="I550" s="41"/>
      <c r="J550" s="41">
        <f t="shared" si="722"/>
        <v>-130842</v>
      </c>
      <c r="K550" s="42"/>
      <c r="L550" s="121"/>
      <c r="M550" s="115" t="str">
        <f t="shared" si="723"/>
        <v/>
      </c>
      <c r="N550" s="29" t="str">
        <f t="shared" si="775"/>
        <v>-</v>
      </c>
      <c r="O550" s="29" t="str">
        <f t="shared" si="776"/>
        <v>-</v>
      </c>
      <c r="P550" s="29" t="str">
        <f t="shared" si="777"/>
        <v>-</v>
      </c>
      <c r="Q550" s="29" t="str">
        <f t="shared" si="778"/>
        <v>節</v>
      </c>
      <c r="R550" s="29" t="str">
        <f t="shared" si="779"/>
        <v>事項</v>
      </c>
      <c r="U550" s="9" t="s">
        <v>1168</v>
      </c>
      <c r="V550" s="136" t="str">
        <f t="shared" si="757"/>
        <v>福祉局</v>
      </c>
      <c r="X550" s="9">
        <f t="shared" si="758"/>
        <v>1</v>
      </c>
      <c r="Y550" s="9">
        <f t="shared" si="759"/>
        <v>1</v>
      </c>
      <c r="Z550" s="9">
        <f t="shared" si="760"/>
        <v>2</v>
      </c>
      <c r="AA550" s="9">
        <f t="shared" si="761"/>
        <v>2</v>
      </c>
      <c r="AB550" s="11" t="str">
        <f t="shared" si="762"/>
        <v xml:space="preserve">③
</v>
      </c>
      <c r="AD550" s="43">
        <f t="shared" si="763"/>
        <v>0</v>
      </c>
      <c r="AE550" s="43">
        <f t="shared" si="764"/>
        <v>10.5</v>
      </c>
      <c r="AF550" s="43">
        <f t="shared" si="765"/>
        <v>27</v>
      </c>
      <c r="AH550" s="12" t="str">
        <f t="shared" si="766"/>
        <v>17款　府支出金</v>
      </c>
      <c r="AI550" s="12" t="str">
        <f t="shared" si="767"/>
        <v>2項　府補助金</v>
      </c>
      <c r="AJ550" s="12" t="str">
        <f t="shared" si="768"/>
        <v>2目　福祉費府補助金</v>
      </c>
      <c r="AK550" s="12" t="str">
        <f t="shared" si="769"/>
        <v>4節　環境改善費補助金</v>
      </c>
      <c r="AM550" s="12" t="str">
        <f t="shared" si="770"/>
        <v>17款　府支出金2項　府補助金2目　福祉費府補助金4節　環境改善費補助金</v>
      </c>
      <c r="AP550" s="12" t="str">
        <f t="shared" ref="AP550:AP552" si="805">IF(AM550=0,AP549,AM550)</f>
        <v>17款　府支出金2項　府補助金2目　福祉費府補助金4節　環境改善費補助金</v>
      </c>
      <c r="AQ550" s="9" t="str">
        <f t="shared" si="772"/>
        <v>17款　府支出金2項　府補助金2目　福祉費府補助金4節　環境改善費補助金福祉局</v>
      </c>
    </row>
    <row r="551" spans="1:52" ht="26.4">
      <c r="A551" s="90">
        <f t="shared" si="754"/>
        <v>544</v>
      </c>
      <c r="B551" s="45"/>
      <c r="C551" s="45"/>
      <c r="D551" s="331" t="s">
        <v>222</v>
      </c>
      <c r="E551" s="333"/>
      <c r="F551" s="46"/>
      <c r="G551" s="47"/>
      <c r="H551" s="41">
        <f>SUM(H552,H555:H556)</f>
        <v>99015</v>
      </c>
      <c r="I551" s="41">
        <f>SUM(I552,I555:I556)</f>
        <v>0</v>
      </c>
      <c r="J551" s="41">
        <f t="shared" si="722"/>
        <v>-99015</v>
      </c>
      <c r="K551" s="42"/>
      <c r="L551" s="121"/>
      <c r="M551" s="115" t="str">
        <f t="shared" si="723"/>
        <v/>
      </c>
      <c r="N551" s="29" t="str">
        <f t="shared" si="775"/>
        <v>-</v>
      </c>
      <c r="O551" s="29" t="str">
        <f t="shared" si="776"/>
        <v>-</v>
      </c>
      <c r="P551" s="29" t="str">
        <f t="shared" si="777"/>
        <v>目</v>
      </c>
      <c r="Q551" s="29" t="str">
        <f t="shared" si="778"/>
        <v>-</v>
      </c>
      <c r="R551" s="29" t="str">
        <f t="shared" si="779"/>
        <v>-</v>
      </c>
      <c r="U551" s="9" t="s">
        <v>1168</v>
      </c>
      <c r="V551" s="136" t="str">
        <f t="shared" si="757"/>
        <v/>
      </c>
      <c r="X551" s="9">
        <f t="shared" si="758"/>
        <v>1</v>
      </c>
      <c r="Y551" s="9">
        <f t="shared" si="759"/>
        <v>1</v>
      </c>
      <c r="Z551" s="9">
        <f t="shared" si="760"/>
        <v>1</v>
      </c>
      <c r="AA551" s="9">
        <f t="shared" si="761"/>
        <v>1</v>
      </c>
      <c r="AB551" s="11" t="str">
        <f t="shared" si="762"/>
        <v xml:space="preserve">②
</v>
      </c>
      <c r="AD551" s="43">
        <f t="shared" si="763"/>
        <v>9.5</v>
      </c>
      <c r="AE551" s="43">
        <f t="shared" si="764"/>
        <v>0</v>
      </c>
      <c r="AF551" s="43">
        <f t="shared" si="765"/>
        <v>0</v>
      </c>
      <c r="AH551" s="12" t="str">
        <f t="shared" si="766"/>
        <v>17款　府支出金</v>
      </c>
      <c r="AI551" s="12" t="str">
        <f t="shared" si="767"/>
        <v>2項　府補助金</v>
      </c>
      <c r="AJ551" s="12" t="str">
        <f t="shared" si="768"/>
        <v>3目　健康費府補助金</v>
      </c>
      <c r="AK551" s="12">
        <f t="shared" si="769"/>
        <v>0</v>
      </c>
      <c r="AM551" s="12" t="str">
        <f t="shared" si="770"/>
        <v>17款　府支出金2項　府補助金3目　健康費府補助金</v>
      </c>
      <c r="AP551" s="12" t="str">
        <f t="shared" si="805"/>
        <v>17款　府支出金2項　府補助金3目　健康費府補助金</v>
      </c>
      <c r="AQ551" s="9" t="str">
        <f t="shared" si="772"/>
        <v>17款　府支出金2項　府補助金3目　健康費府補助金</v>
      </c>
    </row>
    <row r="552" spans="1:52" ht="26.4">
      <c r="A552" s="90">
        <f t="shared" si="754"/>
        <v>545</v>
      </c>
      <c r="B552" s="45"/>
      <c r="C552" s="45"/>
      <c r="D552" s="44"/>
      <c r="E552" s="107" t="s">
        <v>223</v>
      </c>
      <c r="F552" s="46"/>
      <c r="G552" s="47"/>
      <c r="H552" s="41">
        <f>SUM(H553:H554)</f>
        <v>9726</v>
      </c>
      <c r="I552" s="41">
        <f>SUM(I553:I554)</f>
        <v>0</v>
      </c>
      <c r="J552" s="41">
        <f t="shared" ref="J552:J623" si="806">+I552-H552</f>
        <v>-9726</v>
      </c>
      <c r="K552" s="42"/>
      <c r="L552" s="121"/>
      <c r="M552" s="115" t="str">
        <f t="shared" ref="M552:M623" si="807">IF(AND(I552&lt;&gt;0,H552=0),"○","")</f>
        <v/>
      </c>
      <c r="N552" s="29" t="str">
        <f t="shared" si="775"/>
        <v>-</v>
      </c>
      <c r="O552" s="29" t="str">
        <f t="shared" si="776"/>
        <v>-</v>
      </c>
      <c r="P552" s="29" t="str">
        <f t="shared" si="777"/>
        <v>-</v>
      </c>
      <c r="Q552" s="29" t="str">
        <f t="shared" si="778"/>
        <v>節</v>
      </c>
      <c r="R552" s="29" t="str">
        <f t="shared" si="779"/>
        <v>-</v>
      </c>
      <c r="U552" s="9" t="s">
        <v>1168</v>
      </c>
      <c r="V552" s="136" t="str">
        <f t="shared" si="757"/>
        <v/>
      </c>
      <c r="X552" s="9">
        <f t="shared" si="758"/>
        <v>1</v>
      </c>
      <c r="Y552" s="9">
        <f t="shared" si="759"/>
        <v>1</v>
      </c>
      <c r="Z552" s="9">
        <f t="shared" si="760"/>
        <v>1</v>
      </c>
      <c r="AA552" s="9">
        <f t="shared" si="761"/>
        <v>1</v>
      </c>
      <c r="AB552" s="11" t="str">
        <f t="shared" si="762"/>
        <v xml:space="preserve">②
</v>
      </c>
      <c r="AD552" s="43">
        <f t="shared" si="763"/>
        <v>0</v>
      </c>
      <c r="AE552" s="43">
        <f t="shared" si="764"/>
        <v>10.5</v>
      </c>
      <c r="AF552" s="43">
        <f t="shared" si="765"/>
        <v>0</v>
      </c>
      <c r="AH552" s="12" t="str">
        <f t="shared" si="766"/>
        <v>17款　府支出金</v>
      </c>
      <c r="AI552" s="12" t="str">
        <f t="shared" si="767"/>
        <v>2項　府補助金</v>
      </c>
      <c r="AJ552" s="12" t="str">
        <f t="shared" si="768"/>
        <v>3目　健康費府補助金</v>
      </c>
      <c r="AK552" s="12" t="str">
        <f t="shared" si="769"/>
        <v>1節　予防接種費補助金</v>
      </c>
      <c r="AM552" s="12" t="str">
        <f t="shared" si="770"/>
        <v>17款　府支出金2項　府補助金3目　健康費府補助金1節　予防接種費補助金</v>
      </c>
      <c r="AP552" s="12" t="str">
        <f t="shared" si="805"/>
        <v>17款　府支出金2項　府補助金3目　健康費府補助金1節　予防接種費補助金</v>
      </c>
      <c r="AQ552" s="9" t="str">
        <f t="shared" si="772"/>
        <v>17款　府支出金2項　府補助金3目　健康費府補助金1節　予防接種費補助金</v>
      </c>
    </row>
    <row r="553" spans="1:52" ht="40.200000000000003" thickBot="1">
      <c r="A553" s="165">
        <f t="shared" si="754"/>
        <v>546</v>
      </c>
      <c r="B553" s="153"/>
      <c r="C553" s="153"/>
      <c r="D553" s="153"/>
      <c r="E553" s="161"/>
      <c r="F553" s="156" t="s">
        <v>1341</v>
      </c>
      <c r="G553" s="157" t="s">
        <v>82</v>
      </c>
      <c r="H553" s="158">
        <f>9726-348</f>
        <v>9378</v>
      </c>
      <c r="I553" s="158"/>
      <c r="J553" s="158">
        <f t="shared" ref="J553" si="808">+I553-H553</f>
        <v>-9378</v>
      </c>
      <c r="K553" s="159"/>
      <c r="L553" s="160"/>
      <c r="M553" s="115" t="str">
        <f t="shared" ref="M553" si="809">IF(AND(I553&lt;&gt;0,H553=0),"○","")</f>
        <v/>
      </c>
      <c r="N553" s="29" t="str">
        <f t="shared" si="775"/>
        <v>-</v>
      </c>
      <c r="O553" s="29" t="str">
        <f t="shared" si="776"/>
        <v>-</v>
      </c>
      <c r="P553" s="29" t="str">
        <f t="shared" si="777"/>
        <v>-</v>
      </c>
      <c r="Q553" s="29" t="str">
        <f t="shared" si="778"/>
        <v>-</v>
      </c>
      <c r="R553" s="29" t="str">
        <f t="shared" si="779"/>
        <v>事項</v>
      </c>
      <c r="U553" s="9" t="s">
        <v>1168</v>
      </c>
      <c r="V553" s="136" t="str">
        <f t="shared" si="757"/>
        <v>健康局</v>
      </c>
      <c r="X553" s="9">
        <f t="shared" si="758"/>
        <v>1</v>
      </c>
      <c r="Y553" s="9">
        <f t="shared" si="759"/>
        <v>1</v>
      </c>
      <c r="Z553" s="9">
        <f t="shared" si="760"/>
        <v>2</v>
      </c>
      <c r="AA553" s="9">
        <f t="shared" si="761"/>
        <v>2</v>
      </c>
      <c r="AB553" s="11" t="str">
        <f t="shared" si="762"/>
        <v xml:space="preserve">③
</v>
      </c>
      <c r="AD553" s="43">
        <f t="shared" si="763"/>
        <v>0</v>
      </c>
      <c r="AE553" s="43">
        <f t="shared" si="764"/>
        <v>0</v>
      </c>
      <c r="AF553" s="43">
        <f t="shared" si="765"/>
        <v>22</v>
      </c>
      <c r="AH553" s="12" t="str">
        <f t="shared" si="766"/>
        <v>17款　府支出金</v>
      </c>
      <c r="AI553" s="12" t="str">
        <f t="shared" si="767"/>
        <v>2項　府補助金</v>
      </c>
      <c r="AJ553" s="12" t="str">
        <f t="shared" si="768"/>
        <v>3目　健康費府補助金</v>
      </c>
      <c r="AK553" s="12" t="str">
        <f t="shared" si="769"/>
        <v>事項</v>
      </c>
      <c r="AM553" s="12">
        <f t="shared" si="770"/>
        <v>0</v>
      </c>
      <c r="AP553" s="12" t="str">
        <f t="shared" si="771"/>
        <v>17款　府支出金2項　府補助金3目　健康費府補助金1節　予防接種費補助金</v>
      </c>
      <c r="AQ553" s="9" t="str">
        <f t="shared" si="772"/>
        <v>17款　府支出金2項　府補助金3目　健康費府補助金1節　予防接種費補助金健康局</v>
      </c>
    </row>
    <row r="554" spans="1:52" ht="39.6">
      <c r="A554" s="148">
        <f t="shared" si="754"/>
        <v>547</v>
      </c>
      <c r="B554" s="45"/>
      <c r="C554" s="45"/>
      <c r="D554" s="45"/>
      <c r="E554" s="108"/>
      <c r="F554" s="93" t="s">
        <v>1253</v>
      </c>
      <c r="G554" s="94" t="s">
        <v>82</v>
      </c>
      <c r="H554" s="51">
        <v>348</v>
      </c>
      <c r="I554" s="51"/>
      <c r="J554" s="51">
        <f t="shared" si="806"/>
        <v>-348</v>
      </c>
      <c r="K554" s="92"/>
      <c r="L554" s="122"/>
      <c r="M554" s="115" t="str">
        <f t="shared" si="807"/>
        <v/>
      </c>
      <c r="N554" s="29" t="str">
        <f t="shared" si="775"/>
        <v>-</v>
      </c>
      <c r="O554" s="29" t="str">
        <f t="shared" si="776"/>
        <v>-</v>
      </c>
      <c r="P554" s="29" t="str">
        <f t="shared" si="777"/>
        <v>-</v>
      </c>
      <c r="Q554" s="29" t="str">
        <f t="shared" si="778"/>
        <v>-</v>
      </c>
      <c r="R554" s="29" t="str">
        <f t="shared" si="779"/>
        <v>事項</v>
      </c>
      <c r="U554" s="9" t="s">
        <v>1168</v>
      </c>
      <c r="V554" s="136" t="str">
        <f t="shared" si="757"/>
        <v>健康局</v>
      </c>
      <c r="X554" s="9">
        <f t="shared" si="758"/>
        <v>1</v>
      </c>
      <c r="Y554" s="9">
        <f t="shared" si="759"/>
        <v>1</v>
      </c>
      <c r="Z554" s="9">
        <f t="shared" si="760"/>
        <v>2</v>
      </c>
      <c r="AA554" s="9">
        <f t="shared" si="761"/>
        <v>2</v>
      </c>
      <c r="AB554" s="11" t="str">
        <f t="shared" si="762"/>
        <v xml:space="preserve">③
</v>
      </c>
      <c r="AD554" s="43">
        <f t="shared" si="763"/>
        <v>0</v>
      </c>
      <c r="AE554" s="43">
        <f t="shared" si="764"/>
        <v>0</v>
      </c>
      <c r="AF554" s="43">
        <f t="shared" si="765"/>
        <v>27</v>
      </c>
      <c r="AH554" s="12" t="str">
        <f t="shared" si="766"/>
        <v>17款　府支出金</v>
      </c>
      <c r="AI554" s="12" t="str">
        <f t="shared" si="767"/>
        <v>2項　府補助金</v>
      </c>
      <c r="AJ554" s="12" t="str">
        <f t="shared" si="768"/>
        <v>3目　健康費府補助金</v>
      </c>
      <c r="AK554" s="12" t="str">
        <f t="shared" si="769"/>
        <v>事項</v>
      </c>
      <c r="AM554" s="12">
        <f t="shared" si="770"/>
        <v>0</v>
      </c>
      <c r="AP554" s="12" t="str">
        <f t="shared" si="771"/>
        <v>17款　府支出金2項　府補助金3目　健康費府補助金1節　予防接種費補助金</v>
      </c>
      <c r="AQ554" s="9" t="str">
        <f t="shared" si="772"/>
        <v>17款　府支出金2項　府補助金3目　健康費府補助金1節　予防接種費補助金健康局</v>
      </c>
    </row>
    <row r="555" spans="1:52" ht="39.6">
      <c r="A555" s="148">
        <f t="shared" si="754"/>
        <v>548</v>
      </c>
      <c r="B555" s="45"/>
      <c r="C555" s="45"/>
      <c r="D555" s="45"/>
      <c r="E555" s="108" t="s">
        <v>224</v>
      </c>
      <c r="F555" s="93" t="s">
        <v>1036</v>
      </c>
      <c r="G555" s="94" t="s">
        <v>82</v>
      </c>
      <c r="H555" s="51">
        <v>40580</v>
      </c>
      <c r="I555" s="51"/>
      <c r="J555" s="51">
        <f t="shared" si="806"/>
        <v>-40580</v>
      </c>
      <c r="K555" s="92"/>
      <c r="L555" s="122"/>
      <c r="M555" s="115" t="str">
        <f t="shared" si="807"/>
        <v/>
      </c>
      <c r="N555" s="29" t="str">
        <f t="shared" si="775"/>
        <v>-</v>
      </c>
      <c r="O555" s="29" t="str">
        <f t="shared" si="776"/>
        <v>-</v>
      </c>
      <c r="P555" s="29" t="str">
        <f t="shared" si="777"/>
        <v>-</v>
      </c>
      <c r="Q555" s="29" t="str">
        <f t="shared" si="778"/>
        <v>節</v>
      </c>
      <c r="R555" s="29" t="str">
        <f t="shared" si="779"/>
        <v>事項</v>
      </c>
      <c r="U555" s="9" t="s">
        <v>1168</v>
      </c>
      <c r="V555" s="136" t="str">
        <f t="shared" si="757"/>
        <v>健康局</v>
      </c>
      <c r="X555" s="9">
        <f t="shared" si="758"/>
        <v>1</v>
      </c>
      <c r="Y555" s="9">
        <f t="shared" si="759"/>
        <v>1</v>
      </c>
      <c r="Z555" s="9">
        <f t="shared" si="760"/>
        <v>2</v>
      </c>
      <c r="AA555" s="9">
        <f t="shared" si="761"/>
        <v>2</v>
      </c>
      <c r="AB555" s="11" t="str">
        <f t="shared" si="762"/>
        <v xml:space="preserve">③
</v>
      </c>
      <c r="AD555" s="43">
        <f t="shared" si="763"/>
        <v>0</v>
      </c>
      <c r="AE555" s="43">
        <f t="shared" si="764"/>
        <v>10.5</v>
      </c>
      <c r="AF555" s="43">
        <f t="shared" si="765"/>
        <v>18</v>
      </c>
      <c r="AH555" s="12" t="str">
        <f t="shared" si="766"/>
        <v>17款　府支出金</v>
      </c>
      <c r="AI555" s="12" t="str">
        <f t="shared" si="767"/>
        <v>2項　府補助金</v>
      </c>
      <c r="AJ555" s="12" t="str">
        <f t="shared" si="768"/>
        <v>3目　健康費府補助金</v>
      </c>
      <c r="AK555" s="12" t="str">
        <f t="shared" si="769"/>
        <v>2節　保健医療費補助金</v>
      </c>
      <c r="AM555" s="12" t="str">
        <f t="shared" si="770"/>
        <v>17款　府支出金2項　府補助金3目　健康費府補助金2節　保健医療費補助金</v>
      </c>
      <c r="AP555" s="12" t="str">
        <f t="shared" si="771"/>
        <v>17款　府支出金2項　府補助金3目　健康費府補助金2節　保健医療費補助金</v>
      </c>
      <c r="AQ555" s="9" t="str">
        <f t="shared" si="772"/>
        <v>17款　府支出金2項　府補助金3目　健康費府補助金2節　保健医療費補助金健康局</v>
      </c>
    </row>
    <row r="556" spans="1:52" ht="26.4">
      <c r="A556" s="90">
        <f t="shared" si="754"/>
        <v>549</v>
      </c>
      <c r="B556" s="45"/>
      <c r="C556" s="45"/>
      <c r="D556" s="45"/>
      <c r="E556" s="107" t="s">
        <v>225</v>
      </c>
      <c r="F556" s="46"/>
      <c r="G556" s="47"/>
      <c r="H556" s="41">
        <f>SUM(H557:H558)</f>
        <v>48709</v>
      </c>
      <c r="I556" s="41">
        <f>SUM(I557:I558)</f>
        <v>0</v>
      </c>
      <c r="J556" s="41">
        <f t="shared" si="806"/>
        <v>-48709</v>
      </c>
      <c r="K556" s="42"/>
      <c r="L556" s="121"/>
      <c r="M556" s="115" t="str">
        <f t="shared" si="807"/>
        <v/>
      </c>
      <c r="N556" s="29" t="str">
        <f t="shared" si="775"/>
        <v>-</v>
      </c>
      <c r="O556" s="29" t="str">
        <f t="shared" si="776"/>
        <v>-</v>
      </c>
      <c r="P556" s="29" t="str">
        <f t="shared" si="777"/>
        <v>-</v>
      </c>
      <c r="Q556" s="29" t="str">
        <f t="shared" si="778"/>
        <v>節</v>
      </c>
      <c r="R556" s="29" t="str">
        <f t="shared" si="779"/>
        <v>-</v>
      </c>
      <c r="U556" s="9" t="s">
        <v>1168</v>
      </c>
      <c r="V556" s="136" t="str">
        <f t="shared" si="757"/>
        <v/>
      </c>
      <c r="X556" s="9">
        <f t="shared" si="758"/>
        <v>1</v>
      </c>
      <c r="Y556" s="9">
        <f t="shared" si="759"/>
        <v>1</v>
      </c>
      <c r="Z556" s="9">
        <f t="shared" si="760"/>
        <v>1</v>
      </c>
      <c r="AA556" s="9">
        <f t="shared" si="761"/>
        <v>1</v>
      </c>
      <c r="AB556" s="11" t="str">
        <f t="shared" si="762"/>
        <v xml:space="preserve">②
</v>
      </c>
      <c r="AD556" s="43">
        <f t="shared" si="763"/>
        <v>0</v>
      </c>
      <c r="AE556" s="43">
        <f t="shared" si="764"/>
        <v>10.5</v>
      </c>
      <c r="AF556" s="43">
        <f t="shared" si="765"/>
        <v>0</v>
      </c>
      <c r="AH556" s="12" t="str">
        <f t="shared" si="766"/>
        <v>17款　府支出金</v>
      </c>
      <c r="AI556" s="12" t="str">
        <f t="shared" si="767"/>
        <v>2項　府補助金</v>
      </c>
      <c r="AJ556" s="12" t="str">
        <f t="shared" si="768"/>
        <v>3目　健康費府補助金</v>
      </c>
      <c r="AK556" s="12" t="str">
        <f t="shared" si="769"/>
        <v>3節　生活衛生費補助金</v>
      </c>
      <c r="AM556" s="12" t="str">
        <f t="shared" si="770"/>
        <v>17款　府支出金2項　府補助金3目　健康費府補助金3節　生活衛生費補助金</v>
      </c>
      <c r="AP556" s="12" t="str">
        <f t="shared" si="771"/>
        <v>17款　府支出金2項　府補助金3目　健康費府補助金3節　生活衛生費補助金</v>
      </c>
      <c r="AQ556" s="9" t="str">
        <f t="shared" si="772"/>
        <v>17款　府支出金2項　府補助金3目　健康費府補助金3節　生活衛生費補助金</v>
      </c>
    </row>
    <row r="557" spans="1:52" ht="26.4">
      <c r="A557" s="148">
        <f t="shared" si="754"/>
        <v>550</v>
      </c>
      <c r="B557" s="45"/>
      <c r="C557" s="45"/>
      <c r="D557" s="45"/>
      <c r="E557" s="108"/>
      <c r="F557" s="93" t="s">
        <v>802</v>
      </c>
      <c r="G557" s="94" t="s">
        <v>82</v>
      </c>
      <c r="H557" s="51">
        <f>48709-48114</f>
        <v>595</v>
      </c>
      <c r="I557" s="51"/>
      <c r="J557" s="51">
        <f t="shared" ref="J557" si="810">+I557-H557</f>
        <v>-595</v>
      </c>
      <c r="K557" s="92"/>
      <c r="L557" s="122"/>
      <c r="M557" s="115" t="str">
        <f t="shared" ref="M557" si="811">IF(AND(I557&lt;&gt;0,H557=0),"○","")</f>
        <v/>
      </c>
      <c r="N557" s="29" t="str">
        <f t="shared" si="775"/>
        <v>-</v>
      </c>
      <c r="O557" s="29" t="str">
        <f t="shared" si="776"/>
        <v>-</v>
      </c>
      <c r="P557" s="29" t="str">
        <f t="shared" si="777"/>
        <v>-</v>
      </c>
      <c r="Q557" s="29" t="str">
        <f t="shared" si="778"/>
        <v>-</v>
      </c>
      <c r="R557" s="29" t="str">
        <f t="shared" si="779"/>
        <v>事項</v>
      </c>
      <c r="U557" s="9" t="s">
        <v>1168</v>
      </c>
      <c r="V557" s="136" t="str">
        <f t="shared" si="757"/>
        <v>健康局</v>
      </c>
      <c r="X557" s="9">
        <f t="shared" si="758"/>
        <v>1</v>
      </c>
      <c r="Y557" s="9">
        <f t="shared" si="759"/>
        <v>1</v>
      </c>
      <c r="Z557" s="9">
        <f t="shared" si="760"/>
        <v>1</v>
      </c>
      <c r="AA557" s="9">
        <f t="shared" si="761"/>
        <v>1</v>
      </c>
      <c r="AB557" s="11" t="str">
        <f t="shared" si="762"/>
        <v xml:space="preserve">②
</v>
      </c>
      <c r="AD557" s="43">
        <f t="shared" si="763"/>
        <v>0</v>
      </c>
      <c r="AE557" s="43">
        <f t="shared" si="764"/>
        <v>0</v>
      </c>
      <c r="AF557" s="43">
        <f t="shared" si="765"/>
        <v>14</v>
      </c>
      <c r="AH557" s="12" t="str">
        <f t="shared" si="766"/>
        <v>17款　府支出金</v>
      </c>
      <c r="AI557" s="12" t="str">
        <f t="shared" si="767"/>
        <v>2項　府補助金</v>
      </c>
      <c r="AJ557" s="12" t="str">
        <f t="shared" si="768"/>
        <v>3目　健康費府補助金</v>
      </c>
      <c r="AK557" s="12" t="str">
        <f t="shared" si="769"/>
        <v>事項</v>
      </c>
      <c r="AM557" s="12">
        <f t="shared" si="770"/>
        <v>0</v>
      </c>
      <c r="AP557" s="12" t="str">
        <f t="shared" si="771"/>
        <v>17款　府支出金2項　府補助金3目　健康費府補助金3節　生活衛生費補助金</v>
      </c>
      <c r="AQ557" s="9" t="str">
        <f t="shared" si="772"/>
        <v>17款　府支出金2項　府補助金3目　健康費府補助金3節　生活衛生費補助金健康局</v>
      </c>
    </row>
    <row r="558" spans="1:52" ht="26.4">
      <c r="A558" s="90">
        <f t="shared" si="754"/>
        <v>551</v>
      </c>
      <c r="B558" s="45"/>
      <c r="C558" s="45"/>
      <c r="D558" s="45"/>
      <c r="E558" s="107"/>
      <c r="F558" s="46" t="s">
        <v>1342</v>
      </c>
      <c r="G558" s="47" t="s">
        <v>82</v>
      </c>
      <c r="H558" s="41">
        <v>48114</v>
      </c>
      <c r="I558" s="41"/>
      <c r="J558" s="41">
        <f t="shared" si="806"/>
        <v>-48114</v>
      </c>
      <c r="K558" s="42"/>
      <c r="L558" s="121"/>
      <c r="M558" s="115" t="str">
        <f t="shared" si="807"/>
        <v/>
      </c>
      <c r="N558" s="29" t="str">
        <f t="shared" si="775"/>
        <v>-</v>
      </c>
      <c r="O558" s="29" t="str">
        <f t="shared" si="776"/>
        <v>-</v>
      </c>
      <c r="P558" s="29" t="str">
        <f t="shared" si="777"/>
        <v>-</v>
      </c>
      <c r="Q558" s="29" t="str">
        <f t="shared" si="778"/>
        <v>-</v>
      </c>
      <c r="R558" s="29" t="str">
        <f t="shared" si="779"/>
        <v>事項</v>
      </c>
      <c r="U558" s="9" t="s">
        <v>1168</v>
      </c>
      <c r="V558" s="136" t="str">
        <f t="shared" si="757"/>
        <v>健康局</v>
      </c>
      <c r="X558" s="9">
        <f t="shared" si="758"/>
        <v>1</v>
      </c>
      <c r="Y558" s="9">
        <f t="shared" si="759"/>
        <v>1</v>
      </c>
      <c r="Z558" s="9">
        <f t="shared" si="760"/>
        <v>1</v>
      </c>
      <c r="AA558" s="9">
        <f t="shared" si="761"/>
        <v>1</v>
      </c>
      <c r="AB558" s="11" t="str">
        <f t="shared" si="762"/>
        <v xml:space="preserve">②
</v>
      </c>
      <c r="AD558" s="43">
        <f t="shared" si="763"/>
        <v>0</v>
      </c>
      <c r="AE558" s="43">
        <f t="shared" si="764"/>
        <v>0</v>
      </c>
      <c r="AF558" s="43">
        <f t="shared" si="765"/>
        <v>17</v>
      </c>
      <c r="AH558" s="12" t="str">
        <f t="shared" si="766"/>
        <v>17款　府支出金</v>
      </c>
      <c r="AI558" s="12" t="str">
        <f t="shared" si="767"/>
        <v>2項　府補助金</v>
      </c>
      <c r="AJ558" s="12" t="str">
        <f t="shared" si="768"/>
        <v>3目　健康費府補助金</v>
      </c>
      <c r="AK558" s="12" t="str">
        <f t="shared" si="769"/>
        <v>事項</v>
      </c>
      <c r="AM558" s="12">
        <f t="shared" si="770"/>
        <v>0</v>
      </c>
      <c r="AP558" s="12" t="str">
        <f t="shared" si="771"/>
        <v>17款　府支出金2項　府補助金3目　健康費府補助金3節　生活衛生費補助金</v>
      </c>
      <c r="AQ558" s="9" t="str">
        <f t="shared" si="772"/>
        <v>17款　府支出金2項　府補助金3目　健康費府補助金3節　生活衛生費補助金健康局</v>
      </c>
    </row>
    <row r="559" spans="1:52" ht="26.4">
      <c r="A559" s="90">
        <f t="shared" si="754"/>
        <v>552</v>
      </c>
      <c r="B559" s="45"/>
      <c r="C559" s="45"/>
      <c r="D559" s="331" t="s">
        <v>226</v>
      </c>
      <c r="E559" s="333"/>
      <c r="F559" s="46"/>
      <c r="G559" s="47"/>
      <c r="H559" s="41">
        <f>SUM(H560,H561,H566,H567,H568,H571)</f>
        <v>6160968</v>
      </c>
      <c r="I559" s="41">
        <f>SUM(I560,I561,I566,I567,I568,I571)</f>
        <v>0</v>
      </c>
      <c r="J559" s="41">
        <f t="shared" si="806"/>
        <v>-6160968</v>
      </c>
      <c r="K559" s="42"/>
      <c r="L559" s="121"/>
      <c r="M559" s="115" t="str">
        <f t="shared" si="807"/>
        <v/>
      </c>
      <c r="N559" s="29" t="str">
        <f t="shared" si="775"/>
        <v>-</v>
      </c>
      <c r="O559" s="29" t="str">
        <f t="shared" si="776"/>
        <v>-</v>
      </c>
      <c r="P559" s="29" t="str">
        <f t="shared" si="777"/>
        <v>目</v>
      </c>
      <c r="Q559" s="29" t="str">
        <f t="shared" si="778"/>
        <v>-</v>
      </c>
      <c r="R559" s="29" t="str">
        <f t="shared" si="779"/>
        <v>-</v>
      </c>
      <c r="U559" s="9" t="s">
        <v>1168</v>
      </c>
      <c r="V559" s="136" t="str">
        <f t="shared" si="757"/>
        <v/>
      </c>
      <c r="X559" s="9">
        <f t="shared" si="758"/>
        <v>1</v>
      </c>
      <c r="Y559" s="9">
        <f t="shared" si="759"/>
        <v>1</v>
      </c>
      <c r="Z559" s="9">
        <f t="shared" si="760"/>
        <v>1</v>
      </c>
      <c r="AA559" s="9">
        <f t="shared" si="761"/>
        <v>1</v>
      </c>
      <c r="AB559" s="11" t="str">
        <f t="shared" si="762"/>
        <v xml:space="preserve">②
</v>
      </c>
      <c r="AD559" s="43">
        <f t="shared" si="763"/>
        <v>13.5</v>
      </c>
      <c r="AE559" s="43">
        <f t="shared" si="764"/>
        <v>0</v>
      </c>
      <c r="AF559" s="43">
        <f t="shared" si="765"/>
        <v>0</v>
      </c>
      <c r="AH559" s="12" t="str">
        <f t="shared" si="766"/>
        <v>17款　府支出金</v>
      </c>
      <c r="AI559" s="12" t="str">
        <f t="shared" si="767"/>
        <v>2項　府補助金</v>
      </c>
      <c r="AJ559" s="12" t="str">
        <f t="shared" si="768"/>
        <v>4目　こども青少年費府補助金</v>
      </c>
      <c r="AK559" s="12">
        <f t="shared" si="769"/>
        <v>0</v>
      </c>
      <c r="AM559" s="12" t="str">
        <f t="shared" si="770"/>
        <v>17款　府支出金2項　府補助金4目　こども青少年費府補助金</v>
      </c>
      <c r="AP559" s="12" t="str">
        <f t="shared" si="771"/>
        <v>17款　府支出金2項　府補助金4目　こども青少年費府補助金</v>
      </c>
      <c r="AQ559" s="9" t="str">
        <f t="shared" si="772"/>
        <v>17款　府支出金2項　府補助金4目　こども青少年費府補助金</v>
      </c>
    </row>
    <row r="560" spans="1:52" ht="39.6">
      <c r="A560" s="90">
        <f t="shared" si="754"/>
        <v>553</v>
      </c>
      <c r="B560" s="45"/>
      <c r="C560" s="45"/>
      <c r="D560" s="44"/>
      <c r="E560" s="107" t="s">
        <v>717</v>
      </c>
      <c r="F560" s="107" t="s">
        <v>631</v>
      </c>
      <c r="G560" s="47" t="s">
        <v>614</v>
      </c>
      <c r="H560" s="41">
        <v>9701</v>
      </c>
      <c r="I560" s="41"/>
      <c r="J560" s="41">
        <f t="shared" si="806"/>
        <v>-9701</v>
      </c>
      <c r="K560" s="42"/>
      <c r="L560" s="121"/>
      <c r="M560" s="115" t="str">
        <f t="shared" si="807"/>
        <v/>
      </c>
      <c r="N560" s="29" t="str">
        <f t="shared" si="775"/>
        <v>-</v>
      </c>
      <c r="O560" s="29" t="str">
        <f t="shared" si="776"/>
        <v>-</v>
      </c>
      <c r="P560" s="29" t="str">
        <f t="shared" si="777"/>
        <v>-</v>
      </c>
      <c r="Q560" s="29" t="str">
        <f t="shared" si="778"/>
        <v>節</v>
      </c>
      <c r="R560" s="29" t="str">
        <f t="shared" si="779"/>
        <v>事項</v>
      </c>
      <c r="U560" s="9" t="s">
        <v>1168</v>
      </c>
      <c r="V560" s="136" t="str">
        <f t="shared" si="757"/>
        <v>こども
青少年局</v>
      </c>
      <c r="X560" s="9">
        <f t="shared" si="758"/>
        <v>1</v>
      </c>
      <c r="Y560" s="9">
        <f t="shared" si="759"/>
        <v>1</v>
      </c>
      <c r="Z560" s="9">
        <f t="shared" si="760"/>
        <v>2</v>
      </c>
      <c r="AA560" s="9">
        <f t="shared" si="761"/>
        <v>2</v>
      </c>
      <c r="AB560" s="11" t="str">
        <f t="shared" si="762"/>
        <v xml:space="preserve">③
</v>
      </c>
      <c r="AD560" s="43">
        <f t="shared" si="763"/>
        <v>0</v>
      </c>
      <c r="AE560" s="43">
        <f t="shared" si="764"/>
        <v>12.5</v>
      </c>
      <c r="AF560" s="43">
        <f t="shared" si="765"/>
        <v>25</v>
      </c>
      <c r="AH560" s="12" t="str">
        <f t="shared" si="766"/>
        <v>17款　府支出金</v>
      </c>
      <c r="AI560" s="12" t="str">
        <f t="shared" si="767"/>
        <v>2項　府補助金</v>
      </c>
      <c r="AJ560" s="12" t="str">
        <f t="shared" si="768"/>
        <v>4目　こども青少年費府補助金</v>
      </c>
      <c r="AK560" s="12" t="str">
        <f t="shared" si="769"/>
        <v>1節　こども青少年費補助金</v>
      </c>
      <c r="AM560" s="12" t="str">
        <f t="shared" si="770"/>
        <v>17款　府支出金2項　府補助金4目　こども青少年費府補助金1節　こども青少年費補助金</v>
      </c>
      <c r="AP560" s="12" t="str">
        <f t="shared" si="771"/>
        <v>17款　府支出金2項　府補助金4目　こども青少年費府補助金1節　こども青少年費補助金</v>
      </c>
      <c r="AQ560" s="9" t="str">
        <f t="shared" si="772"/>
        <v>17款　府支出金2項　府補助金4目　こども青少年費府補助金1節　こども青少年費補助金こども
青少年局</v>
      </c>
    </row>
    <row r="561" spans="1:43" ht="26.4">
      <c r="A561" s="90">
        <f t="shared" si="754"/>
        <v>554</v>
      </c>
      <c r="B561" s="45"/>
      <c r="C561" s="45"/>
      <c r="D561" s="45"/>
      <c r="E561" s="107" t="s">
        <v>716</v>
      </c>
      <c r="F561" s="107"/>
      <c r="G561" s="47"/>
      <c r="H561" s="41">
        <f>SUM(H562:H565)</f>
        <v>3686101</v>
      </c>
      <c r="I561" s="41">
        <f>SUM(I562:I565)</f>
        <v>0</v>
      </c>
      <c r="J561" s="41">
        <f>+I561-H561</f>
        <v>-3686101</v>
      </c>
      <c r="K561" s="42"/>
      <c r="L561" s="121"/>
      <c r="M561" s="115" t="str">
        <f t="shared" si="807"/>
        <v/>
      </c>
      <c r="N561" s="29" t="str">
        <f t="shared" si="775"/>
        <v>-</v>
      </c>
      <c r="O561" s="29" t="str">
        <f t="shared" si="776"/>
        <v>-</v>
      </c>
      <c r="P561" s="29" t="str">
        <f t="shared" si="777"/>
        <v>-</v>
      </c>
      <c r="Q561" s="29" t="str">
        <f t="shared" si="778"/>
        <v>節</v>
      </c>
      <c r="R561" s="29" t="str">
        <f t="shared" si="779"/>
        <v>-</v>
      </c>
      <c r="U561" s="9" t="s">
        <v>1168</v>
      </c>
      <c r="V561" s="136" t="str">
        <f t="shared" si="757"/>
        <v/>
      </c>
      <c r="X561" s="9">
        <f t="shared" si="758"/>
        <v>1</v>
      </c>
      <c r="Y561" s="9">
        <f t="shared" si="759"/>
        <v>1</v>
      </c>
      <c r="Z561" s="9">
        <f t="shared" si="760"/>
        <v>1</v>
      </c>
      <c r="AA561" s="9">
        <f t="shared" si="761"/>
        <v>1</v>
      </c>
      <c r="AB561" s="11" t="str">
        <f t="shared" si="762"/>
        <v xml:space="preserve">②
</v>
      </c>
      <c r="AD561" s="43">
        <f t="shared" si="763"/>
        <v>0</v>
      </c>
      <c r="AE561" s="43">
        <f t="shared" si="764"/>
        <v>11.5</v>
      </c>
      <c r="AF561" s="43">
        <f t="shared" si="765"/>
        <v>0</v>
      </c>
      <c r="AH561" s="12" t="str">
        <f t="shared" si="766"/>
        <v>17款　府支出金</v>
      </c>
      <c r="AI561" s="12" t="str">
        <f t="shared" si="767"/>
        <v>2項　府補助金</v>
      </c>
      <c r="AJ561" s="12" t="str">
        <f t="shared" si="768"/>
        <v>4目　こども青少年費府補助金</v>
      </c>
      <c r="AK561" s="12" t="str">
        <f t="shared" si="769"/>
        <v>2節　こども育成費補助金</v>
      </c>
      <c r="AM561" s="12" t="str">
        <f t="shared" si="770"/>
        <v>17款　府支出金2項　府補助金4目　こども青少年費府補助金2節　こども育成費補助金</v>
      </c>
      <c r="AP561" s="12" t="str">
        <f t="shared" si="771"/>
        <v>17款　府支出金2項　府補助金4目　こども青少年費府補助金2節　こども育成費補助金</v>
      </c>
      <c r="AQ561" s="9" t="str">
        <f t="shared" si="772"/>
        <v>17款　府支出金2項　府補助金4目　こども青少年費府補助金2節　こども育成費補助金</v>
      </c>
    </row>
    <row r="562" spans="1:43" ht="26.4">
      <c r="A562" s="90">
        <f t="shared" si="754"/>
        <v>555</v>
      </c>
      <c r="B562" s="45"/>
      <c r="C562" s="45"/>
      <c r="D562" s="45"/>
      <c r="E562" s="107"/>
      <c r="F562" s="107" t="s">
        <v>1308</v>
      </c>
      <c r="G562" s="47" t="s">
        <v>614</v>
      </c>
      <c r="H562" s="41">
        <f>3672389-973-128665-66548-860</f>
        <v>3475343</v>
      </c>
      <c r="I562" s="41"/>
      <c r="J562" s="41">
        <f t="shared" ref="J562:J563" si="812">+I562-H562</f>
        <v>-3475343</v>
      </c>
      <c r="K562" s="42"/>
      <c r="L562" s="121"/>
      <c r="M562" s="115" t="str">
        <f t="shared" ref="M562:M563" si="813">IF(AND(I562&lt;&gt;0,H562=0),"○","")</f>
        <v/>
      </c>
      <c r="N562" s="29" t="str">
        <f t="shared" si="775"/>
        <v>-</v>
      </c>
      <c r="O562" s="29" t="str">
        <f t="shared" si="776"/>
        <v>-</v>
      </c>
      <c r="P562" s="29" t="str">
        <f t="shared" si="777"/>
        <v>-</v>
      </c>
      <c r="Q562" s="29" t="str">
        <f t="shared" si="778"/>
        <v>-</v>
      </c>
      <c r="R562" s="29" t="str">
        <f t="shared" si="779"/>
        <v>事項</v>
      </c>
      <c r="U562" s="9" t="s">
        <v>1168</v>
      </c>
      <c r="V562" s="136" t="str">
        <f t="shared" si="757"/>
        <v>こども
青少年局</v>
      </c>
      <c r="X562" s="9">
        <f t="shared" si="758"/>
        <v>1</v>
      </c>
      <c r="Y562" s="9">
        <f t="shared" si="759"/>
        <v>1</v>
      </c>
      <c r="Z562" s="9">
        <f t="shared" si="760"/>
        <v>1</v>
      </c>
      <c r="AA562" s="9">
        <f t="shared" si="761"/>
        <v>1</v>
      </c>
      <c r="AB562" s="11" t="str">
        <f t="shared" si="762"/>
        <v xml:space="preserve">②
</v>
      </c>
      <c r="AD562" s="43">
        <f t="shared" si="763"/>
        <v>0</v>
      </c>
      <c r="AE562" s="43">
        <f t="shared" si="764"/>
        <v>0</v>
      </c>
      <c r="AF562" s="43">
        <f t="shared" si="765"/>
        <v>17</v>
      </c>
      <c r="AH562" s="12" t="str">
        <f t="shared" si="766"/>
        <v>17款　府支出金</v>
      </c>
      <c r="AI562" s="12" t="str">
        <f t="shared" si="767"/>
        <v>2項　府補助金</v>
      </c>
      <c r="AJ562" s="12" t="str">
        <f t="shared" si="768"/>
        <v>4目　こども青少年費府補助金</v>
      </c>
      <c r="AK562" s="12" t="str">
        <f t="shared" si="769"/>
        <v>事項</v>
      </c>
      <c r="AM562" s="12">
        <f t="shared" si="770"/>
        <v>0</v>
      </c>
      <c r="AP562" s="12" t="str">
        <f t="shared" si="771"/>
        <v>17款　府支出金2項　府補助金4目　こども青少年費府補助金2節　こども育成費補助金</v>
      </c>
      <c r="AQ562" s="9" t="str">
        <f t="shared" si="772"/>
        <v>17款　府支出金2項　府補助金4目　こども青少年費府補助金2節　こども育成費補助金こども
青少年局</v>
      </c>
    </row>
    <row r="563" spans="1:43" ht="26.4">
      <c r="A563" s="90">
        <f t="shared" si="754"/>
        <v>556</v>
      </c>
      <c r="B563" s="45"/>
      <c r="C563" s="45"/>
      <c r="D563" s="45"/>
      <c r="E563" s="107"/>
      <c r="F563" s="107" t="s">
        <v>1381</v>
      </c>
      <c r="G563" s="47" t="s">
        <v>1119</v>
      </c>
      <c r="H563" s="41">
        <f>128665+66548</f>
        <v>195213</v>
      </c>
      <c r="I563" s="41"/>
      <c r="J563" s="41">
        <f t="shared" si="812"/>
        <v>-195213</v>
      </c>
      <c r="K563" s="42"/>
      <c r="L563" s="121"/>
      <c r="M563" s="115" t="str">
        <f t="shared" si="813"/>
        <v/>
      </c>
      <c r="N563" s="29" t="str">
        <f t="shared" si="775"/>
        <v>-</v>
      </c>
      <c r="O563" s="29" t="str">
        <f t="shared" si="776"/>
        <v>-</v>
      </c>
      <c r="P563" s="29" t="str">
        <f t="shared" si="777"/>
        <v>-</v>
      </c>
      <c r="Q563" s="29" t="str">
        <f t="shared" si="778"/>
        <v>-</v>
      </c>
      <c r="R563" s="29" t="str">
        <f t="shared" si="779"/>
        <v>事項</v>
      </c>
      <c r="U563" s="9" t="s">
        <v>1168</v>
      </c>
      <c r="V563" s="144" t="str">
        <f t="shared" si="757"/>
        <v>こども
青少年局</v>
      </c>
      <c r="X563" s="9">
        <f t="shared" si="758"/>
        <v>1</v>
      </c>
      <c r="Y563" s="9">
        <f t="shared" si="759"/>
        <v>1</v>
      </c>
      <c r="Z563" s="9">
        <f t="shared" si="760"/>
        <v>1</v>
      </c>
      <c r="AA563" s="9">
        <f t="shared" si="761"/>
        <v>1</v>
      </c>
      <c r="AB563" s="11" t="str">
        <f t="shared" si="762"/>
        <v xml:space="preserve">②
</v>
      </c>
      <c r="AD563" s="43">
        <f t="shared" si="763"/>
        <v>0</v>
      </c>
      <c r="AE563" s="43">
        <f t="shared" si="764"/>
        <v>0</v>
      </c>
      <c r="AF563" s="43">
        <f t="shared" si="765"/>
        <v>17</v>
      </c>
      <c r="AH563" s="12" t="str">
        <f t="shared" si="766"/>
        <v>17款　府支出金</v>
      </c>
      <c r="AI563" s="12" t="str">
        <f t="shared" si="767"/>
        <v>2項　府補助金</v>
      </c>
      <c r="AJ563" s="12" t="str">
        <f t="shared" si="768"/>
        <v>4目　こども青少年費府補助金</v>
      </c>
      <c r="AK563" s="12" t="str">
        <f t="shared" si="769"/>
        <v>事項</v>
      </c>
      <c r="AM563" s="12">
        <f t="shared" si="770"/>
        <v>0</v>
      </c>
      <c r="AP563" s="12" t="str">
        <f t="shared" si="771"/>
        <v>17款　府支出金2項　府補助金4目　こども青少年費府補助金2節　こども育成費補助金</v>
      </c>
      <c r="AQ563" s="9" t="str">
        <f t="shared" si="772"/>
        <v>17款　府支出金2項　府補助金4目　こども青少年費府補助金2節　こども育成費補助金こども
青少年局</v>
      </c>
    </row>
    <row r="564" spans="1:43" ht="39.6">
      <c r="A564" s="90">
        <f t="shared" si="754"/>
        <v>557</v>
      </c>
      <c r="B564" s="45"/>
      <c r="C564" s="45"/>
      <c r="D564" s="45"/>
      <c r="E564" s="107"/>
      <c r="F564" s="107" t="s">
        <v>1343</v>
      </c>
      <c r="G564" s="47" t="s">
        <v>1119</v>
      </c>
      <c r="H564" s="41">
        <f>13712+973</f>
        <v>14685</v>
      </c>
      <c r="I564" s="41"/>
      <c r="J564" s="41">
        <f t="shared" si="806"/>
        <v>-14685</v>
      </c>
      <c r="K564" s="42"/>
      <c r="L564" s="121"/>
      <c r="M564" s="115" t="str">
        <f t="shared" si="807"/>
        <v/>
      </c>
      <c r="N564" s="29" t="str">
        <f t="shared" si="775"/>
        <v>-</v>
      </c>
      <c r="O564" s="29" t="str">
        <f t="shared" si="776"/>
        <v>-</v>
      </c>
      <c r="P564" s="29" t="str">
        <f t="shared" si="777"/>
        <v>-</v>
      </c>
      <c r="Q564" s="29" t="str">
        <f t="shared" si="778"/>
        <v>-</v>
      </c>
      <c r="R564" s="29" t="str">
        <f t="shared" si="779"/>
        <v>事項</v>
      </c>
      <c r="U564" s="9" t="s">
        <v>1168</v>
      </c>
      <c r="V564" s="136" t="str">
        <f t="shared" si="757"/>
        <v>こども
青少年局</v>
      </c>
      <c r="X564" s="9">
        <f t="shared" si="758"/>
        <v>1</v>
      </c>
      <c r="Y564" s="9">
        <f t="shared" si="759"/>
        <v>1</v>
      </c>
      <c r="Z564" s="9">
        <f t="shared" si="760"/>
        <v>2</v>
      </c>
      <c r="AA564" s="9">
        <f t="shared" si="761"/>
        <v>2</v>
      </c>
      <c r="AB564" s="11" t="str">
        <f t="shared" si="762"/>
        <v xml:space="preserve">③
</v>
      </c>
      <c r="AD564" s="43">
        <f t="shared" si="763"/>
        <v>0</v>
      </c>
      <c r="AE564" s="43">
        <f t="shared" si="764"/>
        <v>0</v>
      </c>
      <c r="AF564" s="43">
        <f t="shared" si="765"/>
        <v>27</v>
      </c>
      <c r="AH564" s="12" t="str">
        <f>IF(N564="款",B564,AH562)</f>
        <v>17款　府支出金</v>
      </c>
      <c r="AI564" s="12" t="str">
        <f>IF(AH562=AH564,IF(O564="項",C564,AI562),0)</f>
        <v>2項　府補助金</v>
      </c>
      <c r="AJ564" s="12" t="str">
        <f>IF(AI562=AI564,IF(P564="目",D564,AJ562),0)</f>
        <v>4目　こども青少年費府補助金</v>
      </c>
      <c r="AK564" s="12" t="str">
        <f>IF(AJ562=AJ564,IF(Q564="節",E564,"事項"),0)</f>
        <v>事項</v>
      </c>
      <c r="AM564" s="12">
        <f t="shared" si="770"/>
        <v>0</v>
      </c>
      <c r="AP564" s="12" t="str">
        <f>IF(AM564=0,AP562,AM564)</f>
        <v>17款　府支出金2項　府補助金4目　こども青少年費府補助金2節　こども育成費補助金</v>
      </c>
      <c r="AQ564" s="9" t="str">
        <f t="shared" si="772"/>
        <v>17款　府支出金2項　府補助金4目　こども青少年費府補助金2節　こども育成費補助金こども
青少年局</v>
      </c>
    </row>
    <row r="565" spans="1:43" ht="27" customHeight="1">
      <c r="A565" s="90">
        <f t="shared" si="754"/>
        <v>558</v>
      </c>
      <c r="B565" s="45"/>
      <c r="C565" s="45"/>
      <c r="D565" s="45"/>
      <c r="E565" s="107"/>
      <c r="F565" s="107" t="s">
        <v>1309</v>
      </c>
      <c r="G565" s="47" t="s">
        <v>1119</v>
      </c>
      <c r="H565" s="41">
        <v>860</v>
      </c>
      <c r="I565" s="41"/>
      <c r="J565" s="41">
        <f t="shared" si="806"/>
        <v>-860</v>
      </c>
      <c r="K565" s="42"/>
      <c r="L565" s="121"/>
      <c r="M565" s="115" t="str">
        <f t="shared" si="807"/>
        <v/>
      </c>
      <c r="N565" s="29" t="str">
        <f t="shared" ref="N565" si="814">IF(B565&lt;&gt;"","款","-")</f>
        <v>-</v>
      </c>
      <c r="O565" s="29" t="str">
        <f t="shared" ref="O565" si="815">IF(C565&lt;&gt;"","項","-")</f>
        <v>-</v>
      </c>
      <c r="P565" s="29" t="str">
        <f t="shared" ref="P565" si="816">IF(D565&lt;&gt;"","目","-")</f>
        <v>-</v>
      </c>
      <c r="Q565" s="29" t="str">
        <f t="shared" ref="Q565" si="817">IF(E565&lt;&gt;"","節","-")</f>
        <v>-</v>
      </c>
      <c r="R565" s="29" t="str">
        <f t="shared" ref="R565" si="818">IF(F565&lt;&gt;"","事項","-")</f>
        <v>事項</v>
      </c>
      <c r="U565" s="9" t="s">
        <v>1168</v>
      </c>
      <c r="V565" s="144" t="str">
        <f t="shared" ref="V565" si="819">IF(G565&lt;&gt;"",G565,"")</f>
        <v>こども
青少年局</v>
      </c>
      <c r="X565" s="9">
        <f t="shared" ref="X565" si="820">IF(LENB(D565)/2&gt;13.5,2,1)</f>
        <v>1</v>
      </c>
      <c r="Y565" s="9">
        <f t="shared" ref="Y565" si="821">IF(LENB(E565)/2&gt;26.5,3,IF(LENB(E565)/2&gt;13.5,2,1))</f>
        <v>1</v>
      </c>
      <c r="Z565" s="9">
        <f t="shared" ref="Z565" si="822">IF(LENB(F565)/2&gt;51,4,IF(LENB(F565)/2&gt;34,3,IF(LENB(F565)/2&gt;17,2,1)))</f>
        <v>1</v>
      </c>
      <c r="AA565" s="9">
        <f t="shared" ref="AA565" si="823">MAX(X565:Z565)</f>
        <v>1</v>
      </c>
      <c r="AB565" s="11" t="str">
        <f t="shared" ref="AB565" si="824">IF(AA565=4,"⑤"&amp;CHAR(10)&amp;CHAR(10)&amp;CHAR(10)&amp;CHAR(10),IF(AA565=3,"④"&amp;CHAR(10)&amp;CHAR(10)&amp;CHAR(10),IF(AA565=2,"③"&amp;CHAR(10)&amp;CHAR(10),"②"&amp;CHAR(10))))</f>
        <v xml:space="preserve">②
</v>
      </c>
      <c r="AD565" s="43">
        <f t="shared" ref="AD565" si="825">LENB(D565)/2</f>
        <v>0</v>
      </c>
      <c r="AE565" s="43">
        <f t="shared" ref="AE565" si="826">LENB(E565)/2</f>
        <v>0</v>
      </c>
      <c r="AF565" s="43">
        <f t="shared" ref="AF565" si="827">LENB(F565)/2</f>
        <v>17</v>
      </c>
      <c r="AH565" s="12" t="str">
        <f t="shared" ref="AH565" si="828">IF(N565="款",B565,AH564)</f>
        <v>17款　府支出金</v>
      </c>
      <c r="AI565" s="12" t="str">
        <f t="shared" ref="AI565" si="829">IF(AH564=AH565,IF(O565="項",C565,AI564),0)</f>
        <v>2項　府補助金</v>
      </c>
      <c r="AJ565" s="12" t="str">
        <f t="shared" ref="AJ565" si="830">IF(AI564=AI565,IF(P565="目",D565,AJ564),0)</f>
        <v>4目　こども青少年費府補助金</v>
      </c>
      <c r="AK565" s="12" t="str">
        <f t="shared" ref="AK565" si="831">IF(AJ564=AJ565,IF(Q565="節",E565,"事項"),0)</f>
        <v>事項</v>
      </c>
      <c r="AM565" s="12">
        <f t="shared" ref="AM565" si="832">IF(AI565=0,AH565,IF(AJ565=0,CONCATENATE(AH565,AI565),IF(AK565=0,CONCATENATE(AH565,AI565,AJ565),IF(AK565="事項",0,CONCATENATE(AH565,AI565,AJ565,AK565)))))</f>
        <v>0</v>
      </c>
      <c r="AP565" s="12" t="str">
        <f t="shared" ref="AP565" si="833">IF(AM565=0,AP564,AM565)</f>
        <v>17款　府支出金2項　府補助金4目　こども青少年費府補助金2節　こども育成費補助金</v>
      </c>
      <c r="AQ565" s="9" t="str">
        <f t="shared" ref="AQ565" si="834">CONCATENATE(AP565,V565)</f>
        <v>17款　府支出金2項　府補助金4目　こども青少年費府補助金2節　こども育成費補助金こども
青少年局</v>
      </c>
    </row>
    <row r="566" spans="1:43" ht="40.5" customHeight="1">
      <c r="A566" s="90">
        <f t="shared" si="754"/>
        <v>559</v>
      </c>
      <c r="B566" s="45"/>
      <c r="C566" s="45"/>
      <c r="D566" s="45"/>
      <c r="E566" s="107" t="s">
        <v>173</v>
      </c>
      <c r="F566" s="107" t="s">
        <v>620</v>
      </c>
      <c r="G566" s="47" t="s">
        <v>614</v>
      </c>
      <c r="H566" s="41">
        <v>1386338</v>
      </c>
      <c r="I566" s="41"/>
      <c r="J566" s="41">
        <f t="shared" si="806"/>
        <v>-1386338</v>
      </c>
      <c r="K566" s="42"/>
      <c r="L566" s="121"/>
      <c r="M566" s="115" t="str">
        <f t="shared" si="807"/>
        <v/>
      </c>
      <c r="N566" s="29" t="str">
        <f t="shared" si="775"/>
        <v>-</v>
      </c>
      <c r="O566" s="29" t="str">
        <f t="shared" si="776"/>
        <v>-</v>
      </c>
      <c r="P566" s="29" t="str">
        <f t="shared" si="777"/>
        <v>-</v>
      </c>
      <c r="Q566" s="29" t="str">
        <f t="shared" si="778"/>
        <v>節</v>
      </c>
      <c r="R566" s="29" t="str">
        <f t="shared" si="779"/>
        <v>事項</v>
      </c>
      <c r="U566" s="9" t="s">
        <v>1168</v>
      </c>
      <c r="V566" s="136" t="str">
        <f t="shared" si="757"/>
        <v>こども
青少年局</v>
      </c>
      <c r="X566" s="9">
        <f t="shared" si="758"/>
        <v>1</v>
      </c>
      <c r="Y566" s="9">
        <f t="shared" si="759"/>
        <v>1</v>
      </c>
      <c r="Z566" s="9">
        <f t="shared" si="760"/>
        <v>2</v>
      </c>
      <c r="AA566" s="9">
        <f t="shared" si="761"/>
        <v>2</v>
      </c>
      <c r="AB566" s="11" t="str">
        <f t="shared" si="762"/>
        <v xml:space="preserve">③
</v>
      </c>
      <c r="AD566" s="43">
        <f t="shared" si="763"/>
        <v>0</v>
      </c>
      <c r="AE566" s="43">
        <f t="shared" si="764"/>
        <v>10.5</v>
      </c>
      <c r="AF566" s="43">
        <f t="shared" si="765"/>
        <v>18</v>
      </c>
      <c r="AH566" s="12" t="str">
        <f>IF(N566="款",B566,AH564)</f>
        <v>17款　府支出金</v>
      </c>
      <c r="AI566" s="12" t="str">
        <f>IF(AH564=AH566,IF(O566="項",C566,AI564),0)</f>
        <v>2項　府補助金</v>
      </c>
      <c r="AJ566" s="12" t="str">
        <f>IF(AI564=AI566,IF(P566="目",D566,AJ564),0)</f>
        <v>4目　こども青少年費府補助金</v>
      </c>
      <c r="AK566" s="12" t="str">
        <f>IF(AJ564=AJ566,IF(Q566="節",E566,"事項"),0)</f>
        <v>3節　児童福祉費補助金</v>
      </c>
      <c r="AM566" s="12" t="str">
        <f t="shared" si="770"/>
        <v>17款　府支出金2項　府補助金4目　こども青少年費府補助金3節　児童福祉費補助金</v>
      </c>
      <c r="AP566" s="12" t="str">
        <f>IF(AM566=0,AP564,AM566)</f>
        <v>17款　府支出金2項　府補助金4目　こども青少年費府補助金3節　児童福祉費補助金</v>
      </c>
      <c r="AQ566" s="9" t="str">
        <f t="shared" si="772"/>
        <v>17款　府支出金2項　府補助金4目　こども青少年費府補助金3節　児童福祉費補助金こども
青少年局</v>
      </c>
    </row>
    <row r="567" spans="1:43" ht="39.6">
      <c r="A567" s="90">
        <f t="shared" si="754"/>
        <v>560</v>
      </c>
      <c r="B567" s="45"/>
      <c r="C567" s="45"/>
      <c r="D567" s="45"/>
      <c r="E567" s="107" t="s">
        <v>174</v>
      </c>
      <c r="F567" s="107" t="s">
        <v>525</v>
      </c>
      <c r="G567" s="47" t="s">
        <v>614</v>
      </c>
      <c r="H567" s="41">
        <v>1066633</v>
      </c>
      <c r="I567" s="41"/>
      <c r="J567" s="41">
        <f t="shared" si="806"/>
        <v>-1066633</v>
      </c>
      <c r="K567" s="42"/>
      <c r="L567" s="121"/>
      <c r="M567" s="115" t="str">
        <f t="shared" si="807"/>
        <v/>
      </c>
      <c r="N567" s="29" t="str">
        <f t="shared" si="775"/>
        <v>-</v>
      </c>
      <c r="O567" s="29" t="str">
        <f t="shared" si="776"/>
        <v>-</v>
      </c>
      <c r="P567" s="29" t="str">
        <f t="shared" si="777"/>
        <v>-</v>
      </c>
      <c r="Q567" s="29" t="str">
        <f t="shared" si="778"/>
        <v>節</v>
      </c>
      <c r="R567" s="29" t="str">
        <f t="shared" si="779"/>
        <v>事項</v>
      </c>
      <c r="U567" s="9" t="s">
        <v>1168</v>
      </c>
      <c r="V567" s="136" t="str">
        <f t="shared" si="757"/>
        <v>こども
青少年局</v>
      </c>
      <c r="X567" s="9">
        <f t="shared" si="758"/>
        <v>1</v>
      </c>
      <c r="Y567" s="9">
        <f t="shared" si="759"/>
        <v>1</v>
      </c>
      <c r="Z567" s="9">
        <f t="shared" si="760"/>
        <v>2</v>
      </c>
      <c r="AA567" s="9">
        <f t="shared" si="761"/>
        <v>2</v>
      </c>
      <c r="AB567" s="11" t="str">
        <f t="shared" si="762"/>
        <v xml:space="preserve">③
</v>
      </c>
      <c r="AD567" s="43">
        <f t="shared" si="763"/>
        <v>0</v>
      </c>
      <c r="AE567" s="43">
        <f t="shared" si="764"/>
        <v>10.5</v>
      </c>
      <c r="AF567" s="43">
        <f t="shared" si="765"/>
        <v>20</v>
      </c>
      <c r="AH567" s="12" t="str">
        <f t="shared" si="766"/>
        <v>17款　府支出金</v>
      </c>
      <c r="AI567" s="12" t="str">
        <f t="shared" si="767"/>
        <v>2項　府補助金</v>
      </c>
      <c r="AJ567" s="12" t="str">
        <f t="shared" si="768"/>
        <v>4目　こども青少年費府補助金</v>
      </c>
      <c r="AK567" s="12" t="str">
        <f t="shared" si="769"/>
        <v>4節　母子福祉費補助金</v>
      </c>
      <c r="AM567" s="12" t="str">
        <f t="shared" si="770"/>
        <v>17款　府支出金2項　府補助金4目　こども青少年費府補助金4節　母子福祉費補助金</v>
      </c>
      <c r="AP567" s="12" t="str">
        <f t="shared" si="771"/>
        <v>17款　府支出金2項　府補助金4目　こども青少年費府補助金4節　母子福祉費補助金</v>
      </c>
      <c r="AQ567" s="9" t="str">
        <f t="shared" si="772"/>
        <v>17款　府支出金2項　府補助金4目　こども青少年費府補助金4節　母子福祉費補助金こども
青少年局</v>
      </c>
    </row>
    <row r="568" spans="1:43" ht="26.4">
      <c r="A568" s="90">
        <f t="shared" si="754"/>
        <v>561</v>
      </c>
      <c r="B568" s="45"/>
      <c r="C568" s="45"/>
      <c r="D568" s="45"/>
      <c r="E568" s="107" t="s">
        <v>175</v>
      </c>
      <c r="F568" s="107"/>
      <c r="G568" s="47"/>
      <c r="H568" s="41">
        <f>SUM(H569:H570)</f>
        <v>7195</v>
      </c>
      <c r="I568" s="41">
        <f>SUM(I569:I570)</f>
        <v>0</v>
      </c>
      <c r="J568" s="41">
        <f t="shared" si="806"/>
        <v>-7195</v>
      </c>
      <c r="K568" s="42"/>
      <c r="L568" s="121"/>
      <c r="M568" s="115" t="str">
        <f t="shared" si="807"/>
        <v/>
      </c>
      <c r="N568" s="29" t="str">
        <f t="shared" si="775"/>
        <v>-</v>
      </c>
      <c r="O568" s="29" t="str">
        <f t="shared" si="776"/>
        <v>-</v>
      </c>
      <c r="P568" s="29" t="str">
        <f t="shared" si="777"/>
        <v>-</v>
      </c>
      <c r="Q568" s="29" t="str">
        <f t="shared" si="778"/>
        <v>節</v>
      </c>
      <c r="R568" s="29" t="str">
        <f t="shared" si="779"/>
        <v>-</v>
      </c>
      <c r="U568" s="9" t="s">
        <v>1168</v>
      </c>
      <c r="V568" s="136" t="str">
        <f t="shared" si="757"/>
        <v/>
      </c>
      <c r="X568" s="9">
        <f t="shared" si="758"/>
        <v>1</v>
      </c>
      <c r="Y568" s="9">
        <f t="shared" si="759"/>
        <v>1</v>
      </c>
      <c r="Z568" s="9">
        <f t="shared" si="760"/>
        <v>1</v>
      </c>
      <c r="AA568" s="9">
        <f t="shared" si="761"/>
        <v>1</v>
      </c>
      <c r="AB568" s="11" t="str">
        <f t="shared" si="762"/>
        <v xml:space="preserve">②
</v>
      </c>
      <c r="AD568" s="43">
        <f t="shared" si="763"/>
        <v>0</v>
      </c>
      <c r="AE568" s="43">
        <f t="shared" si="764"/>
        <v>10.5</v>
      </c>
      <c r="AF568" s="43">
        <f t="shared" si="765"/>
        <v>0</v>
      </c>
      <c r="AH568" s="12" t="str">
        <f t="shared" si="766"/>
        <v>17款　府支出金</v>
      </c>
      <c r="AI568" s="12" t="str">
        <f t="shared" si="767"/>
        <v>2項　府補助金</v>
      </c>
      <c r="AJ568" s="12" t="str">
        <f t="shared" si="768"/>
        <v>4目　こども青少年費府補助金</v>
      </c>
      <c r="AK568" s="12" t="str">
        <f t="shared" si="769"/>
        <v>5節　児童保健費補助金</v>
      </c>
      <c r="AM568" s="12" t="str">
        <f t="shared" si="770"/>
        <v>17款　府支出金2項　府補助金4目　こども青少年費府補助金5節　児童保健費補助金</v>
      </c>
      <c r="AP568" s="12" t="str">
        <f t="shared" si="771"/>
        <v>17款　府支出金2項　府補助金4目　こども青少年費府補助金5節　児童保健費補助金</v>
      </c>
      <c r="AQ568" s="9" t="str">
        <f t="shared" si="772"/>
        <v>17款　府支出金2項　府補助金4目　こども青少年費府補助金5節　児童保健費補助金</v>
      </c>
    </row>
    <row r="569" spans="1:43" ht="26.4">
      <c r="A569" s="90">
        <f t="shared" si="754"/>
        <v>562</v>
      </c>
      <c r="B569" s="45"/>
      <c r="C569" s="45"/>
      <c r="D569" s="45"/>
      <c r="E569" s="107"/>
      <c r="F569" s="107" t="s">
        <v>853</v>
      </c>
      <c r="G569" s="47" t="s">
        <v>614</v>
      </c>
      <c r="H569" s="41">
        <v>2807</v>
      </c>
      <c r="I569" s="41"/>
      <c r="J569" s="41">
        <f t="shared" ref="J569" si="835">+I569-H569</f>
        <v>-2807</v>
      </c>
      <c r="K569" s="42"/>
      <c r="L569" s="121"/>
      <c r="M569" s="115" t="str">
        <f t="shared" ref="M569" si="836">IF(AND(I569&lt;&gt;0,H569=0),"○","")</f>
        <v/>
      </c>
      <c r="N569" s="29" t="str">
        <f t="shared" si="775"/>
        <v>-</v>
      </c>
      <c r="O569" s="29" t="str">
        <f t="shared" si="776"/>
        <v>-</v>
      </c>
      <c r="P569" s="29" t="str">
        <f t="shared" si="777"/>
        <v>-</v>
      </c>
      <c r="Q569" s="29" t="str">
        <f t="shared" si="778"/>
        <v>-</v>
      </c>
      <c r="R569" s="29" t="str">
        <f t="shared" si="779"/>
        <v>事項</v>
      </c>
      <c r="U569" s="9" t="s">
        <v>1168</v>
      </c>
      <c r="V569" s="136" t="str">
        <f t="shared" si="757"/>
        <v>こども
青少年局</v>
      </c>
      <c r="X569" s="9">
        <f t="shared" si="758"/>
        <v>1</v>
      </c>
      <c r="Y569" s="9">
        <f t="shared" si="759"/>
        <v>1</v>
      </c>
      <c r="Z569" s="9">
        <f t="shared" si="760"/>
        <v>1</v>
      </c>
      <c r="AA569" s="9">
        <f t="shared" si="761"/>
        <v>1</v>
      </c>
      <c r="AB569" s="11" t="str">
        <f t="shared" si="762"/>
        <v xml:space="preserve">②
</v>
      </c>
      <c r="AD569" s="43">
        <f t="shared" si="763"/>
        <v>0</v>
      </c>
      <c r="AE569" s="43">
        <f t="shared" si="764"/>
        <v>0</v>
      </c>
      <c r="AF569" s="43">
        <f t="shared" si="765"/>
        <v>15</v>
      </c>
      <c r="AH569" s="12" t="str">
        <f t="shared" si="766"/>
        <v>17款　府支出金</v>
      </c>
      <c r="AI569" s="12" t="str">
        <f t="shared" si="767"/>
        <v>2項　府補助金</v>
      </c>
      <c r="AJ569" s="12" t="str">
        <f t="shared" si="768"/>
        <v>4目　こども青少年費府補助金</v>
      </c>
      <c r="AK569" s="12" t="str">
        <f t="shared" si="769"/>
        <v>事項</v>
      </c>
      <c r="AM569" s="12">
        <f t="shared" si="770"/>
        <v>0</v>
      </c>
      <c r="AP569" s="12" t="str">
        <f t="shared" si="771"/>
        <v>17款　府支出金2項　府補助金4目　こども青少年費府補助金5節　児童保健費補助金</v>
      </c>
      <c r="AQ569" s="9" t="str">
        <f t="shared" si="772"/>
        <v>17款　府支出金2項　府補助金4目　こども青少年費府補助金5節　児童保健費補助金こども
青少年局</v>
      </c>
    </row>
    <row r="570" spans="1:43" ht="39.6">
      <c r="A570" s="90">
        <f t="shared" si="754"/>
        <v>563</v>
      </c>
      <c r="B570" s="45"/>
      <c r="C570" s="45"/>
      <c r="D570" s="45"/>
      <c r="E570" s="107"/>
      <c r="F570" s="107" t="s">
        <v>1273</v>
      </c>
      <c r="G570" s="47" t="s">
        <v>614</v>
      </c>
      <c r="H570" s="41">
        <v>4388</v>
      </c>
      <c r="I570" s="41"/>
      <c r="J570" s="41">
        <f t="shared" si="806"/>
        <v>-4388</v>
      </c>
      <c r="K570" s="42"/>
      <c r="L570" s="121"/>
      <c r="M570" s="115" t="str">
        <f t="shared" si="807"/>
        <v/>
      </c>
      <c r="N570" s="29" t="str">
        <f t="shared" si="775"/>
        <v>-</v>
      </c>
      <c r="O570" s="29" t="str">
        <f t="shared" si="776"/>
        <v>-</v>
      </c>
      <c r="P570" s="29" t="str">
        <f t="shared" si="777"/>
        <v>-</v>
      </c>
      <c r="Q570" s="29" t="str">
        <f t="shared" si="778"/>
        <v>-</v>
      </c>
      <c r="R570" s="29" t="str">
        <f t="shared" si="779"/>
        <v>事項</v>
      </c>
      <c r="U570" s="9" t="s">
        <v>1168</v>
      </c>
      <c r="V570" s="136" t="str">
        <f t="shared" si="757"/>
        <v>こども
青少年局</v>
      </c>
      <c r="X570" s="9">
        <f t="shared" si="758"/>
        <v>1</v>
      </c>
      <c r="Y570" s="9">
        <f t="shared" si="759"/>
        <v>1</v>
      </c>
      <c r="Z570" s="9">
        <f t="shared" si="760"/>
        <v>2</v>
      </c>
      <c r="AA570" s="9">
        <f t="shared" si="761"/>
        <v>2</v>
      </c>
      <c r="AB570" s="11" t="str">
        <f t="shared" si="762"/>
        <v xml:space="preserve">③
</v>
      </c>
      <c r="AD570" s="43">
        <f t="shared" si="763"/>
        <v>0</v>
      </c>
      <c r="AE570" s="43">
        <f t="shared" si="764"/>
        <v>0</v>
      </c>
      <c r="AF570" s="43">
        <f t="shared" si="765"/>
        <v>20</v>
      </c>
      <c r="AH570" s="12" t="str">
        <f t="shared" si="766"/>
        <v>17款　府支出金</v>
      </c>
      <c r="AI570" s="12" t="str">
        <f t="shared" si="767"/>
        <v>2項　府補助金</v>
      </c>
      <c r="AJ570" s="12" t="str">
        <f t="shared" si="768"/>
        <v>4目　こども青少年費府補助金</v>
      </c>
      <c r="AK570" s="12" t="str">
        <f t="shared" si="769"/>
        <v>事項</v>
      </c>
      <c r="AM570" s="12">
        <f t="shared" si="770"/>
        <v>0</v>
      </c>
      <c r="AP570" s="12" t="str">
        <f t="shared" si="771"/>
        <v>17款　府支出金2項　府補助金4目　こども青少年費府補助金5節　児童保健費補助金</v>
      </c>
      <c r="AQ570" s="9" t="str">
        <f t="shared" si="772"/>
        <v>17款　府支出金2項　府補助金4目　こども青少年費府補助金5節　児童保健費補助金こども
青少年局</v>
      </c>
    </row>
    <row r="571" spans="1:43" ht="39.6">
      <c r="A571" s="90">
        <f t="shared" si="754"/>
        <v>564</v>
      </c>
      <c r="B571" s="45"/>
      <c r="C571" s="45"/>
      <c r="D571" s="45"/>
      <c r="E571" s="107" t="s">
        <v>721</v>
      </c>
      <c r="F571" s="107" t="s">
        <v>1382</v>
      </c>
      <c r="G571" s="47" t="s">
        <v>614</v>
      </c>
      <c r="H571" s="41">
        <v>5000</v>
      </c>
      <c r="I571" s="41"/>
      <c r="J571" s="41">
        <f t="shared" si="806"/>
        <v>-5000</v>
      </c>
      <c r="K571" s="42"/>
      <c r="L571" s="121"/>
      <c r="M571" s="115" t="str">
        <f t="shared" si="807"/>
        <v/>
      </c>
      <c r="N571" s="29" t="str">
        <f t="shared" si="775"/>
        <v>-</v>
      </c>
      <c r="O571" s="29" t="str">
        <f t="shared" si="776"/>
        <v>-</v>
      </c>
      <c r="P571" s="29" t="str">
        <f t="shared" si="777"/>
        <v>-</v>
      </c>
      <c r="Q571" s="29" t="str">
        <f t="shared" si="778"/>
        <v>節</v>
      </c>
      <c r="R571" s="29" t="str">
        <f t="shared" si="779"/>
        <v>事項</v>
      </c>
      <c r="U571" s="9" t="s">
        <v>1168</v>
      </c>
      <c r="V571" s="136" t="str">
        <f t="shared" si="757"/>
        <v>こども
青少年局</v>
      </c>
      <c r="X571" s="9">
        <f t="shared" si="758"/>
        <v>1</v>
      </c>
      <c r="Y571" s="9">
        <f t="shared" si="759"/>
        <v>2</v>
      </c>
      <c r="Z571" s="9">
        <f t="shared" si="760"/>
        <v>2</v>
      </c>
      <c r="AA571" s="9">
        <f t="shared" si="761"/>
        <v>2</v>
      </c>
      <c r="AB571" s="11" t="str">
        <f t="shared" si="762"/>
        <v xml:space="preserve">③
</v>
      </c>
      <c r="AD571" s="43">
        <f t="shared" si="763"/>
        <v>0</v>
      </c>
      <c r="AE571" s="43">
        <f t="shared" si="764"/>
        <v>15.5</v>
      </c>
      <c r="AF571" s="43">
        <f t="shared" si="765"/>
        <v>22</v>
      </c>
      <c r="AH571" s="12" t="str">
        <f t="shared" si="766"/>
        <v>17款　府支出金</v>
      </c>
      <c r="AI571" s="12" t="str">
        <f t="shared" si="767"/>
        <v>2項　府補助金</v>
      </c>
      <c r="AJ571" s="12" t="str">
        <f t="shared" si="768"/>
        <v>4目　こども青少年費府補助金</v>
      </c>
      <c r="AK571" s="12" t="str">
        <f t="shared" si="769"/>
        <v>6節　こども相談センター費補助金</v>
      </c>
      <c r="AM571" s="12" t="str">
        <f t="shared" si="770"/>
        <v>17款　府支出金2項　府補助金4目　こども青少年費府補助金6節　こども相談センター費補助金</v>
      </c>
      <c r="AP571" s="12" t="str">
        <f t="shared" si="771"/>
        <v>17款　府支出金2項　府補助金4目　こども青少年費府補助金6節　こども相談センター費補助金</v>
      </c>
      <c r="AQ571" s="9" t="str">
        <f t="shared" si="772"/>
        <v>17款　府支出金2項　府補助金4目　こども青少年費府補助金6節　こども相談センター費補助金こども
青少年局</v>
      </c>
    </row>
    <row r="572" spans="1:43" ht="26.4">
      <c r="A572" s="90">
        <f t="shared" si="754"/>
        <v>565</v>
      </c>
      <c r="B572" s="45"/>
      <c r="C572" s="45"/>
      <c r="D572" s="331" t="s">
        <v>227</v>
      </c>
      <c r="E572" s="333"/>
      <c r="F572" s="46"/>
      <c r="G572" s="47"/>
      <c r="H572" s="41">
        <f>SUM(H573:H574)</f>
        <v>5952</v>
      </c>
      <c r="I572" s="41">
        <f>SUM(I573:I574)</f>
        <v>0</v>
      </c>
      <c r="J572" s="41">
        <f t="shared" si="806"/>
        <v>-5952</v>
      </c>
      <c r="K572" s="42"/>
      <c r="L572" s="121"/>
      <c r="M572" s="115" t="str">
        <f t="shared" si="807"/>
        <v/>
      </c>
      <c r="N572" s="29" t="str">
        <f t="shared" si="775"/>
        <v>-</v>
      </c>
      <c r="O572" s="29" t="str">
        <f t="shared" si="776"/>
        <v>-</v>
      </c>
      <c r="P572" s="29" t="str">
        <f t="shared" si="777"/>
        <v>目</v>
      </c>
      <c r="Q572" s="29" t="str">
        <f t="shared" si="778"/>
        <v>-</v>
      </c>
      <c r="R572" s="29" t="str">
        <f t="shared" si="779"/>
        <v>-</v>
      </c>
      <c r="U572" s="9" t="s">
        <v>1168</v>
      </c>
      <c r="V572" s="136" t="str">
        <f t="shared" si="757"/>
        <v/>
      </c>
      <c r="X572" s="9">
        <f t="shared" si="758"/>
        <v>1</v>
      </c>
      <c r="Y572" s="9">
        <f t="shared" si="759"/>
        <v>1</v>
      </c>
      <c r="Z572" s="9">
        <f t="shared" si="760"/>
        <v>1</v>
      </c>
      <c r="AA572" s="9">
        <f t="shared" si="761"/>
        <v>1</v>
      </c>
      <c r="AB572" s="11" t="str">
        <f t="shared" si="762"/>
        <v xml:space="preserve">②
</v>
      </c>
      <c r="AD572" s="43">
        <f t="shared" si="763"/>
        <v>11.5</v>
      </c>
      <c r="AE572" s="43">
        <f t="shared" si="764"/>
        <v>0</v>
      </c>
      <c r="AF572" s="43">
        <f t="shared" si="765"/>
        <v>0</v>
      </c>
      <c r="AH572" s="12" t="str">
        <f>IF(N572="款",B572,AH571)</f>
        <v>17款　府支出金</v>
      </c>
      <c r="AI572" s="12" t="str">
        <f>IF(AH571=AH572,IF(O572="項",C572,AI571),0)</f>
        <v>2項　府補助金</v>
      </c>
      <c r="AJ572" s="12" t="str">
        <f>IF(AI571=AI572,IF(P572="目",D572,AJ571),0)</f>
        <v>5目　経済戦略費府補助金</v>
      </c>
      <c r="AK572" s="12">
        <f>IF(AJ571=AJ572,IF(Q572="節",E572,"事項"),0)</f>
        <v>0</v>
      </c>
      <c r="AM572" s="12" t="str">
        <f t="shared" si="770"/>
        <v>17款　府支出金2項　府補助金5目　経済戦略費府補助金</v>
      </c>
      <c r="AP572" s="12" t="str">
        <f>IF(AM572=0,AP571,AM572)</f>
        <v>17款　府支出金2項　府補助金5目　経済戦略費府補助金</v>
      </c>
      <c r="AQ572" s="9" t="str">
        <f t="shared" si="772"/>
        <v>17款　府支出金2項　府補助金5目　経済戦略費府補助金</v>
      </c>
    </row>
    <row r="573" spans="1:43" ht="39.6">
      <c r="A573" s="90">
        <f t="shared" si="754"/>
        <v>566</v>
      </c>
      <c r="B573" s="45"/>
      <c r="C573" s="45"/>
      <c r="D573" s="44"/>
      <c r="E573" s="107" t="s">
        <v>1137</v>
      </c>
      <c r="F573" s="107" t="s">
        <v>1138</v>
      </c>
      <c r="G573" s="47" t="s">
        <v>1124</v>
      </c>
      <c r="H573" s="41">
        <v>3568</v>
      </c>
      <c r="I573" s="41"/>
      <c r="J573" s="41">
        <f t="shared" si="806"/>
        <v>-3568</v>
      </c>
      <c r="K573" s="42"/>
      <c r="L573" s="121"/>
      <c r="M573" s="115" t="str">
        <f t="shared" si="807"/>
        <v/>
      </c>
      <c r="N573" s="29" t="str">
        <f t="shared" si="775"/>
        <v>-</v>
      </c>
      <c r="O573" s="29" t="str">
        <f t="shared" si="776"/>
        <v>-</v>
      </c>
      <c r="P573" s="29" t="str">
        <f t="shared" si="777"/>
        <v>-</v>
      </c>
      <c r="Q573" s="29" t="str">
        <f t="shared" si="778"/>
        <v>節</v>
      </c>
      <c r="R573" s="29" t="str">
        <f t="shared" si="779"/>
        <v>事項</v>
      </c>
      <c r="U573" s="9" t="s">
        <v>1168</v>
      </c>
      <c r="V573" s="136" t="str">
        <f t="shared" si="757"/>
        <v>経済戦略局</v>
      </c>
      <c r="X573" s="9">
        <f t="shared" si="758"/>
        <v>1</v>
      </c>
      <c r="Y573" s="9">
        <f t="shared" si="759"/>
        <v>1</v>
      </c>
      <c r="Z573" s="9">
        <f t="shared" si="760"/>
        <v>2</v>
      </c>
      <c r="AA573" s="9">
        <f t="shared" si="761"/>
        <v>2</v>
      </c>
      <c r="AB573" s="11" t="str">
        <f t="shared" si="762"/>
        <v xml:space="preserve">③
</v>
      </c>
      <c r="AD573" s="43">
        <f t="shared" si="763"/>
        <v>0</v>
      </c>
      <c r="AE573" s="43">
        <f t="shared" si="764"/>
        <v>8.5</v>
      </c>
      <c r="AF573" s="43">
        <f t="shared" si="765"/>
        <v>22</v>
      </c>
      <c r="AH573" s="12" t="str">
        <f t="shared" si="766"/>
        <v>17款　府支出金</v>
      </c>
      <c r="AI573" s="12" t="str">
        <f t="shared" si="767"/>
        <v>2項　府補助金</v>
      </c>
      <c r="AJ573" s="12" t="str">
        <f t="shared" si="768"/>
        <v>5目　経済戦略費府補助金</v>
      </c>
      <c r="AK573" s="12" t="str">
        <f t="shared" si="769"/>
        <v>1節　観光費補助金</v>
      </c>
      <c r="AM573" s="12" t="str">
        <f t="shared" si="770"/>
        <v>17款　府支出金2項　府補助金5目　経済戦略費府補助金1節　観光費補助金</v>
      </c>
      <c r="AP573" s="12" t="str">
        <f t="shared" si="771"/>
        <v>17款　府支出金2項　府補助金5目　経済戦略費府補助金1節　観光費補助金</v>
      </c>
      <c r="AQ573" s="9" t="str">
        <f t="shared" si="772"/>
        <v>17款　府支出金2項　府補助金5目　経済戦略費府補助金1節　観光費補助金経済戦略局</v>
      </c>
    </row>
    <row r="574" spans="1:43" ht="26.4">
      <c r="A574" s="90">
        <f t="shared" si="754"/>
        <v>567</v>
      </c>
      <c r="B574" s="45"/>
      <c r="C574" s="45"/>
      <c r="D574" s="48"/>
      <c r="E574" s="108" t="s">
        <v>1139</v>
      </c>
      <c r="F574" s="107" t="s">
        <v>1310</v>
      </c>
      <c r="G574" s="47" t="s">
        <v>1124</v>
      </c>
      <c r="H574" s="41">
        <v>2384</v>
      </c>
      <c r="I574" s="41"/>
      <c r="J574" s="41">
        <f t="shared" si="806"/>
        <v>-2384</v>
      </c>
      <c r="K574" s="42"/>
      <c r="L574" s="121"/>
      <c r="M574" s="115" t="str">
        <f t="shared" si="807"/>
        <v/>
      </c>
      <c r="N574" s="29" t="str">
        <f t="shared" si="775"/>
        <v>-</v>
      </c>
      <c r="O574" s="29" t="str">
        <f t="shared" si="776"/>
        <v>-</v>
      </c>
      <c r="P574" s="29" t="str">
        <f t="shared" si="777"/>
        <v>-</v>
      </c>
      <c r="Q574" s="29" t="str">
        <f t="shared" si="778"/>
        <v>節</v>
      </c>
      <c r="R574" s="29" t="str">
        <f t="shared" si="779"/>
        <v>事項</v>
      </c>
      <c r="U574" s="9" t="s">
        <v>1168</v>
      </c>
      <c r="V574" s="136" t="str">
        <f t="shared" si="757"/>
        <v>経済戦略局</v>
      </c>
      <c r="X574" s="9">
        <f t="shared" si="758"/>
        <v>1</v>
      </c>
      <c r="Y574" s="9">
        <f t="shared" si="759"/>
        <v>1</v>
      </c>
      <c r="Z574" s="9">
        <f t="shared" si="760"/>
        <v>1</v>
      </c>
      <c r="AA574" s="9">
        <f t="shared" si="761"/>
        <v>1</v>
      </c>
      <c r="AB574" s="11" t="str">
        <f t="shared" si="762"/>
        <v xml:space="preserve">②
</v>
      </c>
      <c r="AD574" s="43">
        <f t="shared" si="763"/>
        <v>0</v>
      </c>
      <c r="AE574" s="43">
        <f t="shared" si="764"/>
        <v>10.5</v>
      </c>
      <c r="AF574" s="43">
        <f t="shared" si="765"/>
        <v>16</v>
      </c>
      <c r="AH574" s="12" t="str">
        <f t="shared" si="766"/>
        <v>17款　府支出金</v>
      </c>
      <c r="AI574" s="12" t="str">
        <f t="shared" si="767"/>
        <v>2項　府補助金</v>
      </c>
      <c r="AJ574" s="12" t="str">
        <f t="shared" si="768"/>
        <v>5目　経済戦略費府補助金</v>
      </c>
      <c r="AK574" s="12" t="str">
        <f t="shared" si="769"/>
        <v>2節　産業振興費補助金</v>
      </c>
      <c r="AM574" s="12" t="str">
        <f t="shared" si="770"/>
        <v>17款　府支出金2項　府補助金5目　経済戦略費府補助金2節　産業振興費補助金</v>
      </c>
      <c r="AP574" s="12" t="str">
        <f t="shared" si="771"/>
        <v>17款　府支出金2項　府補助金5目　経済戦略費府補助金2節　産業振興費補助金</v>
      </c>
      <c r="AQ574" s="9" t="str">
        <f t="shared" si="772"/>
        <v>17款　府支出金2項　府補助金5目　経済戦略費府補助金2節　産業振興費補助金経済戦略局</v>
      </c>
    </row>
    <row r="575" spans="1:43" ht="26.4">
      <c r="A575" s="90">
        <f t="shared" si="754"/>
        <v>568</v>
      </c>
      <c r="B575" s="45"/>
      <c r="C575" s="45"/>
      <c r="D575" s="331" t="s">
        <v>228</v>
      </c>
      <c r="E575" s="333"/>
      <c r="F575" s="46"/>
      <c r="G575" s="47"/>
      <c r="H575" s="41">
        <f>SUM(H576,H577)</f>
        <v>182908</v>
      </c>
      <c r="I575" s="41">
        <f>SUM(I576,I577)</f>
        <v>0</v>
      </c>
      <c r="J575" s="41">
        <f t="shared" si="806"/>
        <v>-182908</v>
      </c>
      <c r="K575" s="42"/>
      <c r="L575" s="121"/>
      <c r="M575" s="115" t="str">
        <f t="shared" si="807"/>
        <v/>
      </c>
      <c r="N575" s="29" t="str">
        <f t="shared" si="775"/>
        <v>-</v>
      </c>
      <c r="O575" s="29" t="str">
        <f t="shared" si="776"/>
        <v>-</v>
      </c>
      <c r="P575" s="29" t="str">
        <f t="shared" si="777"/>
        <v>目</v>
      </c>
      <c r="Q575" s="29" t="str">
        <f t="shared" si="778"/>
        <v>-</v>
      </c>
      <c r="R575" s="29" t="str">
        <f t="shared" si="779"/>
        <v>-</v>
      </c>
      <c r="U575" s="9" t="s">
        <v>1168</v>
      </c>
      <c r="V575" s="136" t="str">
        <f t="shared" si="757"/>
        <v/>
      </c>
      <c r="X575" s="9">
        <f t="shared" si="758"/>
        <v>1</v>
      </c>
      <c r="Y575" s="9">
        <f t="shared" si="759"/>
        <v>1</v>
      </c>
      <c r="Z575" s="9">
        <f t="shared" si="760"/>
        <v>1</v>
      </c>
      <c r="AA575" s="9">
        <f t="shared" si="761"/>
        <v>1</v>
      </c>
      <c r="AB575" s="11" t="str">
        <f t="shared" si="762"/>
        <v xml:space="preserve">②
</v>
      </c>
      <c r="AD575" s="43">
        <f t="shared" si="763"/>
        <v>9.5</v>
      </c>
      <c r="AE575" s="43">
        <f t="shared" si="764"/>
        <v>0</v>
      </c>
      <c r="AF575" s="43">
        <f t="shared" si="765"/>
        <v>0</v>
      </c>
      <c r="AH575" s="12" t="str">
        <f t="shared" si="766"/>
        <v>17款　府支出金</v>
      </c>
      <c r="AI575" s="12" t="str">
        <f t="shared" si="767"/>
        <v>2項　府補助金</v>
      </c>
      <c r="AJ575" s="12" t="str">
        <f t="shared" si="768"/>
        <v>6目　土木費府補助金</v>
      </c>
      <c r="AK575" s="12">
        <f t="shared" si="769"/>
        <v>0</v>
      </c>
      <c r="AM575" s="12" t="str">
        <f t="shared" si="770"/>
        <v>17款　府支出金2項　府補助金6目　土木費府補助金</v>
      </c>
      <c r="AP575" s="12" t="str">
        <f t="shared" si="771"/>
        <v>17款　府支出金2項　府補助金6目　土木費府補助金</v>
      </c>
      <c r="AQ575" s="9" t="str">
        <f t="shared" si="772"/>
        <v>17款　府支出金2項　府補助金6目　土木費府補助金</v>
      </c>
    </row>
    <row r="576" spans="1:43" ht="40.5" customHeight="1">
      <c r="A576" s="90">
        <f t="shared" si="754"/>
        <v>569</v>
      </c>
      <c r="B576" s="45"/>
      <c r="C576" s="45"/>
      <c r="D576" s="44"/>
      <c r="E576" s="107" t="s">
        <v>924</v>
      </c>
      <c r="F576" s="119" t="s">
        <v>1050</v>
      </c>
      <c r="G576" s="47" t="s">
        <v>804</v>
      </c>
      <c r="H576" s="41">
        <v>179371</v>
      </c>
      <c r="I576" s="41"/>
      <c r="J576" s="41">
        <f t="shared" si="806"/>
        <v>-179371</v>
      </c>
      <c r="K576" s="42"/>
      <c r="L576" s="121"/>
      <c r="M576" s="115" t="str">
        <f t="shared" si="807"/>
        <v/>
      </c>
      <c r="N576" s="29" t="str">
        <f t="shared" si="775"/>
        <v>-</v>
      </c>
      <c r="O576" s="29" t="str">
        <f t="shared" si="776"/>
        <v>-</v>
      </c>
      <c r="P576" s="29" t="str">
        <f t="shared" si="777"/>
        <v>-</v>
      </c>
      <c r="Q576" s="29" t="str">
        <f t="shared" si="778"/>
        <v>節</v>
      </c>
      <c r="R576" s="29" t="str">
        <f t="shared" si="779"/>
        <v>事項</v>
      </c>
      <c r="U576" s="9" t="s">
        <v>1168</v>
      </c>
      <c r="V576" s="136" t="str">
        <f t="shared" si="757"/>
        <v>建設局</v>
      </c>
      <c r="X576" s="9">
        <f t="shared" si="758"/>
        <v>1</v>
      </c>
      <c r="Y576" s="9">
        <f t="shared" si="759"/>
        <v>1</v>
      </c>
      <c r="Z576" s="9">
        <f t="shared" si="760"/>
        <v>2</v>
      </c>
      <c r="AA576" s="9">
        <f t="shared" si="761"/>
        <v>2</v>
      </c>
      <c r="AB576" s="11" t="str">
        <f t="shared" si="762"/>
        <v xml:space="preserve">③
</v>
      </c>
      <c r="AD576" s="43">
        <f t="shared" si="763"/>
        <v>0</v>
      </c>
      <c r="AE576" s="43">
        <f t="shared" si="764"/>
        <v>8.5</v>
      </c>
      <c r="AF576" s="43">
        <f t="shared" si="765"/>
        <v>22</v>
      </c>
      <c r="AH576" s="12" t="str">
        <f t="shared" si="766"/>
        <v>17款　府支出金</v>
      </c>
      <c r="AI576" s="12" t="str">
        <f t="shared" si="767"/>
        <v>2項　府補助金</v>
      </c>
      <c r="AJ576" s="12" t="str">
        <f t="shared" si="768"/>
        <v>6目　土木費府補助金</v>
      </c>
      <c r="AK576" s="12" t="str">
        <f t="shared" si="769"/>
        <v>1節　公園費補助金</v>
      </c>
      <c r="AM576" s="12" t="str">
        <f t="shared" si="770"/>
        <v>17款　府支出金2項　府補助金6目　土木費府補助金1節　公園費補助金</v>
      </c>
      <c r="AP576" s="12" t="str">
        <f t="shared" si="771"/>
        <v>17款　府支出金2項　府補助金6目　土木費府補助金1節　公園費補助金</v>
      </c>
      <c r="AQ576" s="9" t="str">
        <f t="shared" si="772"/>
        <v>17款　府支出金2項　府補助金6目　土木費府補助金1節　公園費補助金建設局</v>
      </c>
    </row>
    <row r="577" spans="1:43" ht="39.6">
      <c r="A577" s="90">
        <f t="shared" si="754"/>
        <v>570</v>
      </c>
      <c r="B577" s="45"/>
      <c r="C577" s="45"/>
      <c r="D577" s="45"/>
      <c r="E577" s="107" t="s">
        <v>229</v>
      </c>
      <c r="F577" s="46" t="s">
        <v>526</v>
      </c>
      <c r="G577" s="47" t="s">
        <v>111</v>
      </c>
      <c r="H577" s="41">
        <v>3537</v>
      </c>
      <c r="I577" s="41"/>
      <c r="J577" s="41">
        <f t="shared" si="806"/>
        <v>-3537</v>
      </c>
      <c r="K577" s="42"/>
      <c r="L577" s="121"/>
      <c r="M577" s="115" t="str">
        <f t="shared" si="807"/>
        <v/>
      </c>
      <c r="N577" s="29" t="str">
        <f t="shared" si="775"/>
        <v>-</v>
      </c>
      <c r="O577" s="29" t="str">
        <f t="shared" si="776"/>
        <v>-</v>
      </c>
      <c r="P577" s="29" t="str">
        <f t="shared" si="777"/>
        <v>-</v>
      </c>
      <c r="Q577" s="29" t="str">
        <f t="shared" si="778"/>
        <v>節</v>
      </c>
      <c r="R577" s="29" t="str">
        <f t="shared" si="779"/>
        <v>事項</v>
      </c>
      <c r="U577" s="9" t="s">
        <v>1168</v>
      </c>
      <c r="V577" s="136" t="str">
        <f t="shared" si="757"/>
        <v>都市整備局</v>
      </c>
      <c r="X577" s="9">
        <f t="shared" si="758"/>
        <v>1</v>
      </c>
      <c r="Y577" s="9">
        <f t="shared" si="759"/>
        <v>1</v>
      </c>
      <c r="Z577" s="9">
        <f t="shared" si="760"/>
        <v>2</v>
      </c>
      <c r="AA577" s="9">
        <f t="shared" si="761"/>
        <v>2</v>
      </c>
      <c r="AB577" s="11" t="str">
        <f t="shared" si="762"/>
        <v xml:space="preserve">③
</v>
      </c>
      <c r="AD577" s="43">
        <f t="shared" si="763"/>
        <v>0</v>
      </c>
      <c r="AE577" s="43">
        <f t="shared" si="764"/>
        <v>12.5</v>
      </c>
      <c r="AF577" s="43">
        <f t="shared" si="765"/>
        <v>24</v>
      </c>
      <c r="AH577" s="12" t="str">
        <f t="shared" si="766"/>
        <v>17款　府支出金</v>
      </c>
      <c r="AI577" s="12" t="str">
        <f t="shared" si="767"/>
        <v>2項　府補助金</v>
      </c>
      <c r="AJ577" s="12" t="str">
        <f t="shared" si="768"/>
        <v>6目　土木費府補助金</v>
      </c>
      <c r="AK577" s="12" t="str">
        <f t="shared" si="769"/>
        <v>2節　区画整理事業費補助金</v>
      </c>
      <c r="AM577" s="12" t="str">
        <f t="shared" si="770"/>
        <v>17款　府支出金2項　府補助金6目　土木費府補助金2節　区画整理事業費補助金</v>
      </c>
      <c r="AP577" s="12" t="str">
        <f t="shared" si="771"/>
        <v>17款　府支出金2項　府補助金6目　土木費府補助金2節　区画整理事業費補助金</v>
      </c>
      <c r="AQ577" s="9" t="str">
        <f t="shared" si="772"/>
        <v>17款　府支出金2項　府補助金6目　土木費府補助金2節　区画整理事業費補助金都市整備局</v>
      </c>
    </row>
    <row r="578" spans="1:43" ht="27" customHeight="1">
      <c r="A578" s="90">
        <f t="shared" si="754"/>
        <v>571</v>
      </c>
      <c r="B578" s="45"/>
      <c r="C578" s="45"/>
      <c r="D578" s="331" t="s">
        <v>1140</v>
      </c>
      <c r="E578" s="333"/>
      <c r="F578" s="46"/>
      <c r="G578" s="47"/>
      <c r="H578" s="41">
        <f>SUM(H579)</f>
        <v>51000</v>
      </c>
      <c r="I578" s="41">
        <f>SUM(I579)</f>
        <v>0</v>
      </c>
      <c r="J578" s="41">
        <f t="shared" si="806"/>
        <v>-51000</v>
      </c>
      <c r="K578" s="42"/>
      <c r="L578" s="121"/>
      <c r="M578" s="115" t="str">
        <f t="shared" si="807"/>
        <v/>
      </c>
      <c r="N578" s="29" t="str">
        <f t="shared" si="775"/>
        <v>-</v>
      </c>
      <c r="O578" s="29" t="str">
        <f t="shared" si="776"/>
        <v>-</v>
      </c>
      <c r="P578" s="29" t="str">
        <f t="shared" si="777"/>
        <v>目</v>
      </c>
      <c r="Q578" s="29" t="str">
        <f t="shared" si="778"/>
        <v>-</v>
      </c>
      <c r="R578" s="29" t="str">
        <f t="shared" si="779"/>
        <v>-</v>
      </c>
      <c r="U578" s="9" t="s">
        <v>1168</v>
      </c>
      <c r="V578" s="136" t="str">
        <f t="shared" si="757"/>
        <v/>
      </c>
      <c r="X578" s="9">
        <f t="shared" si="758"/>
        <v>1</v>
      </c>
      <c r="Y578" s="9">
        <f t="shared" si="759"/>
        <v>1</v>
      </c>
      <c r="Z578" s="9">
        <f t="shared" si="760"/>
        <v>1</v>
      </c>
      <c r="AA578" s="9">
        <f t="shared" si="761"/>
        <v>1</v>
      </c>
      <c r="AB578" s="11" t="str">
        <f t="shared" si="762"/>
        <v xml:space="preserve">②
</v>
      </c>
      <c r="AD578" s="43">
        <f t="shared" si="763"/>
        <v>9.5</v>
      </c>
      <c r="AE578" s="43">
        <f t="shared" si="764"/>
        <v>0</v>
      </c>
      <c r="AF578" s="43">
        <f t="shared" si="765"/>
        <v>0</v>
      </c>
      <c r="AH578" s="12" t="str">
        <f t="shared" si="766"/>
        <v>17款　府支出金</v>
      </c>
      <c r="AI578" s="12" t="str">
        <f t="shared" si="767"/>
        <v>2項　府補助金</v>
      </c>
      <c r="AJ578" s="12" t="str">
        <f t="shared" si="768"/>
        <v>7目　港湾費府補助金</v>
      </c>
      <c r="AK578" s="12">
        <f t="shared" si="769"/>
        <v>0</v>
      </c>
      <c r="AM578" s="12" t="str">
        <f t="shared" si="770"/>
        <v>17款　府支出金2項　府補助金7目　港湾費府補助金</v>
      </c>
      <c r="AP578" s="12" t="str">
        <f t="shared" si="771"/>
        <v>17款　府支出金2項　府補助金7目　港湾費府補助金</v>
      </c>
      <c r="AQ578" s="9" t="str">
        <f t="shared" si="772"/>
        <v>17款　府支出金2項　府補助金7目　港湾費府補助金</v>
      </c>
    </row>
    <row r="579" spans="1:43" ht="39.6">
      <c r="A579" s="90">
        <f t="shared" si="754"/>
        <v>572</v>
      </c>
      <c r="B579" s="45"/>
      <c r="C579" s="45"/>
      <c r="D579" s="44"/>
      <c r="E579" s="107" t="s">
        <v>1132</v>
      </c>
      <c r="F579" s="46" t="s">
        <v>1260</v>
      </c>
      <c r="G579" s="47" t="s">
        <v>1133</v>
      </c>
      <c r="H579" s="41">
        <v>51000</v>
      </c>
      <c r="I579" s="41"/>
      <c r="J579" s="41">
        <f t="shared" si="806"/>
        <v>-51000</v>
      </c>
      <c r="K579" s="42"/>
      <c r="L579" s="121"/>
      <c r="M579" s="115" t="str">
        <f t="shared" si="807"/>
        <v/>
      </c>
      <c r="N579" s="29" t="str">
        <f t="shared" si="775"/>
        <v>-</v>
      </c>
      <c r="O579" s="29" t="str">
        <f t="shared" si="776"/>
        <v>-</v>
      </c>
      <c r="P579" s="29" t="str">
        <f t="shared" si="777"/>
        <v>-</v>
      </c>
      <c r="Q579" s="29" t="str">
        <f t="shared" si="778"/>
        <v>節</v>
      </c>
      <c r="R579" s="29" t="str">
        <f t="shared" si="779"/>
        <v>事項</v>
      </c>
      <c r="U579" s="9" t="s">
        <v>1168</v>
      </c>
      <c r="V579" s="136" t="str">
        <f t="shared" si="757"/>
        <v>港湾局</v>
      </c>
      <c r="X579" s="9">
        <f t="shared" si="758"/>
        <v>1</v>
      </c>
      <c r="Y579" s="9">
        <f t="shared" si="759"/>
        <v>1</v>
      </c>
      <c r="Z579" s="9">
        <f t="shared" si="760"/>
        <v>2</v>
      </c>
      <c r="AA579" s="9">
        <f t="shared" si="761"/>
        <v>2</v>
      </c>
      <c r="AB579" s="11" t="str">
        <f t="shared" si="762"/>
        <v xml:space="preserve">③
</v>
      </c>
      <c r="AD579" s="43">
        <f t="shared" si="763"/>
        <v>0</v>
      </c>
      <c r="AE579" s="43">
        <f t="shared" si="764"/>
        <v>10.5</v>
      </c>
      <c r="AF579" s="43">
        <f t="shared" si="765"/>
        <v>21</v>
      </c>
      <c r="AH579" s="12" t="str">
        <f t="shared" si="766"/>
        <v>17款　府支出金</v>
      </c>
      <c r="AI579" s="12" t="str">
        <f t="shared" si="767"/>
        <v>2項　府補助金</v>
      </c>
      <c r="AJ579" s="12" t="str">
        <f t="shared" si="768"/>
        <v>7目　港湾費府補助金</v>
      </c>
      <c r="AK579" s="12" t="str">
        <f t="shared" si="769"/>
        <v>1節　港湾整備費補助金</v>
      </c>
      <c r="AM579" s="12" t="str">
        <f t="shared" si="770"/>
        <v>17款　府支出金2項　府補助金7目　港湾費府補助金1節　港湾整備費補助金</v>
      </c>
      <c r="AP579" s="12" t="str">
        <f t="shared" si="771"/>
        <v>17款　府支出金2項　府補助金7目　港湾費府補助金1節　港湾整備費補助金</v>
      </c>
      <c r="AQ579" s="9" t="str">
        <f t="shared" si="772"/>
        <v>17款　府支出金2項　府補助金7目　港湾費府補助金1節　港湾整備費補助金港湾局</v>
      </c>
    </row>
    <row r="580" spans="1:43" ht="26.4">
      <c r="A580" s="90">
        <f t="shared" si="754"/>
        <v>573</v>
      </c>
      <c r="B580" s="45"/>
      <c r="C580" s="45"/>
      <c r="D580" s="331" t="s">
        <v>1141</v>
      </c>
      <c r="E580" s="333"/>
      <c r="F580" s="46"/>
      <c r="G580" s="47"/>
      <c r="H580" s="41">
        <f>SUM(H581)</f>
        <v>74918</v>
      </c>
      <c r="I580" s="41">
        <f>SUM(I581)</f>
        <v>0</v>
      </c>
      <c r="J580" s="41">
        <f t="shared" ref="J580:J591" si="837">+I580-H580</f>
        <v>-74918</v>
      </c>
      <c r="K580" s="42"/>
      <c r="L580" s="121"/>
      <c r="M580" s="115" t="str">
        <f t="shared" si="807"/>
        <v/>
      </c>
      <c r="N580" s="29" t="str">
        <f t="shared" si="775"/>
        <v>-</v>
      </c>
      <c r="O580" s="29" t="str">
        <f t="shared" si="776"/>
        <v>-</v>
      </c>
      <c r="P580" s="29" t="str">
        <f t="shared" si="777"/>
        <v>目</v>
      </c>
      <c r="Q580" s="29" t="str">
        <f t="shared" si="778"/>
        <v>-</v>
      </c>
      <c r="R580" s="29" t="str">
        <f t="shared" si="779"/>
        <v>-</v>
      </c>
      <c r="U580" s="9" t="s">
        <v>1168</v>
      </c>
      <c r="V580" s="136" t="str">
        <f t="shared" si="757"/>
        <v/>
      </c>
      <c r="X580" s="9">
        <f t="shared" si="758"/>
        <v>1</v>
      </c>
      <c r="Y580" s="9">
        <f t="shared" si="759"/>
        <v>1</v>
      </c>
      <c r="Z580" s="9">
        <f t="shared" si="760"/>
        <v>1</v>
      </c>
      <c r="AA580" s="9">
        <f t="shared" si="761"/>
        <v>1</v>
      </c>
      <c r="AB580" s="11" t="str">
        <f t="shared" si="762"/>
        <v xml:space="preserve">②
</v>
      </c>
      <c r="AD580" s="43">
        <f t="shared" si="763"/>
        <v>9.5</v>
      </c>
      <c r="AE580" s="43">
        <f t="shared" si="764"/>
        <v>0</v>
      </c>
      <c r="AF580" s="43">
        <f t="shared" si="765"/>
        <v>0</v>
      </c>
      <c r="AH580" s="12" t="str">
        <f>IF(N580="款",B580,AH579)</f>
        <v>17款　府支出金</v>
      </c>
      <c r="AI580" s="12" t="str">
        <f>IF(AH579=AH580,IF(O580="項",C580,AI579),0)</f>
        <v>2項　府補助金</v>
      </c>
      <c r="AJ580" s="12" t="str">
        <f>IF(AI579=AI580,IF(P580="目",D580,AJ579),0)</f>
        <v>8目　住宅費府補助金</v>
      </c>
      <c r="AK580" s="12">
        <f>IF(AJ579=AJ580,IF(Q580="節",E580,"事項"),0)</f>
        <v>0</v>
      </c>
      <c r="AM580" s="12" t="str">
        <f t="shared" si="770"/>
        <v>17款　府支出金2項　府補助金8目　住宅費府補助金</v>
      </c>
      <c r="AP580" s="12" t="str">
        <f>IF(AM580=0,AP579,AM580)</f>
        <v>17款　府支出金2項　府補助金8目　住宅費府補助金</v>
      </c>
      <c r="AQ580" s="9" t="str">
        <f t="shared" si="772"/>
        <v>17款　府支出金2項　府補助金8目　住宅費府補助金</v>
      </c>
    </row>
    <row r="581" spans="1:43" ht="26.4">
      <c r="A581" s="148">
        <f t="shared" si="754"/>
        <v>574</v>
      </c>
      <c r="B581" s="45"/>
      <c r="C581" s="45"/>
      <c r="D581" s="45"/>
      <c r="E581" s="108" t="s">
        <v>667</v>
      </c>
      <c r="F581" s="93"/>
      <c r="G581" s="94"/>
      <c r="H581" s="51">
        <f>SUM(H582:H583)</f>
        <v>74918</v>
      </c>
      <c r="I581" s="51">
        <f>SUM(I582:I583)</f>
        <v>0</v>
      </c>
      <c r="J581" s="51">
        <f t="shared" si="837"/>
        <v>-74918</v>
      </c>
      <c r="K581" s="92"/>
      <c r="L581" s="122"/>
      <c r="M581" s="115" t="str">
        <f t="shared" si="807"/>
        <v/>
      </c>
      <c r="N581" s="29" t="str">
        <f t="shared" si="775"/>
        <v>-</v>
      </c>
      <c r="O581" s="29" t="str">
        <f t="shared" si="776"/>
        <v>-</v>
      </c>
      <c r="P581" s="29" t="str">
        <f t="shared" si="777"/>
        <v>-</v>
      </c>
      <c r="Q581" s="29" t="str">
        <f t="shared" si="778"/>
        <v>節</v>
      </c>
      <c r="R581" s="29" t="str">
        <f t="shared" si="779"/>
        <v>-</v>
      </c>
      <c r="U581" s="9" t="s">
        <v>1168</v>
      </c>
      <c r="V581" s="136" t="str">
        <f t="shared" si="757"/>
        <v/>
      </c>
      <c r="X581" s="9">
        <f t="shared" si="758"/>
        <v>1</v>
      </c>
      <c r="Y581" s="9">
        <f t="shared" si="759"/>
        <v>1</v>
      </c>
      <c r="Z581" s="9">
        <f t="shared" si="760"/>
        <v>1</v>
      </c>
      <c r="AA581" s="9">
        <f t="shared" si="761"/>
        <v>1</v>
      </c>
      <c r="AB581" s="11" t="str">
        <f t="shared" si="762"/>
        <v xml:space="preserve">②
</v>
      </c>
      <c r="AD581" s="43">
        <f t="shared" si="763"/>
        <v>0</v>
      </c>
      <c r="AE581" s="43">
        <f t="shared" si="764"/>
        <v>10.5</v>
      </c>
      <c r="AF581" s="43">
        <f t="shared" si="765"/>
        <v>0</v>
      </c>
      <c r="AH581" s="12" t="str">
        <f t="shared" si="766"/>
        <v>17款　府支出金</v>
      </c>
      <c r="AI581" s="12" t="str">
        <f t="shared" si="767"/>
        <v>2項　府補助金</v>
      </c>
      <c r="AJ581" s="12" t="str">
        <f t="shared" si="768"/>
        <v>8目　住宅費府補助金</v>
      </c>
      <c r="AK581" s="12" t="str">
        <f t="shared" si="769"/>
        <v>1節　住宅整備費補助金</v>
      </c>
      <c r="AM581" s="12" t="str">
        <f t="shared" si="770"/>
        <v>17款　府支出金2項　府補助金8目　住宅費府補助金1節　住宅整備費補助金</v>
      </c>
      <c r="AP581" s="12" t="str">
        <f t="shared" si="771"/>
        <v>17款　府支出金2項　府補助金8目　住宅費府補助金1節　住宅整備費補助金</v>
      </c>
      <c r="AQ581" s="9" t="str">
        <f t="shared" si="772"/>
        <v>17款　府支出金2項　府補助金8目　住宅費府補助金1節　住宅整備費補助金</v>
      </c>
    </row>
    <row r="582" spans="1:43" ht="39.6">
      <c r="A582" s="148">
        <f t="shared" si="754"/>
        <v>575</v>
      </c>
      <c r="B582" s="45"/>
      <c r="C582" s="45"/>
      <c r="D582" s="45"/>
      <c r="E582" s="108"/>
      <c r="F582" s="93" t="s">
        <v>831</v>
      </c>
      <c r="G582" s="94" t="s">
        <v>665</v>
      </c>
      <c r="H582" s="51">
        <v>67418</v>
      </c>
      <c r="I582" s="51"/>
      <c r="J582" s="51">
        <f t="shared" ref="J582:J583" si="838">+I582-H582</f>
        <v>-67418</v>
      </c>
      <c r="K582" s="92"/>
      <c r="L582" s="122"/>
      <c r="M582" s="115" t="str">
        <f t="shared" ref="M582:M583" si="839">IF(AND(I582&lt;&gt;0,H582=0),"○","")</f>
        <v/>
      </c>
      <c r="N582" s="29" t="str">
        <f t="shared" ref="N582:N583" si="840">IF(B582&lt;&gt;"","款","-")</f>
        <v>-</v>
      </c>
      <c r="O582" s="29" t="str">
        <f t="shared" ref="O582:O583" si="841">IF(C582&lt;&gt;"","項","-")</f>
        <v>-</v>
      </c>
      <c r="P582" s="29" t="str">
        <f t="shared" ref="P582:P583" si="842">IF(D582&lt;&gt;"","目","-")</f>
        <v>-</v>
      </c>
      <c r="Q582" s="29" t="str">
        <f t="shared" ref="Q582:Q583" si="843">IF(E582&lt;&gt;"","節","-")</f>
        <v>-</v>
      </c>
      <c r="R582" s="29" t="str">
        <f t="shared" ref="R582:R583" si="844">IF(F582&lt;&gt;"","事項","-")</f>
        <v>事項</v>
      </c>
      <c r="U582" s="9" t="s">
        <v>1168</v>
      </c>
      <c r="V582" s="173" t="str">
        <f t="shared" ref="V582:V583" si="845">IF(G582&lt;&gt;"",G582,"")</f>
        <v>都市整備局</v>
      </c>
      <c r="X582" s="9">
        <f t="shared" ref="X582:X583" si="846">IF(LENB(D582)/2&gt;13.5,2,1)</f>
        <v>1</v>
      </c>
      <c r="Y582" s="9">
        <f t="shared" ref="Y582:Y583" si="847">IF(LENB(E582)/2&gt;26.5,3,IF(LENB(E582)/2&gt;13.5,2,1))</f>
        <v>1</v>
      </c>
      <c r="Z582" s="9">
        <f t="shared" ref="Z582:Z583" si="848">IF(LENB(F582)/2&gt;51,4,IF(LENB(F582)/2&gt;34,3,IF(LENB(F582)/2&gt;17,2,1)))</f>
        <v>2</v>
      </c>
      <c r="AA582" s="9">
        <f t="shared" ref="AA582:AA583" si="849">MAX(X582:Z582)</f>
        <v>2</v>
      </c>
      <c r="AB582" s="11" t="str">
        <f t="shared" ref="AB582:AB583" si="850">IF(AA582=4,"⑤"&amp;CHAR(10)&amp;CHAR(10)&amp;CHAR(10)&amp;CHAR(10),IF(AA582=3,"④"&amp;CHAR(10)&amp;CHAR(10)&amp;CHAR(10),IF(AA582=2,"③"&amp;CHAR(10)&amp;CHAR(10),"②"&amp;CHAR(10))))</f>
        <v xml:space="preserve">③
</v>
      </c>
      <c r="AD582" s="43">
        <f t="shared" ref="AD582:AD583" si="851">LENB(D582)/2</f>
        <v>0</v>
      </c>
      <c r="AE582" s="43">
        <f t="shared" ref="AE582:AE583" si="852">LENB(E582)/2</f>
        <v>0</v>
      </c>
      <c r="AF582" s="43">
        <f t="shared" ref="AF582:AF583" si="853">LENB(F582)/2</f>
        <v>20</v>
      </c>
      <c r="AH582" s="12" t="str">
        <f t="shared" ref="AH582:AH583" si="854">IF(N582="款",B582,AH581)</f>
        <v>17款　府支出金</v>
      </c>
      <c r="AI582" s="12" t="str">
        <f t="shared" ref="AI582:AI583" si="855">IF(AH581=AH582,IF(O582="項",C582,AI581),0)</f>
        <v>2項　府補助金</v>
      </c>
      <c r="AJ582" s="12" t="str">
        <f t="shared" ref="AJ582:AJ583" si="856">IF(AI581=AI582,IF(P582="目",D582,AJ581),0)</f>
        <v>8目　住宅費府補助金</v>
      </c>
      <c r="AK582" s="12" t="str">
        <f t="shared" ref="AK582:AK583" si="857">IF(AJ581=AJ582,IF(Q582="節",E582,"事項"),0)</f>
        <v>事項</v>
      </c>
      <c r="AM582" s="12">
        <f t="shared" ref="AM582:AM583" si="858">IF(AI582=0,AH582,IF(AJ582=0,CONCATENATE(AH582,AI582),IF(AK582=0,CONCATENATE(AH582,AI582,AJ582),IF(AK582="事項",0,CONCATENATE(AH582,AI582,AJ582,AK582)))))</f>
        <v>0</v>
      </c>
      <c r="AP582" s="12" t="str">
        <f t="shared" ref="AP582:AP583" si="859">IF(AM582=0,AP581,AM582)</f>
        <v>17款　府支出金2項　府補助金8目　住宅費府補助金1節　住宅整備費補助金</v>
      </c>
      <c r="AQ582" s="9" t="str">
        <f t="shared" ref="AQ582:AQ583" si="860">CONCATENATE(AP582,V582)</f>
        <v>17款　府支出金2項　府補助金8目　住宅費府補助金1節　住宅整備費補助金都市整備局</v>
      </c>
    </row>
    <row r="583" spans="1:43" ht="39.6">
      <c r="A583" s="148">
        <f t="shared" si="754"/>
        <v>576</v>
      </c>
      <c r="B583" s="45"/>
      <c r="C583" s="45"/>
      <c r="D583" s="45"/>
      <c r="E583" s="108"/>
      <c r="F583" s="93" t="s">
        <v>1387</v>
      </c>
      <c r="G583" s="94" t="s">
        <v>665</v>
      </c>
      <c r="H583" s="51">
        <v>7500</v>
      </c>
      <c r="I583" s="51"/>
      <c r="J583" s="51">
        <f t="shared" si="838"/>
        <v>-7500</v>
      </c>
      <c r="K583" s="92"/>
      <c r="L583" s="122"/>
      <c r="M583" s="115" t="str">
        <f t="shared" si="839"/>
        <v/>
      </c>
      <c r="N583" s="29" t="str">
        <f t="shared" si="840"/>
        <v>-</v>
      </c>
      <c r="O583" s="29" t="str">
        <f t="shared" si="841"/>
        <v>-</v>
      </c>
      <c r="P583" s="29" t="str">
        <f t="shared" si="842"/>
        <v>-</v>
      </c>
      <c r="Q583" s="29" t="str">
        <f t="shared" si="843"/>
        <v>-</v>
      </c>
      <c r="R583" s="29" t="str">
        <f t="shared" si="844"/>
        <v>事項</v>
      </c>
      <c r="U583" s="9" t="s">
        <v>1168</v>
      </c>
      <c r="V583" s="173" t="str">
        <f t="shared" si="845"/>
        <v>都市整備局</v>
      </c>
      <c r="X583" s="9">
        <f t="shared" si="846"/>
        <v>1</v>
      </c>
      <c r="Y583" s="9">
        <f t="shared" si="847"/>
        <v>1</v>
      </c>
      <c r="Z583" s="9">
        <f t="shared" si="848"/>
        <v>2</v>
      </c>
      <c r="AA583" s="9">
        <f t="shared" si="849"/>
        <v>2</v>
      </c>
      <c r="AB583" s="11" t="str">
        <f t="shared" si="850"/>
        <v xml:space="preserve">③
</v>
      </c>
      <c r="AD583" s="43">
        <f t="shared" si="851"/>
        <v>0</v>
      </c>
      <c r="AE583" s="43">
        <f t="shared" si="852"/>
        <v>0</v>
      </c>
      <c r="AF583" s="43">
        <f t="shared" si="853"/>
        <v>19</v>
      </c>
      <c r="AH583" s="12" t="str">
        <f t="shared" si="854"/>
        <v>17款　府支出金</v>
      </c>
      <c r="AI583" s="12" t="str">
        <f t="shared" si="855"/>
        <v>2項　府補助金</v>
      </c>
      <c r="AJ583" s="12" t="str">
        <f t="shared" si="856"/>
        <v>8目　住宅費府補助金</v>
      </c>
      <c r="AK583" s="12" t="str">
        <f t="shared" si="857"/>
        <v>事項</v>
      </c>
      <c r="AM583" s="12">
        <f t="shared" si="858"/>
        <v>0</v>
      </c>
      <c r="AP583" s="12" t="str">
        <f t="shared" si="859"/>
        <v>17款　府支出金2項　府補助金8目　住宅費府補助金1節　住宅整備費補助金</v>
      </c>
      <c r="AQ583" s="9" t="str">
        <f t="shared" si="860"/>
        <v>17款　府支出金2項　府補助金8目　住宅費府補助金1節　住宅整備費補助金都市整備局</v>
      </c>
    </row>
    <row r="584" spans="1:43" ht="27" thickBot="1">
      <c r="A584" s="149">
        <f t="shared" si="754"/>
        <v>577</v>
      </c>
      <c r="B584" s="153"/>
      <c r="C584" s="153"/>
      <c r="D584" s="428" t="s">
        <v>1142</v>
      </c>
      <c r="E584" s="430"/>
      <c r="F584" s="63"/>
      <c r="G584" s="155"/>
      <c r="H584" s="65">
        <f>SUM(H585:H586)</f>
        <v>447569</v>
      </c>
      <c r="I584" s="65">
        <f>SUM(I585:I586)</f>
        <v>89437</v>
      </c>
      <c r="J584" s="65">
        <f t="shared" si="837"/>
        <v>-358132</v>
      </c>
      <c r="K584" s="67"/>
      <c r="L584" s="124"/>
      <c r="M584" s="115" t="str">
        <f t="shared" si="807"/>
        <v/>
      </c>
      <c r="N584" s="29" t="str">
        <f t="shared" si="775"/>
        <v>-</v>
      </c>
      <c r="O584" s="29" t="str">
        <f t="shared" si="776"/>
        <v>-</v>
      </c>
      <c r="P584" s="29" t="str">
        <f t="shared" si="777"/>
        <v>目</v>
      </c>
      <c r="Q584" s="29" t="str">
        <f t="shared" si="778"/>
        <v>-</v>
      </c>
      <c r="R584" s="29" t="str">
        <f t="shared" si="779"/>
        <v>-</v>
      </c>
      <c r="U584" s="9" t="s">
        <v>1168</v>
      </c>
      <c r="V584" s="136" t="str">
        <f t="shared" si="757"/>
        <v/>
      </c>
      <c r="X584" s="9">
        <f t="shared" si="758"/>
        <v>1</v>
      </c>
      <c r="Y584" s="9">
        <f t="shared" si="759"/>
        <v>1</v>
      </c>
      <c r="Z584" s="9">
        <f t="shared" si="760"/>
        <v>1</v>
      </c>
      <c r="AA584" s="9">
        <f t="shared" si="761"/>
        <v>1</v>
      </c>
      <c r="AB584" s="11" t="str">
        <f t="shared" si="762"/>
        <v xml:space="preserve">②
</v>
      </c>
      <c r="AD584" s="43">
        <f t="shared" si="763"/>
        <v>9.5</v>
      </c>
      <c r="AE584" s="43">
        <f t="shared" si="764"/>
        <v>0</v>
      </c>
      <c r="AF584" s="43">
        <f t="shared" si="765"/>
        <v>0</v>
      </c>
      <c r="AH584" s="12" t="str">
        <f>IF(N584="款",B584,AH581)</f>
        <v>17款　府支出金</v>
      </c>
      <c r="AI584" s="12" t="str">
        <f>IF(AH581=AH584,IF(O584="項",C584,AI581),0)</f>
        <v>2項　府補助金</v>
      </c>
      <c r="AJ584" s="12" t="str">
        <f>IF(AI581=AI584,IF(P584="目",D584,AJ581),0)</f>
        <v>9目　消防費府補助金</v>
      </c>
      <c r="AK584" s="12">
        <f>IF(AJ581=AJ584,IF(Q584="節",E584,"事項"),0)</f>
        <v>0</v>
      </c>
      <c r="AM584" s="12" t="str">
        <f t="shared" si="770"/>
        <v>17款　府支出金2項　府補助金9目　消防費府補助金</v>
      </c>
      <c r="AP584" s="12" t="str">
        <f>IF(AM584=0,AP581,AM584)</f>
        <v>17款　府支出金2項　府補助金9目　消防費府補助金</v>
      </c>
      <c r="AQ584" s="9" t="str">
        <f t="shared" si="772"/>
        <v>17款　府支出金2項　府補助金9目　消防費府補助金</v>
      </c>
    </row>
    <row r="585" spans="1:43" ht="40.5" customHeight="1">
      <c r="A585" s="148">
        <f t="shared" si="754"/>
        <v>578</v>
      </c>
      <c r="B585" s="45"/>
      <c r="C585" s="45"/>
      <c r="D585" s="45"/>
      <c r="E585" s="108" t="s">
        <v>230</v>
      </c>
      <c r="F585" s="93" t="s">
        <v>854</v>
      </c>
      <c r="G585" s="94" t="s">
        <v>115</v>
      </c>
      <c r="H585" s="51">
        <v>76789</v>
      </c>
      <c r="I585" s="177">
        <v>86161</v>
      </c>
      <c r="J585" s="51">
        <f t="shared" si="837"/>
        <v>9372</v>
      </c>
      <c r="K585" s="92"/>
      <c r="L585" s="122"/>
      <c r="M585" s="115" t="str">
        <f t="shared" si="807"/>
        <v/>
      </c>
      <c r="N585" s="29" t="str">
        <f t="shared" si="775"/>
        <v>-</v>
      </c>
      <c r="O585" s="29" t="str">
        <f t="shared" si="776"/>
        <v>-</v>
      </c>
      <c r="P585" s="29" t="str">
        <f t="shared" si="777"/>
        <v>-</v>
      </c>
      <c r="Q585" s="29" t="str">
        <f t="shared" si="778"/>
        <v>節</v>
      </c>
      <c r="R585" s="29" t="str">
        <f t="shared" si="779"/>
        <v>事項</v>
      </c>
      <c r="U585" s="9" t="s">
        <v>1168</v>
      </c>
      <c r="V585" s="136" t="str">
        <f t="shared" si="757"/>
        <v>消防局</v>
      </c>
      <c r="X585" s="9">
        <f t="shared" si="758"/>
        <v>1</v>
      </c>
      <c r="Y585" s="9">
        <f t="shared" si="759"/>
        <v>1</v>
      </c>
      <c r="Z585" s="9">
        <f t="shared" si="760"/>
        <v>2</v>
      </c>
      <c r="AA585" s="9">
        <f t="shared" si="761"/>
        <v>2</v>
      </c>
      <c r="AB585" s="11" t="str">
        <f t="shared" si="762"/>
        <v xml:space="preserve">③
</v>
      </c>
      <c r="AD585" s="43">
        <f t="shared" si="763"/>
        <v>0</v>
      </c>
      <c r="AE585" s="43">
        <f t="shared" si="764"/>
        <v>12.5</v>
      </c>
      <c r="AF585" s="43">
        <f t="shared" si="765"/>
        <v>18</v>
      </c>
      <c r="AH585" s="12" t="str">
        <f t="shared" si="766"/>
        <v>17款　府支出金</v>
      </c>
      <c r="AI585" s="12" t="str">
        <f t="shared" si="767"/>
        <v>2項　府補助金</v>
      </c>
      <c r="AJ585" s="12" t="str">
        <f t="shared" si="768"/>
        <v>9目　消防費府補助金</v>
      </c>
      <c r="AK585" s="12" t="str">
        <f t="shared" si="769"/>
        <v>1節　航空消防運営費補助金</v>
      </c>
      <c r="AM585" s="12" t="str">
        <f t="shared" si="770"/>
        <v>17款　府支出金2項　府補助金9目　消防費府補助金1節　航空消防運営費補助金</v>
      </c>
      <c r="AP585" s="12" t="str">
        <f t="shared" si="771"/>
        <v>17款　府支出金2項　府補助金9目　消防費府補助金1節　航空消防運営費補助金</v>
      </c>
      <c r="AQ585" s="9" t="str">
        <f t="shared" si="772"/>
        <v>17款　府支出金2項　府補助金9目　消防費府補助金1節　航空消防運営費補助金消防局</v>
      </c>
    </row>
    <row r="586" spans="1:43" ht="26.4">
      <c r="A586" s="90">
        <f t="shared" si="754"/>
        <v>579</v>
      </c>
      <c r="B586" s="45"/>
      <c r="C586" s="45"/>
      <c r="D586" s="45"/>
      <c r="E586" s="107" t="s">
        <v>693</v>
      </c>
      <c r="F586" s="107"/>
      <c r="G586" s="47"/>
      <c r="H586" s="41">
        <f>H587+H588</f>
        <v>370780</v>
      </c>
      <c r="I586" s="41">
        <f>I587+I588</f>
        <v>3276</v>
      </c>
      <c r="J586" s="41">
        <f t="shared" si="837"/>
        <v>-367504</v>
      </c>
      <c r="K586" s="42"/>
      <c r="L586" s="121"/>
      <c r="M586" s="115" t="str">
        <f t="shared" si="807"/>
        <v/>
      </c>
      <c r="N586" s="29" t="str">
        <f t="shared" si="775"/>
        <v>-</v>
      </c>
      <c r="O586" s="29" t="str">
        <f t="shared" si="776"/>
        <v>-</v>
      </c>
      <c r="P586" s="29" t="str">
        <f t="shared" si="777"/>
        <v>-</v>
      </c>
      <c r="Q586" s="29" t="str">
        <f t="shared" si="778"/>
        <v>節</v>
      </c>
      <c r="R586" s="29" t="str">
        <f t="shared" si="779"/>
        <v>-</v>
      </c>
      <c r="U586" s="9" t="s">
        <v>1168</v>
      </c>
      <c r="V586" s="136" t="str">
        <f t="shared" si="757"/>
        <v/>
      </c>
      <c r="X586" s="9">
        <f t="shared" si="758"/>
        <v>1</v>
      </c>
      <c r="Y586" s="9">
        <f t="shared" si="759"/>
        <v>1</v>
      </c>
      <c r="Z586" s="9">
        <f t="shared" si="760"/>
        <v>1</v>
      </c>
      <c r="AA586" s="9">
        <f t="shared" si="761"/>
        <v>1</v>
      </c>
      <c r="AB586" s="11" t="str">
        <f t="shared" si="762"/>
        <v xml:space="preserve">②
</v>
      </c>
      <c r="AD586" s="43">
        <f t="shared" si="763"/>
        <v>0</v>
      </c>
      <c r="AE586" s="43">
        <f t="shared" si="764"/>
        <v>10.5</v>
      </c>
      <c r="AF586" s="43">
        <f t="shared" si="765"/>
        <v>0</v>
      </c>
      <c r="AH586" s="12" t="str">
        <f t="shared" si="766"/>
        <v>17款　府支出金</v>
      </c>
      <c r="AI586" s="12" t="str">
        <f t="shared" si="767"/>
        <v>2項　府補助金</v>
      </c>
      <c r="AJ586" s="12" t="str">
        <f t="shared" si="768"/>
        <v>9目　消防費府補助金</v>
      </c>
      <c r="AK586" s="12" t="str">
        <f t="shared" si="769"/>
        <v>2節　消防施設費補助金</v>
      </c>
      <c r="AM586" s="12" t="str">
        <f t="shared" si="770"/>
        <v>17款　府支出金2項　府補助金9目　消防費府補助金2節　消防施設費補助金</v>
      </c>
      <c r="AP586" s="12" t="str">
        <f t="shared" si="771"/>
        <v>17款　府支出金2項　府補助金9目　消防費府補助金2節　消防施設費補助金</v>
      </c>
      <c r="AQ586" s="9" t="str">
        <f t="shared" si="772"/>
        <v>17款　府支出金2項　府補助金9目　消防費府補助金2節　消防施設費補助金</v>
      </c>
    </row>
    <row r="587" spans="1:43" ht="39.6">
      <c r="A587" s="90">
        <f t="shared" si="754"/>
        <v>580</v>
      </c>
      <c r="B587" s="45"/>
      <c r="C587" s="45"/>
      <c r="D587" s="45"/>
      <c r="E587" s="107"/>
      <c r="F587" s="107" t="s">
        <v>1344</v>
      </c>
      <c r="G587" s="47" t="s">
        <v>115</v>
      </c>
      <c r="H587" s="41">
        <f>370780-367612</f>
        <v>3168</v>
      </c>
      <c r="I587" s="178">
        <v>3276</v>
      </c>
      <c r="J587" s="41">
        <f t="shared" ref="J587:J588" si="861">+I587-H587</f>
        <v>108</v>
      </c>
      <c r="K587" s="42"/>
      <c r="L587" s="121"/>
      <c r="M587" s="115" t="str">
        <f t="shared" ref="M587:M588" si="862">IF(AND(I587&lt;&gt;0,H587=0),"○","")</f>
        <v/>
      </c>
      <c r="N587" s="29" t="str">
        <f t="shared" ref="N587:N588" si="863">IF(B587&lt;&gt;"","款","-")</f>
        <v>-</v>
      </c>
      <c r="O587" s="29" t="str">
        <f t="shared" ref="O587:O588" si="864">IF(C587&lt;&gt;"","項","-")</f>
        <v>-</v>
      </c>
      <c r="P587" s="29" t="str">
        <f t="shared" ref="P587:P588" si="865">IF(D587&lt;&gt;"","目","-")</f>
        <v>-</v>
      </c>
      <c r="Q587" s="29" t="str">
        <f t="shared" ref="Q587:Q588" si="866">IF(E587&lt;&gt;"","節","-")</f>
        <v>-</v>
      </c>
      <c r="R587" s="29" t="str">
        <f t="shared" ref="R587:R588" si="867">IF(F587&lt;&gt;"","事項","-")</f>
        <v>事項</v>
      </c>
      <c r="U587" s="9" t="s">
        <v>1168</v>
      </c>
      <c r="V587" s="146" t="str">
        <f t="shared" ref="V587:V588" si="868">IF(G587&lt;&gt;"",G587,"")</f>
        <v>消防局</v>
      </c>
      <c r="X587" s="9">
        <f t="shared" ref="X587:X588" si="869">IF(LENB(D587)/2&gt;13.5,2,1)</f>
        <v>1</v>
      </c>
      <c r="Y587" s="9">
        <f t="shared" ref="Y587:Y588" si="870">IF(LENB(E587)/2&gt;26.5,3,IF(LENB(E587)/2&gt;13.5,2,1))</f>
        <v>1</v>
      </c>
      <c r="Z587" s="9">
        <f t="shared" ref="Z587:Z588" si="871">IF(LENB(F587)/2&gt;51,4,IF(LENB(F587)/2&gt;34,3,IF(LENB(F587)/2&gt;17,2,1)))</f>
        <v>2</v>
      </c>
      <c r="AA587" s="9">
        <f t="shared" ref="AA587:AA588" si="872">MAX(X587:Z587)</f>
        <v>2</v>
      </c>
      <c r="AB587" s="11" t="str">
        <f t="shared" ref="AB587:AB588" si="873">IF(AA587=4,"⑤"&amp;CHAR(10)&amp;CHAR(10)&amp;CHAR(10)&amp;CHAR(10),IF(AA587=3,"④"&amp;CHAR(10)&amp;CHAR(10)&amp;CHAR(10),IF(AA587=2,"③"&amp;CHAR(10)&amp;CHAR(10),"②"&amp;CHAR(10))))</f>
        <v xml:space="preserve">③
</v>
      </c>
      <c r="AD587" s="43">
        <f t="shared" ref="AD587:AD588" si="874">LENB(D587)/2</f>
        <v>0</v>
      </c>
      <c r="AE587" s="43">
        <f t="shared" ref="AE587:AE588" si="875">LENB(E587)/2</f>
        <v>0</v>
      </c>
      <c r="AF587" s="43">
        <f t="shared" ref="AF587:AF588" si="876">LENB(F587)/2</f>
        <v>18</v>
      </c>
      <c r="AH587" s="12" t="str">
        <f t="shared" ref="AH587:AH588" si="877">IF(N587="款",B587,AH586)</f>
        <v>17款　府支出金</v>
      </c>
      <c r="AI587" s="12" t="str">
        <f t="shared" ref="AI587:AI588" si="878">IF(AH586=AH587,IF(O587="項",C587,AI586),0)</f>
        <v>2項　府補助金</v>
      </c>
      <c r="AJ587" s="12" t="str">
        <f t="shared" ref="AJ587:AJ588" si="879">IF(AI586=AI587,IF(P587="目",D587,AJ586),0)</f>
        <v>9目　消防費府補助金</v>
      </c>
      <c r="AK587" s="12" t="str">
        <f t="shared" ref="AK587:AK588" si="880">IF(AJ586=AJ587,IF(Q587="節",E587,"事項"),0)</f>
        <v>事項</v>
      </c>
      <c r="AM587" s="12">
        <f t="shared" ref="AM587:AM588" si="881">IF(AI587=0,AH587,IF(AJ587=0,CONCATENATE(AH587,AI587),IF(AK587=0,CONCATENATE(AH587,AI587,AJ587),IF(AK587="事項",0,CONCATENATE(AH587,AI587,AJ587,AK587)))))</f>
        <v>0</v>
      </c>
      <c r="AP587" s="12" t="str">
        <f t="shared" ref="AP587:AP588" si="882">IF(AM587=0,AP586,AM587)</f>
        <v>17款　府支出金2項　府補助金9目　消防費府補助金2節　消防施設費補助金</v>
      </c>
      <c r="AQ587" s="9" t="str">
        <f t="shared" ref="AQ587:AQ588" si="883">CONCATENATE(AP587,V587)</f>
        <v>17款　府支出金2項　府補助金9目　消防費府補助金2節　消防施設費補助金消防局</v>
      </c>
    </row>
    <row r="588" spans="1:43" ht="39.6">
      <c r="A588" s="148">
        <f t="shared" si="754"/>
        <v>581</v>
      </c>
      <c r="B588" s="45"/>
      <c r="C588" s="45"/>
      <c r="D588" s="45"/>
      <c r="E588" s="108"/>
      <c r="F588" s="108" t="s">
        <v>1345</v>
      </c>
      <c r="G588" s="94" t="s">
        <v>115</v>
      </c>
      <c r="H588" s="51">
        <v>367612</v>
      </c>
      <c r="I588" s="51">
        <v>0</v>
      </c>
      <c r="J588" s="51">
        <f t="shared" si="861"/>
        <v>-367612</v>
      </c>
      <c r="K588" s="92"/>
      <c r="L588" s="122"/>
      <c r="M588" s="115" t="str">
        <f t="shared" si="862"/>
        <v/>
      </c>
      <c r="N588" s="29" t="str">
        <f t="shared" si="863"/>
        <v>-</v>
      </c>
      <c r="O588" s="29" t="str">
        <f t="shared" si="864"/>
        <v>-</v>
      </c>
      <c r="P588" s="29" t="str">
        <f t="shared" si="865"/>
        <v>-</v>
      </c>
      <c r="Q588" s="29" t="str">
        <f t="shared" si="866"/>
        <v>-</v>
      </c>
      <c r="R588" s="29" t="str">
        <f t="shared" si="867"/>
        <v>事項</v>
      </c>
      <c r="U588" s="9" t="s">
        <v>1168</v>
      </c>
      <c r="V588" s="146" t="str">
        <f t="shared" si="868"/>
        <v>消防局</v>
      </c>
      <c r="X588" s="9">
        <f t="shared" si="869"/>
        <v>1</v>
      </c>
      <c r="Y588" s="9">
        <f t="shared" si="870"/>
        <v>1</v>
      </c>
      <c r="Z588" s="9">
        <f t="shared" si="871"/>
        <v>2</v>
      </c>
      <c r="AA588" s="9">
        <f t="shared" si="872"/>
        <v>2</v>
      </c>
      <c r="AB588" s="11" t="str">
        <f t="shared" si="873"/>
        <v xml:space="preserve">③
</v>
      </c>
      <c r="AD588" s="43">
        <f t="shared" si="874"/>
        <v>0</v>
      </c>
      <c r="AE588" s="43">
        <f t="shared" si="875"/>
        <v>0</v>
      </c>
      <c r="AF588" s="43">
        <f t="shared" si="876"/>
        <v>30.5</v>
      </c>
      <c r="AH588" s="12" t="str">
        <f t="shared" si="877"/>
        <v>17款　府支出金</v>
      </c>
      <c r="AI588" s="12" t="str">
        <f t="shared" si="878"/>
        <v>2項　府補助金</v>
      </c>
      <c r="AJ588" s="12" t="str">
        <f t="shared" si="879"/>
        <v>9目　消防費府補助金</v>
      </c>
      <c r="AK588" s="12" t="str">
        <f t="shared" si="880"/>
        <v>事項</v>
      </c>
      <c r="AM588" s="12">
        <f t="shared" si="881"/>
        <v>0</v>
      </c>
      <c r="AP588" s="12" t="str">
        <f t="shared" si="882"/>
        <v>17款　府支出金2項　府補助金9目　消防費府補助金2節　消防施設費補助金</v>
      </c>
      <c r="AQ588" s="9" t="str">
        <f t="shared" si="883"/>
        <v>17款　府支出金2項　府補助金9目　消防費府補助金2節　消防施設費補助金消防局</v>
      </c>
    </row>
    <row r="589" spans="1:43" ht="26.4">
      <c r="A589" s="90">
        <f t="shared" ref="A589:A652" si="884">A588+1</f>
        <v>582</v>
      </c>
      <c r="B589" s="45"/>
      <c r="C589" s="45"/>
      <c r="D589" s="331" t="s">
        <v>1143</v>
      </c>
      <c r="E589" s="333"/>
      <c r="F589" s="46"/>
      <c r="G589" s="47"/>
      <c r="H589" s="41">
        <f>SUM(H590,H591)</f>
        <v>14709</v>
      </c>
      <c r="I589" s="41">
        <f>SUM(I590,I591)</f>
        <v>0</v>
      </c>
      <c r="J589" s="41">
        <f t="shared" si="837"/>
        <v>-14709</v>
      </c>
      <c r="K589" s="42"/>
      <c r="L589" s="121"/>
      <c r="M589" s="115" t="str">
        <f t="shared" si="807"/>
        <v/>
      </c>
      <c r="N589" s="29" t="str">
        <f t="shared" si="775"/>
        <v>-</v>
      </c>
      <c r="O589" s="29" t="str">
        <f t="shared" si="776"/>
        <v>-</v>
      </c>
      <c r="P589" s="29" t="str">
        <f t="shared" si="777"/>
        <v>目</v>
      </c>
      <c r="Q589" s="29" t="str">
        <f t="shared" si="778"/>
        <v>-</v>
      </c>
      <c r="R589" s="29" t="str">
        <f t="shared" si="779"/>
        <v>-</v>
      </c>
      <c r="U589" s="9" t="s">
        <v>1168</v>
      </c>
      <c r="V589" s="136" t="str">
        <f t="shared" si="757"/>
        <v/>
      </c>
      <c r="X589" s="9">
        <f t="shared" si="758"/>
        <v>1</v>
      </c>
      <c r="Y589" s="9">
        <f t="shared" si="759"/>
        <v>1</v>
      </c>
      <c r="Z589" s="9">
        <f t="shared" si="760"/>
        <v>1</v>
      </c>
      <c r="AA589" s="9">
        <f t="shared" si="761"/>
        <v>1</v>
      </c>
      <c r="AB589" s="11" t="str">
        <f t="shared" si="762"/>
        <v xml:space="preserve">②
</v>
      </c>
      <c r="AD589" s="43">
        <f t="shared" si="763"/>
        <v>10</v>
      </c>
      <c r="AE589" s="43">
        <f t="shared" si="764"/>
        <v>0</v>
      </c>
      <c r="AF589" s="43">
        <f t="shared" si="765"/>
        <v>0</v>
      </c>
      <c r="AH589" s="12" t="str">
        <f>IF(N589="款",B589,AH586)</f>
        <v>17款　府支出金</v>
      </c>
      <c r="AI589" s="12" t="str">
        <f>IF(AH586=AH589,IF(O589="項",C589,AI586),0)</f>
        <v>2項　府補助金</v>
      </c>
      <c r="AJ589" s="12" t="str">
        <f>IF(AI586=AI589,IF(P589="目",D589,AJ586),0)</f>
        <v>10目　教育費府補助金</v>
      </c>
      <c r="AK589" s="12">
        <f>IF(AJ586=AJ589,IF(Q589="節",E589,"事項"),0)</f>
        <v>0</v>
      </c>
      <c r="AM589" s="12" t="str">
        <f t="shared" si="770"/>
        <v>17款　府支出金2項　府補助金10目　教育費府補助金</v>
      </c>
      <c r="AP589" s="12" t="str">
        <f>IF(AM589=0,AP586,AM589)</f>
        <v>17款　府支出金2項　府補助金10目　教育費府補助金</v>
      </c>
      <c r="AQ589" s="9" t="str">
        <f t="shared" si="772"/>
        <v>17款　府支出金2項　府補助金10目　教育費府補助金</v>
      </c>
    </row>
    <row r="590" spans="1:43" ht="39.6">
      <c r="A590" s="148">
        <f t="shared" si="884"/>
        <v>583</v>
      </c>
      <c r="B590" s="45"/>
      <c r="C590" s="45"/>
      <c r="D590" s="45"/>
      <c r="E590" s="108" t="s">
        <v>231</v>
      </c>
      <c r="F590" s="93" t="s">
        <v>1311</v>
      </c>
      <c r="G590" s="50" t="s">
        <v>974</v>
      </c>
      <c r="H590" s="51">
        <v>14161</v>
      </c>
      <c r="I590" s="51"/>
      <c r="J590" s="51">
        <f t="shared" si="837"/>
        <v>-14161</v>
      </c>
      <c r="K590" s="92"/>
      <c r="L590" s="122"/>
      <c r="M590" s="115" t="str">
        <f t="shared" si="807"/>
        <v/>
      </c>
      <c r="N590" s="29" t="str">
        <f t="shared" si="775"/>
        <v>-</v>
      </c>
      <c r="O590" s="29" t="str">
        <f t="shared" si="776"/>
        <v>-</v>
      </c>
      <c r="P590" s="29" t="str">
        <f t="shared" si="777"/>
        <v>-</v>
      </c>
      <c r="Q590" s="29" t="str">
        <f t="shared" si="778"/>
        <v>節</v>
      </c>
      <c r="R590" s="29" t="str">
        <f t="shared" si="779"/>
        <v>事項</v>
      </c>
      <c r="U590" s="9" t="s">
        <v>1168</v>
      </c>
      <c r="V590" s="136" t="str">
        <f t="shared" si="757"/>
        <v>教育委員会
事務局</v>
      </c>
      <c r="X590" s="9">
        <f t="shared" si="758"/>
        <v>1</v>
      </c>
      <c r="Y590" s="9">
        <f t="shared" si="759"/>
        <v>1</v>
      </c>
      <c r="Z590" s="9">
        <f t="shared" si="760"/>
        <v>2</v>
      </c>
      <c r="AA590" s="9">
        <f t="shared" si="761"/>
        <v>2</v>
      </c>
      <c r="AB590" s="11" t="str">
        <f t="shared" si="762"/>
        <v xml:space="preserve">③
</v>
      </c>
      <c r="AD590" s="43">
        <f t="shared" si="763"/>
        <v>0</v>
      </c>
      <c r="AE590" s="43">
        <f t="shared" si="764"/>
        <v>10.5</v>
      </c>
      <c r="AF590" s="43">
        <f t="shared" si="765"/>
        <v>30</v>
      </c>
      <c r="AH590" s="12" t="str">
        <f t="shared" si="766"/>
        <v>17款　府支出金</v>
      </c>
      <c r="AI590" s="12" t="str">
        <f t="shared" si="767"/>
        <v>2項　府補助金</v>
      </c>
      <c r="AJ590" s="12" t="str">
        <f t="shared" si="768"/>
        <v>10目　教育費府補助金</v>
      </c>
      <c r="AK590" s="12" t="str">
        <f t="shared" si="769"/>
        <v>1節　指導研修費補助金</v>
      </c>
      <c r="AM590" s="12" t="str">
        <f t="shared" si="770"/>
        <v>17款　府支出金2項　府補助金10目　教育費府補助金1節　指導研修費補助金</v>
      </c>
      <c r="AP590" s="12" t="str">
        <f t="shared" si="771"/>
        <v>17款　府支出金2項　府補助金10目　教育費府補助金1節　指導研修費補助金</v>
      </c>
      <c r="AQ590" s="9" t="str">
        <f t="shared" si="772"/>
        <v>17款　府支出金2項　府補助金10目　教育費府補助金1節　指導研修費補助金教育委員会
事務局</v>
      </c>
    </row>
    <row r="591" spans="1:43" ht="39.6">
      <c r="A591" s="90">
        <f t="shared" si="884"/>
        <v>584</v>
      </c>
      <c r="B591" s="45"/>
      <c r="C591" s="45"/>
      <c r="D591" s="45"/>
      <c r="E591" s="107" t="s">
        <v>232</v>
      </c>
      <c r="F591" s="46" t="s">
        <v>1346</v>
      </c>
      <c r="G591" s="40" t="s">
        <v>974</v>
      </c>
      <c r="H591" s="41">
        <v>548</v>
      </c>
      <c r="I591" s="41"/>
      <c r="J591" s="41">
        <f t="shared" si="837"/>
        <v>-548</v>
      </c>
      <c r="K591" s="42"/>
      <c r="L591" s="121"/>
      <c r="M591" s="115" t="str">
        <f t="shared" si="807"/>
        <v/>
      </c>
      <c r="N591" s="29" t="str">
        <f t="shared" si="775"/>
        <v>-</v>
      </c>
      <c r="O591" s="29" t="str">
        <f t="shared" si="776"/>
        <v>-</v>
      </c>
      <c r="P591" s="29" t="str">
        <f t="shared" si="777"/>
        <v>-</v>
      </c>
      <c r="Q591" s="29" t="str">
        <f t="shared" si="778"/>
        <v>節</v>
      </c>
      <c r="R591" s="29" t="str">
        <f t="shared" si="779"/>
        <v>事項</v>
      </c>
      <c r="U591" s="9" t="s">
        <v>1168</v>
      </c>
      <c r="V591" s="136" t="str">
        <f t="shared" si="757"/>
        <v>教育委員会
事務局</v>
      </c>
      <c r="X591" s="9">
        <f t="shared" si="758"/>
        <v>1</v>
      </c>
      <c r="Y591" s="9">
        <f t="shared" si="759"/>
        <v>1</v>
      </c>
      <c r="Z591" s="9">
        <f t="shared" si="760"/>
        <v>2</v>
      </c>
      <c r="AA591" s="9">
        <f t="shared" si="761"/>
        <v>2</v>
      </c>
      <c r="AB591" s="11" t="str">
        <f t="shared" si="762"/>
        <v xml:space="preserve">③
</v>
      </c>
      <c r="AD591" s="43">
        <f t="shared" si="763"/>
        <v>0</v>
      </c>
      <c r="AE591" s="43">
        <f t="shared" si="764"/>
        <v>12.5</v>
      </c>
      <c r="AF591" s="43">
        <f t="shared" si="765"/>
        <v>20</v>
      </c>
      <c r="AH591" s="12" t="str">
        <f t="shared" ref="AH591:AH641" si="885">IF(N591="款",B591,AH590)</f>
        <v>17款　府支出金</v>
      </c>
      <c r="AI591" s="12" t="str">
        <f t="shared" ref="AI591:AI641" si="886">IF(AH590=AH591,IF(O591="項",C591,AI590),0)</f>
        <v>2項　府補助金</v>
      </c>
      <c r="AJ591" s="12" t="str">
        <f t="shared" ref="AJ591:AJ641" si="887">IF(AI590=AI591,IF(P591="目",D591,AJ590),0)</f>
        <v>10目　教育費府補助金</v>
      </c>
      <c r="AK591" s="12" t="str">
        <f t="shared" ref="AK591:AK641" si="888">IF(AJ590=AJ591,IF(Q591="節",E591,"事項"),0)</f>
        <v>2節　児童生徒就学費補助金</v>
      </c>
      <c r="AM591" s="12" t="str">
        <f t="shared" ref="AM591:AM641" si="889">IF(AI591=0,AH591,IF(AJ591=0,CONCATENATE(AH591,AI591),IF(AK591=0,CONCATENATE(AH591,AI591,AJ591),IF(AK591="事項",0,CONCATENATE(AH591,AI591,AJ591,AK591)))))</f>
        <v>17款　府支出金2項　府補助金10目　教育費府補助金2節　児童生徒就学費補助金</v>
      </c>
      <c r="AP591" s="12" t="str">
        <f t="shared" ref="AP591:AP641" si="890">IF(AM591=0,AP590,AM591)</f>
        <v>17款　府支出金2項　府補助金10目　教育費府補助金2節　児童生徒就学費補助金</v>
      </c>
      <c r="AQ591" s="9" t="str">
        <f t="shared" ref="AQ591:AQ641" si="891">CONCATENATE(AP591,V591)</f>
        <v>17款　府支出金2項　府補助金10目　教育費府補助金2節　児童生徒就学費補助金教育委員会
事務局</v>
      </c>
    </row>
    <row r="592" spans="1:43" ht="26.4">
      <c r="A592" s="90">
        <f t="shared" si="884"/>
        <v>585</v>
      </c>
      <c r="B592" s="45"/>
      <c r="C592" s="331" t="s">
        <v>190</v>
      </c>
      <c r="D592" s="332"/>
      <c r="E592" s="333"/>
      <c r="F592" s="39"/>
      <c r="G592" s="40"/>
      <c r="H592" s="41">
        <f>SUM(H593,H598,H600,H605,H607,H609)</f>
        <v>1042045</v>
      </c>
      <c r="I592" s="41">
        <f>SUM(I593,I598,I600,I605,I607,I609)</f>
        <v>0</v>
      </c>
      <c r="J592" s="41">
        <f t="shared" si="806"/>
        <v>-1042045</v>
      </c>
      <c r="K592" s="42"/>
      <c r="L592" s="121"/>
      <c r="M592" s="115" t="str">
        <f t="shared" si="807"/>
        <v/>
      </c>
      <c r="N592" s="29" t="str">
        <f t="shared" si="775"/>
        <v>-</v>
      </c>
      <c r="O592" s="29" t="str">
        <f t="shared" si="776"/>
        <v>項</v>
      </c>
      <c r="P592" s="29" t="str">
        <f t="shared" si="777"/>
        <v>-</v>
      </c>
      <c r="Q592" s="29" t="str">
        <f t="shared" si="778"/>
        <v>-</v>
      </c>
      <c r="R592" s="29" t="str">
        <f t="shared" si="779"/>
        <v>-</v>
      </c>
      <c r="U592" s="9" t="s">
        <v>1168</v>
      </c>
      <c r="V592" s="136" t="str">
        <f t="shared" si="757"/>
        <v/>
      </c>
      <c r="X592" s="9">
        <f t="shared" si="758"/>
        <v>1</v>
      </c>
      <c r="Y592" s="9">
        <f t="shared" si="759"/>
        <v>1</v>
      </c>
      <c r="Z592" s="9">
        <f t="shared" si="760"/>
        <v>1</v>
      </c>
      <c r="AA592" s="9">
        <f t="shared" si="761"/>
        <v>1</v>
      </c>
      <c r="AB592" s="11" t="str">
        <f t="shared" si="762"/>
        <v xml:space="preserve">②
</v>
      </c>
      <c r="AD592" s="43">
        <f t="shared" si="763"/>
        <v>0</v>
      </c>
      <c r="AE592" s="43">
        <f t="shared" si="764"/>
        <v>0</v>
      </c>
      <c r="AF592" s="43">
        <f t="shared" si="765"/>
        <v>0</v>
      </c>
      <c r="AH592" s="12" t="str">
        <f t="shared" si="885"/>
        <v>17款　府支出金</v>
      </c>
      <c r="AI592" s="12" t="str">
        <f t="shared" si="886"/>
        <v>3項　委託金</v>
      </c>
      <c r="AJ592" s="12">
        <f t="shared" si="887"/>
        <v>0</v>
      </c>
      <c r="AK592" s="12">
        <f t="shared" si="888"/>
        <v>0</v>
      </c>
      <c r="AM592" s="12" t="str">
        <f t="shared" si="889"/>
        <v>17款　府支出金3項　委託金</v>
      </c>
      <c r="AP592" s="12" t="str">
        <f t="shared" si="890"/>
        <v>17款　府支出金3項　委託金</v>
      </c>
      <c r="AQ592" s="9" t="str">
        <f t="shared" si="891"/>
        <v>17款　府支出金3項　委託金</v>
      </c>
    </row>
    <row r="593" spans="1:43" ht="26.4">
      <c r="A593" s="90">
        <f t="shared" si="884"/>
        <v>586</v>
      </c>
      <c r="B593" s="45"/>
      <c r="C593" s="44"/>
      <c r="D593" s="331" t="s">
        <v>191</v>
      </c>
      <c r="E593" s="333"/>
      <c r="F593" s="46"/>
      <c r="G593" s="47"/>
      <c r="H593" s="41">
        <f>SUM(H594:H597)</f>
        <v>956074</v>
      </c>
      <c r="I593" s="41">
        <f>SUM(I594:I597)</f>
        <v>0</v>
      </c>
      <c r="J593" s="41">
        <f t="shared" si="806"/>
        <v>-956074</v>
      </c>
      <c r="K593" s="42"/>
      <c r="L593" s="121"/>
      <c r="M593" s="115" t="str">
        <f t="shared" si="807"/>
        <v/>
      </c>
      <c r="N593" s="29" t="str">
        <f t="shared" si="775"/>
        <v>-</v>
      </c>
      <c r="O593" s="29" t="str">
        <f t="shared" si="776"/>
        <v>-</v>
      </c>
      <c r="P593" s="29" t="str">
        <f t="shared" si="777"/>
        <v>目</v>
      </c>
      <c r="Q593" s="29" t="str">
        <f t="shared" si="778"/>
        <v>-</v>
      </c>
      <c r="R593" s="29" t="str">
        <f t="shared" si="779"/>
        <v>-</v>
      </c>
      <c r="U593" s="9" t="s">
        <v>1168</v>
      </c>
      <c r="V593" s="136" t="str">
        <f t="shared" si="757"/>
        <v/>
      </c>
      <c r="X593" s="9">
        <f t="shared" si="758"/>
        <v>1</v>
      </c>
      <c r="Y593" s="9">
        <f t="shared" si="759"/>
        <v>1</v>
      </c>
      <c r="Z593" s="9">
        <f t="shared" si="760"/>
        <v>1</v>
      </c>
      <c r="AA593" s="9">
        <f t="shared" si="761"/>
        <v>1</v>
      </c>
      <c r="AB593" s="11" t="str">
        <f t="shared" si="762"/>
        <v xml:space="preserve">②
</v>
      </c>
      <c r="AD593" s="43">
        <f t="shared" si="763"/>
        <v>8.5</v>
      </c>
      <c r="AE593" s="43">
        <f t="shared" si="764"/>
        <v>0</v>
      </c>
      <c r="AF593" s="43">
        <f t="shared" si="765"/>
        <v>0</v>
      </c>
      <c r="AH593" s="12" t="str">
        <f t="shared" si="885"/>
        <v>17款　府支出金</v>
      </c>
      <c r="AI593" s="12" t="str">
        <f t="shared" si="886"/>
        <v>3項　委託金</v>
      </c>
      <c r="AJ593" s="12" t="str">
        <f t="shared" si="887"/>
        <v>1目　総務費委託金</v>
      </c>
      <c r="AK593" s="12">
        <f t="shared" si="888"/>
        <v>0</v>
      </c>
      <c r="AM593" s="12" t="str">
        <f t="shared" si="889"/>
        <v>17款　府支出金3項　委託金1目　総務費委託金</v>
      </c>
      <c r="AP593" s="12" t="str">
        <f t="shared" si="890"/>
        <v>17款　府支出金3項　委託金1目　総務費委託金</v>
      </c>
      <c r="AQ593" s="9" t="str">
        <f t="shared" si="891"/>
        <v>17款　府支出金3項　委託金1目　総務費委託金</v>
      </c>
    </row>
    <row r="594" spans="1:43" ht="26.4">
      <c r="A594" s="90">
        <f t="shared" si="884"/>
        <v>587</v>
      </c>
      <c r="B594" s="45"/>
      <c r="C594" s="45"/>
      <c r="D594" s="44"/>
      <c r="E594" s="107" t="s">
        <v>233</v>
      </c>
      <c r="F594" s="46" t="s">
        <v>855</v>
      </c>
      <c r="G594" s="47" t="s">
        <v>678</v>
      </c>
      <c r="H594" s="41">
        <v>359</v>
      </c>
      <c r="I594" s="41"/>
      <c r="J594" s="41">
        <f t="shared" si="806"/>
        <v>-359</v>
      </c>
      <c r="K594" s="42"/>
      <c r="L594" s="121"/>
      <c r="M594" s="115" t="str">
        <f t="shared" si="807"/>
        <v/>
      </c>
      <c r="N594" s="29" t="str">
        <f t="shared" si="775"/>
        <v>-</v>
      </c>
      <c r="O594" s="29" t="str">
        <f t="shared" si="776"/>
        <v>-</v>
      </c>
      <c r="P594" s="29" t="str">
        <f t="shared" si="777"/>
        <v>-</v>
      </c>
      <c r="Q594" s="29" t="str">
        <f t="shared" si="778"/>
        <v>節</v>
      </c>
      <c r="R594" s="29" t="str">
        <f t="shared" si="779"/>
        <v>事項</v>
      </c>
      <c r="U594" s="9" t="s">
        <v>1168</v>
      </c>
      <c r="V594" s="136" t="str">
        <f t="shared" si="757"/>
        <v>都市計画局</v>
      </c>
      <c r="X594" s="9">
        <f t="shared" si="758"/>
        <v>1</v>
      </c>
      <c r="Y594" s="9">
        <f t="shared" si="759"/>
        <v>1</v>
      </c>
      <c r="Z594" s="9">
        <f t="shared" si="760"/>
        <v>1</v>
      </c>
      <c r="AA594" s="9">
        <f t="shared" si="761"/>
        <v>1</v>
      </c>
      <c r="AB594" s="11" t="str">
        <f t="shared" si="762"/>
        <v xml:space="preserve">②
</v>
      </c>
      <c r="AD594" s="43">
        <f t="shared" si="763"/>
        <v>0</v>
      </c>
      <c r="AE594" s="43">
        <f t="shared" si="764"/>
        <v>9.5</v>
      </c>
      <c r="AF594" s="43">
        <f t="shared" si="765"/>
        <v>11</v>
      </c>
      <c r="AH594" s="12" t="str">
        <f t="shared" si="885"/>
        <v>17款　府支出金</v>
      </c>
      <c r="AI594" s="12" t="str">
        <f t="shared" si="886"/>
        <v>3項　委託金</v>
      </c>
      <c r="AJ594" s="12" t="str">
        <f t="shared" si="887"/>
        <v>1目　総務費委託金</v>
      </c>
      <c r="AK594" s="12" t="str">
        <f t="shared" si="888"/>
        <v>1節　統計調査委託金</v>
      </c>
      <c r="AM594" s="12" t="str">
        <f t="shared" si="889"/>
        <v>17款　府支出金3項　委託金1目　総務費委託金1節　統計調査委託金</v>
      </c>
      <c r="AP594" s="12" t="str">
        <f t="shared" si="890"/>
        <v>17款　府支出金3項　委託金1目　総務費委託金1節　統計調査委託金</v>
      </c>
      <c r="AQ594" s="9" t="str">
        <f t="shared" si="891"/>
        <v>17款　府支出金3項　委託金1目　総務費委託金1節　統計調査委託金都市計画局</v>
      </c>
    </row>
    <row r="595" spans="1:43" ht="39.6">
      <c r="A595" s="90">
        <f t="shared" si="884"/>
        <v>588</v>
      </c>
      <c r="B595" s="45"/>
      <c r="C595" s="45"/>
      <c r="D595" s="45"/>
      <c r="E595" s="107" t="s">
        <v>234</v>
      </c>
      <c r="F595" s="107" t="s">
        <v>527</v>
      </c>
      <c r="G595" s="47" t="s">
        <v>613</v>
      </c>
      <c r="H595" s="41">
        <v>776</v>
      </c>
      <c r="I595" s="41"/>
      <c r="J595" s="41">
        <f t="shared" si="806"/>
        <v>-776</v>
      </c>
      <c r="K595" s="42"/>
      <c r="L595" s="121"/>
      <c r="M595" s="115" t="str">
        <f t="shared" si="807"/>
        <v/>
      </c>
      <c r="N595" s="29" t="str">
        <f t="shared" si="775"/>
        <v>-</v>
      </c>
      <c r="O595" s="29" t="str">
        <f t="shared" si="776"/>
        <v>-</v>
      </c>
      <c r="P595" s="29" t="str">
        <f t="shared" si="777"/>
        <v>-</v>
      </c>
      <c r="Q595" s="29" t="str">
        <f t="shared" si="778"/>
        <v>節</v>
      </c>
      <c r="R595" s="29" t="str">
        <f t="shared" si="779"/>
        <v>事項</v>
      </c>
      <c r="U595" s="9" t="s">
        <v>1168</v>
      </c>
      <c r="V595" s="136" t="str">
        <f t="shared" si="757"/>
        <v>行政委員会
事務局</v>
      </c>
      <c r="X595" s="9">
        <f t="shared" si="758"/>
        <v>1</v>
      </c>
      <c r="Y595" s="9">
        <f t="shared" si="759"/>
        <v>2</v>
      </c>
      <c r="Z595" s="9">
        <f t="shared" si="760"/>
        <v>1</v>
      </c>
      <c r="AA595" s="9">
        <f t="shared" si="761"/>
        <v>2</v>
      </c>
      <c r="AB595" s="11" t="str">
        <f t="shared" si="762"/>
        <v xml:space="preserve">③
</v>
      </c>
      <c r="AD595" s="43">
        <f t="shared" si="763"/>
        <v>0</v>
      </c>
      <c r="AE595" s="43">
        <f t="shared" si="764"/>
        <v>14.5</v>
      </c>
      <c r="AF595" s="43">
        <f t="shared" si="765"/>
        <v>16</v>
      </c>
      <c r="AH595" s="12" t="str">
        <f t="shared" si="885"/>
        <v>17款　府支出金</v>
      </c>
      <c r="AI595" s="12" t="str">
        <f t="shared" si="886"/>
        <v>3項　委託金</v>
      </c>
      <c r="AJ595" s="12" t="str">
        <f t="shared" si="887"/>
        <v>1目　総務費委託金</v>
      </c>
      <c r="AK595" s="12" t="str">
        <f t="shared" si="888"/>
        <v>2節　在外選挙人名簿調製委託金</v>
      </c>
      <c r="AM595" s="12" t="str">
        <f t="shared" si="889"/>
        <v>17款　府支出金3項　委託金1目　総務費委託金2節　在外選挙人名簿調製委託金</v>
      </c>
      <c r="AP595" s="12" t="str">
        <f t="shared" si="890"/>
        <v>17款　府支出金3項　委託金1目　総務費委託金2節　在外選挙人名簿調製委託金</v>
      </c>
      <c r="AQ595" s="9" t="str">
        <f t="shared" si="891"/>
        <v>17款　府支出金3項　委託金1目　総務費委託金2節　在外選挙人名簿調製委託金行政委員会
事務局</v>
      </c>
    </row>
    <row r="596" spans="1:43" ht="26.4">
      <c r="A596" s="90">
        <f t="shared" si="884"/>
        <v>589</v>
      </c>
      <c r="B596" s="45"/>
      <c r="C596" s="45"/>
      <c r="D596" s="45"/>
      <c r="E596" s="107" t="s">
        <v>925</v>
      </c>
      <c r="F596" s="107" t="s">
        <v>1056</v>
      </c>
      <c r="G596" s="47" t="s">
        <v>613</v>
      </c>
      <c r="H596" s="41">
        <v>287300</v>
      </c>
      <c r="I596" s="41"/>
      <c r="J596" s="41">
        <f t="shared" si="806"/>
        <v>-287300</v>
      </c>
      <c r="K596" s="42"/>
      <c r="L596" s="121"/>
      <c r="M596" s="115" t="str">
        <f t="shared" si="807"/>
        <v/>
      </c>
      <c r="N596" s="29" t="str">
        <f t="shared" si="775"/>
        <v>-</v>
      </c>
      <c r="O596" s="29" t="str">
        <f t="shared" si="776"/>
        <v>-</v>
      </c>
      <c r="P596" s="29" t="str">
        <f t="shared" si="777"/>
        <v>-</v>
      </c>
      <c r="Q596" s="29" t="str">
        <f t="shared" si="778"/>
        <v>節</v>
      </c>
      <c r="R596" s="29" t="str">
        <f t="shared" si="779"/>
        <v>事項</v>
      </c>
      <c r="U596" s="9" t="s">
        <v>1168</v>
      </c>
      <c r="V596" s="136" t="str">
        <f t="shared" si="757"/>
        <v>行政委員会
事務局</v>
      </c>
      <c r="X596" s="9">
        <f t="shared" si="758"/>
        <v>1</v>
      </c>
      <c r="Y596" s="9">
        <f t="shared" si="759"/>
        <v>1</v>
      </c>
      <c r="Z596" s="9">
        <f t="shared" si="760"/>
        <v>1</v>
      </c>
      <c r="AA596" s="9">
        <f t="shared" si="761"/>
        <v>1</v>
      </c>
      <c r="AB596" s="11" t="str">
        <f t="shared" si="762"/>
        <v xml:space="preserve">②
</v>
      </c>
      <c r="AD596" s="43">
        <f t="shared" si="763"/>
        <v>0</v>
      </c>
      <c r="AE596" s="43">
        <f t="shared" si="764"/>
        <v>9.5</v>
      </c>
      <c r="AF596" s="43">
        <f t="shared" si="765"/>
        <v>11</v>
      </c>
      <c r="AH596" s="12" t="str">
        <f t="shared" si="885"/>
        <v>17款　府支出金</v>
      </c>
      <c r="AI596" s="12" t="str">
        <f t="shared" si="886"/>
        <v>3項　委託金</v>
      </c>
      <c r="AJ596" s="12" t="str">
        <f t="shared" si="887"/>
        <v>1目　総務費委託金</v>
      </c>
      <c r="AK596" s="12" t="str">
        <f t="shared" si="888"/>
        <v>3節　地方選挙委託金</v>
      </c>
      <c r="AM596" s="12" t="str">
        <f t="shared" si="889"/>
        <v>17款　府支出金3項　委託金1目　総務費委託金3節　地方選挙委託金</v>
      </c>
      <c r="AP596" s="12" t="str">
        <f t="shared" si="890"/>
        <v>17款　府支出金3項　委託金1目　総務費委託金3節　地方選挙委託金</v>
      </c>
      <c r="AQ596" s="9" t="str">
        <f t="shared" si="891"/>
        <v>17款　府支出金3項　委託金1目　総務費委託金3節　地方選挙委託金行政委員会
事務局</v>
      </c>
    </row>
    <row r="597" spans="1:43" ht="27" customHeight="1">
      <c r="A597" s="90">
        <f t="shared" si="884"/>
        <v>590</v>
      </c>
      <c r="B597" s="45"/>
      <c r="C597" s="45"/>
      <c r="D597" s="56"/>
      <c r="E597" s="107" t="s">
        <v>1144</v>
      </c>
      <c r="F597" s="107" t="s">
        <v>1254</v>
      </c>
      <c r="G597" s="47" t="s">
        <v>613</v>
      </c>
      <c r="H597" s="41">
        <v>667639</v>
      </c>
      <c r="I597" s="41"/>
      <c r="J597" s="41">
        <f t="shared" si="806"/>
        <v>-667639</v>
      </c>
      <c r="K597" s="42"/>
      <c r="L597" s="121"/>
      <c r="M597" s="115" t="s">
        <v>1126</v>
      </c>
      <c r="N597" s="29" t="str">
        <f t="shared" si="775"/>
        <v>-</v>
      </c>
      <c r="O597" s="29" t="str">
        <f t="shared" si="776"/>
        <v>-</v>
      </c>
      <c r="P597" s="29" t="str">
        <f t="shared" si="777"/>
        <v>-</v>
      </c>
      <c r="Q597" s="29" t="str">
        <f t="shared" si="778"/>
        <v>節</v>
      </c>
      <c r="R597" s="29" t="str">
        <f t="shared" si="779"/>
        <v>事項</v>
      </c>
      <c r="U597" s="9" t="s">
        <v>1168</v>
      </c>
      <c r="V597" s="136" t="str">
        <f t="shared" si="757"/>
        <v>行政委員会
事務局</v>
      </c>
      <c r="X597" s="9">
        <f t="shared" si="758"/>
        <v>1</v>
      </c>
      <c r="Y597" s="9">
        <f t="shared" si="759"/>
        <v>1</v>
      </c>
      <c r="Z597" s="9">
        <f t="shared" si="760"/>
        <v>1</v>
      </c>
      <c r="AA597" s="9">
        <f t="shared" si="761"/>
        <v>1</v>
      </c>
      <c r="AB597" s="11" t="str">
        <f t="shared" si="762"/>
        <v xml:space="preserve">②
</v>
      </c>
      <c r="AD597" s="43">
        <f t="shared" si="763"/>
        <v>0</v>
      </c>
      <c r="AE597" s="43">
        <f t="shared" si="764"/>
        <v>9.5</v>
      </c>
      <c r="AF597" s="43">
        <f t="shared" si="765"/>
        <v>11</v>
      </c>
      <c r="AH597" s="12" t="str">
        <f t="shared" si="885"/>
        <v>17款　府支出金</v>
      </c>
      <c r="AI597" s="12" t="str">
        <f t="shared" si="886"/>
        <v>3項　委託金</v>
      </c>
      <c r="AJ597" s="12" t="str">
        <f t="shared" si="887"/>
        <v>1目　総務費委託金</v>
      </c>
      <c r="AK597" s="12" t="str">
        <f t="shared" si="888"/>
        <v>4節　知事選挙委託金</v>
      </c>
      <c r="AM597" s="12" t="str">
        <f t="shared" si="889"/>
        <v>17款　府支出金3項　委託金1目　総務費委託金4節　知事選挙委託金</v>
      </c>
      <c r="AP597" s="12" t="str">
        <f t="shared" si="890"/>
        <v>17款　府支出金3項　委託金1目　総務費委託金4節　知事選挙委託金</v>
      </c>
      <c r="AQ597" s="9" t="str">
        <f t="shared" si="891"/>
        <v>17款　府支出金3項　委託金1目　総務費委託金4節　知事選挙委託金行政委員会
事務局</v>
      </c>
    </row>
    <row r="598" spans="1:43" ht="26.4">
      <c r="A598" s="90">
        <f t="shared" si="884"/>
        <v>591</v>
      </c>
      <c r="B598" s="45"/>
      <c r="C598" s="45"/>
      <c r="D598" s="331" t="s">
        <v>192</v>
      </c>
      <c r="E598" s="333"/>
      <c r="F598" s="46"/>
      <c r="G598" s="47"/>
      <c r="H598" s="41">
        <f>SUM(H599)</f>
        <v>1339</v>
      </c>
      <c r="I598" s="41">
        <f>SUM(I599)</f>
        <v>0</v>
      </c>
      <c r="J598" s="41">
        <f t="shared" si="806"/>
        <v>-1339</v>
      </c>
      <c r="K598" s="42"/>
      <c r="L598" s="121"/>
      <c r="M598" s="115" t="str">
        <f t="shared" si="807"/>
        <v/>
      </c>
      <c r="N598" s="29" t="str">
        <f t="shared" si="775"/>
        <v>-</v>
      </c>
      <c r="O598" s="29" t="str">
        <f t="shared" si="776"/>
        <v>-</v>
      </c>
      <c r="P598" s="29" t="str">
        <f t="shared" si="777"/>
        <v>目</v>
      </c>
      <c r="Q598" s="29" t="str">
        <f t="shared" si="778"/>
        <v>-</v>
      </c>
      <c r="R598" s="29" t="str">
        <f t="shared" si="779"/>
        <v>-</v>
      </c>
      <c r="U598" s="9" t="s">
        <v>1168</v>
      </c>
      <c r="V598" s="136" t="str">
        <f t="shared" ref="V598:V657" si="892">IF(G598&lt;&gt;"",G598,"")</f>
        <v/>
      </c>
      <c r="X598" s="9">
        <f t="shared" ref="X598:X657" si="893">IF(LENB(D598)/2&gt;13.5,2,1)</f>
        <v>1</v>
      </c>
      <c r="Y598" s="9">
        <f t="shared" ref="Y598:Y657" si="894">IF(LENB(E598)/2&gt;26.5,3,IF(LENB(E598)/2&gt;13.5,2,1))</f>
        <v>1</v>
      </c>
      <c r="Z598" s="9">
        <f t="shared" ref="Z598:Z657" si="895">IF(LENB(F598)/2&gt;51,4,IF(LENB(F598)/2&gt;34,3,IF(LENB(F598)/2&gt;17,2,1)))</f>
        <v>1</v>
      </c>
      <c r="AA598" s="9">
        <f t="shared" ref="AA598:AA657" si="896">MAX(X598:Z598)</f>
        <v>1</v>
      </c>
      <c r="AB598" s="11" t="str">
        <f t="shared" ref="AB598:AB657" si="897">IF(AA598=4,"⑤"&amp;CHAR(10)&amp;CHAR(10)&amp;CHAR(10)&amp;CHAR(10),IF(AA598=3,"④"&amp;CHAR(10)&amp;CHAR(10)&amp;CHAR(10),IF(AA598=2,"③"&amp;CHAR(10)&amp;CHAR(10),"②"&amp;CHAR(10))))</f>
        <v xml:space="preserve">②
</v>
      </c>
      <c r="AD598" s="43">
        <f t="shared" ref="AD598:AD657" si="898">LENB(D598)/2</f>
        <v>8.5</v>
      </c>
      <c r="AE598" s="43">
        <f t="shared" ref="AE598:AE657" si="899">LENB(E598)/2</f>
        <v>0</v>
      </c>
      <c r="AF598" s="43">
        <f t="shared" ref="AF598:AF657" si="900">LENB(F598)/2</f>
        <v>0</v>
      </c>
      <c r="AH598" s="12" t="str">
        <f t="shared" si="885"/>
        <v>17款　府支出金</v>
      </c>
      <c r="AI598" s="12" t="str">
        <f t="shared" si="886"/>
        <v>3項　委託金</v>
      </c>
      <c r="AJ598" s="12" t="str">
        <f t="shared" si="887"/>
        <v>2目　福祉費委託金</v>
      </c>
      <c r="AK598" s="12">
        <f t="shared" si="888"/>
        <v>0</v>
      </c>
      <c r="AM598" s="12" t="str">
        <f t="shared" si="889"/>
        <v>17款　府支出金3項　委託金2目　福祉費委託金</v>
      </c>
      <c r="AP598" s="12" t="str">
        <f t="shared" si="890"/>
        <v>17款　府支出金3項　委託金2目　福祉費委託金</v>
      </c>
      <c r="AQ598" s="9" t="str">
        <f t="shared" si="891"/>
        <v>17款　府支出金3項　委託金2目　福祉費委託金</v>
      </c>
    </row>
    <row r="599" spans="1:43" ht="26.4">
      <c r="A599" s="90">
        <f t="shared" si="884"/>
        <v>592</v>
      </c>
      <c r="B599" s="45"/>
      <c r="C599" s="45"/>
      <c r="D599" s="44"/>
      <c r="E599" s="107" t="s">
        <v>193</v>
      </c>
      <c r="F599" s="46" t="s">
        <v>516</v>
      </c>
      <c r="G599" s="47" t="s">
        <v>91</v>
      </c>
      <c r="H599" s="41">
        <v>1339</v>
      </c>
      <c r="I599" s="41"/>
      <c r="J599" s="41">
        <f t="shared" si="806"/>
        <v>-1339</v>
      </c>
      <c r="K599" s="42"/>
      <c r="L599" s="121"/>
      <c r="M599" s="115" t="str">
        <f t="shared" si="807"/>
        <v/>
      </c>
      <c r="N599" s="29" t="str">
        <f t="shared" si="775"/>
        <v>-</v>
      </c>
      <c r="O599" s="29" t="str">
        <f t="shared" si="776"/>
        <v>-</v>
      </c>
      <c r="P599" s="29" t="str">
        <f t="shared" si="777"/>
        <v>-</v>
      </c>
      <c r="Q599" s="29" t="str">
        <f t="shared" si="778"/>
        <v>節</v>
      </c>
      <c r="R599" s="29" t="str">
        <f t="shared" si="779"/>
        <v>事項</v>
      </c>
      <c r="U599" s="9" t="s">
        <v>1168</v>
      </c>
      <c r="V599" s="136" t="str">
        <f t="shared" si="892"/>
        <v>福祉局</v>
      </c>
      <c r="X599" s="9">
        <f t="shared" si="893"/>
        <v>1</v>
      </c>
      <c r="Y599" s="9">
        <f t="shared" si="894"/>
        <v>1</v>
      </c>
      <c r="Z599" s="9">
        <f t="shared" si="895"/>
        <v>1</v>
      </c>
      <c r="AA599" s="9">
        <f t="shared" si="896"/>
        <v>1</v>
      </c>
      <c r="AB599" s="11" t="str">
        <f t="shared" si="897"/>
        <v xml:space="preserve">②
</v>
      </c>
      <c r="AD599" s="43">
        <f t="shared" si="898"/>
        <v>0</v>
      </c>
      <c r="AE599" s="43">
        <f t="shared" si="899"/>
        <v>11.5</v>
      </c>
      <c r="AF599" s="43">
        <f t="shared" si="900"/>
        <v>13</v>
      </c>
      <c r="AH599" s="12" t="str">
        <f t="shared" si="885"/>
        <v>17款　府支出金</v>
      </c>
      <c r="AI599" s="12" t="str">
        <f t="shared" si="886"/>
        <v>3項　委託金</v>
      </c>
      <c r="AJ599" s="12" t="str">
        <f t="shared" si="887"/>
        <v>2目　福祉費委託金</v>
      </c>
      <c r="AK599" s="12" t="str">
        <f t="shared" si="888"/>
        <v>1節　福祉統計調査委託金</v>
      </c>
      <c r="AM599" s="12" t="str">
        <f t="shared" si="889"/>
        <v>17款　府支出金3項　委託金2目　福祉費委託金1節　福祉統計調査委託金</v>
      </c>
      <c r="AP599" s="12" t="str">
        <f t="shared" si="890"/>
        <v>17款　府支出金3項　委託金2目　福祉費委託金1節　福祉統計調査委託金</v>
      </c>
      <c r="AQ599" s="9" t="str">
        <f t="shared" si="891"/>
        <v>17款　府支出金3項　委託金2目　福祉費委託金1節　福祉統計調査委託金福祉局</v>
      </c>
    </row>
    <row r="600" spans="1:43" ht="26.4">
      <c r="A600" s="90">
        <f t="shared" si="884"/>
        <v>593</v>
      </c>
      <c r="B600" s="45"/>
      <c r="C600" s="45"/>
      <c r="D600" s="331" t="s">
        <v>198</v>
      </c>
      <c r="E600" s="333"/>
      <c r="F600" s="46"/>
      <c r="G600" s="47"/>
      <c r="H600" s="41">
        <f>SUM(H601:H604)</f>
        <v>4755</v>
      </c>
      <c r="I600" s="41">
        <f>SUM(I601:I604)</f>
        <v>0</v>
      </c>
      <c r="J600" s="41">
        <f t="shared" si="806"/>
        <v>-4755</v>
      </c>
      <c r="K600" s="42"/>
      <c r="L600" s="121"/>
      <c r="M600" s="115" t="str">
        <f t="shared" si="807"/>
        <v/>
      </c>
      <c r="N600" s="29" t="str">
        <f t="shared" si="775"/>
        <v>-</v>
      </c>
      <c r="O600" s="29" t="str">
        <f t="shared" si="776"/>
        <v>-</v>
      </c>
      <c r="P600" s="29" t="str">
        <f t="shared" si="777"/>
        <v>目</v>
      </c>
      <c r="Q600" s="29" t="str">
        <f t="shared" si="778"/>
        <v>-</v>
      </c>
      <c r="R600" s="29" t="str">
        <f t="shared" si="779"/>
        <v>-</v>
      </c>
      <c r="U600" s="9" t="s">
        <v>1168</v>
      </c>
      <c r="V600" s="136" t="str">
        <f t="shared" si="892"/>
        <v/>
      </c>
      <c r="X600" s="9">
        <f t="shared" si="893"/>
        <v>1</v>
      </c>
      <c r="Y600" s="9">
        <f t="shared" si="894"/>
        <v>1</v>
      </c>
      <c r="Z600" s="9">
        <f t="shared" si="895"/>
        <v>1</v>
      </c>
      <c r="AA600" s="9">
        <f t="shared" si="896"/>
        <v>1</v>
      </c>
      <c r="AB600" s="11" t="str">
        <f t="shared" si="897"/>
        <v xml:space="preserve">②
</v>
      </c>
      <c r="AD600" s="43">
        <f t="shared" si="898"/>
        <v>8.5</v>
      </c>
      <c r="AE600" s="43">
        <f t="shared" si="899"/>
        <v>0</v>
      </c>
      <c r="AF600" s="43">
        <f t="shared" si="900"/>
        <v>0</v>
      </c>
      <c r="AH600" s="12" t="str">
        <f t="shared" si="885"/>
        <v>17款　府支出金</v>
      </c>
      <c r="AI600" s="12" t="str">
        <f t="shared" si="886"/>
        <v>3項　委託金</v>
      </c>
      <c r="AJ600" s="12" t="str">
        <f t="shared" si="887"/>
        <v>3目　健康費委託金</v>
      </c>
      <c r="AK600" s="12">
        <f t="shared" si="888"/>
        <v>0</v>
      </c>
      <c r="AM600" s="12" t="str">
        <f t="shared" si="889"/>
        <v>17款　府支出金3項　委託金3目　健康費委託金</v>
      </c>
      <c r="AP600" s="12" t="str">
        <f t="shared" si="890"/>
        <v>17款　府支出金3項　委託金3目　健康費委託金</v>
      </c>
      <c r="AQ600" s="9" t="str">
        <f t="shared" si="891"/>
        <v>17款　府支出金3項　委託金3目　健康費委託金</v>
      </c>
    </row>
    <row r="601" spans="1:43" ht="26.4">
      <c r="A601" s="90">
        <f t="shared" si="884"/>
        <v>594</v>
      </c>
      <c r="B601" s="45"/>
      <c r="C601" s="45"/>
      <c r="D601" s="44"/>
      <c r="E601" s="107" t="s">
        <v>235</v>
      </c>
      <c r="F601" s="107" t="s">
        <v>832</v>
      </c>
      <c r="G601" s="47" t="s">
        <v>82</v>
      </c>
      <c r="H601" s="41">
        <v>1322</v>
      </c>
      <c r="I601" s="41"/>
      <c r="J601" s="41">
        <f t="shared" si="806"/>
        <v>-1322</v>
      </c>
      <c r="K601" s="42"/>
      <c r="L601" s="121"/>
      <c r="M601" s="115" t="str">
        <f t="shared" si="807"/>
        <v/>
      </c>
      <c r="N601" s="29" t="str">
        <f t="shared" si="775"/>
        <v>-</v>
      </c>
      <c r="O601" s="29" t="str">
        <f t="shared" si="776"/>
        <v>-</v>
      </c>
      <c r="P601" s="29" t="str">
        <f t="shared" si="777"/>
        <v>-</v>
      </c>
      <c r="Q601" s="29" t="str">
        <f t="shared" si="778"/>
        <v>節</v>
      </c>
      <c r="R601" s="29" t="str">
        <f t="shared" si="779"/>
        <v>事項</v>
      </c>
      <c r="U601" s="9" t="s">
        <v>1168</v>
      </c>
      <c r="V601" s="136" t="str">
        <f t="shared" si="892"/>
        <v>健康局</v>
      </c>
      <c r="X601" s="9">
        <f t="shared" si="893"/>
        <v>1</v>
      </c>
      <c r="Y601" s="9">
        <f t="shared" si="894"/>
        <v>1</v>
      </c>
      <c r="Z601" s="9">
        <f t="shared" si="895"/>
        <v>1</v>
      </c>
      <c r="AA601" s="9">
        <f t="shared" si="896"/>
        <v>1</v>
      </c>
      <c r="AB601" s="11" t="str">
        <f t="shared" si="897"/>
        <v xml:space="preserve">②
</v>
      </c>
      <c r="AD601" s="43">
        <f t="shared" si="898"/>
        <v>0</v>
      </c>
      <c r="AE601" s="43">
        <f t="shared" si="899"/>
        <v>12.5</v>
      </c>
      <c r="AF601" s="43">
        <f t="shared" si="900"/>
        <v>14</v>
      </c>
      <c r="AH601" s="12" t="str">
        <f t="shared" si="885"/>
        <v>17款　府支出金</v>
      </c>
      <c r="AI601" s="12" t="str">
        <f t="shared" si="886"/>
        <v>3項　委託金</v>
      </c>
      <c r="AJ601" s="12" t="str">
        <f t="shared" si="887"/>
        <v>3目　健康費委託金</v>
      </c>
      <c r="AK601" s="12" t="str">
        <f t="shared" si="888"/>
        <v>1節　原爆被爆者事務委託金</v>
      </c>
      <c r="AM601" s="12" t="str">
        <f t="shared" si="889"/>
        <v>17款　府支出金3項　委託金3目　健康費委託金1節　原爆被爆者事務委託金</v>
      </c>
      <c r="AP601" s="12" t="str">
        <f t="shared" si="890"/>
        <v>17款　府支出金3項　委託金3目　健康費委託金1節　原爆被爆者事務委託金</v>
      </c>
      <c r="AQ601" s="9" t="str">
        <f t="shared" si="891"/>
        <v>17款　府支出金3項　委託金3目　健康費委託金1節　原爆被爆者事務委託金健康局</v>
      </c>
    </row>
    <row r="602" spans="1:43" ht="39.6">
      <c r="A602" s="90">
        <f t="shared" si="884"/>
        <v>595</v>
      </c>
      <c r="B602" s="45"/>
      <c r="C602" s="45"/>
      <c r="D602" s="45"/>
      <c r="E602" s="107" t="s">
        <v>236</v>
      </c>
      <c r="F602" s="107" t="s">
        <v>528</v>
      </c>
      <c r="G602" s="47" t="s">
        <v>82</v>
      </c>
      <c r="H602" s="41">
        <v>1210</v>
      </c>
      <c r="I602" s="41"/>
      <c r="J602" s="41">
        <f t="shared" si="806"/>
        <v>-1210</v>
      </c>
      <c r="K602" s="42"/>
      <c r="L602" s="121"/>
      <c r="M602" s="115" t="str">
        <f t="shared" si="807"/>
        <v/>
      </c>
      <c r="N602" s="29" t="str">
        <f t="shared" si="775"/>
        <v>-</v>
      </c>
      <c r="O602" s="29" t="str">
        <f t="shared" si="776"/>
        <v>-</v>
      </c>
      <c r="P602" s="29" t="str">
        <f t="shared" si="777"/>
        <v>-</v>
      </c>
      <c r="Q602" s="29" t="str">
        <f t="shared" si="778"/>
        <v>節</v>
      </c>
      <c r="R602" s="29" t="str">
        <f t="shared" si="779"/>
        <v>事項</v>
      </c>
      <c r="U602" s="9" t="s">
        <v>1168</v>
      </c>
      <c r="V602" s="136" t="str">
        <f t="shared" si="892"/>
        <v>健康局</v>
      </c>
      <c r="X602" s="9">
        <f t="shared" si="893"/>
        <v>1</v>
      </c>
      <c r="Y602" s="9">
        <f t="shared" si="894"/>
        <v>2</v>
      </c>
      <c r="Z602" s="9">
        <f t="shared" si="895"/>
        <v>2</v>
      </c>
      <c r="AA602" s="9">
        <f t="shared" si="896"/>
        <v>2</v>
      </c>
      <c r="AB602" s="11" t="str">
        <f t="shared" si="897"/>
        <v xml:space="preserve">③
</v>
      </c>
      <c r="AD602" s="43">
        <f t="shared" si="898"/>
        <v>0</v>
      </c>
      <c r="AE602" s="43">
        <f t="shared" si="899"/>
        <v>17.5</v>
      </c>
      <c r="AF602" s="43">
        <f t="shared" si="900"/>
        <v>19</v>
      </c>
      <c r="AH602" s="12" t="str">
        <f t="shared" si="885"/>
        <v>17款　府支出金</v>
      </c>
      <c r="AI602" s="12" t="str">
        <f t="shared" si="886"/>
        <v>3項　委託金</v>
      </c>
      <c r="AJ602" s="12" t="str">
        <f t="shared" si="887"/>
        <v>3目　健康費委託金</v>
      </c>
      <c r="AK602" s="12" t="str">
        <f t="shared" si="888"/>
        <v>2節　地域保健医療計画推進事業委託金</v>
      </c>
      <c r="AM602" s="12" t="str">
        <f t="shared" si="889"/>
        <v>17款　府支出金3項　委託金3目　健康費委託金2節　地域保健医療計画推進事業委託金</v>
      </c>
      <c r="AP602" s="12" t="str">
        <f t="shared" si="890"/>
        <v>17款　府支出金3項　委託金3目　健康費委託金2節　地域保健医療計画推進事業委託金</v>
      </c>
      <c r="AQ602" s="9" t="str">
        <f t="shared" si="891"/>
        <v>17款　府支出金3項　委託金3目　健康費委託金2節　地域保健医療計画推進事業委託金健康局</v>
      </c>
    </row>
    <row r="603" spans="1:43" ht="26.4">
      <c r="A603" s="90">
        <f t="shared" si="884"/>
        <v>596</v>
      </c>
      <c r="B603" s="45"/>
      <c r="C603" s="45"/>
      <c r="D603" s="45"/>
      <c r="E603" s="107" t="s">
        <v>237</v>
      </c>
      <c r="F603" s="107" t="s">
        <v>529</v>
      </c>
      <c r="G603" s="47" t="s">
        <v>82</v>
      </c>
      <c r="H603" s="41">
        <v>1050</v>
      </c>
      <c r="I603" s="41"/>
      <c r="J603" s="41">
        <f t="shared" si="806"/>
        <v>-1050</v>
      </c>
      <c r="K603" s="42"/>
      <c r="L603" s="121"/>
      <c r="M603" s="115" t="str">
        <f t="shared" si="807"/>
        <v/>
      </c>
      <c r="N603" s="29" t="str">
        <f t="shared" si="775"/>
        <v>-</v>
      </c>
      <c r="O603" s="29" t="str">
        <f t="shared" si="776"/>
        <v>-</v>
      </c>
      <c r="P603" s="29" t="str">
        <f t="shared" si="777"/>
        <v>-</v>
      </c>
      <c r="Q603" s="29" t="str">
        <f t="shared" si="778"/>
        <v>節</v>
      </c>
      <c r="R603" s="29" t="str">
        <f t="shared" si="779"/>
        <v>事項</v>
      </c>
      <c r="U603" s="9" t="s">
        <v>1168</v>
      </c>
      <c r="V603" s="136" t="str">
        <f t="shared" si="892"/>
        <v>健康局</v>
      </c>
      <c r="X603" s="9">
        <f t="shared" si="893"/>
        <v>1</v>
      </c>
      <c r="Y603" s="9">
        <f t="shared" si="894"/>
        <v>1</v>
      </c>
      <c r="Z603" s="9">
        <f t="shared" si="895"/>
        <v>1</v>
      </c>
      <c r="AA603" s="9">
        <f t="shared" si="896"/>
        <v>1</v>
      </c>
      <c r="AB603" s="11" t="str">
        <f t="shared" si="897"/>
        <v xml:space="preserve">②
</v>
      </c>
      <c r="AD603" s="43">
        <f t="shared" si="898"/>
        <v>0</v>
      </c>
      <c r="AE603" s="43">
        <f t="shared" si="899"/>
        <v>11.5</v>
      </c>
      <c r="AF603" s="43">
        <f t="shared" si="900"/>
        <v>13</v>
      </c>
      <c r="AH603" s="12" t="str">
        <f t="shared" si="885"/>
        <v>17款　府支出金</v>
      </c>
      <c r="AI603" s="12" t="str">
        <f t="shared" si="886"/>
        <v>3項　委託金</v>
      </c>
      <c r="AJ603" s="12" t="str">
        <f t="shared" si="887"/>
        <v>3目　健康費委託金</v>
      </c>
      <c r="AK603" s="12" t="str">
        <f t="shared" si="888"/>
        <v>3節　衛生行政事務委託金</v>
      </c>
      <c r="AM603" s="12" t="str">
        <f t="shared" si="889"/>
        <v>17款　府支出金3項　委託金3目　健康費委託金3節　衛生行政事務委託金</v>
      </c>
      <c r="AP603" s="12" t="str">
        <f t="shared" si="890"/>
        <v>17款　府支出金3項　委託金3目　健康費委託金3節　衛生行政事務委託金</v>
      </c>
      <c r="AQ603" s="9" t="str">
        <f t="shared" si="891"/>
        <v>17款　府支出金3項　委託金3目　健康費委託金3節　衛生行政事務委託金健康局</v>
      </c>
    </row>
    <row r="604" spans="1:43" ht="26.4">
      <c r="A604" s="90">
        <f t="shared" si="884"/>
        <v>597</v>
      </c>
      <c r="B604" s="45"/>
      <c r="C604" s="45"/>
      <c r="D604" s="45"/>
      <c r="E604" s="108" t="s">
        <v>238</v>
      </c>
      <c r="F604" s="107" t="s">
        <v>530</v>
      </c>
      <c r="G604" s="47" t="s">
        <v>82</v>
      </c>
      <c r="H604" s="41">
        <v>1173</v>
      </c>
      <c r="I604" s="41"/>
      <c r="J604" s="41">
        <f t="shared" si="806"/>
        <v>-1173</v>
      </c>
      <c r="K604" s="42"/>
      <c r="L604" s="121"/>
      <c r="M604" s="115" t="str">
        <f t="shared" si="807"/>
        <v/>
      </c>
      <c r="N604" s="29" t="str">
        <f t="shared" si="775"/>
        <v>-</v>
      </c>
      <c r="O604" s="29" t="str">
        <f t="shared" si="776"/>
        <v>-</v>
      </c>
      <c r="P604" s="29" t="str">
        <f t="shared" si="777"/>
        <v>-</v>
      </c>
      <c r="Q604" s="29" t="str">
        <f t="shared" si="778"/>
        <v>節</v>
      </c>
      <c r="R604" s="29" t="str">
        <f t="shared" si="779"/>
        <v>事項</v>
      </c>
      <c r="U604" s="9" t="s">
        <v>1168</v>
      </c>
      <c r="V604" s="136" t="str">
        <f t="shared" si="892"/>
        <v>健康局</v>
      </c>
      <c r="X604" s="9">
        <f t="shared" si="893"/>
        <v>1</v>
      </c>
      <c r="Y604" s="9">
        <f t="shared" si="894"/>
        <v>1</v>
      </c>
      <c r="Z604" s="9">
        <f t="shared" si="895"/>
        <v>1</v>
      </c>
      <c r="AA604" s="9">
        <f t="shared" si="896"/>
        <v>1</v>
      </c>
      <c r="AB604" s="11" t="str">
        <f t="shared" si="897"/>
        <v xml:space="preserve">②
</v>
      </c>
      <c r="AD604" s="43">
        <f t="shared" si="898"/>
        <v>0</v>
      </c>
      <c r="AE604" s="43">
        <f t="shared" si="899"/>
        <v>9.5</v>
      </c>
      <c r="AF604" s="43">
        <f t="shared" si="900"/>
        <v>11</v>
      </c>
      <c r="AH604" s="12" t="str">
        <f t="shared" si="885"/>
        <v>17款　府支出金</v>
      </c>
      <c r="AI604" s="12" t="str">
        <f t="shared" si="886"/>
        <v>3項　委託金</v>
      </c>
      <c r="AJ604" s="12" t="str">
        <f t="shared" si="887"/>
        <v>3目　健康費委託金</v>
      </c>
      <c r="AK604" s="12" t="str">
        <f t="shared" si="888"/>
        <v>4節　環境調査委託金</v>
      </c>
      <c r="AM604" s="12" t="str">
        <f t="shared" si="889"/>
        <v>17款　府支出金3項　委託金3目　健康費委託金4節　環境調査委託金</v>
      </c>
      <c r="AP604" s="12" t="str">
        <f t="shared" si="890"/>
        <v>17款　府支出金3項　委託金3目　健康費委託金4節　環境調査委託金</v>
      </c>
      <c r="AQ604" s="9" t="str">
        <f t="shared" si="891"/>
        <v>17款　府支出金3項　委託金3目　健康費委託金4節　環境調査委託金健康局</v>
      </c>
    </row>
    <row r="605" spans="1:43" ht="26.4">
      <c r="A605" s="90">
        <f t="shared" si="884"/>
        <v>598</v>
      </c>
      <c r="B605" s="45"/>
      <c r="C605" s="45"/>
      <c r="D605" s="331" t="s">
        <v>239</v>
      </c>
      <c r="E605" s="333"/>
      <c r="F605" s="46"/>
      <c r="G605" s="47"/>
      <c r="H605" s="41">
        <f>SUM(H606)</f>
        <v>68953</v>
      </c>
      <c r="I605" s="41">
        <f>SUM(I606)</f>
        <v>0</v>
      </c>
      <c r="J605" s="41">
        <f t="shared" si="806"/>
        <v>-68953</v>
      </c>
      <c r="K605" s="42"/>
      <c r="L605" s="121"/>
      <c r="M605" s="115" t="str">
        <f t="shared" si="807"/>
        <v/>
      </c>
      <c r="N605" s="29" t="str">
        <f t="shared" si="775"/>
        <v>-</v>
      </c>
      <c r="O605" s="29" t="str">
        <f t="shared" si="776"/>
        <v>-</v>
      </c>
      <c r="P605" s="29" t="str">
        <f t="shared" si="777"/>
        <v>目</v>
      </c>
      <c r="Q605" s="29" t="str">
        <f t="shared" si="778"/>
        <v>-</v>
      </c>
      <c r="R605" s="29" t="str">
        <f t="shared" si="779"/>
        <v>-</v>
      </c>
      <c r="U605" s="9" t="s">
        <v>1168</v>
      </c>
      <c r="V605" s="136" t="str">
        <f t="shared" si="892"/>
        <v/>
      </c>
      <c r="X605" s="9">
        <f t="shared" si="893"/>
        <v>1</v>
      </c>
      <c r="Y605" s="9">
        <f t="shared" si="894"/>
        <v>1</v>
      </c>
      <c r="Z605" s="9">
        <f t="shared" si="895"/>
        <v>1</v>
      </c>
      <c r="AA605" s="9">
        <f t="shared" si="896"/>
        <v>1</v>
      </c>
      <c r="AB605" s="11" t="str">
        <f t="shared" si="897"/>
        <v xml:space="preserve">②
</v>
      </c>
      <c r="AD605" s="43">
        <f t="shared" si="898"/>
        <v>8.5</v>
      </c>
      <c r="AE605" s="43">
        <f t="shared" si="899"/>
        <v>0</v>
      </c>
      <c r="AF605" s="43">
        <f t="shared" si="900"/>
        <v>0</v>
      </c>
      <c r="AH605" s="12" t="str">
        <f t="shared" si="885"/>
        <v>17款　府支出金</v>
      </c>
      <c r="AI605" s="12" t="str">
        <f t="shared" si="886"/>
        <v>3項　委託金</v>
      </c>
      <c r="AJ605" s="12" t="str">
        <f t="shared" si="887"/>
        <v>4目　環境費委託金</v>
      </c>
      <c r="AK605" s="12">
        <f t="shared" si="888"/>
        <v>0</v>
      </c>
      <c r="AM605" s="12" t="str">
        <f t="shared" si="889"/>
        <v>17款　府支出金3項　委託金4目　環境費委託金</v>
      </c>
      <c r="AP605" s="12" t="str">
        <f t="shared" si="890"/>
        <v>17款　府支出金3項　委託金4目　環境費委託金</v>
      </c>
      <c r="AQ605" s="9" t="str">
        <f t="shared" si="891"/>
        <v>17款　府支出金3項　委託金4目　環境費委託金</v>
      </c>
    </row>
    <row r="606" spans="1:43" ht="26.4">
      <c r="A606" s="90">
        <f t="shared" si="884"/>
        <v>599</v>
      </c>
      <c r="B606" s="45"/>
      <c r="C606" s="45"/>
      <c r="D606" s="103"/>
      <c r="E606" s="107" t="s">
        <v>240</v>
      </c>
      <c r="F606" s="107" t="s">
        <v>531</v>
      </c>
      <c r="G606" s="47" t="s">
        <v>98</v>
      </c>
      <c r="H606" s="41">
        <v>68953</v>
      </c>
      <c r="I606" s="41"/>
      <c r="J606" s="41">
        <f t="shared" si="806"/>
        <v>-68953</v>
      </c>
      <c r="K606" s="42"/>
      <c r="L606" s="121"/>
      <c r="M606" s="115" t="str">
        <f t="shared" si="807"/>
        <v/>
      </c>
      <c r="N606" s="29" t="str">
        <f t="shared" si="775"/>
        <v>-</v>
      </c>
      <c r="O606" s="29" t="str">
        <f t="shared" si="776"/>
        <v>-</v>
      </c>
      <c r="P606" s="29" t="str">
        <f t="shared" si="777"/>
        <v>-</v>
      </c>
      <c r="Q606" s="29" t="str">
        <f t="shared" si="778"/>
        <v>節</v>
      </c>
      <c r="R606" s="29" t="str">
        <f t="shared" si="779"/>
        <v>事項</v>
      </c>
      <c r="U606" s="9" t="s">
        <v>1168</v>
      </c>
      <c r="V606" s="136" t="str">
        <f t="shared" si="892"/>
        <v>環境局</v>
      </c>
      <c r="X606" s="9">
        <f t="shared" si="893"/>
        <v>1</v>
      </c>
      <c r="Y606" s="9">
        <f t="shared" si="894"/>
        <v>1</v>
      </c>
      <c r="Z606" s="9">
        <f t="shared" si="895"/>
        <v>1</v>
      </c>
      <c r="AA606" s="9">
        <f t="shared" si="896"/>
        <v>1</v>
      </c>
      <c r="AB606" s="11" t="str">
        <f t="shared" si="897"/>
        <v xml:space="preserve">②
</v>
      </c>
      <c r="AD606" s="43">
        <f t="shared" si="898"/>
        <v>0</v>
      </c>
      <c r="AE606" s="43">
        <f t="shared" si="899"/>
        <v>13.5</v>
      </c>
      <c r="AF606" s="43">
        <f t="shared" si="900"/>
        <v>15</v>
      </c>
      <c r="AH606" s="12" t="str">
        <f t="shared" si="885"/>
        <v>17款　府支出金</v>
      </c>
      <c r="AI606" s="12" t="str">
        <f t="shared" si="886"/>
        <v>3項　委託金</v>
      </c>
      <c r="AJ606" s="12" t="str">
        <f t="shared" si="887"/>
        <v>4目　環境費委託金</v>
      </c>
      <c r="AK606" s="12" t="str">
        <f t="shared" si="888"/>
        <v>1節　河川水面清掃事業委託金</v>
      </c>
      <c r="AM606" s="12" t="str">
        <f t="shared" si="889"/>
        <v>17款　府支出金3項　委託金4目　環境費委託金1節　河川水面清掃事業委託金</v>
      </c>
      <c r="AP606" s="12" t="str">
        <f t="shared" si="890"/>
        <v>17款　府支出金3項　委託金4目　環境費委託金1節　河川水面清掃事業委託金</v>
      </c>
      <c r="AQ606" s="9" t="str">
        <f t="shared" si="891"/>
        <v>17款　府支出金3項　委託金4目　環境費委託金1節　河川水面清掃事業委託金環境局</v>
      </c>
    </row>
    <row r="607" spans="1:43" ht="26.4">
      <c r="A607" s="90">
        <f t="shared" si="884"/>
        <v>600</v>
      </c>
      <c r="B607" s="45"/>
      <c r="C607" s="45"/>
      <c r="D607" s="331" t="s">
        <v>241</v>
      </c>
      <c r="E607" s="333"/>
      <c r="F607" s="46"/>
      <c r="G607" s="47"/>
      <c r="H607" s="41">
        <f>SUM(H608)</f>
        <v>10369</v>
      </c>
      <c r="I607" s="41">
        <f>SUM(I608)</f>
        <v>0</v>
      </c>
      <c r="J607" s="41">
        <f t="shared" si="806"/>
        <v>-10369</v>
      </c>
      <c r="K607" s="42"/>
      <c r="L607" s="121"/>
      <c r="M607" s="115" t="str">
        <f t="shared" si="807"/>
        <v/>
      </c>
      <c r="N607" s="29" t="str">
        <f t="shared" si="775"/>
        <v>-</v>
      </c>
      <c r="O607" s="29" t="str">
        <f t="shared" si="776"/>
        <v>-</v>
      </c>
      <c r="P607" s="29" t="str">
        <f t="shared" si="777"/>
        <v>目</v>
      </c>
      <c r="Q607" s="29" t="str">
        <f t="shared" si="778"/>
        <v>-</v>
      </c>
      <c r="R607" s="29" t="str">
        <f t="shared" si="779"/>
        <v>-</v>
      </c>
      <c r="U607" s="9" t="s">
        <v>1168</v>
      </c>
      <c r="V607" s="136" t="str">
        <f t="shared" si="892"/>
        <v/>
      </c>
      <c r="X607" s="9">
        <f t="shared" si="893"/>
        <v>1</v>
      </c>
      <c r="Y607" s="9">
        <f t="shared" si="894"/>
        <v>1</v>
      </c>
      <c r="Z607" s="9">
        <f t="shared" si="895"/>
        <v>1</v>
      </c>
      <c r="AA607" s="9">
        <f t="shared" si="896"/>
        <v>1</v>
      </c>
      <c r="AB607" s="11" t="str">
        <f t="shared" si="897"/>
        <v xml:space="preserve">②
</v>
      </c>
      <c r="AD607" s="43">
        <f t="shared" si="898"/>
        <v>8.5</v>
      </c>
      <c r="AE607" s="43">
        <f t="shared" si="899"/>
        <v>0</v>
      </c>
      <c r="AF607" s="43">
        <f t="shared" si="900"/>
        <v>0</v>
      </c>
      <c r="AH607" s="12" t="str">
        <f t="shared" si="885"/>
        <v>17款　府支出金</v>
      </c>
      <c r="AI607" s="12" t="str">
        <f t="shared" si="886"/>
        <v>3項　委託金</v>
      </c>
      <c r="AJ607" s="12" t="str">
        <f t="shared" si="887"/>
        <v>5目　土木費委託金</v>
      </c>
      <c r="AK607" s="12">
        <f t="shared" si="888"/>
        <v>0</v>
      </c>
      <c r="AM607" s="12" t="str">
        <f t="shared" si="889"/>
        <v>17款　府支出金3項　委託金5目　土木費委託金</v>
      </c>
      <c r="AP607" s="12" t="str">
        <f t="shared" si="890"/>
        <v>17款　府支出金3項　委託金5目　土木費委託金</v>
      </c>
      <c r="AQ607" s="9" t="str">
        <f t="shared" si="891"/>
        <v>17款　府支出金3項　委託金5目　土木費委託金</v>
      </c>
    </row>
    <row r="608" spans="1:43" ht="26.4">
      <c r="A608" s="90">
        <f t="shared" si="884"/>
        <v>601</v>
      </c>
      <c r="B608" s="45"/>
      <c r="C608" s="45"/>
      <c r="D608" s="45"/>
      <c r="E608" s="108" t="s">
        <v>242</v>
      </c>
      <c r="F608" s="46" t="s">
        <v>856</v>
      </c>
      <c r="G608" s="47" t="s">
        <v>648</v>
      </c>
      <c r="H608" s="41">
        <v>10369</v>
      </c>
      <c r="I608" s="41"/>
      <c r="J608" s="41">
        <f t="shared" si="806"/>
        <v>-10369</v>
      </c>
      <c r="K608" s="42"/>
      <c r="L608" s="121"/>
      <c r="M608" s="115" t="str">
        <f t="shared" si="807"/>
        <v/>
      </c>
      <c r="N608" s="29" t="str">
        <f t="shared" si="775"/>
        <v>-</v>
      </c>
      <c r="O608" s="29" t="str">
        <f t="shared" si="776"/>
        <v>-</v>
      </c>
      <c r="P608" s="29" t="str">
        <f t="shared" si="777"/>
        <v>-</v>
      </c>
      <c r="Q608" s="29" t="str">
        <f t="shared" si="778"/>
        <v>節</v>
      </c>
      <c r="R608" s="29" t="str">
        <f t="shared" si="779"/>
        <v>事項</v>
      </c>
      <c r="U608" s="9" t="s">
        <v>1168</v>
      </c>
      <c r="V608" s="136" t="str">
        <f t="shared" si="892"/>
        <v>建設局</v>
      </c>
      <c r="X608" s="9">
        <f t="shared" si="893"/>
        <v>1</v>
      </c>
      <c r="Y608" s="9">
        <f t="shared" si="894"/>
        <v>1</v>
      </c>
      <c r="Z608" s="9">
        <f t="shared" si="895"/>
        <v>1</v>
      </c>
      <c r="AA608" s="9">
        <f t="shared" si="896"/>
        <v>1</v>
      </c>
      <c r="AB608" s="11" t="str">
        <f t="shared" si="897"/>
        <v xml:space="preserve">②
</v>
      </c>
      <c r="AD608" s="43">
        <f t="shared" si="898"/>
        <v>0</v>
      </c>
      <c r="AE608" s="43">
        <f t="shared" si="899"/>
        <v>11.5</v>
      </c>
      <c r="AF608" s="43">
        <f t="shared" si="900"/>
        <v>13</v>
      </c>
      <c r="AH608" s="12" t="str">
        <f t="shared" si="885"/>
        <v>17款　府支出金</v>
      </c>
      <c r="AI608" s="12" t="str">
        <f t="shared" si="886"/>
        <v>3項　委託金</v>
      </c>
      <c r="AJ608" s="12" t="str">
        <f t="shared" si="887"/>
        <v>5目　土木費委託金</v>
      </c>
      <c r="AK608" s="12" t="str">
        <f t="shared" si="888"/>
        <v>1節　河川施設管理委託金</v>
      </c>
      <c r="AM608" s="12" t="str">
        <f t="shared" si="889"/>
        <v>17款　府支出金3項　委託金5目　土木費委託金1節　河川施設管理委託金</v>
      </c>
      <c r="AP608" s="12" t="str">
        <f t="shared" si="890"/>
        <v>17款　府支出金3項　委託金5目　土木費委託金1節　河川施設管理委託金</v>
      </c>
      <c r="AQ608" s="9" t="str">
        <f t="shared" si="891"/>
        <v>17款　府支出金3項　委託金5目　土木費委託金1節　河川施設管理委託金建設局</v>
      </c>
    </row>
    <row r="609" spans="1:43" ht="26.4">
      <c r="A609" s="90">
        <f t="shared" si="884"/>
        <v>602</v>
      </c>
      <c r="B609" s="45"/>
      <c r="C609" s="45"/>
      <c r="D609" s="331" t="s">
        <v>243</v>
      </c>
      <c r="E609" s="333"/>
      <c r="F609" s="46"/>
      <c r="G609" s="47"/>
      <c r="H609" s="41">
        <f>SUM(H610)</f>
        <v>555</v>
      </c>
      <c r="I609" s="41">
        <f>SUM(I610)</f>
        <v>0</v>
      </c>
      <c r="J609" s="41">
        <f t="shared" si="806"/>
        <v>-555</v>
      </c>
      <c r="K609" s="42"/>
      <c r="L609" s="121"/>
      <c r="M609" s="115" t="str">
        <f t="shared" si="807"/>
        <v/>
      </c>
      <c r="N609" s="29" t="str">
        <f t="shared" si="775"/>
        <v>-</v>
      </c>
      <c r="O609" s="29" t="str">
        <f t="shared" si="776"/>
        <v>-</v>
      </c>
      <c r="P609" s="29" t="str">
        <f t="shared" si="777"/>
        <v>目</v>
      </c>
      <c r="Q609" s="29" t="str">
        <f t="shared" si="778"/>
        <v>-</v>
      </c>
      <c r="R609" s="29" t="str">
        <f t="shared" si="779"/>
        <v>-</v>
      </c>
      <c r="U609" s="9" t="s">
        <v>1168</v>
      </c>
      <c r="V609" s="136" t="str">
        <f t="shared" si="892"/>
        <v/>
      </c>
      <c r="X609" s="9">
        <f t="shared" si="893"/>
        <v>1</v>
      </c>
      <c r="Y609" s="9">
        <f t="shared" si="894"/>
        <v>1</v>
      </c>
      <c r="Z609" s="9">
        <f t="shared" si="895"/>
        <v>1</v>
      </c>
      <c r="AA609" s="9">
        <f t="shared" si="896"/>
        <v>1</v>
      </c>
      <c r="AB609" s="11" t="str">
        <f t="shared" si="897"/>
        <v xml:space="preserve">②
</v>
      </c>
      <c r="AD609" s="43">
        <f t="shared" si="898"/>
        <v>8.5</v>
      </c>
      <c r="AE609" s="43">
        <f t="shared" si="899"/>
        <v>0</v>
      </c>
      <c r="AF609" s="43">
        <f t="shared" si="900"/>
        <v>0</v>
      </c>
      <c r="AH609" s="12" t="str">
        <f t="shared" si="885"/>
        <v>17款　府支出金</v>
      </c>
      <c r="AI609" s="12" t="str">
        <f t="shared" si="886"/>
        <v>3項　委託金</v>
      </c>
      <c r="AJ609" s="12" t="str">
        <f t="shared" si="887"/>
        <v>6目　港湾費委託金</v>
      </c>
      <c r="AK609" s="12">
        <f t="shared" si="888"/>
        <v>0</v>
      </c>
      <c r="AM609" s="12" t="str">
        <f t="shared" si="889"/>
        <v>17款　府支出金3項　委託金6目　港湾費委託金</v>
      </c>
      <c r="AP609" s="12" t="str">
        <f t="shared" si="890"/>
        <v>17款　府支出金3項　委託金6目　港湾費委託金</v>
      </c>
      <c r="AQ609" s="9" t="str">
        <f t="shared" si="891"/>
        <v>17款　府支出金3項　委託金6目　港湾費委託金</v>
      </c>
    </row>
    <row r="610" spans="1:43" ht="26.4">
      <c r="A610" s="90">
        <f t="shared" si="884"/>
        <v>603</v>
      </c>
      <c r="B610" s="45"/>
      <c r="C610" s="45"/>
      <c r="D610" s="103"/>
      <c r="E610" s="107" t="s">
        <v>889</v>
      </c>
      <c r="F610" s="107" t="s">
        <v>857</v>
      </c>
      <c r="G610" s="47" t="s">
        <v>745</v>
      </c>
      <c r="H610" s="41">
        <v>555</v>
      </c>
      <c r="I610" s="41"/>
      <c r="J610" s="41">
        <f t="shared" si="806"/>
        <v>-555</v>
      </c>
      <c r="K610" s="42"/>
      <c r="L610" s="121"/>
      <c r="M610" s="115" t="str">
        <f t="shared" si="807"/>
        <v/>
      </c>
      <c r="N610" s="29" t="str">
        <f t="shared" si="775"/>
        <v>-</v>
      </c>
      <c r="O610" s="29" t="str">
        <f t="shared" si="776"/>
        <v>-</v>
      </c>
      <c r="P610" s="29" t="str">
        <f t="shared" si="777"/>
        <v>-</v>
      </c>
      <c r="Q610" s="29" t="str">
        <f t="shared" si="778"/>
        <v>節</v>
      </c>
      <c r="R610" s="29" t="str">
        <f t="shared" si="779"/>
        <v>事項</v>
      </c>
      <c r="U610" s="9" t="s">
        <v>1168</v>
      </c>
      <c r="V610" s="136" t="str">
        <f t="shared" si="892"/>
        <v>港湾局</v>
      </c>
      <c r="X610" s="9">
        <f t="shared" si="893"/>
        <v>1</v>
      </c>
      <c r="Y610" s="9">
        <f t="shared" si="894"/>
        <v>1</v>
      </c>
      <c r="Z610" s="9">
        <f t="shared" si="895"/>
        <v>1</v>
      </c>
      <c r="AA610" s="9">
        <f t="shared" si="896"/>
        <v>1</v>
      </c>
      <c r="AB610" s="11" t="str">
        <f t="shared" si="897"/>
        <v xml:space="preserve">②
</v>
      </c>
      <c r="AD610" s="43">
        <f t="shared" si="898"/>
        <v>0</v>
      </c>
      <c r="AE610" s="43">
        <f t="shared" si="899"/>
        <v>9.5</v>
      </c>
      <c r="AF610" s="43">
        <f t="shared" si="900"/>
        <v>11</v>
      </c>
      <c r="AH610" s="12" t="str">
        <f t="shared" si="885"/>
        <v>17款　府支出金</v>
      </c>
      <c r="AI610" s="12" t="str">
        <f t="shared" si="886"/>
        <v>3項　委託金</v>
      </c>
      <c r="AJ610" s="12" t="str">
        <f t="shared" si="887"/>
        <v>6目　港湾費委託金</v>
      </c>
      <c r="AK610" s="12" t="str">
        <f t="shared" si="888"/>
        <v>1節　港湾調査委託金</v>
      </c>
      <c r="AM610" s="12" t="str">
        <f t="shared" si="889"/>
        <v>17款　府支出金3項　委託金6目　港湾費委託金1節　港湾調査委託金</v>
      </c>
      <c r="AP610" s="12" t="str">
        <f t="shared" si="890"/>
        <v>17款　府支出金3項　委託金6目　港湾費委託金1節　港湾調査委託金</v>
      </c>
      <c r="AQ610" s="9" t="str">
        <f t="shared" si="891"/>
        <v>17款　府支出金3項　委託金6目　港湾費委託金1節　港湾調査委託金港湾局</v>
      </c>
    </row>
    <row r="611" spans="1:43" ht="26.4">
      <c r="A611" s="90">
        <f t="shared" si="884"/>
        <v>604</v>
      </c>
      <c r="B611" s="45"/>
      <c r="C611" s="331" t="s">
        <v>244</v>
      </c>
      <c r="D611" s="332"/>
      <c r="E611" s="333"/>
      <c r="F611" s="49"/>
      <c r="G611" s="40"/>
      <c r="H611" s="41">
        <f>SUM(H612,H618,H620,H622,H624,H626,H629,H635,H637)</f>
        <v>5123558</v>
      </c>
      <c r="I611" s="41">
        <f>SUM(I612,I618,I620,I622,I624,I626,I629,I635,I637)</f>
        <v>7008</v>
      </c>
      <c r="J611" s="41">
        <f t="shared" si="806"/>
        <v>-5116550</v>
      </c>
      <c r="K611" s="42"/>
      <c r="L611" s="121"/>
      <c r="M611" s="115" t="str">
        <f t="shared" si="807"/>
        <v/>
      </c>
      <c r="N611" s="29" t="str">
        <f t="shared" si="775"/>
        <v>-</v>
      </c>
      <c r="O611" s="29" t="str">
        <f t="shared" si="776"/>
        <v>項</v>
      </c>
      <c r="P611" s="29" t="str">
        <f t="shared" si="777"/>
        <v>-</v>
      </c>
      <c r="Q611" s="29" t="str">
        <f t="shared" si="778"/>
        <v>-</v>
      </c>
      <c r="R611" s="29" t="str">
        <f t="shared" si="779"/>
        <v>-</v>
      </c>
      <c r="U611" s="9" t="s">
        <v>1168</v>
      </c>
      <c r="V611" s="136" t="str">
        <f t="shared" si="892"/>
        <v/>
      </c>
      <c r="X611" s="9">
        <f t="shared" si="893"/>
        <v>1</v>
      </c>
      <c r="Y611" s="9">
        <f t="shared" si="894"/>
        <v>1</v>
      </c>
      <c r="Z611" s="9">
        <f t="shared" si="895"/>
        <v>1</v>
      </c>
      <c r="AA611" s="9">
        <f t="shared" si="896"/>
        <v>1</v>
      </c>
      <c r="AB611" s="11" t="str">
        <f t="shared" si="897"/>
        <v xml:space="preserve">②
</v>
      </c>
      <c r="AD611" s="43">
        <f t="shared" si="898"/>
        <v>0</v>
      </c>
      <c r="AE611" s="43">
        <f t="shared" si="899"/>
        <v>0</v>
      </c>
      <c r="AF611" s="43">
        <f t="shared" si="900"/>
        <v>0</v>
      </c>
      <c r="AH611" s="12" t="str">
        <f t="shared" si="885"/>
        <v>17款　府支出金</v>
      </c>
      <c r="AI611" s="12" t="str">
        <f t="shared" si="886"/>
        <v>4項　府交付金</v>
      </c>
      <c r="AJ611" s="12">
        <f t="shared" si="887"/>
        <v>0</v>
      </c>
      <c r="AK611" s="12">
        <f t="shared" si="888"/>
        <v>0</v>
      </c>
      <c r="AM611" s="12" t="str">
        <f t="shared" si="889"/>
        <v>17款　府支出金4項　府交付金</v>
      </c>
      <c r="AP611" s="12" t="str">
        <f t="shared" si="890"/>
        <v>17款　府支出金4項　府交付金</v>
      </c>
      <c r="AQ611" s="9" t="str">
        <f t="shared" si="891"/>
        <v>17款　府支出金4項　府交付金</v>
      </c>
    </row>
    <row r="612" spans="1:43" ht="26.4">
      <c r="A612" s="90">
        <f t="shared" si="884"/>
        <v>605</v>
      </c>
      <c r="B612" s="45"/>
      <c r="C612" s="44"/>
      <c r="D612" s="331" t="s">
        <v>245</v>
      </c>
      <c r="E612" s="333"/>
      <c r="F612" s="46"/>
      <c r="G612" s="47"/>
      <c r="H612" s="41">
        <f>SUM(H613,H614,H615,H616:H617)</f>
        <v>5057104</v>
      </c>
      <c r="I612" s="41">
        <f>SUM(I613,I614,I615,I616:I617)</f>
        <v>0</v>
      </c>
      <c r="J612" s="41">
        <f t="shared" si="806"/>
        <v>-5057104</v>
      </c>
      <c r="K612" s="42"/>
      <c r="L612" s="121"/>
      <c r="M612" s="115" t="str">
        <f t="shared" si="807"/>
        <v/>
      </c>
      <c r="N612" s="29" t="str">
        <f t="shared" si="775"/>
        <v>-</v>
      </c>
      <c r="O612" s="29" t="str">
        <f t="shared" si="776"/>
        <v>-</v>
      </c>
      <c r="P612" s="29" t="str">
        <f t="shared" si="777"/>
        <v>目</v>
      </c>
      <c r="Q612" s="29" t="str">
        <f t="shared" si="778"/>
        <v>-</v>
      </c>
      <c r="R612" s="29" t="str">
        <f t="shared" si="779"/>
        <v>-</v>
      </c>
      <c r="U612" s="9" t="s">
        <v>1168</v>
      </c>
      <c r="V612" s="136" t="str">
        <f t="shared" si="892"/>
        <v/>
      </c>
      <c r="X612" s="9">
        <f t="shared" si="893"/>
        <v>1</v>
      </c>
      <c r="Y612" s="9">
        <f t="shared" si="894"/>
        <v>1</v>
      </c>
      <c r="Z612" s="9">
        <f t="shared" si="895"/>
        <v>1</v>
      </c>
      <c r="AA612" s="9">
        <f t="shared" si="896"/>
        <v>1</v>
      </c>
      <c r="AB612" s="11" t="str">
        <f t="shared" si="897"/>
        <v xml:space="preserve">②
</v>
      </c>
      <c r="AD612" s="43">
        <f t="shared" si="898"/>
        <v>9.5</v>
      </c>
      <c r="AE612" s="43">
        <f t="shared" si="899"/>
        <v>0</v>
      </c>
      <c r="AF612" s="43">
        <f t="shared" si="900"/>
        <v>0</v>
      </c>
      <c r="AH612" s="12" t="str">
        <f t="shared" si="885"/>
        <v>17款　府支出金</v>
      </c>
      <c r="AI612" s="12" t="str">
        <f t="shared" si="886"/>
        <v>4項　府交付金</v>
      </c>
      <c r="AJ612" s="12" t="str">
        <f t="shared" si="887"/>
        <v>1目　総務費府交付金</v>
      </c>
      <c r="AK612" s="12">
        <f t="shared" si="888"/>
        <v>0</v>
      </c>
      <c r="AM612" s="12" t="str">
        <f t="shared" si="889"/>
        <v>17款　府支出金4項　府交付金1目　総務費府交付金</v>
      </c>
      <c r="AP612" s="12" t="str">
        <f t="shared" si="890"/>
        <v>17款　府支出金4項　府交付金1目　総務費府交付金</v>
      </c>
      <c r="AQ612" s="9" t="str">
        <f t="shared" si="891"/>
        <v>17款　府支出金4項　府交付金1目　総務費府交付金</v>
      </c>
    </row>
    <row r="613" spans="1:43" ht="26.4">
      <c r="A613" s="90">
        <f t="shared" si="884"/>
        <v>606</v>
      </c>
      <c r="B613" s="45"/>
      <c r="C613" s="45"/>
      <c r="D613" s="44"/>
      <c r="E613" s="107" t="s">
        <v>246</v>
      </c>
      <c r="F613" s="107" t="s">
        <v>633</v>
      </c>
      <c r="G613" s="47" t="s">
        <v>86</v>
      </c>
      <c r="H613" s="41">
        <v>695</v>
      </c>
      <c r="I613" s="41"/>
      <c r="J613" s="41">
        <f t="shared" si="806"/>
        <v>-695</v>
      </c>
      <c r="K613" s="42"/>
      <c r="L613" s="121"/>
      <c r="M613" s="115" t="str">
        <f t="shared" si="807"/>
        <v/>
      </c>
      <c r="N613" s="29" t="str">
        <f t="shared" ref="N613:N676" si="901">IF(B613&lt;&gt;"","款","-")</f>
        <v>-</v>
      </c>
      <c r="O613" s="29" t="str">
        <f t="shared" ref="O613:O676" si="902">IF(C613&lt;&gt;"","項","-")</f>
        <v>-</v>
      </c>
      <c r="P613" s="29" t="str">
        <f t="shared" ref="P613:P676" si="903">IF(D613&lt;&gt;"","目","-")</f>
        <v>-</v>
      </c>
      <c r="Q613" s="29" t="str">
        <f t="shared" ref="Q613:Q676" si="904">IF(E613&lt;&gt;"","節","-")</f>
        <v>節</v>
      </c>
      <c r="R613" s="29" t="str">
        <f t="shared" ref="R613:R676" si="905">IF(F613&lt;&gt;"","事項","-")</f>
        <v>事項</v>
      </c>
      <c r="U613" s="9" t="s">
        <v>1168</v>
      </c>
      <c r="V613" s="136" t="str">
        <f t="shared" si="892"/>
        <v>市民局</v>
      </c>
      <c r="X613" s="9">
        <f t="shared" si="893"/>
        <v>1</v>
      </c>
      <c r="Y613" s="9">
        <f t="shared" si="894"/>
        <v>1</v>
      </c>
      <c r="Z613" s="9">
        <f t="shared" si="895"/>
        <v>1</v>
      </c>
      <c r="AA613" s="9">
        <f t="shared" si="896"/>
        <v>1</v>
      </c>
      <c r="AB613" s="11" t="str">
        <f t="shared" si="897"/>
        <v xml:space="preserve">②
</v>
      </c>
      <c r="AD613" s="43">
        <f t="shared" si="898"/>
        <v>0</v>
      </c>
      <c r="AE613" s="43">
        <f t="shared" si="899"/>
        <v>13.5</v>
      </c>
      <c r="AF613" s="43">
        <f t="shared" si="900"/>
        <v>14</v>
      </c>
      <c r="AH613" s="12" t="str">
        <f t="shared" si="885"/>
        <v>17款　府支出金</v>
      </c>
      <c r="AI613" s="12" t="str">
        <f t="shared" si="886"/>
        <v>4項　府交付金</v>
      </c>
      <c r="AJ613" s="12" t="str">
        <f t="shared" si="887"/>
        <v>1目　総務費府交付金</v>
      </c>
      <c r="AK613" s="12" t="str">
        <f t="shared" si="888"/>
        <v>1節　消費者行政事務費交付金</v>
      </c>
      <c r="AM613" s="12" t="str">
        <f t="shared" si="889"/>
        <v>17款　府支出金4項　府交付金1目　総務費府交付金1節　消費者行政事務費交付金</v>
      </c>
      <c r="AP613" s="12" t="str">
        <f t="shared" si="890"/>
        <v>17款　府支出金4項　府交付金1目　総務費府交付金1節　消費者行政事務費交付金</v>
      </c>
      <c r="AQ613" s="9" t="str">
        <f t="shared" si="891"/>
        <v>17款　府支出金4項　府交付金1目　総務費府交付金1節　消費者行政事務費交付金市民局</v>
      </c>
    </row>
    <row r="614" spans="1:43" ht="26.4">
      <c r="A614" s="90">
        <f t="shared" si="884"/>
        <v>607</v>
      </c>
      <c r="B614" s="45"/>
      <c r="C614" s="45"/>
      <c r="D614" s="45"/>
      <c r="E614" s="107" t="s">
        <v>247</v>
      </c>
      <c r="F614" s="107" t="s">
        <v>858</v>
      </c>
      <c r="G614" s="47" t="s">
        <v>496</v>
      </c>
      <c r="H614" s="41">
        <v>24282</v>
      </c>
      <c r="I614" s="41"/>
      <c r="J614" s="41">
        <f t="shared" si="806"/>
        <v>-24282</v>
      </c>
      <c r="K614" s="42"/>
      <c r="L614" s="121"/>
      <c r="M614" s="115" t="str">
        <f t="shared" si="807"/>
        <v/>
      </c>
      <c r="N614" s="29" t="str">
        <f t="shared" si="901"/>
        <v>-</v>
      </c>
      <c r="O614" s="29" t="str">
        <f t="shared" si="902"/>
        <v>-</v>
      </c>
      <c r="P614" s="29" t="str">
        <f t="shared" si="903"/>
        <v>-</v>
      </c>
      <c r="Q614" s="29" t="str">
        <f t="shared" si="904"/>
        <v>節</v>
      </c>
      <c r="R614" s="29" t="str">
        <f t="shared" si="905"/>
        <v>事項</v>
      </c>
      <c r="U614" s="9" t="s">
        <v>1168</v>
      </c>
      <c r="V614" s="136" t="str">
        <f t="shared" si="892"/>
        <v>市民局</v>
      </c>
      <c r="X614" s="9">
        <f t="shared" si="893"/>
        <v>1</v>
      </c>
      <c r="Y614" s="9">
        <f t="shared" si="894"/>
        <v>1</v>
      </c>
      <c r="Z614" s="9">
        <f t="shared" si="895"/>
        <v>1</v>
      </c>
      <c r="AA614" s="9">
        <f t="shared" si="896"/>
        <v>1</v>
      </c>
      <c r="AB614" s="11" t="str">
        <f t="shared" si="897"/>
        <v xml:space="preserve">②
</v>
      </c>
      <c r="AD614" s="43">
        <f t="shared" si="898"/>
        <v>0</v>
      </c>
      <c r="AE614" s="43">
        <f t="shared" si="899"/>
        <v>12.5</v>
      </c>
      <c r="AF614" s="43">
        <f t="shared" si="900"/>
        <v>13</v>
      </c>
      <c r="AH614" s="12" t="str">
        <f t="shared" si="885"/>
        <v>17款　府支出金</v>
      </c>
      <c r="AI614" s="12" t="str">
        <f t="shared" si="886"/>
        <v>4項　府交付金</v>
      </c>
      <c r="AJ614" s="12" t="str">
        <f t="shared" si="887"/>
        <v>1目　総務費府交付金</v>
      </c>
      <c r="AK614" s="12" t="str">
        <f t="shared" si="888"/>
        <v>2節　総合相談事務費交付金</v>
      </c>
      <c r="AM614" s="12" t="str">
        <f t="shared" si="889"/>
        <v>17款　府支出金4項　府交付金1目　総務費府交付金2節　総合相談事務費交付金</v>
      </c>
      <c r="AP614" s="12" t="str">
        <f t="shared" si="890"/>
        <v>17款　府支出金4項　府交付金1目　総務費府交付金2節　総合相談事務費交付金</v>
      </c>
      <c r="AQ614" s="9" t="str">
        <f t="shared" si="891"/>
        <v>17款　府支出金4項　府交付金1目　総務費府交付金2節　総合相談事務費交付金市民局</v>
      </c>
    </row>
    <row r="615" spans="1:43" ht="26.4">
      <c r="A615" s="90">
        <f t="shared" si="884"/>
        <v>608</v>
      </c>
      <c r="B615" s="45"/>
      <c r="C615" s="45"/>
      <c r="D615" s="45"/>
      <c r="E615" s="107" t="s">
        <v>248</v>
      </c>
      <c r="F615" s="107" t="s">
        <v>833</v>
      </c>
      <c r="G615" s="47" t="s">
        <v>673</v>
      </c>
      <c r="H615" s="41">
        <v>4188445</v>
      </c>
      <c r="I615" s="41"/>
      <c r="J615" s="41">
        <f t="shared" si="806"/>
        <v>-4188445</v>
      </c>
      <c r="K615" s="42"/>
      <c r="L615" s="121"/>
      <c r="M615" s="115" t="str">
        <f t="shared" si="807"/>
        <v/>
      </c>
      <c r="N615" s="29" t="str">
        <f t="shared" si="901"/>
        <v>-</v>
      </c>
      <c r="O615" s="29" t="str">
        <f t="shared" si="902"/>
        <v>-</v>
      </c>
      <c r="P615" s="29" t="str">
        <f t="shared" si="903"/>
        <v>-</v>
      </c>
      <c r="Q615" s="29" t="str">
        <f t="shared" si="904"/>
        <v>節</v>
      </c>
      <c r="R615" s="29" t="str">
        <f t="shared" si="905"/>
        <v>事項</v>
      </c>
      <c r="U615" s="9" t="s">
        <v>1168</v>
      </c>
      <c r="V615" s="136" t="str">
        <f t="shared" si="892"/>
        <v>財政局</v>
      </c>
      <c r="X615" s="9">
        <f t="shared" si="893"/>
        <v>1</v>
      </c>
      <c r="Y615" s="9">
        <f t="shared" si="894"/>
        <v>1</v>
      </c>
      <c r="Z615" s="9">
        <f t="shared" si="895"/>
        <v>1</v>
      </c>
      <c r="AA615" s="9">
        <f t="shared" si="896"/>
        <v>1</v>
      </c>
      <c r="AB615" s="11" t="str">
        <f t="shared" si="897"/>
        <v xml:space="preserve">②
</v>
      </c>
      <c r="AD615" s="43">
        <f t="shared" si="898"/>
        <v>0</v>
      </c>
      <c r="AE615" s="43">
        <f t="shared" si="899"/>
        <v>10.5</v>
      </c>
      <c r="AF615" s="43">
        <f t="shared" si="900"/>
        <v>12</v>
      </c>
      <c r="AH615" s="12" t="str">
        <f t="shared" si="885"/>
        <v>17款　府支出金</v>
      </c>
      <c r="AI615" s="12" t="str">
        <f t="shared" si="886"/>
        <v>4項　府交付金</v>
      </c>
      <c r="AJ615" s="12" t="str">
        <f t="shared" si="887"/>
        <v>1目　総務費府交付金</v>
      </c>
      <c r="AK615" s="12" t="str">
        <f t="shared" si="888"/>
        <v>3節　府民税徴収交付金</v>
      </c>
      <c r="AM615" s="12" t="str">
        <f t="shared" si="889"/>
        <v>17款　府支出金4項　府交付金1目　総務費府交付金3節　府民税徴収交付金</v>
      </c>
      <c r="AP615" s="12" t="str">
        <f t="shared" si="890"/>
        <v>17款　府支出金4項　府交付金1目　総務費府交付金3節　府民税徴収交付金</v>
      </c>
      <c r="AQ615" s="9" t="str">
        <f t="shared" si="891"/>
        <v>17款　府支出金4項　府交付金1目　総務費府交付金3節　府民税徴収交付金財政局</v>
      </c>
    </row>
    <row r="616" spans="1:43" ht="26.4">
      <c r="A616" s="90">
        <f t="shared" si="884"/>
        <v>609</v>
      </c>
      <c r="B616" s="45"/>
      <c r="C616" s="45"/>
      <c r="D616" s="45"/>
      <c r="E616" s="107" t="s">
        <v>249</v>
      </c>
      <c r="F616" s="46" t="s">
        <v>859</v>
      </c>
      <c r="G616" s="47" t="s">
        <v>805</v>
      </c>
      <c r="H616" s="41">
        <v>133095</v>
      </c>
      <c r="I616" s="41"/>
      <c r="J616" s="41">
        <f t="shared" si="806"/>
        <v>-133095</v>
      </c>
      <c r="K616" s="42"/>
      <c r="L616" s="121"/>
      <c r="M616" s="115" t="str">
        <f t="shared" si="807"/>
        <v/>
      </c>
      <c r="N616" s="29" t="str">
        <f t="shared" si="901"/>
        <v>-</v>
      </c>
      <c r="O616" s="29" t="str">
        <f t="shared" si="902"/>
        <v>-</v>
      </c>
      <c r="P616" s="29" t="str">
        <f t="shared" si="903"/>
        <v>-</v>
      </c>
      <c r="Q616" s="29" t="str">
        <f t="shared" si="904"/>
        <v>節</v>
      </c>
      <c r="R616" s="29" t="str">
        <f t="shared" si="905"/>
        <v>事項</v>
      </c>
      <c r="U616" s="9" t="s">
        <v>1168</v>
      </c>
      <c r="V616" s="136" t="str">
        <f t="shared" si="892"/>
        <v>都市計画局</v>
      </c>
      <c r="X616" s="9">
        <f t="shared" si="893"/>
        <v>1</v>
      </c>
      <c r="Y616" s="9">
        <f t="shared" si="894"/>
        <v>1</v>
      </c>
      <c r="Z616" s="9">
        <f t="shared" si="895"/>
        <v>1</v>
      </c>
      <c r="AA616" s="9">
        <f t="shared" si="896"/>
        <v>1</v>
      </c>
      <c r="AB616" s="11" t="str">
        <f t="shared" si="897"/>
        <v xml:space="preserve">②
</v>
      </c>
      <c r="AD616" s="43">
        <f t="shared" si="898"/>
        <v>0</v>
      </c>
      <c r="AE616" s="43">
        <f t="shared" si="899"/>
        <v>10.5</v>
      </c>
      <c r="AF616" s="43">
        <f t="shared" si="900"/>
        <v>11</v>
      </c>
      <c r="AH616" s="12" t="str">
        <f t="shared" si="885"/>
        <v>17款　府支出金</v>
      </c>
      <c r="AI616" s="12" t="str">
        <f t="shared" si="886"/>
        <v>4項　府交付金</v>
      </c>
      <c r="AJ616" s="12" t="str">
        <f t="shared" si="887"/>
        <v>1目　総務費府交付金</v>
      </c>
      <c r="AK616" s="12" t="str">
        <f t="shared" si="888"/>
        <v>4節　統計調査費交付金</v>
      </c>
      <c r="AM616" s="12" t="str">
        <f t="shared" si="889"/>
        <v>17款　府支出金4項　府交付金1目　総務費府交付金4節　統計調査費交付金</v>
      </c>
      <c r="AP616" s="12" t="str">
        <f t="shared" si="890"/>
        <v>17款　府支出金4項　府交付金1目　総務費府交付金4節　統計調査費交付金</v>
      </c>
      <c r="AQ616" s="9" t="str">
        <f t="shared" si="891"/>
        <v>17款　府支出金4項　府交付金1目　総務費府交付金4節　統計調査費交付金都市計画局</v>
      </c>
    </row>
    <row r="617" spans="1:43" ht="27" customHeight="1">
      <c r="A617" s="148">
        <f t="shared" si="884"/>
        <v>610</v>
      </c>
      <c r="B617" s="45"/>
      <c r="C617" s="45"/>
      <c r="D617" s="56"/>
      <c r="E617" s="108" t="s">
        <v>1145</v>
      </c>
      <c r="F617" s="93" t="s">
        <v>1255</v>
      </c>
      <c r="G617" s="94" t="s">
        <v>613</v>
      </c>
      <c r="H617" s="51">
        <v>710587</v>
      </c>
      <c r="I617" s="51"/>
      <c r="J617" s="51">
        <f t="shared" si="806"/>
        <v>-710587</v>
      </c>
      <c r="K617" s="92"/>
      <c r="L617" s="122"/>
      <c r="M617" s="115" t="s">
        <v>1126</v>
      </c>
      <c r="N617" s="29" t="str">
        <f t="shared" si="901"/>
        <v>-</v>
      </c>
      <c r="O617" s="29" t="str">
        <f t="shared" si="902"/>
        <v>-</v>
      </c>
      <c r="P617" s="29" t="str">
        <f t="shared" si="903"/>
        <v>-</v>
      </c>
      <c r="Q617" s="29" t="str">
        <f t="shared" si="904"/>
        <v>節</v>
      </c>
      <c r="R617" s="29" t="str">
        <f t="shared" si="905"/>
        <v>事項</v>
      </c>
      <c r="U617" s="9" t="s">
        <v>1168</v>
      </c>
      <c r="V617" s="136" t="str">
        <f t="shared" si="892"/>
        <v>行政委員会
事務局</v>
      </c>
      <c r="X617" s="9">
        <f t="shared" si="893"/>
        <v>1</v>
      </c>
      <c r="Y617" s="9">
        <f t="shared" si="894"/>
        <v>1</v>
      </c>
      <c r="Z617" s="9">
        <f t="shared" si="895"/>
        <v>1</v>
      </c>
      <c r="AA617" s="9">
        <f t="shared" si="896"/>
        <v>1</v>
      </c>
      <c r="AB617" s="11" t="str">
        <f t="shared" si="897"/>
        <v xml:space="preserve">②
</v>
      </c>
      <c r="AD617" s="43">
        <f t="shared" si="898"/>
        <v>0</v>
      </c>
      <c r="AE617" s="43">
        <f t="shared" si="899"/>
        <v>13.5</v>
      </c>
      <c r="AF617" s="43">
        <f t="shared" si="900"/>
        <v>14</v>
      </c>
      <c r="AH617" s="12" t="str">
        <f t="shared" si="885"/>
        <v>17款　府支出金</v>
      </c>
      <c r="AI617" s="12" t="str">
        <f t="shared" si="886"/>
        <v>4項　府交付金</v>
      </c>
      <c r="AJ617" s="12" t="str">
        <f t="shared" si="887"/>
        <v>1目　総務費府交付金</v>
      </c>
      <c r="AK617" s="12" t="str">
        <f t="shared" si="888"/>
        <v>5節　参議院議員選挙費交付金</v>
      </c>
      <c r="AM617" s="12" t="str">
        <f t="shared" si="889"/>
        <v>17款　府支出金4項　府交付金1目　総務費府交付金5節　参議院議員選挙費交付金</v>
      </c>
      <c r="AP617" s="12" t="str">
        <f t="shared" si="890"/>
        <v>17款　府支出金4項　府交付金1目　総務費府交付金5節　参議院議員選挙費交付金</v>
      </c>
      <c r="AQ617" s="9" t="str">
        <f t="shared" si="891"/>
        <v>17款　府支出金4項　府交付金1目　総務費府交付金5節　参議院議員選挙費交付金行政委員会
事務局</v>
      </c>
    </row>
    <row r="618" spans="1:43" ht="27" thickBot="1">
      <c r="A618" s="149">
        <f t="shared" si="884"/>
        <v>611</v>
      </c>
      <c r="B618" s="153"/>
      <c r="C618" s="153"/>
      <c r="D618" s="428" t="s">
        <v>250</v>
      </c>
      <c r="E618" s="430"/>
      <c r="F618" s="63"/>
      <c r="G618" s="155"/>
      <c r="H618" s="65">
        <f>SUM(H619)</f>
        <v>611</v>
      </c>
      <c r="I618" s="65">
        <f>SUM(I619)</f>
        <v>0</v>
      </c>
      <c r="J618" s="65">
        <f t="shared" si="806"/>
        <v>-611</v>
      </c>
      <c r="K618" s="67"/>
      <c r="L618" s="124"/>
      <c r="M618" s="115" t="str">
        <f t="shared" si="807"/>
        <v/>
      </c>
      <c r="N618" s="29" t="str">
        <f t="shared" si="901"/>
        <v>-</v>
      </c>
      <c r="O618" s="29" t="str">
        <f t="shared" si="902"/>
        <v>-</v>
      </c>
      <c r="P618" s="29" t="str">
        <f t="shared" si="903"/>
        <v>目</v>
      </c>
      <c r="Q618" s="29" t="str">
        <f t="shared" si="904"/>
        <v>-</v>
      </c>
      <c r="R618" s="29" t="str">
        <f t="shared" si="905"/>
        <v>-</v>
      </c>
      <c r="U618" s="9" t="s">
        <v>1168</v>
      </c>
      <c r="V618" s="136" t="str">
        <f t="shared" si="892"/>
        <v/>
      </c>
      <c r="X618" s="9">
        <f t="shared" si="893"/>
        <v>1</v>
      </c>
      <c r="Y618" s="9">
        <f t="shared" si="894"/>
        <v>1</v>
      </c>
      <c r="Z618" s="9">
        <f t="shared" si="895"/>
        <v>1</v>
      </c>
      <c r="AA618" s="9">
        <f t="shared" si="896"/>
        <v>1</v>
      </c>
      <c r="AB618" s="11" t="str">
        <f t="shared" si="897"/>
        <v xml:space="preserve">②
</v>
      </c>
      <c r="AD618" s="43">
        <f t="shared" si="898"/>
        <v>9.5</v>
      </c>
      <c r="AE618" s="43">
        <f t="shared" si="899"/>
        <v>0</v>
      </c>
      <c r="AF618" s="43">
        <f t="shared" si="900"/>
        <v>0</v>
      </c>
      <c r="AH618" s="12" t="str">
        <f t="shared" si="885"/>
        <v>17款　府支出金</v>
      </c>
      <c r="AI618" s="12" t="str">
        <f t="shared" si="886"/>
        <v>4項　府交付金</v>
      </c>
      <c r="AJ618" s="12" t="str">
        <f t="shared" si="887"/>
        <v>2目　福祉費府交付金</v>
      </c>
      <c r="AK618" s="12">
        <f t="shared" si="888"/>
        <v>0</v>
      </c>
      <c r="AM618" s="12" t="str">
        <f t="shared" si="889"/>
        <v>17款　府支出金4項　府交付金2目　福祉費府交付金</v>
      </c>
      <c r="AP618" s="12" t="str">
        <f t="shared" si="890"/>
        <v>17款　府支出金4項　府交付金2目　福祉費府交付金</v>
      </c>
      <c r="AQ618" s="9" t="str">
        <f t="shared" si="891"/>
        <v>17款　府支出金4項　府交付金2目　福祉費府交付金</v>
      </c>
    </row>
    <row r="619" spans="1:43" ht="26.4">
      <c r="A619" s="148">
        <f t="shared" si="884"/>
        <v>612</v>
      </c>
      <c r="B619" s="45"/>
      <c r="C619" s="45"/>
      <c r="D619" s="45"/>
      <c r="E619" s="108" t="s">
        <v>251</v>
      </c>
      <c r="F619" s="93" t="s">
        <v>834</v>
      </c>
      <c r="G619" s="94" t="s">
        <v>91</v>
      </c>
      <c r="H619" s="51">
        <v>611</v>
      </c>
      <c r="I619" s="51"/>
      <c r="J619" s="51">
        <f t="shared" si="806"/>
        <v>-611</v>
      </c>
      <c r="K619" s="92"/>
      <c r="L619" s="122"/>
      <c r="M619" s="115" t="str">
        <f t="shared" si="807"/>
        <v/>
      </c>
      <c r="N619" s="29" t="str">
        <f t="shared" si="901"/>
        <v>-</v>
      </c>
      <c r="O619" s="29" t="str">
        <f t="shared" si="902"/>
        <v>-</v>
      </c>
      <c r="P619" s="29" t="str">
        <f t="shared" si="903"/>
        <v>-</v>
      </c>
      <c r="Q619" s="29" t="str">
        <f t="shared" si="904"/>
        <v>節</v>
      </c>
      <c r="R619" s="29" t="str">
        <f t="shared" si="905"/>
        <v>事項</v>
      </c>
      <c r="U619" s="9" t="s">
        <v>1168</v>
      </c>
      <c r="V619" s="136" t="str">
        <f t="shared" si="892"/>
        <v>福祉局</v>
      </c>
      <c r="X619" s="9">
        <f t="shared" si="893"/>
        <v>1</v>
      </c>
      <c r="Y619" s="9">
        <f t="shared" si="894"/>
        <v>1</v>
      </c>
      <c r="Z619" s="9">
        <f t="shared" si="895"/>
        <v>1</v>
      </c>
      <c r="AA619" s="9">
        <f t="shared" si="896"/>
        <v>1</v>
      </c>
      <c r="AB619" s="11" t="str">
        <f t="shared" si="897"/>
        <v xml:space="preserve">②
</v>
      </c>
      <c r="AD619" s="43">
        <f t="shared" si="898"/>
        <v>0</v>
      </c>
      <c r="AE619" s="43">
        <f t="shared" si="899"/>
        <v>13.5</v>
      </c>
      <c r="AF619" s="43">
        <f t="shared" si="900"/>
        <v>14</v>
      </c>
      <c r="AH619" s="12" t="str">
        <f t="shared" si="885"/>
        <v>17款　府支出金</v>
      </c>
      <c r="AI619" s="12" t="str">
        <f t="shared" si="886"/>
        <v>4項　府交付金</v>
      </c>
      <c r="AJ619" s="12" t="str">
        <f t="shared" si="887"/>
        <v>2目　福祉費府交付金</v>
      </c>
      <c r="AK619" s="12" t="str">
        <f t="shared" si="888"/>
        <v>1節　遺族等援護事務費交付金</v>
      </c>
      <c r="AM619" s="12" t="str">
        <f t="shared" si="889"/>
        <v>17款　府支出金4項　府交付金2目　福祉費府交付金1節　遺族等援護事務費交付金</v>
      </c>
      <c r="AP619" s="12" t="str">
        <f t="shared" si="890"/>
        <v>17款　府支出金4項　府交付金2目　福祉費府交付金1節　遺族等援護事務費交付金</v>
      </c>
      <c r="AQ619" s="9" t="str">
        <f t="shared" si="891"/>
        <v>17款　府支出金4項　府交付金2目　福祉費府交付金1節　遺族等援護事務費交付金福祉局</v>
      </c>
    </row>
    <row r="620" spans="1:43" ht="26.4">
      <c r="A620" s="90">
        <f t="shared" si="884"/>
        <v>613</v>
      </c>
      <c r="B620" s="45"/>
      <c r="C620" s="45"/>
      <c r="D620" s="331" t="s">
        <v>252</v>
      </c>
      <c r="E620" s="333"/>
      <c r="F620" s="46"/>
      <c r="G620" s="47"/>
      <c r="H620" s="41">
        <f>SUM(H621)</f>
        <v>28476</v>
      </c>
      <c r="I620" s="41">
        <f>SUM(I621)</f>
        <v>0</v>
      </c>
      <c r="J620" s="41">
        <f t="shared" si="806"/>
        <v>-28476</v>
      </c>
      <c r="K620" s="42"/>
      <c r="L620" s="121"/>
      <c r="M620" s="115" t="str">
        <f t="shared" si="807"/>
        <v/>
      </c>
      <c r="N620" s="29" t="str">
        <f t="shared" si="901"/>
        <v>-</v>
      </c>
      <c r="O620" s="29" t="str">
        <f t="shared" si="902"/>
        <v>-</v>
      </c>
      <c r="P620" s="29" t="str">
        <f t="shared" si="903"/>
        <v>目</v>
      </c>
      <c r="Q620" s="29" t="str">
        <f t="shared" si="904"/>
        <v>-</v>
      </c>
      <c r="R620" s="29" t="str">
        <f t="shared" si="905"/>
        <v>-</v>
      </c>
      <c r="U620" s="9" t="s">
        <v>1168</v>
      </c>
      <c r="V620" s="136" t="str">
        <f t="shared" si="892"/>
        <v/>
      </c>
      <c r="X620" s="9">
        <f t="shared" si="893"/>
        <v>1</v>
      </c>
      <c r="Y620" s="9">
        <f t="shared" si="894"/>
        <v>1</v>
      </c>
      <c r="Z620" s="9">
        <f t="shared" si="895"/>
        <v>1</v>
      </c>
      <c r="AA620" s="9">
        <f t="shared" si="896"/>
        <v>1</v>
      </c>
      <c r="AB620" s="11" t="str">
        <f t="shared" si="897"/>
        <v xml:space="preserve">②
</v>
      </c>
      <c r="AD620" s="43">
        <f t="shared" si="898"/>
        <v>9.5</v>
      </c>
      <c r="AE620" s="43">
        <f t="shared" si="899"/>
        <v>0</v>
      </c>
      <c r="AF620" s="43">
        <f t="shared" si="900"/>
        <v>0</v>
      </c>
      <c r="AH620" s="12" t="str">
        <f t="shared" si="885"/>
        <v>17款　府支出金</v>
      </c>
      <c r="AI620" s="12" t="str">
        <f t="shared" si="886"/>
        <v>4項　府交付金</v>
      </c>
      <c r="AJ620" s="12" t="str">
        <f t="shared" si="887"/>
        <v>3目　健康費府交付金</v>
      </c>
      <c r="AK620" s="12">
        <f t="shared" si="888"/>
        <v>0</v>
      </c>
      <c r="AM620" s="12" t="str">
        <f t="shared" si="889"/>
        <v>17款　府支出金4項　府交付金3目　健康費府交付金</v>
      </c>
      <c r="AP620" s="12" t="str">
        <f t="shared" si="890"/>
        <v>17款　府支出金4項　府交付金3目　健康費府交付金</v>
      </c>
      <c r="AQ620" s="9" t="str">
        <f t="shared" si="891"/>
        <v>17款　府支出金4項　府交付金3目　健康費府交付金</v>
      </c>
    </row>
    <row r="621" spans="1:43" ht="26.4">
      <c r="A621" s="90">
        <f t="shared" si="884"/>
        <v>614</v>
      </c>
      <c r="B621" s="45"/>
      <c r="C621" s="45"/>
      <c r="D621" s="44"/>
      <c r="E621" s="107" t="s">
        <v>253</v>
      </c>
      <c r="F621" s="107" t="s">
        <v>532</v>
      </c>
      <c r="G621" s="47" t="s">
        <v>82</v>
      </c>
      <c r="H621" s="41">
        <v>28476</v>
      </c>
      <c r="I621" s="41"/>
      <c r="J621" s="41">
        <f t="shared" si="806"/>
        <v>-28476</v>
      </c>
      <c r="K621" s="42"/>
      <c r="L621" s="121"/>
      <c r="M621" s="115" t="str">
        <f t="shared" si="807"/>
        <v/>
      </c>
      <c r="N621" s="29" t="str">
        <f t="shared" si="901"/>
        <v>-</v>
      </c>
      <c r="O621" s="29" t="str">
        <f t="shared" si="902"/>
        <v>-</v>
      </c>
      <c r="P621" s="29" t="str">
        <f t="shared" si="903"/>
        <v>-</v>
      </c>
      <c r="Q621" s="29" t="str">
        <f t="shared" si="904"/>
        <v>節</v>
      </c>
      <c r="R621" s="29" t="str">
        <f t="shared" si="905"/>
        <v>事項</v>
      </c>
      <c r="U621" s="9" t="s">
        <v>1168</v>
      </c>
      <c r="V621" s="136" t="str">
        <f t="shared" si="892"/>
        <v>健康局</v>
      </c>
      <c r="X621" s="9">
        <f t="shared" si="893"/>
        <v>1</v>
      </c>
      <c r="Y621" s="9">
        <f t="shared" si="894"/>
        <v>1</v>
      </c>
      <c r="Z621" s="9">
        <f t="shared" si="895"/>
        <v>1</v>
      </c>
      <c r="AA621" s="9">
        <f t="shared" si="896"/>
        <v>1</v>
      </c>
      <c r="AB621" s="11" t="str">
        <f t="shared" si="897"/>
        <v xml:space="preserve">②
</v>
      </c>
      <c r="AD621" s="43">
        <f t="shared" si="898"/>
        <v>0</v>
      </c>
      <c r="AE621" s="43">
        <f t="shared" si="899"/>
        <v>12.5</v>
      </c>
      <c r="AF621" s="43">
        <f t="shared" si="900"/>
        <v>13</v>
      </c>
      <c r="AH621" s="12" t="str">
        <f t="shared" si="885"/>
        <v>17款　府支出金</v>
      </c>
      <c r="AI621" s="12" t="str">
        <f t="shared" si="886"/>
        <v>4項　府交付金</v>
      </c>
      <c r="AJ621" s="12" t="str">
        <f t="shared" si="887"/>
        <v>3目　健康費府交付金</v>
      </c>
      <c r="AK621" s="12" t="str">
        <f t="shared" si="888"/>
        <v>1節　衛生行政事務費交付金</v>
      </c>
      <c r="AM621" s="12" t="str">
        <f t="shared" si="889"/>
        <v>17款　府支出金4項　府交付金3目　健康費府交付金1節　衛生行政事務費交付金</v>
      </c>
      <c r="AP621" s="12" t="str">
        <f t="shared" si="890"/>
        <v>17款　府支出金4項　府交付金3目　健康費府交付金1節　衛生行政事務費交付金</v>
      </c>
      <c r="AQ621" s="9" t="str">
        <f t="shared" si="891"/>
        <v>17款　府支出金4項　府交付金3目　健康費府交付金1節　衛生行政事務費交付金健康局</v>
      </c>
    </row>
    <row r="622" spans="1:43" ht="26.4">
      <c r="A622" s="90">
        <f t="shared" si="884"/>
        <v>615</v>
      </c>
      <c r="B622" s="45"/>
      <c r="C622" s="45"/>
      <c r="D622" s="331" t="s">
        <v>254</v>
      </c>
      <c r="E622" s="333"/>
      <c r="F622" s="46"/>
      <c r="G622" s="47"/>
      <c r="H622" s="41">
        <f>SUM(H623)</f>
        <v>180</v>
      </c>
      <c r="I622" s="41">
        <f>SUM(I623)</f>
        <v>0</v>
      </c>
      <c r="J622" s="41">
        <f t="shared" si="806"/>
        <v>-180</v>
      </c>
      <c r="K622" s="42"/>
      <c r="L622" s="121"/>
      <c r="M622" s="115" t="str">
        <f t="shared" si="807"/>
        <v/>
      </c>
      <c r="N622" s="29" t="str">
        <f t="shared" si="901"/>
        <v>-</v>
      </c>
      <c r="O622" s="29" t="str">
        <f t="shared" si="902"/>
        <v>-</v>
      </c>
      <c r="P622" s="29" t="str">
        <f t="shared" si="903"/>
        <v>目</v>
      </c>
      <c r="Q622" s="29" t="str">
        <f t="shared" si="904"/>
        <v>-</v>
      </c>
      <c r="R622" s="29" t="str">
        <f t="shared" si="905"/>
        <v>-</v>
      </c>
      <c r="U622" s="9" t="s">
        <v>1168</v>
      </c>
      <c r="V622" s="136" t="str">
        <f t="shared" si="892"/>
        <v/>
      </c>
      <c r="X622" s="9">
        <f t="shared" si="893"/>
        <v>1</v>
      </c>
      <c r="Y622" s="9">
        <f t="shared" si="894"/>
        <v>1</v>
      </c>
      <c r="Z622" s="9">
        <f t="shared" si="895"/>
        <v>1</v>
      </c>
      <c r="AA622" s="9">
        <f t="shared" si="896"/>
        <v>1</v>
      </c>
      <c r="AB622" s="11" t="str">
        <f t="shared" si="897"/>
        <v xml:space="preserve">②
</v>
      </c>
      <c r="AD622" s="43">
        <f t="shared" si="898"/>
        <v>13.5</v>
      </c>
      <c r="AE622" s="43">
        <f t="shared" si="899"/>
        <v>0</v>
      </c>
      <c r="AF622" s="43">
        <f t="shared" si="900"/>
        <v>0</v>
      </c>
      <c r="AH622" s="12" t="str">
        <f t="shared" si="885"/>
        <v>17款　府支出金</v>
      </c>
      <c r="AI622" s="12" t="str">
        <f t="shared" si="886"/>
        <v>4項　府交付金</v>
      </c>
      <c r="AJ622" s="12" t="str">
        <f t="shared" si="887"/>
        <v>4目　こども青少年費府交付金</v>
      </c>
      <c r="AK622" s="12">
        <f t="shared" si="888"/>
        <v>0</v>
      </c>
      <c r="AM622" s="12" t="str">
        <f t="shared" si="889"/>
        <v>17款　府支出金4項　府交付金4目　こども青少年費府交付金</v>
      </c>
      <c r="AP622" s="12" t="str">
        <f t="shared" si="890"/>
        <v>17款　府支出金4項　府交付金4目　こども青少年費府交付金</v>
      </c>
      <c r="AQ622" s="9" t="str">
        <f t="shared" si="891"/>
        <v>17款　府支出金4項　府交付金4目　こども青少年費府交付金</v>
      </c>
    </row>
    <row r="623" spans="1:43" ht="40.5" customHeight="1">
      <c r="A623" s="148">
        <f t="shared" si="884"/>
        <v>616</v>
      </c>
      <c r="B623" s="45"/>
      <c r="C623" s="45"/>
      <c r="D623" s="48"/>
      <c r="E623" s="108" t="s">
        <v>255</v>
      </c>
      <c r="F623" s="108" t="s">
        <v>1072</v>
      </c>
      <c r="G623" s="94" t="s">
        <v>614</v>
      </c>
      <c r="H623" s="51">
        <v>180</v>
      </c>
      <c r="I623" s="51"/>
      <c r="J623" s="51">
        <f t="shared" si="806"/>
        <v>-180</v>
      </c>
      <c r="K623" s="92"/>
      <c r="L623" s="122"/>
      <c r="M623" s="115" t="str">
        <f t="shared" si="807"/>
        <v/>
      </c>
      <c r="N623" s="29" t="str">
        <f t="shared" si="901"/>
        <v>-</v>
      </c>
      <c r="O623" s="29" t="str">
        <f t="shared" si="902"/>
        <v>-</v>
      </c>
      <c r="P623" s="29" t="str">
        <f t="shared" si="903"/>
        <v>-</v>
      </c>
      <c r="Q623" s="29" t="str">
        <f t="shared" si="904"/>
        <v>節</v>
      </c>
      <c r="R623" s="29" t="str">
        <f t="shared" si="905"/>
        <v>事項</v>
      </c>
      <c r="U623" s="9" t="s">
        <v>1168</v>
      </c>
      <c r="V623" s="136" t="str">
        <f t="shared" si="892"/>
        <v>こども
青少年局</v>
      </c>
      <c r="X623" s="9">
        <f t="shared" si="893"/>
        <v>1</v>
      </c>
      <c r="Y623" s="9">
        <f t="shared" si="894"/>
        <v>1</v>
      </c>
      <c r="Z623" s="9">
        <f t="shared" si="895"/>
        <v>2</v>
      </c>
      <c r="AA623" s="9">
        <f t="shared" si="896"/>
        <v>2</v>
      </c>
      <c r="AB623" s="11" t="str">
        <f t="shared" si="897"/>
        <v xml:space="preserve">③
</v>
      </c>
      <c r="AD623" s="43">
        <f t="shared" si="898"/>
        <v>0</v>
      </c>
      <c r="AE623" s="43">
        <f t="shared" si="899"/>
        <v>12.5</v>
      </c>
      <c r="AF623" s="43">
        <f t="shared" si="900"/>
        <v>19</v>
      </c>
      <c r="AH623" s="12" t="str">
        <f t="shared" si="885"/>
        <v>17款　府支出金</v>
      </c>
      <c r="AI623" s="12" t="str">
        <f t="shared" si="886"/>
        <v>4項　府交付金</v>
      </c>
      <c r="AJ623" s="12" t="str">
        <f t="shared" si="887"/>
        <v>4目　こども青少年費府交付金</v>
      </c>
      <c r="AK623" s="12" t="str">
        <f t="shared" si="888"/>
        <v>1節　こども青少年費交付金</v>
      </c>
      <c r="AM623" s="12" t="str">
        <f t="shared" si="889"/>
        <v>17款　府支出金4項　府交付金4目　こども青少年費府交付金1節　こども青少年費交付金</v>
      </c>
      <c r="AP623" s="12" t="str">
        <f t="shared" si="890"/>
        <v>17款　府支出金4項　府交付金4目　こども青少年費府交付金1節　こども青少年費交付金</v>
      </c>
      <c r="AQ623" s="9" t="str">
        <f t="shared" si="891"/>
        <v>17款　府支出金4項　府交付金4目　こども青少年費府交付金1節　こども青少年費交付金こども
青少年局</v>
      </c>
    </row>
    <row r="624" spans="1:43" ht="26.4">
      <c r="A624" s="90">
        <f t="shared" si="884"/>
        <v>617</v>
      </c>
      <c r="B624" s="45"/>
      <c r="C624" s="45"/>
      <c r="D624" s="331" t="s">
        <v>256</v>
      </c>
      <c r="E624" s="333"/>
      <c r="F624" s="46"/>
      <c r="G624" s="47"/>
      <c r="H624" s="41">
        <f>SUM(H625)</f>
        <v>20330</v>
      </c>
      <c r="I624" s="41">
        <f>SUM(I625)</f>
        <v>0</v>
      </c>
      <c r="J624" s="41">
        <f t="shared" ref="J624:J687" si="906">+I624-H624</f>
        <v>-20330</v>
      </c>
      <c r="K624" s="42"/>
      <c r="L624" s="121"/>
      <c r="M624" s="115" t="str">
        <f t="shared" ref="M624:M687" si="907">IF(AND(I624&lt;&gt;0,H624=0),"○","")</f>
        <v/>
      </c>
      <c r="N624" s="29" t="str">
        <f t="shared" si="901"/>
        <v>-</v>
      </c>
      <c r="O624" s="29" t="str">
        <f t="shared" si="902"/>
        <v>-</v>
      </c>
      <c r="P624" s="29" t="str">
        <f t="shared" si="903"/>
        <v>目</v>
      </c>
      <c r="Q624" s="29" t="str">
        <f t="shared" si="904"/>
        <v>-</v>
      </c>
      <c r="R624" s="29" t="str">
        <f t="shared" si="905"/>
        <v>-</v>
      </c>
      <c r="U624" s="9" t="s">
        <v>1168</v>
      </c>
      <c r="V624" s="136" t="str">
        <f t="shared" si="892"/>
        <v/>
      </c>
      <c r="X624" s="9">
        <f t="shared" si="893"/>
        <v>1</v>
      </c>
      <c r="Y624" s="9">
        <f t="shared" si="894"/>
        <v>1</v>
      </c>
      <c r="Z624" s="9">
        <f t="shared" si="895"/>
        <v>1</v>
      </c>
      <c r="AA624" s="9">
        <f t="shared" si="896"/>
        <v>1</v>
      </c>
      <c r="AB624" s="11" t="str">
        <f t="shared" si="897"/>
        <v xml:space="preserve">②
</v>
      </c>
      <c r="AD624" s="43">
        <f t="shared" si="898"/>
        <v>9.5</v>
      </c>
      <c r="AE624" s="43">
        <f t="shared" si="899"/>
        <v>0</v>
      </c>
      <c r="AF624" s="43">
        <f t="shared" si="900"/>
        <v>0</v>
      </c>
      <c r="AH624" s="12" t="str">
        <f t="shared" si="885"/>
        <v>17款　府支出金</v>
      </c>
      <c r="AI624" s="12" t="str">
        <f t="shared" si="886"/>
        <v>4項　府交付金</v>
      </c>
      <c r="AJ624" s="12" t="str">
        <f t="shared" si="887"/>
        <v>5目　環境費府交付金</v>
      </c>
      <c r="AK624" s="12">
        <f t="shared" si="888"/>
        <v>0</v>
      </c>
      <c r="AM624" s="12" t="str">
        <f t="shared" si="889"/>
        <v>17款　府支出金4項　府交付金5目　環境費府交付金</v>
      </c>
      <c r="AP624" s="12" t="str">
        <f t="shared" si="890"/>
        <v>17款　府支出金4項　府交付金5目　環境費府交付金</v>
      </c>
      <c r="AQ624" s="9" t="str">
        <f t="shared" si="891"/>
        <v>17款　府支出金4項　府交付金5目　環境費府交付金</v>
      </c>
    </row>
    <row r="625" spans="1:43" ht="26.4">
      <c r="A625" s="148">
        <f t="shared" si="884"/>
        <v>618</v>
      </c>
      <c r="B625" s="45"/>
      <c r="C625" s="45"/>
      <c r="D625" s="45"/>
      <c r="E625" s="108" t="s">
        <v>257</v>
      </c>
      <c r="F625" s="108" t="s">
        <v>1347</v>
      </c>
      <c r="G625" s="94" t="s">
        <v>98</v>
      </c>
      <c r="H625" s="51">
        <v>20330</v>
      </c>
      <c r="I625" s="51"/>
      <c r="J625" s="51">
        <f t="shared" si="906"/>
        <v>-20330</v>
      </c>
      <c r="K625" s="92"/>
      <c r="L625" s="122"/>
      <c r="M625" s="115" t="str">
        <f t="shared" si="907"/>
        <v/>
      </c>
      <c r="N625" s="29" t="str">
        <f t="shared" si="901"/>
        <v>-</v>
      </c>
      <c r="O625" s="29" t="str">
        <f t="shared" si="902"/>
        <v>-</v>
      </c>
      <c r="P625" s="29" t="str">
        <f t="shared" si="903"/>
        <v>-</v>
      </c>
      <c r="Q625" s="29" t="str">
        <f t="shared" si="904"/>
        <v>節</v>
      </c>
      <c r="R625" s="29" t="str">
        <f t="shared" si="905"/>
        <v>事項</v>
      </c>
      <c r="U625" s="9" t="s">
        <v>1168</v>
      </c>
      <c r="V625" s="136" t="str">
        <f t="shared" si="892"/>
        <v>環境局</v>
      </c>
      <c r="X625" s="9">
        <f t="shared" si="893"/>
        <v>1</v>
      </c>
      <c r="Y625" s="9">
        <f t="shared" si="894"/>
        <v>1</v>
      </c>
      <c r="Z625" s="9">
        <f t="shared" si="895"/>
        <v>1</v>
      </c>
      <c r="AA625" s="9">
        <f t="shared" si="896"/>
        <v>1</v>
      </c>
      <c r="AB625" s="11" t="str">
        <f t="shared" si="897"/>
        <v xml:space="preserve">②
</v>
      </c>
      <c r="AD625" s="43">
        <f t="shared" si="898"/>
        <v>0</v>
      </c>
      <c r="AE625" s="43">
        <f t="shared" si="899"/>
        <v>12.5</v>
      </c>
      <c r="AF625" s="43">
        <f t="shared" si="900"/>
        <v>14</v>
      </c>
      <c r="AH625" s="12" t="str">
        <f t="shared" si="885"/>
        <v>17款　府支出金</v>
      </c>
      <c r="AI625" s="12" t="str">
        <f t="shared" si="886"/>
        <v>4項　府交付金</v>
      </c>
      <c r="AJ625" s="12" t="str">
        <f t="shared" si="887"/>
        <v>5目　環境費府交付金</v>
      </c>
      <c r="AK625" s="12" t="str">
        <f t="shared" si="888"/>
        <v>1節　公害対策事務費交付金</v>
      </c>
      <c r="AM625" s="12" t="str">
        <f t="shared" si="889"/>
        <v>17款　府支出金4項　府交付金5目　環境費府交付金1節　公害対策事務費交付金</v>
      </c>
      <c r="AP625" s="12" t="str">
        <f t="shared" si="890"/>
        <v>17款　府支出金4項　府交付金5目　環境費府交付金1節　公害対策事務費交付金</v>
      </c>
      <c r="AQ625" s="9" t="str">
        <f t="shared" si="891"/>
        <v>17款　府支出金4項　府交付金5目　環境費府交付金1節　公害対策事務費交付金環境局</v>
      </c>
    </row>
    <row r="626" spans="1:43" ht="26.4">
      <c r="A626" s="90">
        <f t="shared" si="884"/>
        <v>619</v>
      </c>
      <c r="B626" s="45"/>
      <c r="C626" s="45"/>
      <c r="D626" s="331" t="s">
        <v>258</v>
      </c>
      <c r="E626" s="333"/>
      <c r="F626" s="46"/>
      <c r="G626" s="47"/>
      <c r="H626" s="41">
        <f>SUM(H627:H628)</f>
        <v>565</v>
      </c>
      <c r="I626" s="41">
        <f>SUM(I627:I628)</f>
        <v>0</v>
      </c>
      <c r="J626" s="41">
        <f t="shared" si="906"/>
        <v>-565</v>
      </c>
      <c r="K626" s="42"/>
      <c r="L626" s="121"/>
      <c r="M626" s="115" t="str">
        <f t="shared" si="907"/>
        <v/>
      </c>
      <c r="N626" s="29" t="str">
        <f t="shared" si="901"/>
        <v>-</v>
      </c>
      <c r="O626" s="29" t="str">
        <f t="shared" si="902"/>
        <v>-</v>
      </c>
      <c r="P626" s="29" t="str">
        <f t="shared" si="903"/>
        <v>目</v>
      </c>
      <c r="Q626" s="29" t="str">
        <f t="shared" si="904"/>
        <v>-</v>
      </c>
      <c r="R626" s="29" t="str">
        <f t="shared" si="905"/>
        <v>-</v>
      </c>
      <c r="U626" s="9" t="s">
        <v>1168</v>
      </c>
      <c r="V626" s="136" t="str">
        <f t="shared" si="892"/>
        <v/>
      </c>
      <c r="X626" s="9">
        <f t="shared" si="893"/>
        <v>1</v>
      </c>
      <c r="Y626" s="9">
        <f t="shared" si="894"/>
        <v>1</v>
      </c>
      <c r="Z626" s="9">
        <f t="shared" si="895"/>
        <v>1</v>
      </c>
      <c r="AA626" s="9">
        <f t="shared" si="896"/>
        <v>1</v>
      </c>
      <c r="AB626" s="11" t="str">
        <f t="shared" si="897"/>
        <v xml:space="preserve">②
</v>
      </c>
      <c r="AD626" s="43">
        <f t="shared" si="898"/>
        <v>11.5</v>
      </c>
      <c r="AE626" s="43">
        <f t="shared" si="899"/>
        <v>0</v>
      </c>
      <c r="AF626" s="43">
        <f t="shared" si="900"/>
        <v>0</v>
      </c>
      <c r="AH626" s="12" t="str">
        <f t="shared" si="885"/>
        <v>17款　府支出金</v>
      </c>
      <c r="AI626" s="12" t="str">
        <f t="shared" si="886"/>
        <v>4項　府交付金</v>
      </c>
      <c r="AJ626" s="12" t="str">
        <f t="shared" si="887"/>
        <v>6目　経済戦略費府交付金</v>
      </c>
      <c r="AK626" s="12">
        <f t="shared" si="888"/>
        <v>0</v>
      </c>
      <c r="AM626" s="12" t="str">
        <f t="shared" si="889"/>
        <v>17款　府支出金4項　府交付金6目　経済戦略費府交付金</v>
      </c>
      <c r="AP626" s="12" t="str">
        <f t="shared" si="890"/>
        <v>17款　府支出金4項　府交付金6目　経済戦略費府交付金</v>
      </c>
      <c r="AQ626" s="9" t="str">
        <f t="shared" si="891"/>
        <v>17款　府支出金4項　府交付金6目　経済戦略費府交付金</v>
      </c>
    </row>
    <row r="627" spans="1:43" ht="26.4">
      <c r="A627" s="90">
        <f t="shared" si="884"/>
        <v>620</v>
      </c>
      <c r="B627" s="45"/>
      <c r="C627" s="45"/>
      <c r="D627" s="44"/>
      <c r="E627" s="107" t="s">
        <v>1077</v>
      </c>
      <c r="F627" s="107" t="s">
        <v>860</v>
      </c>
      <c r="G627" s="47" t="s">
        <v>1074</v>
      </c>
      <c r="H627" s="41">
        <v>84</v>
      </c>
      <c r="I627" s="41"/>
      <c r="J627" s="41">
        <f t="shared" si="906"/>
        <v>-84</v>
      </c>
      <c r="K627" s="42"/>
      <c r="L627" s="121"/>
      <c r="M627" s="115" t="str">
        <f t="shared" si="907"/>
        <v/>
      </c>
      <c r="N627" s="29" t="str">
        <f t="shared" si="901"/>
        <v>-</v>
      </c>
      <c r="O627" s="29" t="str">
        <f t="shared" si="902"/>
        <v>-</v>
      </c>
      <c r="P627" s="29" t="str">
        <f t="shared" si="903"/>
        <v>-</v>
      </c>
      <c r="Q627" s="29" t="str">
        <f t="shared" si="904"/>
        <v>節</v>
      </c>
      <c r="R627" s="29" t="str">
        <f t="shared" si="905"/>
        <v>事項</v>
      </c>
      <c r="U627" s="9" t="s">
        <v>1168</v>
      </c>
      <c r="V627" s="136" t="str">
        <f t="shared" si="892"/>
        <v>経済戦略局</v>
      </c>
      <c r="X627" s="9">
        <f t="shared" si="893"/>
        <v>1</v>
      </c>
      <c r="Y627" s="9">
        <f t="shared" si="894"/>
        <v>1</v>
      </c>
      <c r="Z627" s="9">
        <f t="shared" si="895"/>
        <v>1</v>
      </c>
      <c r="AA627" s="9">
        <f t="shared" si="896"/>
        <v>1</v>
      </c>
      <c r="AB627" s="11" t="str">
        <f t="shared" si="897"/>
        <v xml:space="preserve">②
</v>
      </c>
      <c r="AD627" s="43">
        <f t="shared" si="898"/>
        <v>0</v>
      </c>
      <c r="AE627" s="43">
        <f t="shared" si="899"/>
        <v>12.5</v>
      </c>
      <c r="AF627" s="43">
        <f t="shared" si="900"/>
        <v>14</v>
      </c>
      <c r="AH627" s="12" t="str">
        <f t="shared" si="885"/>
        <v>17款　府支出金</v>
      </c>
      <c r="AI627" s="12" t="str">
        <f t="shared" si="886"/>
        <v>4項　府交付金</v>
      </c>
      <c r="AJ627" s="12" t="str">
        <f t="shared" si="887"/>
        <v>6目　経済戦略費府交付金</v>
      </c>
      <c r="AK627" s="12" t="str">
        <f t="shared" si="888"/>
        <v>1節　産業振興事務費交付金</v>
      </c>
      <c r="AM627" s="12" t="str">
        <f t="shared" si="889"/>
        <v>17款　府支出金4項　府交付金6目　経済戦略費府交付金1節　産業振興事務費交付金</v>
      </c>
      <c r="AP627" s="12" t="str">
        <f t="shared" si="890"/>
        <v>17款　府支出金4項　府交付金6目　経済戦略費府交付金1節　産業振興事務費交付金</v>
      </c>
      <c r="AQ627" s="9" t="str">
        <f t="shared" si="891"/>
        <v>17款　府支出金4項　府交付金6目　経済戦略費府交付金1節　産業振興事務費交付金経済戦略局</v>
      </c>
    </row>
    <row r="628" spans="1:43" ht="26.4">
      <c r="A628" s="90">
        <f t="shared" si="884"/>
        <v>621</v>
      </c>
      <c r="B628" s="45"/>
      <c r="C628" s="45"/>
      <c r="D628" s="48"/>
      <c r="E628" s="107" t="s">
        <v>1078</v>
      </c>
      <c r="F628" s="107" t="s">
        <v>1079</v>
      </c>
      <c r="G628" s="47" t="s">
        <v>1074</v>
      </c>
      <c r="H628" s="41">
        <v>481</v>
      </c>
      <c r="I628" s="41"/>
      <c r="J628" s="41">
        <f t="shared" si="906"/>
        <v>-481</v>
      </c>
      <c r="K628" s="42"/>
      <c r="L628" s="121"/>
      <c r="M628" s="115" t="str">
        <f t="shared" si="907"/>
        <v/>
      </c>
      <c r="N628" s="29" t="str">
        <f t="shared" si="901"/>
        <v>-</v>
      </c>
      <c r="O628" s="29" t="str">
        <f t="shared" si="902"/>
        <v>-</v>
      </c>
      <c r="P628" s="29" t="str">
        <f t="shared" si="903"/>
        <v>-</v>
      </c>
      <c r="Q628" s="29" t="str">
        <f t="shared" si="904"/>
        <v>節</v>
      </c>
      <c r="R628" s="29" t="str">
        <f t="shared" si="905"/>
        <v>事項</v>
      </c>
      <c r="U628" s="9" t="s">
        <v>1168</v>
      </c>
      <c r="V628" s="136" t="str">
        <f t="shared" si="892"/>
        <v>経済戦略局</v>
      </c>
      <c r="X628" s="9">
        <f t="shared" si="893"/>
        <v>1</v>
      </c>
      <c r="Y628" s="9">
        <f t="shared" si="894"/>
        <v>1</v>
      </c>
      <c r="Z628" s="9">
        <f t="shared" si="895"/>
        <v>1</v>
      </c>
      <c r="AA628" s="9">
        <f t="shared" si="896"/>
        <v>1</v>
      </c>
      <c r="AB628" s="11" t="str">
        <f t="shared" si="897"/>
        <v xml:space="preserve">②
</v>
      </c>
      <c r="AD628" s="43">
        <f t="shared" si="898"/>
        <v>0</v>
      </c>
      <c r="AE628" s="43">
        <f t="shared" si="899"/>
        <v>10.5</v>
      </c>
      <c r="AF628" s="43">
        <f t="shared" si="900"/>
        <v>11</v>
      </c>
      <c r="AH628" s="12" t="str">
        <f t="shared" si="885"/>
        <v>17款　府支出金</v>
      </c>
      <c r="AI628" s="12" t="str">
        <f t="shared" si="886"/>
        <v>4項　府交付金</v>
      </c>
      <c r="AJ628" s="12" t="str">
        <f t="shared" si="887"/>
        <v>6目　経済戦略費府交付金</v>
      </c>
      <c r="AK628" s="12" t="str">
        <f t="shared" si="888"/>
        <v>2節　農政事務費交付金</v>
      </c>
      <c r="AM628" s="12" t="str">
        <f t="shared" si="889"/>
        <v>17款　府支出金4項　府交付金6目　経済戦略費府交付金2節　農政事務費交付金</v>
      </c>
      <c r="AP628" s="12" t="str">
        <f t="shared" si="890"/>
        <v>17款　府支出金4項　府交付金6目　経済戦略費府交付金2節　農政事務費交付金</v>
      </c>
      <c r="AQ628" s="9" t="str">
        <f t="shared" si="891"/>
        <v>17款　府支出金4項　府交付金6目　経済戦略費府交付金2節　農政事務費交付金経済戦略局</v>
      </c>
    </row>
    <row r="629" spans="1:43" ht="26.4">
      <c r="A629" s="90">
        <f t="shared" si="884"/>
        <v>622</v>
      </c>
      <c r="B629" s="45"/>
      <c r="C629" s="45"/>
      <c r="D629" s="331" t="s">
        <v>259</v>
      </c>
      <c r="E629" s="333"/>
      <c r="F629" s="46"/>
      <c r="G629" s="47"/>
      <c r="H629" s="41">
        <f>SUM(H630:H634)</f>
        <v>8192</v>
      </c>
      <c r="I629" s="41">
        <f>SUM(I630:I634)</f>
        <v>0</v>
      </c>
      <c r="J629" s="41">
        <f t="shared" si="906"/>
        <v>-8192</v>
      </c>
      <c r="K629" s="42"/>
      <c r="L629" s="121"/>
      <c r="M629" s="115" t="str">
        <f t="shared" si="907"/>
        <v/>
      </c>
      <c r="N629" s="29" t="str">
        <f t="shared" si="901"/>
        <v>-</v>
      </c>
      <c r="O629" s="29" t="str">
        <f t="shared" si="902"/>
        <v>-</v>
      </c>
      <c r="P629" s="29" t="str">
        <f t="shared" si="903"/>
        <v>目</v>
      </c>
      <c r="Q629" s="29" t="str">
        <f t="shared" si="904"/>
        <v>-</v>
      </c>
      <c r="R629" s="29" t="str">
        <f t="shared" si="905"/>
        <v>-</v>
      </c>
      <c r="U629" s="9" t="s">
        <v>1168</v>
      </c>
      <c r="V629" s="136" t="str">
        <f t="shared" si="892"/>
        <v/>
      </c>
      <c r="X629" s="9">
        <f t="shared" si="893"/>
        <v>1</v>
      </c>
      <c r="Y629" s="9">
        <f t="shared" si="894"/>
        <v>1</v>
      </c>
      <c r="Z629" s="9">
        <f t="shared" si="895"/>
        <v>1</v>
      </c>
      <c r="AA629" s="9">
        <f t="shared" si="896"/>
        <v>1</v>
      </c>
      <c r="AB629" s="11" t="str">
        <f t="shared" si="897"/>
        <v xml:space="preserve">②
</v>
      </c>
      <c r="AD629" s="43">
        <f t="shared" si="898"/>
        <v>9.5</v>
      </c>
      <c r="AE629" s="43">
        <f t="shared" si="899"/>
        <v>0</v>
      </c>
      <c r="AF629" s="43">
        <f t="shared" si="900"/>
        <v>0</v>
      </c>
      <c r="AH629" s="12" t="str">
        <f t="shared" si="885"/>
        <v>17款　府支出金</v>
      </c>
      <c r="AI629" s="12" t="str">
        <f t="shared" si="886"/>
        <v>4項　府交付金</v>
      </c>
      <c r="AJ629" s="12" t="str">
        <f t="shared" si="887"/>
        <v>7目　土木費府交付金</v>
      </c>
      <c r="AK629" s="12">
        <f t="shared" si="888"/>
        <v>0</v>
      </c>
      <c r="AM629" s="12" t="str">
        <f t="shared" si="889"/>
        <v>17款　府支出金4項　府交付金7目　土木費府交付金</v>
      </c>
      <c r="AP629" s="12" t="str">
        <f t="shared" si="890"/>
        <v>17款　府支出金4項　府交付金7目　土木費府交付金</v>
      </c>
      <c r="AQ629" s="9" t="str">
        <f t="shared" si="891"/>
        <v>17款　府支出金4項　府交付金7目　土木費府交付金</v>
      </c>
    </row>
    <row r="630" spans="1:43" ht="26.4">
      <c r="A630" s="90">
        <f t="shared" si="884"/>
        <v>623</v>
      </c>
      <c r="B630" s="45"/>
      <c r="C630" s="45"/>
      <c r="D630" s="44"/>
      <c r="E630" s="107" t="s">
        <v>260</v>
      </c>
      <c r="F630" s="46" t="s">
        <v>861</v>
      </c>
      <c r="G630" s="47" t="s">
        <v>648</v>
      </c>
      <c r="H630" s="41">
        <v>6612</v>
      </c>
      <c r="I630" s="41"/>
      <c r="J630" s="41">
        <f t="shared" si="906"/>
        <v>-6612</v>
      </c>
      <c r="K630" s="42"/>
      <c r="L630" s="121"/>
      <c r="M630" s="115" t="str">
        <f t="shared" si="907"/>
        <v/>
      </c>
      <c r="N630" s="29" t="str">
        <f t="shared" si="901"/>
        <v>-</v>
      </c>
      <c r="O630" s="29" t="str">
        <f t="shared" si="902"/>
        <v>-</v>
      </c>
      <c r="P630" s="29" t="str">
        <f t="shared" si="903"/>
        <v>-</v>
      </c>
      <c r="Q630" s="29" t="str">
        <f t="shared" si="904"/>
        <v>節</v>
      </c>
      <c r="R630" s="29" t="str">
        <f t="shared" si="905"/>
        <v>事項</v>
      </c>
      <c r="U630" s="9" t="s">
        <v>1168</v>
      </c>
      <c r="V630" s="136" t="str">
        <f t="shared" si="892"/>
        <v>建設局</v>
      </c>
      <c r="X630" s="9">
        <f t="shared" si="893"/>
        <v>1</v>
      </c>
      <c r="Y630" s="9">
        <f t="shared" si="894"/>
        <v>1</v>
      </c>
      <c r="Z630" s="9">
        <f t="shared" si="895"/>
        <v>1</v>
      </c>
      <c r="AA630" s="9">
        <f t="shared" si="896"/>
        <v>1</v>
      </c>
      <c r="AB630" s="11" t="str">
        <f t="shared" si="897"/>
        <v xml:space="preserve">②
</v>
      </c>
      <c r="AD630" s="43">
        <f t="shared" si="898"/>
        <v>0</v>
      </c>
      <c r="AE630" s="43">
        <f t="shared" si="899"/>
        <v>12.5</v>
      </c>
      <c r="AF630" s="43">
        <f t="shared" si="900"/>
        <v>13</v>
      </c>
      <c r="AH630" s="12" t="str">
        <f t="shared" si="885"/>
        <v>17款　府支出金</v>
      </c>
      <c r="AI630" s="12" t="str">
        <f t="shared" si="886"/>
        <v>4項　府交付金</v>
      </c>
      <c r="AJ630" s="12" t="str">
        <f t="shared" si="887"/>
        <v>7目　土木費府交付金</v>
      </c>
      <c r="AK630" s="12" t="str">
        <f t="shared" si="888"/>
        <v>1節　緑化行政事務費交付金</v>
      </c>
      <c r="AM630" s="12" t="str">
        <f t="shared" si="889"/>
        <v>17款　府支出金4項　府交付金7目　土木費府交付金1節　緑化行政事務費交付金</v>
      </c>
      <c r="AP630" s="12" t="str">
        <f t="shared" si="890"/>
        <v>17款　府支出金4項　府交付金7目　土木費府交付金1節　緑化行政事務費交付金</v>
      </c>
      <c r="AQ630" s="9" t="str">
        <f t="shared" si="891"/>
        <v>17款　府支出金4項　府交付金7目　土木費府交付金1節　緑化行政事務費交付金建設局</v>
      </c>
    </row>
    <row r="631" spans="1:43" ht="26.4">
      <c r="A631" s="90">
        <f t="shared" si="884"/>
        <v>624</v>
      </c>
      <c r="B631" s="45"/>
      <c r="C631" s="45"/>
      <c r="D631" s="45"/>
      <c r="E631" s="107" t="s">
        <v>261</v>
      </c>
      <c r="F631" s="46" t="s">
        <v>862</v>
      </c>
      <c r="G631" s="47" t="s">
        <v>678</v>
      </c>
      <c r="H631" s="41">
        <v>774</v>
      </c>
      <c r="I631" s="41"/>
      <c r="J631" s="41">
        <f t="shared" si="906"/>
        <v>-774</v>
      </c>
      <c r="K631" s="42"/>
      <c r="L631" s="121"/>
      <c r="M631" s="115" t="str">
        <f t="shared" si="907"/>
        <v/>
      </c>
      <c r="N631" s="29" t="str">
        <f t="shared" si="901"/>
        <v>-</v>
      </c>
      <c r="O631" s="29" t="str">
        <f t="shared" si="902"/>
        <v>-</v>
      </c>
      <c r="P631" s="29" t="str">
        <f t="shared" si="903"/>
        <v>-</v>
      </c>
      <c r="Q631" s="29" t="str">
        <f t="shared" si="904"/>
        <v>節</v>
      </c>
      <c r="R631" s="29" t="str">
        <f t="shared" si="905"/>
        <v>事項</v>
      </c>
      <c r="U631" s="9" t="s">
        <v>1168</v>
      </c>
      <c r="V631" s="136" t="str">
        <f t="shared" si="892"/>
        <v>都市計画局</v>
      </c>
      <c r="X631" s="9">
        <f t="shared" si="893"/>
        <v>1</v>
      </c>
      <c r="Y631" s="9">
        <f t="shared" si="894"/>
        <v>1</v>
      </c>
      <c r="Z631" s="9">
        <f t="shared" si="895"/>
        <v>1</v>
      </c>
      <c r="AA631" s="9">
        <f t="shared" si="896"/>
        <v>1</v>
      </c>
      <c r="AB631" s="11" t="str">
        <f t="shared" si="897"/>
        <v xml:space="preserve">②
</v>
      </c>
      <c r="AD631" s="43">
        <f t="shared" si="898"/>
        <v>0</v>
      </c>
      <c r="AE631" s="43">
        <f t="shared" si="899"/>
        <v>10.5</v>
      </c>
      <c r="AF631" s="43">
        <f t="shared" si="900"/>
        <v>11</v>
      </c>
      <c r="AH631" s="12" t="str">
        <f t="shared" si="885"/>
        <v>17款　府支出金</v>
      </c>
      <c r="AI631" s="12" t="str">
        <f t="shared" si="886"/>
        <v>4項　府交付金</v>
      </c>
      <c r="AJ631" s="12" t="str">
        <f t="shared" si="887"/>
        <v>7目　土木費府交付金</v>
      </c>
      <c r="AK631" s="12" t="str">
        <f t="shared" si="888"/>
        <v>2節　計画調査費交付金</v>
      </c>
      <c r="AM631" s="12" t="str">
        <f t="shared" si="889"/>
        <v>17款　府支出金4項　府交付金7目　土木費府交付金2節　計画調査費交付金</v>
      </c>
      <c r="AP631" s="12" t="str">
        <f t="shared" si="890"/>
        <v>17款　府支出金4項　府交付金7目　土木費府交付金2節　計画調査費交付金</v>
      </c>
      <c r="AQ631" s="9" t="str">
        <f t="shared" si="891"/>
        <v>17款　府支出金4項　府交付金7目　土木費府交付金2節　計画調査費交付金都市計画局</v>
      </c>
    </row>
    <row r="632" spans="1:43" ht="39.6">
      <c r="A632" s="90">
        <f t="shared" si="884"/>
        <v>625</v>
      </c>
      <c r="B632" s="45"/>
      <c r="C632" s="45"/>
      <c r="D632" s="45"/>
      <c r="E632" s="107" t="s">
        <v>694</v>
      </c>
      <c r="F632" s="46" t="s">
        <v>680</v>
      </c>
      <c r="G632" s="47" t="s">
        <v>678</v>
      </c>
      <c r="H632" s="41">
        <v>754</v>
      </c>
      <c r="I632" s="41"/>
      <c r="J632" s="41">
        <f t="shared" si="906"/>
        <v>-754</v>
      </c>
      <c r="K632" s="42"/>
      <c r="L632" s="121"/>
      <c r="M632" s="115" t="str">
        <f t="shared" si="907"/>
        <v/>
      </c>
      <c r="N632" s="29" t="str">
        <f t="shared" si="901"/>
        <v>-</v>
      </c>
      <c r="O632" s="29" t="str">
        <f t="shared" si="902"/>
        <v>-</v>
      </c>
      <c r="P632" s="29" t="str">
        <f t="shared" si="903"/>
        <v>-</v>
      </c>
      <c r="Q632" s="29" t="str">
        <f t="shared" si="904"/>
        <v>節</v>
      </c>
      <c r="R632" s="29" t="str">
        <f t="shared" si="905"/>
        <v>事項</v>
      </c>
      <c r="U632" s="9" t="s">
        <v>1168</v>
      </c>
      <c r="V632" s="136" t="str">
        <f t="shared" si="892"/>
        <v>都市計画局</v>
      </c>
      <c r="X632" s="9">
        <f t="shared" si="893"/>
        <v>1</v>
      </c>
      <c r="Y632" s="9">
        <f t="shared" si="894"/>
        <v>2</v>
      </c>
      <c r="Z632" s="9">
        <f t="shared" si="895"/>
        <v>1</v>
      </c>
      <c r="AA632" s="9">
        <f t="shared" si="896"/>
        <v>2</v>
      </c>
      <c r="AB632" s="11" t="str">
        <f t="shared" si="897"/>
        <v xml:space="preserve">③
</v>
      </c>
      <c r="AD632" s="43">
        <f t="shared" si="898"/>
        <v>0</v>
      </c>
      <c r="AE632" s="43">
        <f t="shared" si="899"/>
        <v>14.5</v>
      </c>
      <c r="AF632" s="43">
        <f t="shared" si="900"/>
        <v>15</v>
      </c>
      <c r="AH632" s="12" t="str">
        <f t="shared" si="885"/>
        <v>17款　府支出金</v>
      </c>
      <c r="AI632" s="12" t="str">
        <f t="shared" si="886"/>
        <v>4項　府交付金</v>
      </c>
      <c r="AJ632" s="12" t="str">
        <f t="shared" si="887"/>
        <v>7目　土木費府交付金</v>
      </c>
      <c r="AK632" s="12" t="str">
        <f t="shared" si="888"/>
        <v>3節　建築指導行政事務費交付金</v>
      </c>
      <c r="AM632" s="12" t="str">
        <f t="shared" si="889"/>
        <v>17款　府支出金4項　府交付金7目　土木費府交付金3節　建築指導行政事務費交付金</v>
      </c>
      <c r="AP632" s="12" t="str">
        <f t="shared" si="890"/>
        <v>17款　府支出金4項　府交付金7目　土木費府交付金3節　建築指導行政事務費交付金</v>
      </c>
      <c r="AQ632" s="9" t="str">
        <f t="shared" si="891"/>
        <v>17款　府支出金4項　府交付金7目　土木費府交付金3節　建築指導行政事務費交付金都市計画局</v>
      </c>
    </row>
    <row r="633" spans="1:43" ht="26.4">
      <c r="A633" s="90">
        <f t="shared" si="884"/>
        <v>626</v>
      </c>
      <c r="B633" s="45"/>
      <c r="C633" s="45"/>
      <c r="D633" s="45"/>
      <c r="E633" s="107" t="s">
        <v>695</v>
      </c>
      <c r="F633" s="46" t="s">
        <v>956</v>
      </c>
      <c r="G633" s="47" t="s">
        <v>665</v>
      </c>
      <c r="H633" s="41">
        <v>26</v>
      </c>
      <c r="I633" s="41"/>
      <c r="J633" s="41">
        <f t="shared" si="906"/>
        <v>-26</v>
      </c>
      <c r="K633" s="42"/>
      <c r="L633" s="121"/>
      <c r="M633" s="115" t="str">
        <f t="shared" si="907"/>
        <v/>
      </c>
      <c r="N633" s="29" t="str">
        <f t="shared" si="901"/>
        <v>-</v>
      </c>
      <c r="O633" s="29" t="str">
        <f t="shared" si="902"/>
        <v>-</v>
      </c>
      <c r="P633" s="29" t="str">
        <f t="shared" si="903"/>
        <v>-</v>
      </c>
      <c r="Q633" s="29" t="str">
        <f t="shared" si="904"/>
        <v>節</v>
      </c>
      <c r="R633" s="29" t="str">
        <f t="shared" si="905"/>
        <v>事項</v>
      </c>
      <c r="U633" s="9" t="s">
        <v>1168</v>
      </c>
      <c r="V633" s="136" t="str">
        <f t="shared" si="892"/>
        <v>都市整備局</v>
      </c>
      <c r="X633" s="9">
        <f t="shared" si="893"/>
        <v>1</v>
      </c>
      <c r="Y633" s="9">
        <f t="shared" si="894"/>
        <v>1</v>
      </c>
      <c r="Z633" s="9">
        <f t="shared" si="895"/>
        <v>1</v>
      </c>
      <c r="AA633" s="9">
        <f t="shared" si="896"/>
        <v>1</v>
      </c>
      <c r="AB633" s="11" t="str">
        <f t="shared" si="897"/>
        <v xml:space="preserve">②
</v>
      </c>
      <c r="AD633" s="43">
        <f t="shared" si="898"/>
        <v>0</v>
      </c>
      <c r="AE633" s="43">
        <f t="shared" si="899"/>
        <v>12.5</v>
      </c>
      <c r="AF633" s="43">
        <f t="shared" si="900"/>
        <v>13</v>
      </c>
      <c r="AH633" s="12" t="str">
        <f t="shared" si="885"/>
        <v>17款　府支出金</v>
      </c>
      <c r="AI633" s="12" t="str">
        <f t="shared" si="886"/>
        <v>4項　府交付金</v>
      </c>
      <c r="AJ633" s="12" t="str">
        <f t="shared" si="887"/>
        <v>7目　土木費府交付金</v>
      </c>
      <c r="AK633" s="12" t="str">
        <f t="shared" si="888"/>
        <v>4節　区画整理事業費交付金</v>
      </c>
      <c r="AM633" s="12" t="str">
        <f t="shared" si="889"/>
        <v>17款　府支出金4項　府交付金7目　土木費府交付金4節　区画整理事業費交付金</v>
      </c>
      <c r="AP633" s="12" t="str">
        <f t="shared" si="890"/>
        <v>17款　府支出金4項　府交付金7目　土木費府交付金4節　区画整理事業費交付金</v>
      </c>
      <c r="AQ633" s="9" t="str">
        <f t="shared" si="891"/>
        <v>17款　府支出金4項　府交付金7目　土木費府交付金4節　区画整理事業費交付金都市整備局</v>
      </c>
    </row>
    <row r="634" spans="1:43" ht="26.4">
      <c r="A634" s="90">
        <f t="shared" si="884"/>
        <v>627</v>
      </c>
      <c r="B634" s="45"/>
      <c r="C634" s="45"/>
      <c r="D634" s="45"/>
      <c r="E634" s="107" t="s">
        <v>696</v>
      </c>
      <c r="F634" s="46" t="s">
        <v>957</v>
      </c>
      <c r="G634" s="47" t="s">
        <v>665</v>
      </c>
      <c r="H634" s="41">
        <v>26</v>
      </c>
      <c r="I634" s="41"/>
      <c r="J634" s="41">
        <f t="shared" si="906"/>
        <v>-26</v>
      </c>
      <c r="K634" s="42"/>
      <c r="L634" s="121"/>
      <c r="M634" s="115" t="str">
        <f t="shared" si="907"/>
        <v/>
      </c>
      <c r="N634" s="29" t="str">
        <f t="shared" si="901"/>
        <v>-</v>
      </c>
      <c r="O634" s="29" t="str">
        <f t="shared" si="902"/>
        <v>-</v>
      </c>
      <c r="P634" s="29" t="str">
        <f t="shared" si="903"/>
        <v>-</v>
      </c>
      <c r="Q634" s="29" t="str">
        <f t="shared" si="904"/>
        <v>節</v>
      </c>
      <c r="R634" s="29" t="str">
        <f t="shared" si="905"/>
        <v>事項</v>
      </c>
      <c r="U634" s="9" t="s">
        <v>1168</v>
      </c>
      <c r="V634" s="136" t="str">
        <f t="shared" si="892"/>
        <v>都市整備局</v>
      </c>
      <c r="X634" s="9">
        <f t="shared" si="893"/>
        <v>1</v>
      </c>
      <c r="Y634" s="9">
        <f t="shared" si="894"/>
        <v>1</v>
      </c>
      <c r="Z634" s="9">
        <f t="shared" si="895"/>
        <v>1</v>
      </c>
      <c r="AA634" s="9">
        <f t="shared" si="896"/>
        <v>1</v>
      </c>
      <c r="AB634" s="11" t="str">
        <f t="shared" si="897"/>
        <v xml:space="preserve">②
</v>
      </c>
      <c r="AD634" s="43">
        <f t="shared" si="898"/>
        <v>0</v>
      </c>
      <c r="AE634" s="43">
        <f t="shared" si="899"/>
        <v>13.5</v>
      </c>
      <c r="AF634" s="43">
        <f t="shared" si="900"/>
        <v>14</v>
      </c>
      <c r="AH634" s="12" t="str">
        <f t="shared" si="885"/>
        <v>17款　府支出金</v>
      </c>
      <c r="AI634" s="12" t="str">
        <f t="shared" si="886"/>
        <v>4項　府交付金</v>
      </c>
      <c r="AJ634" s="12" t="str">
        <f t="shared" si="887"/>
        <v>7目　土木費府交付金</v>
      </c>
      <c r="AK634" s="12" t="str">
        <f t="shared" si="888"/>
        <v>5節　都市再開発事業費交付金</v>
      </c>
      <c r="AM634" s="12" t="str">
        <f t="shared" si="889"/>
        <v>17款　府支出金4項　府交付金7目　土木費府交付金5節　都市再開発事業費交付金</v>
      </c>
      <c r="AP634" s="12" t="str">
        <f t="shared" si="890"/>
        <v>17款　府支出金4項　府交付金7目　土木費府交付金5節　都市再開発事業費交付金</v>
      </c>
      <c r="AQ634" s="9" t="str">
        <f t="shared" si="891"/>
        <v>17款　府支出金4項　府交付金7目　土木費府交付金5節　都市再開発事業費交付金都市整備局</v>
      </c>
    </row>
    <row r="635" spans="1:43" ht="26.4">
      <c r="A635" s="90">
        <f t="shared" si="884"/>
        <v>628</v>
      </c>
      <c r="B635" s="45"/>
      <c r="C635" s="45"/>
      <c r="D635" s="331" t="s">
        <v>262</v>
      </c>
      <c r="E635" s="333"/>
      <c r="F635" s="46"/>
      <c r="G635" s="47"/>
      <c r="H635" s="41">
        <f>SUM(H636)</f>
        <v>32</v>
      </c>
      <c r="I635" s="41">
        <f>SUM(I636)</f>
        <v>0</v>
      </c>
      <c r="J635" s="41">
        <f t="shared" si="906"/>
        <v>-32</v>
      </c>
      <c r="K635" s="42"/>
      <c r="L635" s="121"/>
      <c r="M635" s="115" t="str">
        <f t="shared" si="907"/>
        <v/>
      </c>
      <c r="N635" s="29" t="str">
        <f t="shared" si="901"/>
        <v>-</v>
      </c>
      <c r="O635" s="29" t="str">
        <f t="shared" si="902"/>
        <v>-</v>
      </c>
      <c r="P635" s="29" t="str">
        <f t="shared" si="903"/>
        <v>目</v>
      </c>
      <c r="Q635" s="29" t="str">
        <f t="shared" si="904"/>
        <v>-</v>
      </c>
      <c r="R635" s="29" t="str">
        <f t="shared" si="905"/>
        <v>-</v>
      </c>
      <c r="U635" s="9" t="s">
        <v>1168</v>
      </c>
      <c r="V635" s="136" t="str">
        <f t="shared" si="892"/>
        <v/>
      </c>
      <c r="X635" s="9">
        <f t="shared" si="893"/>
        <v>1</v>
      </c>
      <c r="Y635" s="9">
        <f t="shared" si="894"/>
        <v>1</v>
      </c>
      <c r="Z635" s="9">
        <f t="shared" si="895"/>
        <v>1</v>
      </c>
      <c r="AA635" s="9">
        <f t="shared" si="896"/>
        <v>1</v>
      </c>
      <c r="AB635" s="11" t="str">
        <f t="shared" si="897"/>
        <v xml:space="preserve">②
</v>
      </c>
      <c r="AD635" s="43">
        <f t="shared" si="898"/>
        <v>9.5</v>
      </c>
      <c r="AE635" s="43">
        <f t="shared" si="899"/>
        <v>0</v>
      </c>
      <c r="AF635" s="43">
        <f t="shared" si="900"/>
        <v>0</v>
      </c>
      <c r="AH635" s="12" t="str">
        <f t="shared" si="885"/>
        <v>17款　府支出金</v>
      </c>
      <c r="AI635" s="12" t="str">
        <f t="shared" si="886"/>
        <v>4項　府交付金</v>
      </c>
      <c r="AJ635" s="12" t="str">
        <f t="shared" si="887"/>
        <v>8目　港湾費府交付金</v>
      </c>
      <c r="AK635" s="12">
        <f t="shared" si="888"/>
        <v>0</v>
      </c>
      <c r="AM635" s="12" t="str">
        <f t="shared" si="889"/>
        <v>17款　府支出金4項　府交付金8目　港湾費府交付金</v>
      </c>
      <c r="AP635" s="12" t="str">
        <f t="shared" si="890"/>
        <v>17款　府支出金4項　府交付金8目　港湾費府交付金</v>
      </c>
      <c r="AQ635" s="9" t="str">
        <f t="shared" si="891"/>
        <v>17款　府支出金4項　府交付金8目　港湾費府交付金</v>
      </c>
    </row>
    <row r="636" spans="1:43" ht="39.6">
      <c r="A636" s="90">
        <f t="shared" si="884"/>
        <v>629</v>
      </c>
      <c r="B636" s="45"/>
      <c r="C636" s="45"/>
      <c r="D636" s="45"/>
      <c r="E636" s="108" t="s">
        <v>890</v>
      </c>
      <c r="F636" s="107" t="s">
        <v>651</v>
      </c>
      <c r="G636" s="47" t="s">
        <v>492</v>
      </c>
      <c r="H636" s="41">
        <v>32</v>
      </c>
      <c r="I636" s="41"/>
      <c r="J636" s="41">
        <f t="shared" si="906"/>
        <v>-32</v>
      </c>
      <c r="K636" s="42"/>
      <c r="L636" s="121"/>
      <c r="M636" s="115" t="str">
        <f t="shared" si="907"/>
        <v/>
      </c>
      <c r="N636" s="29" t="str">
        <f t="shared" si="901"/>
        <v>-</v>
      </c>
      <c r="O636" s="29" t="str">
        <f t="shared" si="902"/>
        <v>-</v>
      </c>
      <c r="P636" s="29" t="str">
        <f t="shared" si="903"/>
        <v>-</v>
      </c>
      <c r="Q636" s="29" t="str">
        <f t="shared" si="904"/>
        <v>節</v>
      </c>
      <c r="R636" s="29" t="str">
        <f t="shared" si="905"/>
        <v>事項</v>
      </c>
      <c r="U636" s="9" t="s">
        <v>1168</v>
      </c>
      <c r="V636" s="136" t="str">
        <f t="shared" si="892"/>
        <v>港湾局</v>
      </c>
      <c r="X636" s="9">
        <f t="shared" si="893"/>
        <v>1</v>
      </c>
      <c r="Y636" s="9">
        <f t="shared" si="894"/>
        <v>2</v>
      </c>
      <c r="Z636" s="9">
        <f t="shared" si="895"/>
        <v>1</v>
      </c>
      <c r="AA636" s="9">
        <f t="shared" si="896"/>
        <v>2</v>
      </c>
      <c r="AB636" s="11" t="str">
        <f t="shared" si="897"/>
        <v xml:space="preserve">③
</v>
      </c>
      <c r="AD636" s="43">
        <f t="shared" si="898"/>
        <v>0</v>
      </c>
      <c r="AE636" s="43">
        <f t="shared" si="899"/>
        <v>14.5</v>
      </c>
      <c r="AF636" s="43">
        <f t="shared" si="900"/>
        <v>15</v>
      </c>
      <c r="AH636" s="12" t="str">
        <f t="shared" si="885"/>
        <v>17款　府支出金</v>
      </c>
      <c r="AI636" s="12" t="str">
        <f t="shared" si="886"/>
        <v>4項　府交付金</v>
      </c>
      <c r="AJ636" s="12" t="str">
        <f t="shared" si="887"/>
        <v>8目　港湾費府交付金</v>
      </c>
      <c r="AK636" s="12" t="str">
        <f t="shared" si="888"/>
        <v>1節　土地確認関係事務費交付金</v>
      </c>
      <c r="AM636" s="12" t="str">
        <f t="shared" si="889"/>
        <v>17款　府支出金4項　府交付金8目　港湾費府交付金1節　土地確認関係事務費交付金</v>
      </c>
      <c r="AP636" s="12" t="str">
        <f t="shared" si="890"/>
        <v>17款　府支出金4項　府交付金8目　港湾費府交付金1節　土地確認関係事務費交付金</v>
      </c>
      <c r="AQ636" s="9" t="str">
        <f t="shared" si="891"/>
        <v>17款　府支出金4項　府交付金8目　港湾費府交付金1節　土地確認関係事務費交付金港湾局</v>
      </c>
    </row>
    <row r="637" spans="1:43" ht="26.4">
      <c r="A637" s="90">
        <f t="shared" si="884"/>
        <v>630</v>
      </c>
      <c r="B637" s="45"/>
      <c r="C637" s="45"/>
      <c r="D637" s="331" t="s">
        <v>697</v>
      </c>
      <c r="E637" s="333"/>
      <c r="F637" s="46"/>
      <c r="G637" s="47"/>
      <c r="H637" s="41">
        <f>SUM(H638)</f>
        <v>8068</v>
      </c>
      <c r="I637" s="41">
        <f>SUM(I638)</f>
        <v>7008</v>
      </c>
      <c r="J637" s="41">
        <f t="shared" si="906"/>
        <v>-1060</v>
      </c>
      <c r="K637" s="42"/>
      <c r="L637" s="121"/>
      <c r="M637" s="115" t="str">
        <f t="shared" si="907"/>
        <v/>
      </c>
      <c r="N637" s="29" t="str">
        <f t="shared" si="901"/>
        <v>-</v>
      </c>
      <c r="O637" s="29" t="str">
        <f t="shared" si="902"/>
        <v>-</v>
      </c>
      <c r="P637" s="29" t="str">
        <f t="shared" si="903"/>
        <v>目</v>
      </c>
      <c r="Q637" s="29" t="str">
        <f t="shared" si="904"/>
        <v>-</v>
      </c>
      <c r="R637" s="29" t="str">
        <f t="shared" si="905"/>
        <v>-</v>
      </c>
      <c r="U637" s="9" t="s">
        <v>1168</v>
      </c>
      <c r="V637" s="136" t="str">
        <f t="shared" si="892"/>
        <v/>
      </c>
      <c r="X637" s="9">
        <f t="shared" si="893"/>
        <v>1</v>
      </c>
      <c r="Y637" s="9">
        <f t="shared" si="894"/>
        <v>1</v>
      </c>
      <c r="Z637" s="9">
        <f t="shared" si="895"/>
        <v>1</v>
      </c>
      <c r="AA637" s="9">
        <f t="shared" si="896"/>
        <v>1</v>
      </c>
      <c r="AB637" s="11" t="str">
        <f t="shared" si="897"/>
        <v xml:space="preserve">②
</v>
      </c>
      <c r="AD637" s="43">
        <f t="shared" si="898"/>
        <v>9.5</v>
      </c>
      <c r="AE637" s="43">
        <f t="shared" si="899"/>
        <v>0</v>
      </c>
      <c r="AF637" s="43">
        <f t="shared" si="900"/>
        <v>0</v>
      </c>
      <c r="AH637" s="12" t="str">
        <f t="shared" si="885"/>
        <v>17款　府支出金</v>
      </c>
      <c r="AI637" s="12" t="str">
        <f t="shared" si="886"/>
        <v>4項　府交付金</v>
      </c>
      <c r="AJ637" s="12" t="str">
        <f t="shared" si="887"/>
        <v>9目　消防費府交付金</v>
      </c>
      <c r="AK637" s="12">
        <f t="shared" si="888"/>
        <v>0</v>
      </c>
      <c r="AM637" s="12" t="str">
        <f t="shared" si="889"/>
        <v>17款　府支出金4項　府交付金9目　消防費府交付金</v>
      </c>
      <c r="AP637" s="12" t="str">
        <f t="shared" si="890"/>
        <v>17款　府支出金4項　府交付金9目　消防費府交付金</v>
      </c>
      <c r="AQ637" s="9" t="str">
        <f t="shared" si="891"/>
        <v>17款　府支出金4項　府交付金9目　消防費府交付金</v>
      </c>
    </row>
    <row r="638" spans="1:43" ht="39.6">
      <c r="A638" s="90">
        <f t="shared" si="884"/>
        <v>631</v>
      </c>
      <c r="B638" s="48"/>
      <c r="C638" s="48"/>
      <c r="D638" s="103"/>
      <c r="E638" s="107" t="s">
        <v>263</v>
      </c>
      <c r="F638" s="46" t="s">
        <v>533</v>
      </c>
      <c r="G638" s="47" t="s">
        <v>115</v>
      </c>
      <c r="H638" s="41">
        <v>8068</v>
      </c>
      <c r="I638" s="178">
        <v>7008</v>
      </c>
      <c r="J638" s="41">
        <f t="shared" si="906"/>
        <v>-1060</v>
      </c>
      <c r="K638" s="42"/>
      <c r="L638" s="121"/>
      <c r="M638" s="115" t="str">
        <f t="shared" si="907"/>
        <v/>
      </c>
      <c r="N638" s="29" t="str">
        <f t="shared" si="901"/>
        <v>-</v>
      </c>
      <c r="O638" s="29" t="str">
        <f t="shared" si="902"/>
        <v>-</v>
      </c>
      <c r="P638" s="29" t="str">
        <f t="shared" si="903"/>
        <v>-</v>
      </c>
      <c r="Q638" s="29" t="str">
        <f t="shared" si="904"/>
        <v>節</v>
      </c>
      <c r="R638" s="29" t="str">
        <f t="shared" si="905"/>
        <v>事項</v>
      </c>
      <c r="U638" s="9" t="s">
        <v>1168</v>
      </c>
      <c r="V638" s="136" t="str">
        <f t="shared" si="892"/>
        <v>消防局</v>
      </c>
      <c r="X638" s="9">
        <f t="shared" si="893"/>
        <v>1</v>
      </c>
      <c r="Y638" s="9">
        <f t="shared" si="894"/>
        <v>2</v>
      </c>
      <c r="Z638" s="9">
        <f t="shared" si="895"/>
        <v>1</v>
      </c>
      <c r="AA638" s="9">
        <f t="shared" si="896"/>
        <v>2</v>
      </c>
      <c r="AB638" s="11" t="str">
        <f t="shared" si="897"/>
        <v xml:space="preserve">③
</v>
      </c>
      <c r="AD638" s="43">
        <f t="shared" si="898"/>
        <v>0</v>
      </c>
      <c r="AE638" s="43">
        <f t="shared" si="899"/>
        <v>14.5</v>
      </c>
      <c r="AF638" s="43">
        <f t="shared" si="900"/>
        <v>15</v>
      </c>
      <c r="AH638" s="12" t="str">
        <f t="shared" si="885"/>
        <v>17款　府支出金</v>
      </c>
      <c r="AI638" s="12" t="str">
        <f t="shared" si="886"/>
        <v>4項　府交付金</v>
      </c>
      <c r="AJ638" s="12" t="str">
        <f t="shared" si="887"/>
        <v>9目　消防費府交付金</v>
      </c>
      <c r="AK638" s="12" t="str">
        <f t="shared" si="888"/>
        <v>1節　産業保安行政事務費交付金</v>
      </c>
      <c r="AM638" s="12" t="str">
        <f t="shared" si="889"/>
        <v>17款　府支出金4項　府交付金9目　消防費府交付金1節　産業保安行政事務費交付金</v>
      </c>
      <c r="AP638" s="12" t="str">
        <f t="shared" si="890"/>
        <v>17款　府支出金4項　府交付金9目　消防費府交付金1節　産業保安行政事務費交付金</v>
      </c>
      <c r="AQ638" s="9" t="str">
        <f t="shared" si="891"/>
        <v>17款　府支出金4項　府交付金9目　消防費府交付金1節　産業保安行政事務費交付金消防局</v>
      </c>
    </row>
    <row r="639" spans="1:43" ht="26.4">
      <c r="A639" s="90">
        <f t="shared" si="884"/>
        <v>632</v>
      </c>
      <c r="B639" s="331" t="s">
        <v>909</v>
      </c>
      <c r="C639" s="332"/>
      <c r="D639" s="332"/>
      <c r="E639" s="333"/>
      <c r="F639" s="39"/>
      <c r="G639" s="40"/>
      <c r="H639" s="41">
        <f>SUMIFS(H$8:H$1151,$U$8:$U$1151,$U639,$O$8:$O$1151,$O$9)</f>
        <v>18352782</v>
      </c>
      <c r="I639" s="41">
        <f>SUMIFS($I$8:$I$1151,$U$8:$U$1151,$U639,$O$8:$O$1151,$O$9)</f>
        <v>0</v>
      </c>
      <c r="J639" s="41">
        <f t="shared" si="906"/>
        <v>-18352782</v>
      </c>
      <c r="K639" s="42"/>
      <c r="L639" s="120"/>
      <c r="M639" s="114" t="str">
        <f t="shared" si="907"/>
        <v/>
      </c>
      <c r="N639" s="29" t="str">
        <f t="shared" si="901"/>
        <v>款</v>
      </c>
      <c r="O639" s="29" t="str">
        <f t="shared" si="902"/>
        <v>-</v>
      </c>
      <c r="P639" s="29" t="str">
        <f t="shared" si="903"/>
        <v>-</v>
      </c>
      <c r="Q639" s="29" t="str">
        <f t="shared" si="904"/>
        <v>-</v>
      </c>
      <c r="R639" s="29" t="str">
        <f t="shared" si="905"/>
        <v>-</v>
      </c>
      <c r="U639" s="9" t="s">
        <v>1103</v>
      </c>
      <c r="V639" s="136" t="str">
        <f t="shared" si="892"/>
        <v/>
      </c>
      <c r="X639" s="9">
        <f t="shared" si="893"/>
        <v>1</v>
      </c>
      <c r="Y639" s="9">
        <f t="shared" si="894"/>
        <v>1</v>
      </c>
      <c r="Z639" s="9">
        <f t="shared" si="895"/>
        <v>1</v>
      </c>
      <c r="AA639" s="9">
        <f t="shared" si="896"/>
        <v>1</v>
      </c>
      <c r="AB639" s="11" t="str">
        <f t="shared" si="897"/>
        <v xml:space="preserve">②
</v>
      </c>
      <c r="AD639" s="43">
        <f t="shared" si="898"/>
        <v>0</v>
      </c>
      <c r="AE639" s="43">
        <f t="shared" si="899"/>
        <v>0</v>
      </c>
      <c r="AF639" s="43">
        <f t="shared" si="900"/>
        <v>0</v>
      </c>
      <c r="AH639" s="12" t="str">
        <f t="shared" si="885"/>
        <v>18款　財産収入</v>
      </c>
      <c r="AI639" s="12">
        <f t="shared" si="886"/>
        <v>0</v>
      </c>
      <c r="AJ639" s="12">
        <f t="shared" si="887"/>
        <v>0</v>
      </c>
      <c r="AK639" s="12">
        <f t="shared" si="888"/>
        <v>0</v>
      </c>
      <c r="AM639" s="12" t="str">
        <f t="shared" si="889"/>
        <v>18款　財産収入</v>
      </c>
      <c r="AP639" s="12" t="str">
        <f t="shared" si="890"/>
        <v>18款　財産収入</v>
      </c>
      <c r="AQ639" s="9" t="str">
        <f t="shared" si="891"/>
        <v>18款　財産収入</v>
      </c>
    </row>
    <row r="640" spans="1:43" ht="26.4">
      <c r="A640" s="90">
        <f t="shared" si="884"/>
        <v>633</v>
      </c>
      <c r="B640" s="52"/>
      <c r="C640" s="331" t="s">
        <v>264</v>
      </c>
      <c r="D640" s="332"/>
      <c r="E640" s="333"/>
      <c r="F640" s="39"/>
      <c r="G640" s="40"/>
      <c r="H640" s="41">
        <f>SUM(H641)</f>
        <v>12080632</v>
      </c>
      <c r="I640" s="41">
        <f>SUM(I641)</f>
        <v>0</v>
      </c>
      <c r="J640" s="41">
        <f t="shared" si="906"/>
        <v>-12080632</v>
      </c>
      <c r="K640" s="42"/>
      <c r="L640" s="121"/>
      <c r="M640" s="115" t="str">
        <f t="shared" si="907"/>
        <v/>
      </c>
      <c r="N640" s="29" t="str">
        <f t="shared" si="901"/>
        <v>-</v>
      </c>
      <c r="O640" s="29" t="str">
        <f t="shared" si="902"/>
        <v>項</v>
      </c>
      <c r="P640" s="29" t="str">
        <f t="shared" si="903"/>
        <v>-</v>
      </c>
      <c r="Q640" s="29" t="str">
        <f t="shared" si="904"/>
        <v>-</v>
      </c>
      <c r="R640" s="29" t="str">
        <f t="shared" si="905"/>
        <v>-</v>
      </c>
      <c r="U640" s="9" t="s">
        <v>1103</v>
      </c>
      <c r="V640" s="136" t="str">
        <f t="shared" si="892"/>
        <v/>
      </c>
      <c r="X640" s="9">
        <f t="shared" si="893"/>
        <v>1</v>
      </c>
      <c r="Y640" s="9">
        <f t="shared" si="894"/>
        <v>1</v>
      </c>
      <c r="Z640" s="9">
        <f t="shared" si="895"/>
        <v>1</v>
      </c>
      <c r="AA640" s="9">
        <f t="shared" si="896"/>
        <v>1</v>
      </c>
      <c r="AB640" s="11" t="str">
        <f t="shared" si="897"/>
        <v xml:space="preserve">②
</v>
      </c>
      <c r="AD640" s="43">
        <f t="shared" si="898"/>
        <v>0</v>
      </c>
      <c r="AE640" s="43">
        <f t="shared" si="899"/>
        <v>0</v>
      </c>
      <c r="AF640" s="43">
        <f t="shared" si="900"/>
        <v>0</v>
      </c>
      <c r="AH640" s="12" t="str">
        <f t="shared" si="885"/>
        <v>18款　財産収入</v>
      </c>
      <c r="AI640" s="12" t="str">
        <f t="shared" si="886"/>
        <v>1項　財産貸付収入</v>
      </c>
      <c r="AJ640" s="12">
        <f t="shared" si="887"/>
        <v>0</v>
      </c>
      <c r="AK640" s="12" t="str">
        <f t="shared" si="888"/>
        <v>事項</v>
      </c>
      <c r="AM640" s="12" t="str">
        <f t="shared" si="889"/>
        <v>18款　財産収入1項　財産貸付収入</v>
      </c>
      <c r="AP640" s="12" t="str">
        <f t="shared" si="890"/>
        <v>18款　財産収入1項　財産貸付収入</v>
      </c>
      <c r="AQ640" s="9" t="str">
        <f t="shared" si="891"/>
        <v>18款　財産収入1項　財産貸付収入</v>
      </c>
    </row>
    <row r="641" spans="1:43" ht="26.4">
      <c r="A641" s="90">
        <f t="shared" si="884"/>
        <v>634</v>
      </c>
      <c r="B641" s="45"/>
      <c r="C641" s="44"/>
      <c r="D641" s="331" t="s">
        <v>265</v>
      </c>
      <c r="E641" s="333"/>
      <c r="F641" s="46"/>
      <c r="G641" s="47"/>
      <c r="H641" s="41">
        <f>SUM(H642,H660,H671)</f>
        <v>12080632</v>
      </c>
      <c r="I641" s="41">
        <f>SUM(I642,I660,I671)</f>
        <v>0</v>
      </c>
      <c r="J641" s="41">
        <f t="shared" si="906"/>
        <v>-12080632</v>
      </c>
      <c r="K641" s="42"/>
      <c r="L641" s="121"/>
      <c r="M641" s="115" t="str">
        <f t="shared" si="907"/>
        <v/>
      </c>
      <c r="N641" s="29" t="str">
        <f t="shared" si="901"/>
        <v>-</v>
      </c>
      <c r="O641" s="29" t="str">
        <f t="shared" si="902"/>
        <v>-</v>
      </c>
      <c r="P641" s="29" t="str">
        <f t="shared" si="903"/>
        <v>目</v>
      </c>
      <c r="Q641" s="29" t="str">
        <f t="shared" si="904"/>
        <v>-</v>
      </c>
      <c r="R641" s="29" t="str">
        <f t="shared" si="905"/>
        <v>-</v>
      </c>
      <c r="U641" s="9" t="s">
        <v>1103</v>
      </c>
      <c r="V641" s="136" t="str">
        <f t="shared" si="892"/>
        <v/>
      </c>
      <c r="X641" s="9">
        <f t="shared" si="893"/>
        <v>1</v>
      </c>
      <c r="Y641" s="9">
        <f t="shared" si="894"/>
        <v>1</v>
      </c>
      <c r="Z641" s="9">
        <f t="shared" si="895"/>
        <v>1</v>
      </c>
      <c r="AA641" s="9">
        <f t="shared" si="896"/>
        <v>1</v>
      </c>
      <c r="AB641" s="11" t="str">
        <f t="shared" si="897"/>
        <v xml:space="preserve">②
</v>
      </c>
      <c r="AD641" s="43">
        <f t="shared" si="898"/>
        <v>5.5</v>
      </c>
      <c r="AE641" s="43">
        <f t="shared" si="899"/>
        <v>0</v>
      </c>
      <c r="AF641" s="43">
        <f t="shared" si="900"/>
        <v>0</v>
      </c>
      <c r="AH641" s="12" t="str">
        <f t="shared" si="885"/>
        <v>18款　財産収入</v>
      </c>
      <c r="AI641" s="12" t="str">
        <f t="shared" si="886"/>
        <v>1項　財産貸付収入</v>
      </c>
      <c r="AJ641" s="12" t="str">
        <f t="shared" si="887"/>
        <v>1目　賃貸料</v>
      </c>
      <c r="AK641" s="12">
        <f t="shared" si="888"/>
        <v>0</v>
      </c>
      <c r="AM641" s="12" t="str">
        <f t="shared" si="889"/>
        <v>18款　財産収入1項　財産貸付収入1目　賃貸料</v>
      </c>
      <c r="AP641" s="12" t="str">
        <f t="shared" si="890"/>
        <v>18款　財産収入1項　財産貸付収入1目　賃貸料</v>
      </c>
      <c r="AQ641" s="9" t="str">
        <f t="shared" si="891"/>
        <v>18款　財産収入1項　財産貸付収入1目　賃貸料</v>
      </c>
    </row>
    <row r="642" spans="1:43" ht="26.4">
      <c r="A642" s="90">
        <f t="shared" si="884"/>
        <v>635</v>
      </c>
      <c r="B642" s="45"/>
      <c r="C642" s="45"/>
      <c r="D642" s="44"/>
      <c r="E642" s="107" t="s">
        <v>266</v>
      </c>
      <c r="F642" s="46" t="s">
        <v>844</v>
      </c>
      <c r="G642" s="47"/>
      <c r="H642" s="41">
        <f>SUM(H643:H659)</f>
        <v>8731080</v>
      </c>
      <c r="I642" s="41">
        <f>SUM(I643:I659)</f>
        <v>0</v>
      </c>
      <c r="J642" s="41">
        <f t="shared" si="906"/>
        <v>-8731080</v>
      </c>
      <c r="K642" s="42"/>
      <c r="L642" s="121"/>
      <c r="M642" s="115" t="str">
        <f t="shared" si="907"/>
        <v/>
      </c>
      <c r="N642" s="29" t="str">
        <f t="shared" si="901"/>
        <v>-</v>
      </c>
      <c r="O642" s="29" t="str">
        <f t="shared" si="902"/>
        <v>-</v>
      </c>
      <c r="P642" s="29" t="str">
        <f t="shared" si="903"/>
        <v>-</v>
      </c>
      <c r="Q642" s="29" t="str">
        <f t="shared" si="904"/>
        <v>節</v>
      </c>
      <c r="R642" s="29" t="str">
        <f t="shared" si="905"/>
        <v>事項</v>
      </c>
      <c r="U642" s="9" t="s">
        <v>1103</v>
      </c>
      <c r="V642" s="136" t="str">
        <f t="shared" si="892"/>
        <v/>
      </c>
      <c r="X642" s="9">
        <f t="shared" si="893"/>
        <v>1</v>
      </c>
      <c r="Y642" s="9">
        <f t="shared" si="894"/>
        <v>1</v>
      </c>
      <c r="Z642" s="9">
        <f t="shared" si="895"/>
        <v>1</v>
      </c>
      <c r="AA642" s="9">
        <f t="shared" si="896"/>
        <v>1</v>
      </c>
      <c r="AB642" s="11" t="str">
        <f t="shared" si="897"/>
        <v xml:space="preserve">②
</v>
      </c>
      <c r="AD642" s="43">
        <f t="shared" si="898"/>
        <v>0</v>
      </c>
      <c r="AE642" s="43">
        <f t="shared" si="899"/>
        <v>7.5</v>
      </c>
      <c r="AF642" s="43">
        <f t="shared" si="900"/>
        <v>8</v>
      </c>
      <c r="AH642" s="12" t="str">
        <f t="shared" ref="AH642:AH657" si="908">IF(N642="款",B642,AH641)</f>
        <v>18款　財産収入</v>
      </c>
      <c r="AI642" s="12" t="str">
        <f t="shared" ref="AI642:AI657" si="909">IF(AH641=AH642,IF(O642="項",C642,AI641),0)</f>
        <v>1項　財産貸付収入</v>
      </c>
      <c r="AJ642" s="12" t="str">
        <f t="shared" ref="AJ642:AJ657" si="910">IF(AI641=AI642,IF(P642="目",D642,AJ641),0)</f>
        <v>1目　賃貸料</v>
      </c>
      <c r="AK642" s="12" t="str">
        <f t="shared" ref="AK642:AK657" si="911">IF(AJ641=AJ642,IF(Q642="節",E642,"事項"),0)</f>
        <v>1節　土地賃貸料</v>
      </c>
      <c r="AM642" s="12" t="str">
        <f t="shared" ref="AM642:AM657" si="912">IF(AI642=0,AH642,IF(AJ642=0,CONCATENATE(AH642,AI642),IF(AK642=0,CONCATENATE(AH642,AI642,AJ642),IF(AK642="事項",0,CONCATENATE(AH642,AI642,AJ642,AK642)))))</f>
        <v>18款　財産収入1項　財産貸付収入1目　賃貸料1節　土地賃貸料</v>
      </c>
      <c r="AP642" s="12" t="str">
        <f t="shared" ref="AP642:AP657" si="913">IF(AM642=0,AP641,AM642)</f>
        <v>18款　財産収入1項　財産貸付収入1目　賃貸料1節　土地賃貸料</v>
      </c>
      <c r="AQ642" s="9" t="str">
        <f t="shared" ref="AQ642:AQ657" si="914">CONCATENATE(AP642,V642)</f>
        <v>18款　財産収入1項　財産貸付収入1目　賃貸料1節　土地賃貸料</v>
      </c>
    </row>
    <row r="643" spans="1:43" ht="26.4">
      <c r="A643" s="90">
        <f t="shared" si="884"/>
        <v>636</v>
      </c>
      <c r="B643" s="45"/>
      <c r="C643" s="45"/>
      <c r="D643" s="45"/>
      <c r="E643" s="107"/>
      <c r="F643" s="46"/>
      <c r="G643" s="47" t="s">
        <v>101</v>
      </c>
      <c r="H643" s="41">
        <v>856858</v>
      </c>
      <c r="I643" s="41"/>
      <c r="J643" s="41">
        <f t="shared" si="906"/>
        <v>-856858</v>
      </c>
      <c r="K643" s="42"/>
      <c r="L643" s="121"/>
      <c r="M643" s="115" t="str">
        <f t="shared" si="907"/>
        <v/>
      </c>
      <c r="N643" s="29" t="str">
        <f t="shared" si="901"/>
        <v>-</v>
      </c>
      <c r="O643" s="29" t="str">
        <f t="shared" si="902"/>
        <v>-</v>
      </c>
      <c r="P643" s="29" t="str">
        <f t="shared" si="903"/>
        <v>-</v>
      </c>
      <c r="Q643" s="29" t="str">
        <f t="shared" si="904"/>
        <v>-</v>
      </c>
      <c r="R643" s="29" t="str">
        <f t="shared" si="905"/>
        <v>-</v>
      </c>
      <c r="U643" s="9" t="s">
        <v>1103</v>
      </c>
      <c r="V643" s="136" t="str">
        <f t="shared" si="892"/>
        <v>経済戦略局</v>
      </c>
      <c r="X643" s="9">
        <f t="shared" si="893"/>
        <v>1</v>
      </c>
      <c r="Y643" s="9">
        <f t="shared" si="894"/>
        <v>1</v>
      </c>
      <c r="Z643" s="9">
        <f t="shared" si="895"/>
        <v>1</v>
      </c>
      <c r="AA643" s="9">
        <f t="shared" si="896"/>
        <v>1</v>
      </c>
      <c r="AB643" s="11" t="str">
        <f t="shared" si="897"/>
        <v xml:space="preserve">②
</v>
      </c>
      <c r="AD643" s="43">
        <f t="shared" si="898"/>
        <v>0</v>
      </c>
      <c r="AE643" s="43">
        <f t="shared" si="899"/>
        <v>0</v>
      </c>
      <c r="AF643" s="43">
        <f t="shared" si="900"/>
        <v>0</v>
      </c>
      <c r="AH643" s="12" t="str">
        <f t="shared" si="908"/>
        <v>18款　財産収入</v>
      </c>
      <c r="AI643" s="12" t="str">
        <f t="shared" si="909"/>
        <v>1項　財産貸付収入</v>
      </c>
      <c r="AJ643" s="12" t="str">
        <f t="shared" si="910"/>
        <v>1目　賃貸料</v>
      </c>
      <c r="AK643" s="12" t="str">
        <f t="shared" si="911"/>
        <v>事項</v>
      </c>
      <c r="AM643" s="12">
        <f t="shared" si="912"/>
        <v>0</v>
      </c>
      <c r="AP643" s="12" t="str">
        <f t="shared" si="913"/>
        <v>18款　財産収入1項　財産貸付収入1目　賃貸料1節　土地賃貸料</v>
      </c>
      <c r="AQ643" s="9" t="str">
        <f t="shared" si="914"/>
        <v>18款　財産収入1項　財産貸付収入1目　賃貸料1節　土地賃貸料経済戦略局</v>
      </c>
    </row>
    <row r="644" spans="1:43" ht="26.4">
      <c r="A644" s="90">
        <f t="shared" si="884"/>
        <v>637</v>
      </c>
      <c r="B644" s="45"/>
      <c r="C644" s="45"/>
      <c r="D644" s="45"/>
      <c r="E644" s="108"/>
      <c r="F644" s="46"/>
      <c r="G644" s="47" t="s">
        <v>86</v>
      </c>
      <c r="H644" s="41">
        <v>48833</v>
      </c>
      <c r="I644" s="41"/>
      <c r="J644" s="41">
        <f t="shared" si="906"/>
        <v>-48833</v>
      </c>
      <c r="K644" s="42"/>
      <c r="L644" s="121"/>
      <c r="M644" s="115" t="str">
        <f t="shared" si="907"/>
        <v/>
      </c>
      <c r="N644" s="29" t="str">
        <f t="shared" si="901"/>
        <v>-</v>
      </c>
      <c r="O644" s="29" t="str">
        <f t="shared" si="902"/>
        <v>-</v>
      </c>
      <c r="P644" s="29" t="str">
        <f t="shared" si="903"/>
        <v>-</v>
      </c>
      <c r="Q644" s="29" t="str">
        <f t="shared" si="904"/>
        <v>-</v>
      </c>
      <c r="R644" s="29" t="str">
        <f t="shared" si="905"/>
        <v>-</v>
      </c>
      <c r="U644" s="9" t="s">
        <v>1103</v>
      </c>
      <c r="V644" s="136" t="str">
        <f t="shared" si="892"/>
        <v>市民局</v>
      </c>
      <c r="X644" s="9">
        <f t="shared" si="893"/>
        <v>1</v>
      </c>
      <c r="Y644" s="9">
        <f t="shared" si="894"/>
        <v>1</v>
      </c>
      <c r="Z644" s="9">
        <f t="shared" si="895"/>
        <v>1</v>
      </c>
      <c r="AA644" s="9">
        <f t="shared" si="896"/>
        <v>1</v>
      </c>
      <c r="AB644" s="11" t="str">
        <f t="shared" si="897"/>
        <v xml:space="preserve">②
</v>
      </c>
      <c r="AD644" s="43">
        <f t="shared" si="898"/>
        <v>0</v>
      </c>
      <c r="AE644" s="43">
        <f t="shared" si="899"/>
        <v>0</v>
      </c>
      <c r="AF644" s="43">
        <f t="shared" si="900"/>
        <v>0</v>
      </c>
      <c r="AH644" s="12" t="str">
        <f t="shared" si="908"/>
        <v>18款　財産収入</v>
      </c>
      <c r="AI644" s="12" t="str">
        <f t="shared" si="909"/>
        <v>1項　財産貸付収入</v>
      </c>
      <c r="AJ644" s="12" t="str">
        <f t="shared" si="910"/>
        <v>1目　賃貸料</v>
      </c>
      <c r="AK644" s="12" t="str">
        <f t="shared" si="911"/>
        <v>事項</v>
      </c>
      <c r="AM644" s="12">
        <f t="shared" si="912"/>
        <v>0</v>
      </c>
      <c r="AP644" s="12" t="str">
        <f t="shared" si="913"/>
        <v>18款　財産収入1項　財産貸付収入1目　賃貸料1節　土地賃貸料</v>
      </c>
      <c r="AQ644" s="9" t="str">
        <f t="shared" si="914"/>
        <v>18款　財産収入1項　財産貸付収入1目　賃貸料1節　土地賃貸料市民局</v>
      </c>
    </row>
    <row r="645" spans="1:43" ht="26.4">
      <c r="A645" s="90">
        <f t="shared" si="884"/>
        <v>638</v>
      </c>
      <c r="B645" s="45"/>
      <c r="C645" s="45"/>
      <c r="D645" s="45"/>
      <c r="E645" s="108"/>
      <c r="F645" s="93"/>
      <c r="G645" s="47" t="s">
        <v>1006</v>
      </c>
      <c r="H645" s="41">
        <v>586561</v>
      </c>
      <c r="I645" s="41"/>
      <c r="J645" s="41">
        <f t="shared" si="906"/>
        <v>-586561</v>
      </c>
      <c r="K645" s="42"/>
      <c r="L645" s="121"/>
      <c r="M645" s="115" t="str">
        <f t="shared" si="907"/>
        <v/>
      </c>
      <c r="N645" s="29" t="str">
        <f t="shared" si="901"/>
        <v>-</v>
      </c>
      <c r="O645" s="29" t="str">
        <f t="shared" si="902"/>
        <v>-</v>
      </c>
      <c r="P645" s="29" t="str">
        <f t="shared" si="903"/>
        <v>-</v>
      </c>
      <c r="Q645" s="29" t="str">
        <f t="shared" si="904"/>
        <v>-</v>
      </c>
      <c r="R645" s="29" t="str">
        <f t="shared" si="905"/>
        <v>-</v>
      </c>
      <c r="U645" s="9" t="s">
        <v>1103</v>
      </c>
      <c r="V645" s="136" t="str">
        <f t="shared" si="892"/>
        <v>契約管財局</v>
      </c>
      <c r="X645" s="9">
        <f t="shared" si="893"/>
        <v>1</v>
      </c>
      <c r="Y645" s="9">
        <f t="shared" si="894"/>
        <v>1</v>
      </c>
      <c r="Z645" s="9">
        <f t="shared" si="895"/>
        <v>1</v>
      </c>
      <c r="AA645" s="9">
        <f t="shared" si="896"/>
        <v>1</v>
      </c>
      <c r="AB645" s="11" t="str">
        <f t="shared" si="897"/>
        <v xml:space="preserve">②
</v>
      </c>
      <c r="AD645" s="43">
        <f t="shared" si="898"/>
        <v>0</v>
      </c>
      <c r="AE645" s="43">
        <f t="shared" si="899"/>
        <v>0</v>
      </c>
      <c r="AF645" s="43">
        <f t="shared" si="900"/>
        <v>0</v>
      </c>
      <c r="AH645" s="12" t="str">
        <f t="shared" si="908"/>
        <v>18款　財産収入</v>
      </c>
      <c r="AI645" s="12" t="str">
        <f t="shared" si="909"/>
        <v>1項　財産貸付収入</v>
      </c>
      <c r="AJ645" s="12" t="str">
        <f t="shared" si="910"/>
        <v>1目　賃貸料</v>
      </c>
      <c r="AK645" s="12" t="str">
        <f t="shared" si="911"/>
        <v>事項</v>
      </c>
      <c r="AM645" s="12">
        <f t="shared" si="912"/>
        <v>0</v>
      </c>
      <c r="AP645" s="12" t="str">
        <f t="shared" si="913"/>
        <v>18款　財産収入1項　財産貸付収入1目　賃貸料1節　土地賃貸料</v>
      </c>
      <c r="AQ645" s="9" t="str">
        <f t="shared" si="914"/>
        <v>18款　財産収入1項　財産貸付収入1目　賃貸料1節　土地賃貸料契約管財局</v>
      </c>
    </row>
    <row r="646" spans="1:43" ht="26.4">
      <c r="A646" s="90">
        <f t="shared" si="884"/>
        <v>639</v>
      </c>
      <c r="B646" s="45"/>
      <c r="C646" s="45"/>
      <c r="D646" s="45"/>
      <c r="E646" s="107"/>
      <c r="F646" s="46"/>
      <c r="G646" s="47" t="s">
        <v>678</v>
      </c>
      <c r="H646" s="41">
        <v>411337</v>
      </c>
      <c r="I646" s="41"/>
      <c r="J646" s="41">
        <f t="shared" si="906"/>
        <v>-411337</v>
      </c>
      <c r="K646" s="42"/>
      <c r="L646" s="121"/>
      <c r="M646" s="115" t="str">
        <f t="shared" si="907"/>
        <v/>
      </c>
      <c r="N646" s="29" t="str">
        <f t="shared" si="901"/>
        <v>-</v>
      </c>
      <c r="O646" s="29" t="str">
        <f t="shared" si="902"/>
        <v>-</v>
      </c>
      <c r="P646" s="29" t="str">
        <f t="shared" si="903"/>
        <v>-</v>
      </c>
      <c r="Q646" s="29" t="str">
        <f t="shared" si="904"/>
        <v>-</v>
      </c>
      <c r="R646" s="29" t="str">
        <f t="shared" si="905"/>
        <v>-</v>
      </c>
      <c r="U646" s="9" t="s">
        <v>1103</v>
      </c>
      <c r="V646" s="136" t="str">
        <f t="shared" si="892"/>
        <v>都市計画局</v>
      </c>
      <c r="X646" s="9">
        <f t="shared" si="893"/>
        <v>1</v>
      </c>
      <c r="Y646" s="9">
        <f t="shared" si="894"/>
        <v>1</v>
      </c>
      <c r="Z646" s="9">
        <f t="shared" si="895"/>
        <v>1</v>
      </c>
      <c r="AA646" s="9">
        <f t="shared" si="896"/>
        <v>1</v>
      </c>
      <c r="AB646" s="11" t="str">
        <f t="shared" si="897"/>
        <v xml:space="preserve">②
</v>
      </c>
      <c r="AD646" s="43">
        <f t="shared" si="898"/>
        <v>0</v>
      </c>
      <c r="AE646" s="43">
        <f t="shared" si="899"/>
        <v>0</v>
      </c>
      <c r="AF646" s="43">
        <f t="shared" si="900"/>
        <v>0</v>
      </c>
      <c r="AH646" s="12" t="str">
        <f t="shared" si="908"/>
        <v>18款　財産収入</v>
      </c>
      <c r="AI646" s="12" t="str">
        <f t="shared" si="909"/>
        <v>1項　財産貸付収入</v>
      </c>
      <c r="AJ646" s="12" t="str">
        <f t="shared" si="910"/>
        <v>1目　賃貸料</v>
      </c>
      <c r="AK646" s="12" t="str">
        <f t="shared" si="911"/>
        <v>事項</v>
      </c>
      <c r="AM646" s="12">
        <f t="shared" si="912"/>
        <v>0</v>
      </c>
      <c r="AP646" s="12" t="str">
        <f t="shared" si="913"/>
        <v>18款　財産収入1項　財産貸付収入1目　賃貸料1節　土地賃貸料</v>
      </c>
      <c r="AQ646" s="9" t="str">
        <f t="shared" si="914"/>
        <v>18款　財産収入1項　財産貸付収入1目　賃貸料1節　土地賃貸料都市計画局</v>
      </c>
    </row>
    <row r="647" spans="1:43" ht="26.4">
      <c r="A647" s="90">
        <f t="shared" si="884"/>
        <v>640</v>
      </c>
      <c r="B647" s="45"/>
      <c r="C647" s="45"/>
      <c r="D647" s="45"/>
      <c r="E647" s="107"/>
      <c r="F647" s="46"/>
      <c r="G647" s="47" t="s">
        <v>91</v>
      </c>
      <c r="H647" s="41">
        <v>207462</v>
      </c>
      <c r="I647" s="41"/>
      <c r="J647" s="41">
        <f t="shared" si="906"/>
        <v>-207462</v>
      </c>
      <c r="K647" s="42"/>
      <c r="L647" s="121"/>
      <c r="M647" s="115" t="str">
        <f t="shared" si="907"/>
        <v/>
      </c>
      <c r="N647" s="29" t="str">
        <f t="shared" si="901"/>
        <v>-</v>
      </c>
      <c r="O647" s="29" t="str">
        <f t="shared" si="902"/>
        <v>-</v>
      </c>
      <c r="P647" s="29" t="str">
        <f t="shared" si="903"/>
        <v>-</v>
      </c>
      <c r="Q647" s="29" t="str">
        <f t="shared" si="904"/>
        <v>-</v>
      </c>
      <c r="R647" s="29" t="str">
        <f t="shared" si="905"/>
        <v>-</v>
      </c>
      <c r="U647" s="9" t="s">
        <v>1103</v>
      </c>
      <c r="V647" s="136" t="str">
        <f t="shared" si="892"/>
        <v>福祉局</v>
      </c>
      <c r="X647" s="9">
        <f t="shared" si="893"/>
        <v>1</v>
      </c>
      <c r="Y647" s="9">
        <f t="shared" si="894"/>
        <v>1</v>
      </c>
      <c r="Z647" s="9">
        <f t="shared" si="895"/>
        <v>1</v>
      </c>
      <c r="AA647" s="9">
        <f t="shared" si="896"/>
        <v>1</v>
      </c>
      <c r="AB647" s="11" t="str">
        <f t="shared" si="897"/>
        <v xml:space="preserve">②
</v>
      </c>
      <c r="AD647" s="43">
        <f t="shared" si="898"/>
        <v>0</v>
      </c>
      <c r="AE647" s="43">
        <f t="shared" si="899"/>
        <v>0</v>
      </c>
      <c r="AF647" s="43">
        <f t="shared" si="900"/>
        <v>0</v>
      </c>
      <c r="AH647" s="12" t="str">
        <f t="shared" si="908"/>
        <v>18款　財産収入</v>
      </c>
      <c r="AI647" s="12" t="str">
        <f t="shared" si="909"/>
        <v>1項　財産貸付収入</v>
      </c>
      <c r="AJ647" s="12" t="str">
        <f t="shared" si="910"/>
        <v>1目　賃貸料</v>
      </c>
      <c r="AK647" s="12" t="str">
        <f t="shared" si="911"/>
        <v>事項</v>
      </c>
      <c r="AM647" s="12">
        <f t="shared" si="912"/>
        <v>0</v>
      </c>
      <c r="AP647" s="12" t="str">
        <f t="shared" si="913"/>
        <v>18款　財産収入1項　財産貸付収入1目　賃貸料1節　土地賃貸料</v>
      </c>
      <c r="AQ647" s="9" t="str">
        <f t="shared" si="914"/>
        <v>18款　財産収入1項　財産貸付収入1目　賃貸料1節　土地賃貸料福祉局</v>
      </c>
    </row>
    <row r="648" spans="1:43" ht="26.4">
      <c r="A648" s="90">
        <f t="shared" si="884"/>
        <v>641</v>
      </c>
      <c r="B648" s="45"/>
      <c r="C648" s="45"/>
      <c r="D648" s="45"/>
      <c r="E648" s="107"/>
      <c r="F648" s="46"/>
      <c r="G648" s="47" t="s">
        <v>82</v>
      </c>
      <c r="H648" s="41">
        <v>223490</v>
      </c>
      <c r="I648" s="41"/>
      <c r="J648" s="41">
        <f t="shared" si="906"/>
        <v>-223490</v>
      </c>
      <c r="K648" s="42"/>
      <c r="L648" s="121"/>
      <c r="M648" s="115" t="str">
        <f t="shared" si="907"/>
        <v/>
      </c>
      <c r="N648" s="29" t="str">
        <f t="shared" si="901"/>
        <v>-</v>
      </c>
      <c r="O648" s="29" t="str">
        <f t="shared" si="902"/>
        <v>-</v>
      </c>
      <c r="P648" s="29" t="str">
        <f t="shared" si="903"/>
        <v>-</v>
      </c>
      <c r="Q648" s="29" t="str">
        <f t="shared" si="904"/>
        <v>-</v>
      </c>
      <c r="R648" s="29" t="str">
        <f t="shared" si="905"/>
        <v>-</v>
      </c>
      <c r="U648" s="9" t="s">
        <v>1103</v>
      </c>
      <c r="V648" s="136" t="str">
        <f t="shared" si="892"/>
        <v>健康局</v>
      </c>
      <c r="X648" s="9">
        <f t="shared" si="893"/>
        <v>1</v>
      </c>
      <c r="Y648" s="9">
        <f t="shared" si="894"/>
        <v>1</v>
      </c>
      <c r="Z648" s="9">
        <f t="shared" si="895"/>
        <v>1</v>
      </c>
      <c r="AA648" s="9">
        <f t="shared" si="896"/>
        <v>1</v>
      </c>
      <c r="AB648" s="11" t="str">
        <f t="shared" si="897"/>
        <v xml:space="preserve">②
</v>
      </c>
      <c r="AD648" s="43">
        <f t="shared" si="898"/>
        <v>0</v>
      </c>
      <c r="AE648" s="43">
        <f t="shared" si="899"/>
        <v>0</v>
      </c>
      <c r="AF648" s="43">
        <f t="shared" si="900"/>
        <v>0</v>
      </c>
      <c r="AH648" s="12" t="str">
        <f t="shared" ref="AH648" si="915">IF(N648="款",B648,AH647)</f>
        <v>18款　財産収入</v>
      </c>
      <c r="AI648" s="12" t="str">
        <f t="shared" ref="AI648" si="916">IF(AH647=AH648,IF(O648="項",C648,AI647),0)</f>
        <v>1項　財産貸付収入</v>
      </c>
      <c r="AJ648" s="12" t="str">
        <f t="shared" ref="AJ648" si="917">IF(AI647=AI648,IF(P648="目",D648,AJ647),0)</f>
        <v>1目　賃貸料</v>
      </c>
      <c r="AK648" s="12" t="str">
        <f t="shared" ref="AK648" si="918">IF(AJ647=AJ648,IF(Q648="節",E648,"事項"),0)</f>
        <v>事項</v>
      </c>
      <c r="AM648" s="12">
        <f t="shared" ref="AM648" si="919">IF(AI648=0,AH648,IF(AJ648=0,CONCATENATE(AH648,AI648),IF(AK648=0,CONCATENATE(AH648,AI648,AJ648),IF(AK648="事項",0,CONCATENATE(AH648,AI648,AJ648,AK648)))))</f>
        <v>0</v>
      </c>
      <c r="AP648" s="12" t="str">
        <f t="shared" ref="AP648" si="920">IF(AM648=0,AP647,AM648)</f>
        <v>18款　財産収入1項　財産貸付収入1目　賃貸料1節　土地賃貸料</v>
      </c>
      <c r="AQ648" s="9" t="str">
        <f t="shared" ref="AQ648" si="921">CONCATENATE(AP648,V648)</f>
        <v>18款　財産収入1項　財産貸付収入1目　賃貸料1節　土地賃貸料健康局</v>
      </c>
    </row>
    <row r="649" spans="1:43" ht="26.4">
      <c r="A649" s="90">
        <f t="shared" si="884"/>
        <v>642</v>
      </c>
      <c r="B649" s="45"/>
      <c r="C649" s="45"/>
      <c r="D649" s="45"/>
      <c r="E649" s="107"/>
      <c r="F649" s="46"/>
      <c r="G649" s="47" t="s">
        <v>614</v>
      </c>
      <c r="H649" s="41">
        <v>75225</v>
      </c>
      <c r="I649" s="41"/>
      <c r="J649" s="41">
        <f t="shared" si="906"/>
        <v>-75225</v>
      </c>
      <c r="K649" s="42"/>
      <c r="L649" s="121"/>
      <c r="M649" s="115" t="str">
        <f t="shared" si="907"/>
        <v/>
      </c>
      <c r="N649" s="29" t="str">
        <f t="shared" si="901"/>
        <v>-</v>
      </c>
      <c r="O649" s="29" t="str">
        <f t="shared" si="902"/>
        <v>-</v>
      </c>
      <c r="P649" s="29" t="str">
        <f t="shared" si="903"/>
        <v>-</v>
      </c>
      <c r="Q649" s="29" t="str">
        <f t="shared" si="904"/>
        <v>-</v>
      </c>
      <c r="R649" s="29" t="str">
        <f t="shared" si="905"/>
        <v>-</v>
      </c>
      <c r="U649" s="9" t="s">
        <v>1103</v>
      </c>
      <c r="V649" s="136" t="str">
        <f t="shared" si="892"/>
        <v>こども
青少年局</v>
      </c>
      <c r="X649" s="9">
        <f t="shared" si="893"/>
        <v>1</v>
      </c>
      <c r="Y649" s="9">
        <f t="shared" si="894"/>
        <v>1</v>
      </c>
      <c r="Z649" s="9">
        <f t="shared" si="895"/>
        <v>1</v>
      </c>
      <c r="AA649" s="9">
        <f t="shared" si="896"/>
        <v>1</v>
      </c>
      <c r="AB649" s="11" t="str">
        <f t="shared" si="897"/>
        <v xml:space="preserve">②
</v>
      </c>
      <c r="AD649" s="43">
        <f t="shared" si="898"/>
        <v>0</v>
      </c>
      <c r="AE649" s="43">
        <f t="shared" si="899"/>
        <v>0</v>
      </c>
      <c r="AF649" s="43">
        <f t="shared" si="900"/>
        <v>0</v>
      </c>
      <c r="AH649" s="12" t="str">
        <f t="shared" si="908"/>
        <v>18款　財産収入</v>
      </c>
      <c r="AI649" s="12" t="str">
        <f t="shared" si="909"/>
        <v>1項　財産貸付収入</v>
      </c>
      <c r="AJ649" s="12" t="str">
        <f t="shared" si="910"/>
        <v>1目　賃貸料</v>
      </c>
      <c r="AK649" s="12" t="str">
        <f t="shared" si="911"/>
        <v>事項</v>
      </c>
      <c r="AM649" s="12">
        <f t="shared" si="912"/>
        <v>0</v>
      </c>
      <c r="AP649" s="12" t="str">
        <f t="shared" si="913"/>
        <v>18款　財産収入1項　財産貸付収入1目　賃貸料1節　土地賃貸料</v>
      </c>
      <c r="AQ649" s="9" t="str">
        <f t="shared" si="914"/>
        <v>18款　財産収入1項　財産貸付収入1目　賃貸料1節　土地賃貸料こども
青少年局</v>
      </c>
    </row>
    <row r="650" spans="1:43" ht="26.4">
      <c r="A650" s="90">
        <f t="shared" si="884"/>
        <v>643</v>
      </c>
      <c r="B650" s="45"/>
      <c r="C650" s="45"/>
      <c r="D650" s="45"/>
      <c r="E650" s="107"/>
      <c r="F650" s="46"/>
      <c r="G650" s="47" t="s">
        <v>98</v>
      </c>
      <c r="H650" s="41">
        <v>89589</v>
      </c>
      <c r="I650" s="41"/>
      <c r="J650" s="41">
        <f t="shared" si="906"/>
        <v>-89589</v>
      </c>
      <c r="K650" s="42"/>
      <c r="L650" s="121"/>
      <c r="M650" s="115" t="str">
        <f t="shared" si="907"/>
        <v/>
      </c>
      <c r="N650" s="29" t="str">
        <f t="shared" si="901"/>
        <v>-</v>
      </c>
      <c r="O650" s="29" t="str">
        <f t="shared" si="902"/>
        <v>-</v>
      </c>
      <c r="P650" s="29" t="str">
        <f t="shared" si="903"/>
        <v>-</v>
      </c>
      <c r="Q650" s="29" t="str">
        <f t="shared" si="904"/>
        <v>-</v>
      </c>
      <c r="R650" s="29" t="str">
        <f t="shared" si="905"/>
        <v>-</v>
      </c>
      <c r="U650" s="9" t="s">
        <v>1103</v>
      </c>
      <c r="V650" s="136" t="str">
        <f t="shared" si="892"/>
        <v>環境局</v>
      </c>
      <c r="X650" s="9">
        <f t="shared" si="893"/>
        <v>1</v>
      </c>
      <c r="Y650" s="9">
        <f t="shared" si="894"/>
        <v>1</v>
      </c>
      <c r="Z650" s="9">
        <f t="shared" si="895"/>
        <v>1</v>
      </c>
      <c r="AA650" s="9">
        <f t="shared" si="896"/>
        <v>1</v>
      </c>
      <c r="AB650" s="11" t="str">
        <f t="shared" si="897"/>
        <v xml:space="preserve">②
</v>
      </c>
      <c r="AD650" s="43">
        <f t="shared" si="898"/>
        <v>0</v>
      </c>
      <c r="AE650" s="43">
        <f t="shared" si="899"/>
        <v>0</v>
      </c>
      <c r="AF650" s="43">
        <f t="shared" si="900"/>
        <v>0</v>
      </c>
      <c r="AH650" s="12" t="str">
        <f t="shared" si="908"/>
        <v>18款　財産収入</v>
      </c>
      <c r="AI650" s="12" t="str">
        <f t="shared" si="909"/>
        <v>1項　財産貸付収入</v>
      </c>
      <c r="AJ650" s="12" t="str">
        <f t="shared" si="910"/>
        <v>1目　賃貸料</v>
      </c>
      <c r="AK650" s="12" t="str">
        <f t="shared" si="911"/>
        <v>事項</v>
      </c>
      <c r="AM650" s="12">
        <f t="shared" si="912"/>
        <v>0</v>
      </c>
      <c r="AP650" s="12" t="str">
        <f t="shared" si="913"/>
        <v>18款　財産収入1項　財産貸付収入1目　賃貸料1節　土地賃貸料</v>
      </c>
      <c r="AQ650" s="9" t="str">
        <f t="shared" si="914"/>
        <v>18款　財産収入1項　財産貸付収入1目　賃貸料1節　土地賃貸料環境局</v>
      </c>
    </row>
    <row r="651" spans="1:43" ht="26.4">
      <c r="A651" s="90">
        <f t="shared" si="884"/>
        <v>644</v>
      </c>
      <c r="B651" s="45"/>
      <c r="C651" s="45"/>
      <c r="D651" s="45"/>
      <c r="E651" s="108"/>
      <c r="F651" s="46"/>
      <c r="G651" s="47" t="s">
        <v>111</v>
      </c>
      <c r="H651" s="41">
        <v>450933</v>
      </c>
      <c r="I651" s="41"/>
      <c r="J651" s="41">
        <f t="shared" si="906"/>
        <v>-450933</v>
      </c>
      <c r="K651" s="42"/>
      <c r="L651" s="121"/>
      <c r="M651" s="115" t="str">
        <f t="shared" si="907"/>
        <v/>
      </c>
      <c r="N651" s="29" t="str">
        <f t="shared" si="901"/>
        <v>-</v>
      </c>
      <c r="O651" s="29" t="str">
        <f t="shared" si="902"/>
        <v>-</v>
      </c>
      <c r="P651" s="29" t="str">
        <f t="shared" si="903"/>
        <v>-</v>
      </c>
      <c r="Q651" s="29" t="str">
        <f t="shared" si="904"/>
        <v>-</v>
      </c>
      <c r="R651" s="29" t="str">
        <f t="shared" si="905"/>
        <v>-</v>
      </c>
      <c r="U651" s="9" t="s">
        <v>1103</v>
      </c>
      <c r="V651" s="136" t="str">
        <f t="shared" si="892"/>
        <v>都市整備局</v>
      </c>
      <c r="X651" s="9">
        <f t="shared" si="893"/>
        <v>1</v>
      </c>
      <c r="Y651" s="9">
        <f t="shared" si="894"/>
        <v>1</v>
      </c>
      <c r="Z651" s="9">
        <f t="shared" si="895"/>
        <v>1</v>
      </c>
      <c r="AA651" s="9">
        <f t="shared" si="896"/>
        <v>1</v>
      </c>
      <c r="AB651" s="11" t="str">
        <f t="shared" si="897"/>
        <v xml:space="preserve">②
</v>
      </c>
      <c r="AD651" s="43">
        <f t="shared" si="898"/>
        <v>0</v>
      </c>
      <c r="AE651" s="43">
        <f t="shared" si="899"/>
        <v>0</v>
      </c>
      <c r="AF651" s="43">
        <f t="shared" si="900"/>
        <v>0</v>
      </c>
      <c r="AH651" s="12" t="str">
        <f t="shared" si="908"/>
        <v>18款　財産収入</v>
      </c>
      <c r="AI651" s="12" t="str">
        <f t="shared" si="909"/>
        <v>1項　財産貸付収入</v>
      </c>
      <c r="AJ651" s="12" t="str">
        <f t="shared" si="910"/>
        <v>1目　賃貸料</v>
      </c>
      <c r="AK651" s="12" t="str">
        <f t="shared" si="911"/>
        <v>事項</v>
      </c>
      <c r="AM651" s="12">
        <f t="shared" si="912"/>
        <v>0</v>
      </c>
      <c r="AP651" s="12" t="str">
        <f t="shared" si="913"/>
        <v>18款　財産収入1項　財産貸付収入1目　賃貸料1節　土地賃貸料</v>
      </c>
      <c r="AQ651" s="9" t="str">
        <f t="shared" si="914"/>
        <v>18款　財産収入1項　財産貸付収入1目　賃貸料1節　土地賃貸料都市整備局</v>
      </c>
    </row>
    <row r="652" spans="1:43" ht="26.4">
      <c r="A652" s="90">
        <f t="shared" si="884"/>
        <v>645</v>
      </c>
      <c r="B652" s="45"/>
      <c r="C652" s="45"/>
      <c r="D652" s="45"/>
      <c r="E652" s="107"/>
      <c r="F652" s="46"/>
      <c r="G652" s="47" t="s">
        <v>83</v>
      </c>
      <c r="H652" s="41">
        <v>4620</v>
      </c>
      <c r="I652" s="41"/>
      <c r="J652" s="41">
        <f t="shared" si="906"/>
        <v>-4620</v>
      </c>
      <c r="K652" s="42"/>
      <c r="L652" s="121"/>
      <c r="M652" s="115" t="str">
        <f t="shared" si="907"/>
        <v/>
      </c>
      <c r="N652" s="29" t="str">
        <f t="shared" si="901"/>
        <v>-</v>
      </c>
      <c r="O652" s="29" t="str">
        <f t="shared" si="902"/>
        <v>-</v>
      </c>
      <c r="P652" s="29" t="str">
        <f t="shared" si="903"/>
        <v>-</v>
      </c>
      <c r="Q652" s="29" t="str">
        <f t="shared" si="904"/>
        <v>-</v>
      </c>
      <c r="R652" s="29" t="str">
        <f t="shared" si="905"/>
        <v>-</v>
      </c>
      <c r="U652" s="9" t="s">
        <v>1103</v>
      </c>
      <c r="V652" s="136" t="str">
        <f t="shared" si="892"/>
        <v>建設局</v>
      </c>
      <c r="X652" s="9">
        <f t="shared" si="893"/>
        <v>1</v>
      </c>
      <c r="Y652" s="9">
        <f t="shared" si="894"/>
        <v>1</v>
      </c>
      <c r="Z652" s="9">
        <f t="shared" si="895"/>
        <v>1</v>
      </c>
      <c r="AA652" s="9">
        <f t="shared" si="896"/>
        <v>1</v>
      </c>
      <c r="AB652" s="11" t="str">
        <f t="shared" si="897"/>
        <v xml:space="preserve">②
</v>
      </c>
      <c r="AD652" s="43">
        <f t="shared" si="898"/>
        <v>0</v>
      </c>
      <c r="AE652" s="43">
        <f t="shared" si="899"/>
        <v>0</v>
      </c>
      <c r="AF652" s="43">
        <f t="shared" si="900"/>
        <v>0</v>
      </c>
      <c r="AH652" s="12" t="str">
        <f t="shared" si="908"/>
        <v>18款　財産収入</v>
      </c>
      <c r="AI652" s="12" t="str">
        <f t="shared" si="909"/>
        <v>1項　財産貸付収入</v>
      </c>
      <c r="AJ652" s="12" t="str">
        <f t="shared" si="910"/>
        <v>1目　賃貸料</v>
      </c>
      <c r="AK652" s="12" t="str">
        <f t="shared" si="911"/>
        <v>事項</v>
      </c>
      <c r="AM652" s="12">
        <f t="shared" si="912"/>
        <v>0</v>
      </c>
      <c r="AP652" s="12" t="str">
        <f t="shared" si="913"/>
        <v>18款　財産収入1項　財産貸付収入1目　賃貸料1節　土地賃貸料</v>
      </c>
      <c r="AQ652" s="9" t="str">
        <f t="shared" si="914"/>
        <v>18款　財産収入1項　財産貸付収入1目　賃貸料1節　土地賃貸料建設局</v>
      </c>
    </row>
    <row r="653" spans="1:43" ht="26.4">
      <c r="A653" s="148">
        <f t="shared" ref="A653:A716" si="922">A652+1</f>
        <v>646</v>
      </c>
      <c r="B653" s="45"/>
      <c r="C653" s="45"/>
      <c r="D653" s="45"/>
      <c r="E653" s="108"/>
      <c r="F653" s="93"/>
      <c r="G653" s="94" t="s">
        <v>492</v>
      </c>
      <c r="H653" s="51">
        <v>5629103</v>
      </c>
      <c r="I653" s="51"/>
      <c r="J653" s="51">
        <f t="shared" si="906"/>
        <v>-5629103</v>
      </c>
      <c r="K653" s="92"/>
      <c r="L653" s="122"/>
      <c r="M653" s="115" t="str">
        <f t="shared" si="907"/>
        <v/>
      </c>
      <c r="N653" s="29" t="str">
        <f t="shared" si="901"/>
        <v>-</v>
      </c>
      <c r="O653" s="29" t="str">
        <f t="shared" si="902"/>
        <v>-</v>
      </c>
      <c r="P653" s="29" t="str">
        <f t="shared" si="903"/>
        <v>-</v>
      </c>
      <c r="Q653" s="29" t="str">
        <f t="shared" si="904"/>
        <v>-</v>
      </c>
      <c r="R653" s="29" t="str">
        <f t="shared" si="905"/>
        <v>-</v>
      </c>
      <c r="U653" s="9" t="s">
        <v>1103</v>
      </c>
      <c r="V653" s="136" t="str">
        <f t="shared" si="892"/>
        <v>港湾局</v>
      </c>
      <c r="X653" s="9">
        <f t="shared" si="893"/>
        <v>1</v>
      </c>
      <c r="Y653" s="9">
        <f t="shared" si="894"/>
        <v>1</v>
      </c>
      <c r="Z653" s="9">
        <f t="shared" si="895"/>
        <v>1</v>
      </c>
      <c r="AA653" s="9">
        <f t="shared" si="896"/>
        <v>1</v>
      </c>
      <c r="AB653" s="11" t="str">
        <f t="shared" si="897"/>
        <v xml:space="preserve">②
</v>
      </c>
      <c r="AD653" s="43">
        <f t="shared" si="898"/>
        <v>0</v>
      </c>
      <c r="AE653" s="43">
        <f t="shared" si="899"/>
        <v>0</v>
      </c>
      <c r="AF653" s="43">
        <f t="shared" si="900"/>
        <v>0</v>
      </c>
      <c r="AH653" s="12" t="str">
        <f t="shared" si="908"/>
        <v>18款　財産収入</v>
      </c>
      <c r="AI653" s="12" t="str">
        <f t="shared" si="909"/>
        <v>1項　財産貸付収入</v>
      </c>
      <c r="AJ653" s="12" t="str">
        <f t="shared" si="910"/>
        <v>1目　賃貸料</v>
      </c>
      <c r="AK653" s="12" t="str">
        <f t="shared" si="911"/>
        <v>事項</v>
      </c>
      <c r="AM653" s="12">
        <f t="shared" si="912"/>
        <v>0</v>
      </c>
      <c r="AP653" s="12" t="str">
        <f t="shared" si="913"/>
        <v>18款　財産収入1項　財産貸付収入1目　賃貸料1節　土地賃貸料</v>
      </c>
      <c r="AQ653" s="9" t="str">
        <f t="shared" si="914"/>
        <v>18款　財産収入1項　財産貸付収入1目　賃貸料1節　土地賃貸料港湾局</v>
      </c>
    </row>
    <row r="654" spans="1:43" ht="27" thickBot="1">
      <c r="A654" s="149">
        <f t="shared" si="922"/>
        <v>647</v>
      </c>
      <c r="B654" s="153"/>
      <c r="C654" s="153"/>
      <c r="D654" s="153"/>
      <c r="E654" s="154"/>
      <c r="F654" s="63"/>
      <c r="G654" s="155" t="s">
        <v>974</v>
      </c>
      <c r="H654" s="65">
        <v>142829</v>
      </c>
      <c r="I654" s="65"/>
      <c r="J654" s="65">
        <f t="shared" si="906"/>
        <v>-142829</v>
      </c>
      <c r="K654" s="67"/>
      <c r="L654" s="124"/>
      <c r="M654" s="115" t="str">
        <f t="shared" si="907"/>
        <v/>
      </c>
      <c r="N654" s="29" t="str">
        <f t="shared" si="901"/>
        <v>-</v>
      </c>
      <c r="O654" s="29" t="str">
        <f t="shared" si="902"/>
        <v>-</v>
      </c>
      <c r="P654" s="29" t="str">
        <f t="shared" si="903"/>
        <v>-</v>
      </c>
      <c r="Q654" s="29" t="str">
        <f t="shared" si="904"/>
        <v>-</v>
      </c>
      <c r="R654" s="29" t="str">
        <f t="shared" si="905"/>
        <v>-</v>
      </c>
      <c r="U654" s="9" t="s">
        <v>1103</v>
      </c>
      <c r="V654" s="136" t="str">
        <f t="shared" si="892"/>
        <v>教育委員会
事務局</v>
      </c>
      <c r="X654" s="9">
        <f t="shared" si="893"/>
        <v>1</v>
      </c>
      <c r="Y654" s="9">
        <f t="shared" si="894"/>
        <v>1</v>
      </c>
      <c r="Z654" s="9">
        <f t="shared" si="895"/>
        <v>1</v>
      </c>
      <c r="AA654" s="9">
        <f t="shared" si="896"/>
        <v>1</v>
      </c>
      <c r="AB654" s="11" t="str">
        <f t="shared" si="897"/>
        <v xml:space="preserve">②
</v>
      </c>
      <c r="AD654" s="43">
        <f t="shared" si="898"/>
        <v>0</v>
      </c>
      <c r="AE654" s="43">
        <f t="shared" si="899"/>
        <v>0</v>
      </c>
      <c r="AF654" s="43">
        <f t="shared" si="900"/>
        <v>0</v>
      </c>
      <c r="AH654" s="12" t="str">
        <f t="shared" si="908"/>
        <v>18款　財産収入</v>
      </c>
      <c r="AI654" s="12" t="str">
        <f t="shared" si="909"/>
        <v>1項　財産貸付収入</v>
      </c>
      <c r="AJ654" s="12" t="str">
        <f t="shared" si="910"/>
        <v>1目　賃貸料</v>
      </c>
      <c r="AK654" s="12" t="str">
        <f t="shared" si="911"/>
        <v>事項</v>
      </c>
      <c r="AM654" s="12">
        <f t="shared" si="912"/>
        <v>0</v>
      </c>
      <c r="AP654" s="12" t="str">
        <f t="shared" si="913"/>
        <v>18款　財産収入1項　財産貸付収入1目　賃貸料1節　土地賃貸料</v>
      </c>
      <c r="AQ654" s="9" t="str">
        <f t="shared" si="914"/>
        <v>18款　財産収入1項　財産貸付収入1目　賃貸料1節　土地賃貸料教育委員会
事務局</v>
      </c>
    </row>
    <row r="655" spans="1:43" ht="26.4">
      <c r="A655" s="148">
        <f t="shared" si="922"/>
        <v>648</v>
      </c>
      <c r="B655" s="45"/>
      <c r="C655" s="45"/>
      <c r="D655" s="45"/>
      <c r="E655" s="108"/>
      <c r="F655" s="93"/>
      <c r="G655" s="94" t="s">
        <v>611</v>
      </c>
      <c r="H655" s="51">
        <v>1930</v>
      </c>
      <c r="I655" s="51"/>
      <c r="J655" s="51">
        <f t="shared" si="906"/>
        <v>-1930</v>
      </c>
      <c r="K655" s="92"/>
      <c r="L655" s="122"/>
      <c r="M655" s="115" t="str">
        <f t="shared" si="907"/>
        <v/>
      </c>
      <c r="N655" s="29" t="str">
        <f t="shared" si="901"/>
        <v>-</v>
      </c>
      <c r="O655" s="29" t="str">
        <f t="shared" si="902"/>
        <v>-</v>
      </c>
      <c r="P655" s="29" t="str">
        <f t="shared" si="903"/>
        <v>-</v>
      </c>
      <c r="Q655" s="29" t="str">
        <f t="shared" si="904"/>
        <v>-</v>
      </c>
      <c r="R655" s="29" t="str">
        <f t="shared" si="905"/>
        <v>-</v>
      </c>
      <c r="U655" s="9" t="s">
        <v>1103</v>
      </c>
      <c r="V655" s="136" t="str">
        <f t="shared" si="892"/>
        <v>西淀川区役所</v>
      </c>
      <c r="X655" s="9">
        <f t="shared" si="893"/>
        <v>1</v>
      </c>
      <c r="Y655" s="9">
        <f t="shared" si="894"/>
        <v>1</v>
      </c>
      <c r="Z655" s="9">
        <f t="shared" si="895"/>
        <v>1</v>
      </c>
      <c r="AA655" s="9">
        <f t="shared" si="896"/>
        <v>1</v>
      </c>
      <c r="AB655" s="11" t="str">
        <f t="shared" si="897"/>
        <v xml:space="preserve">②
</v>
      </c>
      <c r="AD655" s="43">
        <f t="shared" si="898"/>
        <v>0</v>
      </c>
      <c r="AE655" s="43">
        <f t="shared" si="899"/>
        <v>0</v>
      </c>
      <c r="AF655" s="43">
        <f t="shared" si="900"/>
        <v>0</v>
      </c>
      <c r="AH655" s="12" t="str">
        <f t="shared" si="908"/>
        <v>18款　財産収入</v>
      </c>
      <c r="AI655" s="12" t="str">
        <f t="shared" si="909"/>
        <v>1項　財産貸付収入</v>
      </c>
      <c r="AJ655" s="12" t="str">
        <f t="shared" si="910"/>
        <v>1目　賃貸料</v>
      </c>
      <c r="AK655" s="12" t="str">
        <f t="shared" si="911"/>
        <v>事項</v>
      </c>
      <c r="AM655" s="12">
        <f t="shared" si="912"/>
        <v>0</v>
      </c>
      <c r="AP655" s="12" t="str">
        <f t="shared" si="913"/>
        <v>18款　財産収入1項　財産貸付収入1目　賃貸料1節　土地賃貸料</v>
      </c>
      <c r="AQ655" s="9" t="str">
        <f t="shared" si="914"/>
        <v>18款　財産収入1項　財産貸付収入1目　賃貸料1節　土地賃貸料西淀川区役所</v>
      </c>
    </row>
    <row r="656" spans="1:43" ht="26.4">
      <c r="A656" s="90">
        <f t="shared" si="922"/>
        <v>649</v>
      </c>
      <c r="B656" s="45"/>
      <c r="C656" s="45"/>
      <c r="D656" s="45"/>
      <c r="E656" s="107"/>
      <c r="F656" s="46"/>
      <c r="G656" s="47" t="s">
        <v>625</v>
      </c>
      <c r="H656" s="41">
        <v>0</v>
      </c>
      <c r="I656" s="41"/>
      <c r="J656" s="41">
        <f t="shared" si="906"/>
        <v>0</v>
      </c>
      <c r="K656" s="42"/>
      <c r="L656" s="121"/>
      <c r="M656" s="115" t="str">
        <f t="shared" si="907"/>
        <v/>
      </c>
      <c r="N656" s="29" t="str">
        <f t="shared" si="901"/>
        <v>-</v>
      </c>
      <c r="O656" s="29" t="str">
        <f t="shared" si="902"/>
        <v>-</v>
      </c>
      <c r="P656" s="29" t="str">
        <f t="shared" si="903"/>
        <v>-</v>
      </c>
      <c r="Q656" s="29" t="str">
        <f t="shared" si="904"/>
        <v>-</v>
      </c>
      <c r="R656" s="29" t="str">
        <f t="shared" si="905"/>
        <v>-</v>
      </c>
      <c r="U656" s="9" t="s">
        <v>1103</v>
      </c>
      <c r="V656" s="136" t="str">
        <f t="shared" si="892"/>
        <v>淀川区役所</v>
      </c>
      <c r="X656" s="9">
        <f t="shared" si="893"/>
        <v>1</v>
      </c>
      <c r="Y656" s="9">
        <f t="shared" si="894"/>
        <v>1</v>
      </c>
      <c r="Z656" s="9">
        <f t="shared" si="895"/>
        <v>1</v>
      </c>
      <c r="AA656" s="9">
        <f t="shared" si="896"/>
        <v>1</v>
      </c>
      <c r="AB656" s="11" t="str">
        <f t="shared" si="897"/>
        <v xml:space="preserve">②
</v>
      </c>
      <c r="AD656" s="43">
        <f t="shared" si="898"/>
        <v>0</v>
      </c>
      <c r="AE656" s="43">
        <f t="shared" si="899"/>
        <v>0</v>
      </c>
      <c r="AF656" s="43">
        <f t="shared" si="900"/>
        <v>0</v>
      </c>
      <c r="AH656" s="12" t="str">
        <f t="shared" si="908"/>
        <v>18款　財産収入</v>
      </c>
      <c r="AI656" s="12" t="str">
        <f t="shared" si="909"/>
        <v>1項　財産貸付収入</v>
      </c>
      <c r="AJ656" s="12" t="str">
        <f t="shared" si="910"/>
        <v>1目　賃貸料</v>
      </c>
      <c r="AK656" s="12" t="str">
        <f t="shared" si="911"/>
        <v>事項</v>
      </c>
      <c r="AM656" s="12">
        <f t="shared" si="912"/>
        <v>0</v>
      </c>
      <c r="AP656" s="12" t="str">
        <f t="shared" si="913"/>
        <v>18款　財産収入1項　財産貸付収入1目　賃貸料1節　土地賃貸料</v>
      </c>
      <c r="AQ656" s="9" t="str">
        <f t="shared" si="914"/>
        <v>18款　財産収入1項　財産貸付収入1目　賃貸料1節　土地賃貸料淀川区役所</v>
      </c>
    </row>
    <row r="657" spans="1:43" ht="26.4">
      <c r="A657" s="90">
        <f t="shared" si="922"/>
        <v>650</v>
      </c>
      <c r="B657" s="45"/>
      <c r="C657" s="45"/>
      <c r="D657" s="45"/>
      <c r="E657" s="107"/>
      <c r="F657" s="46"/>
      <c r="G657" s="47" t="s">
        <v>600</v>
      </c>
      <c r="H657" s="41">
        <v>1968</v>
      </c>
      <c r="I657" s="41"/>
      <c r="J657" s="41">
        <f t="shared" si="906"/>
        <v>-1968</v>
      </c>
      <c r="K657" s="42"/>
      <c r="L657" s="121"/>
      <c r="M657" s="115" t="str">
        <f t="shared" si="907"/>
        <v/>
      </c>
      <c r="N657" s="29" t="str">
        <f t="shared" si="901"/>
        <v>-</v>
      </c>
      <c r="O657" s="29" t="str">
        <f t="shared" si="902"/>
        <v>-</v>
      </c>
      <c r="P657" s="29" t="str">
        <f t="shared" si="903"/>
        <v>-</v>
      </c>
      <c r="Q657" s="29" t="str">
        <f t="shared" si="904"/>
        <v>-</v>
      </c>
      <c r="R657" s="29" t="str">
        <f t="shared" si="905"/>
        <v>-</v>
      </c>
      <c r="U657" s="9" t="s">
        <v>1103</v>
      </c>
      <c r="V657" s="136" t="str">
        <f t="shared" si="892"/>
        <v>城東区役所</v>
      </c>
      <c r="X657" s="9">
        <f t="shared" si="893"/>
        <v>1</v>
      </c>
      <c r="Y657" s="9">
        <f t="shared" si="894"/>
        <v>1</v>
      </c>
      <c r="Z657" s="9">
        <f t="shared" si="895"/>
        <v>1</v>
      </c>
      <c r="AA657" s="9">
        <f t="shared" si="896"/>
        <v>1</v>
      </c>
      <c r="AB657" s="11" t="str">
        <f t="shared" si="897"/>
        <v xml:space="preserve">②
</v>
      </c>
      <c r="AD657" s="43">
        <f t="shared" si="898"/>
        <v>0</v>
      </c>
      <c r="AE657" s="43">
        <f t="shared" si="899"/>
        <v>0</v>
      </c>
      <c r="AF657" s="43">
        <f t="shared" si="900"/>
        <v>0</v>
      </c>
      <c r="AH657" s="12" t="str">
        <f t="shared" si="908"/>
        <v>18款　財産収入</v>
      </c>
      <c r="AI657" s="12" t="str">
        <f t="shared" si="909"/>
        <v>1項　財産貸付収入</v>
      </c>
      <c r="AJ657" s="12" t="str">
        <f t="shared" si="910"/>
        <v>1目　賃貸料</v>
      </c>
      <c r="AK657" s="12" t="str">
        <f t="shared" si="911"/>
        <v>事項</v>
      </c>
      <c r="AM657" s="12">
        <f t="shared" si="912"/>
        <v>0</v>
      </c>
      <c r="AP657" s="12" t="str">
        <f t="shared" si="913"/>
        <v>18款　財産収入1項　財産貸付収入1目　賃貸料1節　土地賃貸料</v>
      </c>
      <c r="AQ657" s="9" t="str">
        <f t="shared" si="914"/>
        <v>18款　財産収入1項　財産貸付収入1目　賃貸料1節　土地賃貸料城東区役所</v>
      </c>
    </row>
    <row r="658" spans="1:43" ht="26.4">
      <c r="A658" s="90">
        <f t="shared" si="922"/>
        <v>651</v>
      </c>
      <c r="B658" s="45"/>
      <c r="C658" s="45"/>
      <c r="D658" s="45"/>
      <c r="E658" s="107"/>
      <c r="F658" s="46"/>
      <c r="G658" s="47" t="s">
        <v>626</v>
      </c>
      <c r="H658" s="41">
        <v>336</v>
      </c>
      <c r="I658" s="41"/>
      <c r="J658" s="41">
        <f t="shared" si="906"/>
        <v>-336</v>
      </c>
      <c r="K658" s="42"/>
      <c r="L658" s="121"/>
      <c r="M658" s="115" t="str">
        <f t="shared" si="907"/>
        <v/>
      </c>
      <c r="N658" s="29" t="str">
        <f t="shared" si="901"/>
        <v>-</v>
      </c>
      <c r="O658" s="29" t="str">
        <f t="shared" si="902"/>
        <v>-</v>
      </c>
      <c r="P658" s="29" t="str">
        <f t="shared" si="903"/>
        <v>-</v>
      </c>
      <c r="Q658" s="29" t="str">
        <f t="shared" si="904"/>
        <v>-</v>
      </c>
      <c r="R658" s="29" t="str">
        <f t="shared" si="905"/>
        <v>-</v>
      </c>
      <c r="U658" s="9" t="s">
        <v>1103</v>
      </c>
      <c r="V658" s="136" t="str">
        <f t="shared" ref="V658:V720" si="923">IF(G658&lt;&gt;"",G658,"")</f>
        <v>鶴見区役所</v>
      </c>
      <c r="X658" s="9">
        <f t="shared" ref="X658:X720" si="924">IF(LENB(D658)/2&gt;13.5,2,1)</f>
        <v>1</v>
      </c>
      <c r="Y658" s="9">
        <f t="shared" ref="Y658:Y720" si="925">IF(LENB(E658)/2&gt;26.5,3,IF(LENB(E658)/2&gt;13.5,2,1))</f>
        <v>1</v>
      </c>
      <c r="Z658" s="9">
        <f t="shared" ref="Z658:Z720" si="926">IF(LENB(F658)/2&gt;51,4,IF(LENB(F658)/2&gt;34,3,IF(LENB(F658)/2&gt;17,2,1)))</f>
        <v>1</v>
      </c>
      <c r="AA658" s="9">
        <f t="shared" ref="AA658:AA720" si="927">MAX(X658:Z658)</f>
        <v>1</v>
      </c>
      <c r="AB658" s="11" t="str">
        <f t="shared" ref="AB658:AB720" si="928">IF(AA658=4,"⑤"&amp;CHAR(10)&amp;CHAR(10)&amp;CHAR(10)&amp;CHAR(10),IF(AA658=3,"④"&amp;CHAR(10)&amp;CHAR(10)&amp;CHAR(10),IF(AA658=2,"③"&amp;CHAR(10)&amp;CHAR(10),"②"&amp;CHAR(10))))</f>
        <v xml:space="preserve">②
</v>
      </c>
      <c r="AD658" s="43">
        <f t="shared" ref="AD658:AD720" si="929">LENB(D658)/2</f>
        <v>0</v>
      </c>
      <c r="AE658" s="43">
        <f t="shared" ref="AE658:AE720" si="930">LENB(E658)/2</f>
        <v>0</v>
      </c>
      <c r="AF658" s="43">
        <f t="shared" ref="AF658:AF720" si="931">LENB(F658)/2</f>
        <v>0</v>
      </c>
      <c r="AH658" s="12" t="str">
        <f t="shared" ref="AH658:AH720" si="932">IF(N658="款",B658,AH657)</f>
        <v>18款　財産収入</v>
      </c>
      <c r="AI658" s="12" t="str">
        <f t="shared" ref="AI658:AI720" si="933">IF(AH657=AH658,IF(O658="項",C658,AI657),0)</f>
        <v>1項　財産貸付収入</v>
      </c>
      <c r="AJ658" s="12" t="str">
        <f t="shared" ref="AJ658:AJ720" si="934">IF(AI657=AI658,IF(P658="目",D658,AJ657),0)</f>
        <v>1目　賃貸料</v>
      </c>
      <c r="AK658" s="12" t="str">
        <f t="shared" ref="AK658:AK720" si="935">IF(AJ657=AJ658,IF(Q658="節",E658,"事項"),0)</f>
        <v>事項</v>
      </c>
      <c r="AM658" s="12">
        <f t="shared" ref="AM658:AM720" si="936">IF(AI658=0,AH658,IF(AJ658=0,CONCATENATE(AH658,AI658),IF(AK658=0,CONCATENATE(AH658,AI658,AJ658),IF(AK658="事項",0,CONCATENATE(AH658,AI658,AJ658,AK658)))))</f>
        <v>0</v>
      </c>
      <c r="AP658" s="12" t="str">
        <f t="shared" ref="AP658:AP720" si="937">IF(AM658=0,AP657,AM658)</f>
        <v>18款　財産収入1項　財産貸付収入1目　賃貸料1節　土地賃貸料</v>
      </c>
      <c r="AQ658" s="9" t="str">
        <f t="shared" ref="AQ658:AQ720" si="938">CONCATENATE(AP658,V658)</f>
        <v>18款　財産収入1項　財産貸付収入1目　賃貸料1節　土地賃貸料鶴見区役所</v>
      </c>
    </row>
    <row r="659" spans="1:43" ht="26.4">
      <c r="A659" s="148">
        <f t="shared" si="922"/>
        <v>652</v>
      </c>
      <c r="B659" s="45"/>
      <c r="C659" s="45"/>
      <c r="D659" s="45"/>
      <c r="E659" s="108"/>
      <c r="F659" s="93"/>
      <c r="G659" s="94" t="s">
        <v>605</v>
      </c>
      <c r="H659" s="51">
        <v>6</v>
      </c>
      <c r="I659" s="51"/>
      <c r="J659" s="51">
        <f t="shared" si="906"/>
        <v>-6</v>
      </c>
      <c r="K659" s="92"/>
      <c r="L659" s="122"/>
      <c r="M659" s="115" t="str">
        <f t="shared" si="907"/>
        <v/>
      </c>
      <c r="N659" s="29" t="str">
        <f t="shared" si="901"/>
        <v>-</v>
      </c>
      <c r="O659" s="29" t="str">
        <f t="shared" si="902"/>
        <v>-</v>
      </c>
      <c r="P659" s="29" t="str">
        <f t="shared" si="903"/>
        <v>-</v>
      </c>
      <c r="Q659" s="29" t="str">
        <f t="shared" si="904"/>
        <v>-</v>
      </c>
      <c r="R659" s="29" t="str">
        <f t="shared" si="905"/>
        <v>-</v>
      </c>
      <c r="U659" s="9" t="s">
        <v>1103</v>
      </c>
      <c r="V659" s="136" t="str">
        <f t="shared" si="923"/>
        <v>東住吉区役所</v>
      </c>
      <c r="X659" s="9">
        <f t="shared" si="924"/>
        <v>1</v>
      </c>
      <c r="Y659" s="9">
        <f t="shared" si="925"/>
        <v>1</v>
      </c>
      <c r="Z659" s="9">
        <f t="shared" si="926"/>
        <v>1</v>
      </c>
      <c r="AA659" s="9">
        <f t="shared" si="927"/>
        <v>1</v>
      </c>
      <c r="AB659" s="11" t="str">
        <f t="shared" si="928"/>
        <v xml:space="preserve">②
</v>
      </c>
      <c r="AD659" s="43">
        <f t="shared" si="929"/>
        <v>0</v>
      </c>
      <c r="AE659" s="43">
        <f t="shared" si="930"/>
        <v>0</v>
      </c>
      <c r="AF659" s="43">
        <f t="shared" si="931"/>
        <v>0</v>
      </c>
      <c r="AH659" s="12" t="str">
        <f t="shared" si="932"/>
        <v>18款　財産収入</v>
      </c>
      <c r="AI659" s="12" t="str">
        <f t="shared" si="933"/>
        <v>1項　財産貸付収入</v>
      </c>
      <c r="AJ659" s="12" t="str">
        <f t="shared" si="934"/>
        <v>1目　賃貸料</v>
      </c>
      <c r="AK659" s="12" t="str">
        <f t="shared" si="935"/>
        <v>事項</v>
      </c>
      <c r="AM659" s="12">
        <f t="shared" si="936"/>
        <v>0</v>
      </c>
      <c r="AP659" s="12" t="str">
        <f t="shared" si="937"/>
        <v>18款　財産収入1項　財産貸付収入1目　賃貸料1節　土地賃貸料</v>
      </c>
      <c r="AQ659" s="9" t="str">
        <f t="shared" si="938"/>
        <v>18款　財産収入1項　財産貸付収入1目　賃貸料1節　土地賃貸料東住吉区役所</v>
      </c>
    </row>
    <row r="660" spans="1:43" ht="26.4">
      <c r="A660" s="90">
        <f t="shared" si="922"/>
        <v>653</v>
      </c>
      <c r="B660" s="45"/>
      <c r="C660" s="45"/>
      <c r="D660" s="45"/>
      <c r="E660" s="107" t="s">
        <v>267</v>
      </c>
      <c r="F660" s="46" t="s">
        <v>456</v>
      </c>
      <c r="G660" s="46"/>
      <c r="H660" s="41">
        <f>SUM(H661:H670)</f>
        <v>3263095</v>
      </c>
      <c r="I660" s="41">
        <f>SUM(I661:I670)</f>
        <v>0</v>
      </c>
      <c r="J660" s="41">
        <f t="shared" si="906"/>
        <v>-3263095</v>
      </c>
      <c r="K660" s="42"/>
      <c r="L660" s="121"/>
      <c r="M660" s="115" t="str">
        <f t="shared" si="907"/>
        <v/>
      </c>
      <c r="N660" s="29" t="str">
        <f t="shared" si="901"/>
        <v>-</v>
      </c>
      <c r="O660" s="29" t="str">
        <f t="shared" si="902"/>
        <v>-</v>
      </c>
      <c r="P660" s="29" t="str">
        <f t="shared" si="903"/>
        <v>-</v>
      </c>
      <c r="Q660" s="29" t="str">
        <f t="shared" si="904"/>
        <v>節</v>
      </c>
      <c r="R660" s="29" t="str">
        <f t="shared" si="905"/>
        <v>事項</v>
      </c>
      <c r="U660" s="9" t="s">
        <v>1103</v>
      </c>
      <c r="V660" s="136" t="str">
        <f t="shared" si="923"/>
        <v/>
      </c>
      <c r="X660" s="9">
        <f t="shared" si="924"/>
        <v>1</v>
      </c>
      <c r="Y660" s="9">
        <f t="shared" si="925"/>
        <v>1</v>
      </c>
      <c r="Z660" s="9">
        <f t="shared" si="926"/>
        <v>1</v>
      </c>
      <c r="AA660" s="9">
        <f t="shared" si="927"/>
        <v>1</v>
      </c>
      <c r="AB660" s="11" t="str">
        <f t="shared" si="928"/>
        <v xml:space="preserve">②
</v>
      </c>
      <c r="AD660" s="43">
        <f t="shared" si="929"/>
        <v>0</v>
      </c>
      <c r="AE660" s="43">
        <f t="shared" si="930"/>
        <v>7.5</v>
      </c>
      <c r="AF660" s="43">
        <f t="shared" si="931"/>
        <v>5</v>
      </c>
      <c r="AH660" s="12" t="str">
        <f t="shared" si="932"/>
        <v>18款　財産収入</v>
      </c>
      <c r="AI660" s="12" t="str">
        <f t="shared" si="933"/>
        <v>1項　財産貸付収入</v>
      </c>
      <c r="AJ660" s="12" t="str">
        <f t="shared" si="934"/>
        <v>1目　賃貸料</v>
      </c>
      <c r="AK660" s="12" t="str">
        <f t="shared" si="935"/>
        <v>2節　建物賃貸料</v>
      </c>
      <c r="AM660" s="12" t="str">
        <f t="shared" si="936"/>
        <v>18款　財産収入1項　財産貸付収入1目　賃貸料2節　建物賃貸料</v>
      </c>
      <c r="AP660" s="12" t="str">
        <f t="shared" si="937"/>
        <v>18款　財産収入1項　財産貸付収入1目　賃貸料2節　建物賃貸料</v>
      </c>
      <c r="AQ660" s="9" t="str">
        <f t="shared" si="938"/>
        <v>18款　財産収入1項　財産貸付収入1目　賃貸料2節　建物賃貸料</v>
      </c>
    </row>
    <row r="661" spans="1:43" ht="26.4">
      <c r="A661" s="148">
        <f t="shared" si="922"/>
        <v>654</v>
      </c>
      <c r="B661" s="45"/>
      <c r="C661" s="45"/>
      <c r="D661" s="45"/>
      <c r="E661" s="108"/>
      <c r="F661" s="93"/>
      <c r="G661" s="94" t="s">
        <v>101</v>
      </c>
      <c r="H661" s="51">
        <v>2725368</v>
      </c>
      <c r="I661" s="51"/>
      <c r="J661" s="51">
        <f t="shared" si="906"/>
        <v>-2725368</v>
      </c>
      <c r="K661" s="92"/>
      <c r="L661" s="122"/>
      <c r="M661" s="115" t="str">
        <f t="shared" si="907"/>
        <v/>
      </c>
      <c r="N661" s="29" t="str">
        <f t="shared" si="901"/>
        <v>-</v>
      </c>
      <c r="O661" s="29" t="str">
        <f t="shared" si="902"/>
        <v>-</v>
      </c>
      <c r="P661" s="29" t="str">
        <f t="shared" si="903"/>
        <v>-</v>
      </c>
      <c r="Q661" s="29" t="str">
        <f t="shared" si="904"/>
        <v>-</v>
      </c>
      <c r="R661" s="29" t="str">
        <f t="shared" si="905"/>
        <v>-</v>
      </c>
      <c r="U661" s="9" t="s">
        <v>1103</v>
      </c>
      <c r="V661" s="136" t="str">
        <f t="shared" si="923"/>
        <v>経済戦略局</v>
      </c>
      <c r="X661" s="9">
        <f t="shared" si="924"/>
        <v>1</v>
      </c>
      <c r="Y661" s="9">
        <f t="shared" si="925"/>
        <v>1</v>
      </c>
      <c r="Z661" s="9">
        <f t="shared" si="926"/>
        <v>1</v>
      </c>
      <c r="AA661" s="9">
        <f t="shared" si="927"/>
        <v>1</v>
      </c>
      <c r="AB661" s="11" t="str">
        <f t="shared" si="928"/>
        <v xml:space="preserve">②
</v>
      </c>
      <c r="AD661" s="43">
        <f t="shared" si="929"/>
        <v>0</v>
      </c>
      <c r="AE661" s="43">
        <f t="shared" si="930"/>
        <v>0</v>
      </c>
      <c r="AF661" s="43">
        <f t="shared" si="931"/>
        <v>0</v>
      </c>
      <c r="AH661" s="12" t="str">
        <f t="shared" si="932"/>
        <v>18款　財産収入</v>
      </c>
      <c r="AI661" s="12" t="str">
        <f t="shared" si="933"/>
        <v>1項　財産貸付収入</v>
      </c>
      <c r="AJ661" s="12" t="str">
        <f t="shared" si="934"/>
        <v>1目　賃貸料</v>
      </c>
      <c r="AK661" s="12" t="str">
        <f t="shared" si="935"/>
        <v>事項</v>
      </c>
      <c r="AM661" s="12">
        <f t="shared" si="936"/>
        <v>0</v>
      </c>
      <c r="AP661" s="12" t="str">
        <f t="shared" si="937"/>
        <v>18款　財産収入1項　財産貸付収入1目　賃貸料2節　建物賃貸料</v>
      </c>
      <c r="AQ661" s="9" t="str">
        <f t="shared" si="938"/>
        <v>18款　財産収入1項　財産貸付収入1目　賃貸料2節　建物賃貸料経済戦略局</v>
      </c>
    </row>
    <row r="662" spans="1:43" ht="26.4">
      <c r="A662" s="90">
        <f t="shared" si="922"/>
        <v>655</v>
      </c>
      <c r="B662" s="45"/>
      <c r="C662" s="45"/>
      <c r="D662" s="45"/>
      <c r="E662" s="107"/>
      <c r="F662" s="46"/>
      <c r="G662" s="47" t="s">
        <v>86</v>
      </c>
      <c r="H662" s="41">
        <v>377</v>
      </c>
      <c r="I662" s="41"/>
      <c r="J662" s="41">
        <f t="shared" si="906"/>
        <v>-377</v>
      </c>
      <c r="K662" s="42"/>
      <c r="L662" s="121"/>
      <c r="M662" s="115" t="str">
        <f t="shared" si="907"/>
        <v/>
      </c>
      <c r="N662" s="29" t="str">
        <f t="shared" si="901"/>
        <v>-</v>
      </c>
      <c r="O662" s="29" t="str">
        <f t="shared" si="902"/>
        <v>-</v>
      </c>
      <c r="P662" s="29" t="str">
        <f t="shared" si="903"/>
        <v>-</v>
      </c>
      <c r="Q662" s="29" t="str">
        <f t="shared" si="904"/>
        <v>-</v>
      </c>
      <c r="R662" s="29" t="str">
        <f t="shared" si="905"/>
        <v>-</v>
      </c>
      <c r="U662" s="9" t="s">
        <v>1103</v>
      </c>
      <c r="V662" s="136" t="str">
        <f t="shared" si="923"/>
        <v>市民局</v>
      </c>
      <c r="X662" s="9">
        <f t="shared" si="924"/>
        <v>1</v>
      </c>
      <c r="Y662" s="9">
        <f t="shared" si="925"/>
        <v>1</v>
      </c>
      <c r="Z662" s="9">
        <f t="shared" si="926"/>
        <v>1</v>
      </c>
      <c r="AA662" s="9">
        <f t="shared" si="927"/>
        <v>1</v>
      </c>
      <c r="AB662" s="11" t="str">
        <f t="shared" si="928"/>
        <v xml:space="preserve">②
</v>
      </c>
      <c r="AD662" s="43">
        <f t="shared" si="929"/>
        <v>0</v>
      </c>
      <c r="AE662" s="43">
        <f t="shared" si="930"/>
        <v>0</v>
      </c>
      <c r="AF662" s="43">
        <f t="shared" si="931"/>
        <v>0</v>
      </c>
      <c r="AH662" s="12" t="str">
        <f t="shared" si="932"/>
        <v>18款　財産収入</v>
      </c>
      <c r="AI662" s="12" t="str">
        <f t="shared" si="933"/>
        <v>1項　財産貸付収入</v>
      </c>
      <c r="AJ662" s="12" t="str">
        <f t="shared" si="934"/>
        <v>1目　賃貸料</v>
      </c>
      <c r="AK662" s="12" t="str">
        <f t="shared" si="935"/>
        <v>事項</v>
      </c>
      <c r="AM662" s="12">
        <f t="shared" si="936"/>
        <v>0</v>
      </c>
      <c r="AP662" s="12" t="str">
        <f t="shared" si="937"/>
        <v>18款　財産収入1項　財産貸付収入1目　賃貸料2節　建物賃貸料</v>
      </c>
      <c r="AQ662" s="9" t="str">
        <f t="shared" si="938"/>
        <v>18款　財産収入1項　財産貸付収入1目　賃貸料2節　建物賃貸料市民局</v>
      </c>
    </row>
    <row r="663" spans="1:43" ht="26.4">
      <c r="A663" s="90">
        <f t="shared" si="922"/>
        <v>656</v>
      </c>
      <c r="B663" s="45"/>
      <c r="C663" s="45"/>
      <c r="D663" s="45"/>
      <c r="E663" s="107"/>
      <c r="F663" s="46"/>
      <c r="G663" s="47" t="s">
        <v>91</v>
      </c>
      <c r="H663" s="41">
        <v>25911</v>
      </c>
      <c r="I663" s="41"/>
      <c r="J663" s="41">
        <f t="shared" si="906"/>
        <v>-25911</v>
      </c>
      <c r="K663" s="42"/>
      <c r="L663" s="121"/>
      <c r="M663" s="115" t="str">
        <f t="shared" si="907"/>
        <v/>
      </c>
      <c r="N663" s="29" t="str">
        <f t="shared" si="901"/>
        <v>-</v>
      </c>
      <c r="O663" s="29" t="str">
        <f t="shared" si="902"/>
        <v>-</v>
      </c>
      <c r="P663" s="29" t="str">
        <f t="shared" si="903"/>
        <v>-</v>
      </c>
      <c r="Q663" s="29" t="str">
        <f t="shared" si="904"/>
        <v>-</v>
      </c>
      <c r="R663" s="29" t="str">
        <f t="shared" si="905"/>
        <v>-</v>
      </c>
      <c r="U663" s="9" t="s">
        <v>1103</v>
      </c>
      <c r="V663" s="136" t="str">
        <f t="shared" si="923"/>
        <v>福祉局</v>
      </c>
      <c r="X663" s="9">
        <f t="shared" si="924"/>
        <v>1</v>
      </c>
      <c r="Y663" s="9">
        <f t="shared" si="925"/>
        <v>1</v>
      </c>
      <c r="Z663" s="9">
        <f t="shared" si="926"/>
        <v>1</v>
      </c>
      <c r="AA663" s="9">
        <f t="shared" si="927"/>
        <v>1</v>
      </c>
      <c r="AB663" s="11" t="str">
        <f t="shared" si="928"/>
        <v xml:space="preserve">②
</v>
      </c>
      <c r="AD663" s="43">
        <f t="shared" si="929"/>
        <v>0</v>
      </c>
      <c r="AE663" s="43">
        <f t="shared" si="930"/>
        <v>0</v>
      </c>
      <c r="AF663" s="43">
        <f t="shared" si="931"/>
        <v>0</v>
      </c>
      <c r="AH663" s="12" t="str">
        <f t="shared" si="932"/>
        <v>18款　財産収入</v>
      </c>
      <c r="AI663" s="12" t="str">
        <f t="shared" si="933"/>
        <v>1項　財産貸付収入</v>
      </c>
      <c r="AJ663" s="12" t="str">
        <f t="shared" si="934"/>
        <v>1目　賃貸料</v>
      </c>
      <c r="AK663" s="12" t="str">
        <f t="shared" si="935"/>
        <v>事項</v>
      </c>
      <c r="AM663" s="12">
        <f t="shared" si="936"/>
        <v>0</v>
      </c>
      <c r="AP663" s="12" t="str">
        <f t="shared" si="937"/>
        <v>18款　財産収入1項　財産貸付収入1目　賃貸料2節　建物賃貸料</v>
      </c>
      <c r="AQ663" s="9" t="str">
        <f t="shared" si="938"/>
        <v>18款　財産収入1項　財産貸付収入1目　賃貸料2節　建物賃貸料福祉局</v>
      </c>
    </row>
    <row r="664" spans="1:43" ht="26.4">
      <c r="A664" s="90">
        <f t="shared" si="922"/>
        <v>657</v>
      </c>
      <c r="B664" s="45"/>
      <c r="C664" s="45"/>
      <c r="D664" s="45"/>
      <c r="E664" s="107"/>
      <c r="F664" s="46"/>
      <c r="G664" s="47" t="s">
        <v>82</v>
      </c>
      <c r="H664" s="41">
        <v>11056</v>
      </c>
      <c r="I664" s="41"/>
      <c r="J664" s="41">
        <f t="shared" si="906"/>
        <v>-11056</v>
      </c>
      <c r="K664" s="42"/>
      <c r="L664" s="121"/>
      <c r="M664" s="115" t="str">
        <f t="shared" si="907"/>
        <v/>
      </c>
      <c r="N664" s="29" t="str">
        <f t="shared" si="901"/>
        <v>-</v>
      </c>
      <c r="O664" s="29" t="str">
        <f t="shared" si="902"/>
        <v>-</v>
      </c>
      <c r="P664" s="29" t="str">
        <f t="shared" si="903"/>
        <v>-</v>
      </c>
      <c r="Q664" s="29" t="str">
        <f t="shared" si="904"/>
        <v>-</v>
      </c>
      <c r="R664" s="29" t="str">
        <f t="shared" si="905"/>
        <v>-</v>
      </c>
      <c r="U664" s="9" t="s">
        <v>1103</v>
      </c>
      <c r="V664" s="136" t="str">
        <f t="shared" si="923"/>
        <v>健康局</v>
      </c>
      <c r="X664" s="9">
        <f t="shared" si="924"/>
        <v>1</v>
      </c>
      <c r="Y664" s="9">
        <f t="shared" si="925"/>
        <v>1</v>
      </c>
      <c r="Z664" s="9">
        <f t="shared" si="926"/>
        <v>1</v>
      </c>
      <c r="AA664" s="9">
        <f t="shared" si="927"/>
        <v>1</v>
      </c>
      <c r="AB664" s="11" t="str">
        <f t="shared" si="928"/>
        <v xml:space="preserve">②
</v>
      </c>
      <c r="AD664" s="43">
        <f t="shared" si="929"/>
        <v>0</v>
      </c>
      <c r="AE664" s="43">
        <f t="shared" si="930"/>
        <v>0</v>
      </c>
      <c r="AF664" s="43">
        <f t="shared" si="931"/>
        <v>0</v>
      </c>
      <c r="AH664" s="12" t="str">
        <f t="shared" si="932"/>
        <v>18款　財産収入</v>
      </c>
      <c r="AI664" s="12" t="str">
        <f t="shared" si="933"/>
        <v>1項　財産貸付収入</v>
      </c>
      <c r="AJ664" s="12" t="str">
        <f t="shared" si="934"/>
        <v>1目　賃貸料</v>
      </c>
      <c r="AK664" s="12" t="str">
        <f t="shared" si="935"/>
        <v>事項</v>
      </c>
      <c r="AM664" s="12">
        <f t="shared" si="936"/>
        <v>0</v>
      </c>
      <c r="AP664" s="12" t="str">
        <f t="shared" si="937"/>
        <v>18款　財産収入1項　財産貸付収入1目　賃貸料2節　建物賃貸料</v>
      </c>
      <c r="AQ664" s="9" t="str">
        <f t="shared" si="938"/>
        <v>18款　財産収入1項　財産貸付収入1目　賃貸料2節　建物賃貸料健康局</v>
      </c>
    </row>
    <row r="665" spans="1:43" ht="26.4">
      <c r="A665" s="90">
        <f t="shared" si="922"/>
        <v>658</v>
      </c>
      <c r="B665" s="45"/>
      <c r="C665" s="45"/>
      <c r="D665" s="45"/>
      <c r="E665" s="107"/>
      <c r="F665" s="46"/>
      <c r="G665" s="47" t="s">
        <v>614</v>
      </c>
      <c r="H665" s="41">
        <v>174037</v>
      </c>
      <c r="I665" s="41"/>
      <c r="J665" s="41">
        <f t="shared" si="906"/>
        <v>-174037</v>
      </c>
      <c r="K665" s="42"/>
      <c r="L665" s="121"/>
      <c r="M665" s="115" t="str">
        <f t="shared" si="907"/>
        <v/>
      </c>
      <c r="N665" s="29" t="str">
        <f t="shared" si="901"/>
        <v>-</v>
      </c>
      <c r="O665" s="29" t="str">
        <f t="shared" si="902"/>
        <v>-</v>
      </c>
      <c r="P665" s="29" t="str">
        <f t="shared" si="903"/>
        <v>-</v>
      </c>
      <c r="Q665" s="29" t="str">
        <f t="shared" si="904"/>
        <v>-</v>
      </c>
      <c r="R665" s="29" t="str">
        <f t="shared" si="905"/>
        <v>-</v>
      </c>
      <c r="U665" s="9" t="s">
        <v>1103</v>
      </c>
      <c r="V665" s="136" t="str">
        <f t="shared" si="923"/>
        <v>こども
青少年局</v>
      </c>
      <c r="X665" s="9">
        <f t="shared" si="924"/>
        <v>1</v>
      </c>
      <c r="Y665" s="9">
        <f t="shared" si="925"/>
        <v>1</v>
      </c>
      <c r="Z665" s="9">
        <f t="shared" si="926"/>
        <v>1</v>
      </c>
      <c r="AA665" s="9">
        <f t="shared" si="927"/>
        <v>1</v>
      </c>
      <c r="AB665" s="11" t="str">
        <f t="shared" si="928"/>
        <v xml:space="preserve">②
</v>
      </c>
      <c r="AD665" s="43">
        <f t="shared" si="929"/>
        <v>0</v>
      </c>
      <c r="AE665" s="43">
        <f t="shared" si="930"/>
        <v>0</v>
      </c>
      <c r="AF665" s="43">
        <f t="shared" si="931"/>
        <v>0</v>
      </c>
      <c r="AH665" s="12" t="str">
        <f t="shared" si="932"/>
        <v>18款　財産収入</v>
      </c>
      <c r="AI665" s="12" t="str">
        <f t="shared" si="933"/>
        <v>1項　財産貸付収入</v>
      </c>
      <c r="AJ665" s="12" t="str">
        <f t="shared" si="934"/>
        <v>1目　賃貸料</v>
      </c>
      <c r="AK665" s="12" t="str">
        <f t="shared" si="935"/>
        <v>事項</v>
      </c>
      <c r="AM665" s="12">
        <f t="shared" si="936"/>
        <v>0</v>
      </c>
      <c r="AP665" s="12" t="str">
        <f t="shared" si="937"/>
        <v>18款　財産収入1項　財産貸付収入1目　賃貸料2節　建物賃貸料</v>
      </c>
      <c r="AQ665" s="9" t="str">
        <f t="shared" si="938"/>
        <v>18款　財産収入1項　財産貸付収入1目　賃貸料2節　建物賃貸料こども
青少年局</v>
      </c>
    </row>
    <row r="666" spans="1:43" ht="26.4">
      <c r="A666" s="90">
        <f t="shared" si="922"/>
        <v>659</v>
      </c>
      <c r="B666" s="45"/>
      <c r="C666" s="45"/>
      <c r="D666" s="45"/>
      <c r="E666" s="107"/>
      <c r="F666" s="46"/>
      <c r="G666" s="47" t="s">
        <v>98</v>
      </c>
      <c r="H666" s="41">
        <v>50450</v>
      </c>
      <c r="I666" s="41"/>
      <c r="J666" s="41">
        <f t="shared" si="906"/>
        <v>-50450</v>
      </c>
      <c r="K666" s="42"/>
      <c r="L666" s="121"/>
      <c r="M666" s="115" t="str">
        <f t="shared" si="907"/>
        <v/>
      </c>
      <c r="N666" s="29" t="str">
        <f t="shared" si="901"/>
        <v>-</v>
      </c>
      <c r="O666" s="29" t="str">
        <f t="shared" si="902"/>
        <v>-</v>
      </c>
      <c r="P666" s="29" t="str">
        <f t="shared" si="903"/>
        <v>-</v>
      </c>
      <c r="Q666" s="29" t="str">
        <f t="shared" si="904"/>
        <v>-</v>
      </c>
      <c r="R666" s="29" t="str">
        <f t="shared" si="905"/>
        <v>-</v>
      </c>
      <c r="U666" s="9" t="s">
        <v>1103</v>
      </c>
      <c r="V666" s="136" t="str">
        <f t="shared" si="923"/>
        <v>環境局</v>
      </c>
      <c r="X666" s="9">
        <f t="shared" si="924"/>
        <v>1</v>
      </c>
      <c r="Y666" s="9">
        <f t="shared" si="925"/>
        <v>1</v>
      </c>
      <c r="Z666" s="9">
        <f t="shared" si="926"/>
        <v>1</v>
      </c>
      <c r="AA666" s="9">
        <f t="shared" si="927"/>
        <v>1</v>
      </c>
      <c r="AB666" s="11" t="str">
        <f t="shared" si="928"/>
        <v xml:space="preserve">②
</v>
      </c>
      <c r="AD666" s="43">
        <f t="shared" si="929"/>
        <v>0</v>
      </c>
      <c r="AE666" s="43">
        <f t="shared" si="930"/>
        <v>0</v>
      </c>
      <c r="AF666" s="43">
        <f t="shared" si="931"/>
        <v>0</v>
      </c>
      <c r="AH666" s="12" t="str">
        <f t="shared" si="932"/>
        <v>18款　財産収入</v>
      </c>
      <c r="AI666" s="12" t="str">
        <f t="shared" si="933"/>
        <v>1項　財産貸付収入</v>
      </c>
      <c r="AJ666" s="12" t="str">
        <f t="shared" si="934"/>
        <v>1目　賃貸料</v>
      </c>
      <c r="AK666" s="12" t="str">
        <f t="shared" si="935"/>
        <v>事項</v>
      </c>
      <c r="AM666" s="12">
        <f t="shared" si="936"/>
        <v>0</v>
      </c>
      <c r="AP666" s="12" t="str">
        <f t="shared" si="937"/>
        <v>18款　財産収入1項　財産貸付収入1目　賃貸料2節　建物賃貸料</v>
      </c>
      <c r="AQ666" s="9" t="str">
        <f t="shared" si="938"/>
        <v>18款　財産収入1項　財産貸付収入1目　賃貸料2節　建物賃貸料環境局</v>
      </c>
    </row>
    <row r="667" spans="1:43" ht="26.4">
      <c r="A667" s="90">
        <f t="shared" si="922"/>
        <v>660</v>
      </c>
      <c r="B667" s="45"/>
      <c r="C667" s="45"/>
      <c r="D667" s="45"/>
      <c r="E667" s="107"/>
      <c r="F667" s="46"/>
      <c r="G667" s="47" t="s">
        <v>111</v>
      </c>
      <c r="H667" s="41">
        <v>167146</v>
      </c>
      <c r="I667" s="41"/>
      <c r="J667" s="41">
        <f t="shared" si="906"/>
        <v>-167146</v>
      </c>
      <c r="K667" s="42"/>
      <c r="L667" s="121"/>
      <c r="M667" s="115" t="str">
        <f t="shared" si="907"/>
        <v/>
      </c>
      <c r="N667" s="29" t="str">
        <f t="shared" si="901"/>
        <v>-</v>
      </c>
      <c r="O667" s="29" t="str">
        <f t="shared" si="902"/>
        <v>-</v>
      </c>
      <c r="P667" s="29" t="str">
        <f t="shared" si="903"/>
        <v>-</v>
      </c>
      <c r="Q667" s="29" t="str">
        <f t="shared" si="904"/>
        <v>-</v>
      </c>
      <c r="R667" s="29" t="str">
        <f t="shared" si="905"/>
        <v>-</v>
      </c>
      <c r="U667" s="9" t="s">
        <v>1103</v>
      </c>
      <c r="V667" s="136" t="str">
        <f t="shared" si="923"/>
        <v>都市整備局</v>
      </c>
      <c r="X667" s="9">
        <f t="shared" si="924"/>
        <v>1</v>
      </c>
      <c r="Y667" s="9">
        <f t="shared" si="925"/>
        <v>1</v>
      </c>
      <c r="Z667" s="9">
        <f t="shared" si="926"/>
        <v>1</v>
      </c>
      <c r="AA667" s="9">
        <f t="shared" si="927"/>
        <v>1</v>
      </c>
      <c r="AB667" s="11" t="str">
        <f t="shared" si="928"/>
        <v xml:space="preserve">②
</v>
      </c>
      <c r="AD667" s="43">
        <f t="shared" si="929"/>
        <v>0</v>
      </c>
      <c r="AE667" s="43">
        <f t="shared" si="930"/>
        <v>0</v>
      </c>
      <c r="AF667" s="43">
        <f t="shared" si="931"/>
        <v>0</v>
      </c>
      <c r="AH667" s="12" t="str">
        <f t="shared" si="932"/>
        <v>18款　財産収入</v>
      </c>
      <c r="AI667" s="12" t="str">
        <f t="shared" si="933"/>
        <v>1項　財産貸付収入</v>
      </c>
      <c r="AJ667" s="12" t="str">
        <f t="shared" si="934"/>
        <v>1目　賃貸料</v>
      </c>
      <c r="AK667" s="12" t="str">
        <f t="shared" si="935"/>
        <v>事項</v>
      </c>
      <c r="AM667" s="12">
        <f t="shared" si="936"/>
        <v>0</v>
      </c>
      <c r="AP667" s="12" t="str">
        <f t="shared" si="937"/>
        <v>18款　財産収入1項　財産貸付収入1目　賃貸料2節　建物賃貸料</v>
      </c>
      <c r="AQ667" s="9" t="str">
        <f t="shared" si="938"/>
        <v>18款　財産収入1項　財産貸付収入1目　賃貸料2節　建物賃貸料都市整備局</v>
      </c>
    </row>
    <row r="668" spans="1:43" ht="26.4">
      <c r="A668" s="90">
        <f t="shared" si="922"/>
        <v>661</v>
      </c>
      <c r="B668" s="45"/>
      <c r="C668" s="45"/>
      <c r="D668" s="45"/>
      <c r="E668" s="107"/>
      <c r="F668" s="46"/>
      <c r="G668" s="47" t="s">
        <v>492</v>
      </c>
      <c r="H668" s="41">
        <v>93892</v>
      </c>
      <c r="I668" s="41"/>
      <c r="J668" s="41">
        <f t="shared" si="906"/>
        <v>-93892</v>
      </c>
      <c r="K668" s="42"/>
      <c r="L668" s="121"/>
      <c r="M668" s="115" t="str">
        <f t="shared" si="907"/>
        <v/>
      </c>
      <c r="N668" s="29" t="str">
        <f t="shared" si="901"/>
        <v>-</v>
      </c>
      <c r="O668" s="29" t="str">
        <f t="shared" si="902"/>
        <v>-</v>
      </c>
      <c r="P668" s="29" t="str">
        <f t="shared" si="903"/>
        <v>-</v>
      </c>
      <c r="Q668" s="29" t="str">
        <f t="shared" si="904"/>
        <v>-</v>
      </c>
      <c r="R668" s="29" t="str">
        <f t="shared" si="905"/>
        <v>-</v>
      </c>
      <c r="U668" s="9" t="s">
        <v>1103</v>
      </c>
      <c r="V668" s="136" t="str">
        <f t="shared" si="923"/>
        <v>港湾局</v>
      </c>
      <c r="X668" s="9">
        <f t="shared" si="924"/>
        <v>1</v>
      </c>
      <c r="Y668" s="9">
        <f t="shared" si="925"/>
        <v>1</v>
      </c>
      <c r="Z668" s="9">
        <f t="shared" si="926"/>
        <v>1</v>
      </c>
      <c r="AA668" s="9">
        <f t="shared" si="927"/>
        <v>1</v>
      </c>
      <c r="AB668" s="11" t="str">
        <f t="shared" si="928"/>
        <v xml:space="preserve">②
</v>
      </c>
      <c r="AD668" s="43">
        <f t="shared" si="929"/>
        <v>0</v>
      </c>
      <c r="AE668" s="43">
        <f t="shared" si="930"/>
        <v>0</v>
      </c>
      <c r="AF668" s="43">
        <f t="shared" si="931"/>
        <v>0</v>
      </c>
      <c r="AH668" s="12" t="str">
        <f t="shared" si="932"/>
        <v>18款　財産収入</v>
      </c>
      <c r="AI668" s="12" t="str">
        <f t="shared" si="933"/>
        <v>1項　財産貸付収入</v>
      </c>
      <c r="AJ668" s="12" t="str">
        <f t="shared" si="934"/>
        <v>1目　賃貸料</v>
      </c>
      <c r="AK668" s="12" t="str">
        <f t="shared" si="935"/>
        <v>事項</v>
      </c>
      <c r="AM668" s="12">
        <f t="shared" si="936"/>
        <v>0</v>
      </c>
      <c r="AP668" s="12" t="str">
        <f t="shared" si="937"/>
        <v>18款　財産収入1項　財産貸付収入1目　賃貸料2節　建物賃貸料</v>
      </c>
      <c r="AQ668" s="9" t="str">
        <f t="shared" si="938"/>
        <v>18款　財産収入1項　財産貸付収入1目　賃貸料2節　建物賃貸料港湾局</v>
      </c>
    </row>
    <row r="669" spans="1:43" ht="26.4">
      <c r="A669" s="90">
        <f t="shared" si="922"/>
        <v>662</v>
      </c>
      <c r="B669" s="45"/>
      <c r="C669" s="45"/>
      <c r="D669" s="45"/>
      <c r="E669" s="107"/>
      <c r="F669" s="46"/>
      <c r="G669" s="47" t="s">
        <v>974</v>
      </c>
      <c r="H669" s="41">
        <v>13257</v>
      </c>
      <c r="I669" s="41"/>
      <c r="J669" s="41">
        <f t="shared" si="906"/>
        <v>-13257</v>
      </c>
      <c r="K669" s="42"/>
      <c r="L669" s="121"/>
      <c r="M669" s="115" t="str">
        <f t="shared" si="907"/>
        <v/>
      </c>
      <c r="N669" s="29" t="str">
        <f t="shared" si="901"/>
        <v>-</v>
      </c>
      <c r="O669" s="29" t="str">
        <f t="shared" si="902"/>
        <v>-</v>
      </c>
      <c r="P669" s="29" t="str">
        <f t="shared" si="903"/>
        <v>-</v>
      </c>
      <c r="Q669" s="29" t="str">
        <f t="shared" si="904"/>
        <v>-</v>
      </c>
      <c r="R669" s="29" t="str">
        <f t="shared" si="905"/>
        <v>-</v>
      </c>
      <c r="U669" s="9" t="s">
        <v>1103</v>
      </c>
      <c r="V669" s="136" t="str">
        <f t="shared" si="923"/>
        <v>教育委員会
事務局</v>
      </c>
      <c r="X669" s="9">
        <f t="shared" si="924"/>
        <v>1</v>
      </c>
      <c r="Y669" s="9">
        <f t="shared" si="925"/>
        <v>1</v>
      </c>
      <c r="Z669" s="9">
        <f t="shared" si="926"/>
        <v>1</v>
      </c>
      <c r="AA669" s="9">
        <f t="shared" si="927"/>
        <v>1</v>
      </c>
      <c r="AB669" s="11" t="str">
        <f t="shared" si="928"/>
        <v xml:space="preserve">②
</v>
      </c>
      <c r="AD669" s="43">
        <f t="shared" si="929"/>
        <v>0</v>
      </c>
      <c r="AE669" s="43">
        <f t="shared" si="930"/>
        <v>0</v>
      </c>
      <c r="AF669" s="43">
        <f t="shared" si="931"/>
        <v>0</v>
      </c>
      <c r="AH669" s="12" t="str">
        <f t="shared" si="932"/>
        <v>18款　財産収入</v>
      </c>
      <c r="AI669" s="12" t="str">
        <f t="shared" si="933"/>
        <v>1項　財産貸付収入</v>
      </c>
      <c r="AJ669" s="12" t="str">
        <f t="shared" si="934"/>
        <v>1目　賃貸料</v>
      </c>
      <c r="AK669" s="12" t="str">
        <f t="shared" si="935"/>
        <v>事項</v>
      </c>
      <c r="AM669" s="12">
        <f t="shared" si="936"/>
        <v>0</v>
      </c>
      <c r="AP669" s="12" t="str">
        <f t="shared" si="937"/>
        <v>18款　財産収入1項　財産貸付収入1目　賃貸料2節　建物賃貸料</v>
      </c>
      <c r="AQ669" s="9" t="str">
        <f t="shared" si="938"/>
        <v>18款　財産収入1項　財産貸付収入1目　賃貸料2節　建物賃貸料教育委員会
事務局</v>
      </c>
    </row>
    <row r="670" spans="1:43" ht="26.4">
      <c r="A670" s="90">
        <f t="shared" si="922"/>
        <v>663</v>
      </c>
      <c r="B670" s="45"/>
      <c r="C670" s="45"/>
      <c r="D670" s="45"/>
      <c r="E670" s="107"/>
      <c r="F670" s="46"/>
      <c r="G670" s="47" t="s">
        <v>610</v>
      </c>
      <c r="H670" s="41">
        <v>1601</v>
      </c>
      <c r="I670" s="41"/>
      <c r="J670" s="41">
        <f t="shared" si="906"/>
        <v>-1601</v>
      </c>
      <c r="K670" s="42"/>
      <c r="L670" s="121"/>
      <c r="M670" s="115" t="str">
        <f t="shared" si="907"/>
        <v/>
      </c>
      <c r="N670" s="29" t="str">
        <f t="shared" si="901"/>
        <v>-</v>
      </c>
      <c r="O670" s="29" t="str">
        <f t="shared" si="902"/>
        <v>-</v>
      </c>
      <c r="P670" s="29" t="str">
        <f t="shared" si="903"/>
        <v>-</v>
      </c>
      <c r="Q670" s="29" t="str">
        <f t="shared" si="904"/>
        <v>-</v>
      </c>
      <c r="R670" s="29" t="str">
        <f t="shared" si="905"/>
        <v>-</v>
      </c>
      <c r="U670" s="9" t="s">
        <v>1103</v>
      </c>
      <c r="V670" s="136" t="str">
        <f t="shared" si="923"/>
        <v>城東区役所</v>
      </c>
      <c r="X670" s="9">
        <f t="shared" si="924"/>
        <v>1</v>
      </c>
      <c r="Y670" s="9">
        <f t="shared" si="925"/>
        <v>1</v>
      </c>
      <c r="Z670" s="9">
        <f t="shared" si="926"/>
        <v>1</v>
      </c>
      <c r="AA670" s="9">
        <f t="shared" si="927"/>
        <v>1</v>
      </c>
      <c r="AB670" s="11" t="str">
        <f t="shared" si="928"/>
        <v xml:space="preserve">②
</v>
      </c>
      <c r="AD670" s="43">
        <f t="shared" si="929"/>
        <v>0</v>
      </c>
      <c r="AE670" s="43">
        <f t="shared" si="930"/>
        <v>0</v>
      </c>
      <c r="AF670" s="43">
        <f t="shared" si="931"/>
        <v>0</v>
      </c>
      <c r="AH670" s="12" t="str">
        <f t="shared" si="932"/>
        <v>18款　財産収入</v>
      </c>
      <c r="AI670" s="12" t="str">
        <f t="shared" si="933"/>
        <v>1項　財産貸付収入</v>
      </c>
      <c r="AJ670" s="12" t="str">
        <f t="shared" si="934"/>
        <v>1目　賃貸料</v>
      </c>
      <c r="AK670" s="12" t="str">
        <f t="shared" si="935"/>
        <v>事項</v>
      </c>
      <c r="AM670" s="12">
        <f t="shared" si="936"/>
        <v>0</v>
      </c>
      <c r="AP670" s="12" t="str">
        <f t="shared" si="937"/>
        <v>18款　財産収入1項　財産貸付収入1目　賃貸料2節　建物賃貸料</v>
      </c>
      <c r="AQ670" s="9" t="str">
        <f t="shared" si="938"/>
        <v>18款　財産収入1項　財産貸付収入1目　賃貸料2節　建物賃貸料城東区役所</v>
      </c>
    </row>
    <row r="671" spans="1:43" ht="26.4">
      <c r="A671" s="90">
        <f t="shared" si="922"/>
        <v>664</v>
      </c>
      <c r="B671" s="45"/>
      <c r="C671" s="45"/>
      <c r="D671" s="45"/>
      <c r="E671" s="107" t="s">
        <v>891</v>
      </c>
      <c r="F671" s="46" t="s">
        <v>652</v>
      </c>
      <c r="G671" s="47" t="s">
        <v>492</v>
      </c>
      <c r="H671" s="41">
        <v>86457</v>
      </c>
      <c r="I671" s="41"/>
      <c r="J671" s="41">
        <f t="shared" si="906"/>
        <v>-86457</v>
      </c>
      <c r="K671" s="42"/>
      <c r="L671" s="121"/>
      <c r="M671" s="115" t="str">
        <f t="shared" si="907"/>
        <v/>
      </c>
      <c r="N671" s="29" t="str">
        <f t="shared" si="901"/>
        <v>-</v>
      </c>
      <c r="O671" s="29" t="str">
        <f t="shared" si="902"/>
        <v>-</v>
      </c>
      <c r="P671" s="29" t="str">
        <f t="shared" si="903"/>
        <v>-</v>
      </c>
      <c r="Q671" s="29" t="str">
        <f t="shared" si="904"/>
        <v>節</v>
      </c>
      <c r="R671" s="29" t="str">
        <f t="shared" si="905"/>
        <v>事項</v>
      </c>
      <c r="U671" s="9" t="s">
        <v>1103</v>
      </c>
      <c r="V671" s="136" t="str">
        <f t="shared" si="923"/>
        <v>港湾局</v>
      </c>
      <c r="X671" s="9">
        <f t="shared" si="924"/>
        <v>1</v>
      </c>
      <c r="Y671" s="9">
        <f t="shared" si="925"/>
        <v>1</v>
      </c>
      <c r="Z671" s="9">
        <f t="shared" si="926"/>
        <v>1</v>
      </c>
      <c r="AA671" s="9">
        <f t="shared" si="927"/>
        <v>1</v>
      </c>
      <c r="AB671" s="11" t="str">
        <f t="shared" si="928"/>
        <v xml:space="preserve">②
</v>
      </c>
      <c r="AD671" s="43">
        <f t="shared" si="929"/>
        <v>0</v>
      </c>
      <c r="AE671" s="43">
        <f t="shared" si="930"/>
        <v>7.5</v>
      </c>
      <c r="AF671" s="43">
        <f t="shared" si="931"/>
        <v>5</v>
      </c>
      <c r="AH671" s="12" t="str">
        <f t="shared" si="932"/>
        <v>18款　財産収入</v>
      </c>
      <c r="AI671" s="12" t="str">
        <f t="shared" si="933"/>
        <v>1項　財産貸付収入</v>
      </c>
      <c r="AJ671" s="12" t="str">
        <f t="shared" si="934"/>
        <v>1目　賃貸料</v>
      </c>
      <c r="AK671" s="12" t="str">
        <f t="shared" si="935"/>
        <v>3節　岸壁賃貸料</v>
      </c>
      <c r="AM671" s="12" t="str">
        <f t="shared" si="936"/>
        <v>18款　財産収入1項　財産貸付収入1目　賃貸料3節　岸壁賃貸料</v>
      </c>
      <c r="AP671" s="12" t="str">
        <f t="shared" si="937"/>
        <v>18款　財産収入1項　財産貸付収入1目　賃貸料3節　岸壁賃貸料</v>
      </c>
      <c r="AQ671" s="9" t="str">
        <f t="shared" si="938"/>
        <v>18款　財産収入1項　財産貸付収入1目　賃貸料3節　岸壁賃貸料港湾局</v>
      </c>
    </row>
    <row r="672" spans="1:43" ht="26.4">
      <c r="A672" s="90">
        <f t="shared" si="922"/>
        <v>665</v>
      </c>
      <c r="B672" s="45"/>
      <c r="C672" s="331" t="s">
        <v>268</v>
      </c>
      <c r="D672" s="332"/>
      <c r="E672" s="333"/>
      <c r="F672" s="39"/>
      <c r="G672" s="40"/>
      <c r="H672" s="41">
        <f>SUM(H673,H690)</f>
        <v>6272150</v>
      </c>
      <c r="I672" s="41">
        <f>SUM(I673,I690)</f>
        <v>0</v>
      </c>
      <c r="J672" s="41">
        <f t="shared" si="906"/>
        <v>-6272150</v>
      </c>
      <c r="K672" s="42"/>
      <c r="L672" s="121"/>
      <c r="M672" s="115" t="str">
        <f t="shared" si="907"/>
        <v/>
      </c>
      <c r="N672" s="29" t="str">
        <f t="shared" si="901"/>
        <v>-</v>
      </c>
      <c r="O672" s="29" t="str">
        <f t="shared" si="902"/>
        <v>項</v>
      </c>
      <c r="P672" s="29" t="str">
        <f t="shared" si="903"/>
        <v>-</v>
      </c>
      <c r="Q672" s="29" t="str">
        <f t="shared" si="904"/>
        <v>-</v>
      </c>
      <c r="R672" s="29" t="str">
        <f t="shared" si="905"/>
        <v>-</v>
      </c>
      <c r="U672" s="9" t="s">
        <v>1103</v>
      </c>
      <c r="V672" s="136" t="str">
        <f t="shared" si="923"/>
        <v/>
      </c>
      <c r="X672" s="9">
        <f t="shared" si="924"/>
        <v>1</v>
      </c>
      <c r="Y672" s="9">
        <f t="shared" si="925"/>
        <v>1</v>
      </c>
      <c r="Z672" s="9">
        <f t="shared" si="926"/>
        <v>1</v>
      </c>
      <c r="AA672" s="9">
        <f t="shared" si="927"/>
        <v>1</v>
      </c>
      <c r="AB672" s="11" t="str">
        <f t="shared" si="928"/>
        <v xml:space="preserve">②
</v>
      </c>
      <c r="AD672" s="43">
        <f t="shared" si="929"/>
        <v>0</v>
      </c>
      <c r="AE672" s="43">
        <f t="shared" si="930"/>
        <v>0</v>
      </c>
      <c r="AF672" s="43">
        <f t="shared" si="931"/>
        <v>0</v>
      </c>
      <c r="AH672" s="12" t="str">
        <f t="shared" si="932"/>
        <v>18款　財産収入</v>
      </c>
      <c r="AI672" s="12" t="str">
        <f t="shared" si="933"/>
        <v>2項　利子及配当金収入</v>
      </c>
      <c r="AJ672" s="12">
        <f t="shared" si="934"/>
        <v>0</v>
      </c>
      <c r="AK672" s="12">
        <f t="shared" si="935"/>
        <v>0</v>
      </c>
      <c r="AM672" s="12" t="str">
        <f t="shared" si="936"/>
        <v>18款　財産収入2項　利子及配当金収入</v>
      </c>
      <c r="AP672" s="12" t="str">
        <f t="shared" si="937"/>
        <v>18款　財産収入2項　利子及配当金収入</v>
      </c>
      <c r="AQ672" s="9" t="str">
        <f t="shared" si="938"/>
        <v>18款　財産収入2項　利子及配当金収入</v>
      </c>
    </row>
    <row r="673" spans="1:43" ht="26.4">
      <c r="A673" s="90">
        <f t="shared" si="922"/>
        <v>666</v>
      </c>
      <c r="B673" s="45"/>
      <c r="C673" s="45"/>
      <c r="D673" s="331" t="s">
        <v>269</v>
      </c>
      <c r="E673" s="333"/>
      <c r="F673" s="46"/>
      <c r="G673" s="47"/>
      <c r="H673" s="41">
        <f>SUM(H674)</f>
        <v>146827</v>
      </c>
      <c r="I673" s="41">
        <f>SUM(I674)</f>
        <v>0</v>
      </c>
      <c r="J673" s="41">
        <f t="shared" si="906"/>
        <v>-146827</v>
      </c>
      <c r="K673" s="42"/>
      <c r="L673" s="121"/>
      <c r="M673" s="115" t="str">
        <f t="shared" si="907"/>
        <v/>
      </c>
      <c r="N673" s="29" t="str">
        <f t="shared" si="901"/>
        <v>-</v>
      </c>
      <c r="O673" s="29" t="str">
        <f t="shared" si="902"/>
        <v>-</v>
      </c>
      <c r="P673" s="29" t="str">
        <f t="shared" si="903"/>
        <v>目</v>
      </c>
      <c r="Q673" s="29" t="str">
        <f t="shared" si="904"/>
        <v>-</v>
      </c>
      <c r="R673" s="29" t="str">
        <f t="shared" si="905"/>
        <v>-</v>
      </c>
      <c r="U673" s="9" t="s">
        <v>1103</v>
      </c>
      <c r="V673" s="136" t="str">
        <f t="shared" si="923"/>
        <v/>
      </c>
      <c r="X673" s="9">
        <f t="shared" si="924"/>
        <v>1</v>
      </c>
      <c r="Y673" s="9">
        <f t="shared" si="925"/>
        <v>1</v>
      </c>
      <c r="Z673" s="9">
        <f t="shared" si="926"/>
        <v>1</v>
      </c>
      <c r="AA673" s="9">
        <f t="shared" si="927"/>
        <v>1</v>
      </c>
      <c r="AB673" s="11" t="str">
        <f t="shared" si="928"/>
        <v xml:space="preserve">②
</v>
      </c>
      <c r="AD673" s="43">
        <f t="shared" si="929"/>
        <v>8.5</v>
      </c>
      <c r="AE673" s="43">
        <f t="shared" si="930"/>
        <v>0</v>
      </c>
      <c r="AF673" s="43">
        <f t="shared" si="931"/>
        <v>0</v>
      </c>
      <c r="AH673" s="12" t="str">
        <f t="shared" si="932"/>
        <v>18款　財産収入</v>
      </c>
      <c r="AI673" s="12" t="str">
        <f t="shared" si="933"/>
        <v>2項　利子及配当金収入</v>
      </c>
      <c r="AJ673" s="12" t="str">
        <f t="shared" si="934"/>
        <v>1目　蓄積基金利子</v>
      </c>
      <c r="AK673" s="12">
        <f t="shared" si="935"/>
        <v>0</v>
      </c>
      <c r="AM673" s="12" t="str">
        <f t="shared" si="936"/>
        <v>18款　財産収入2項　利子及配当金収入1目　蓄積基金利子</v>
      </c>
      <c r="AP673" s="12" t="str">
        <f t="shared" si="937"/>
        <v>18款　財産収入2項　利子及配当金収入1目　蓄積基金利子</v>
      </c>
      <c r="AQ673" s="9" t="str">
        <f t="shared" si="938"/>
        <v>18款　財産収入2項　利子及配当金収入1目　蓄積基金利子</v>
      </c>
    </row>
    <row r="674" spans="1:43" ht="26.4">
      <c r="A674" s="90">
        <f t="shared" si="922"/>
        <v>667</v>
      </c>
      <c r="B674" s="45"/>
      <c r="C674" s="45"/>
      <c r="D674" s="44"/>
      <c r="E674" s="107" t="s">
        <v>270</v>
      </c>
      <c r="F674" s="107" t="s">
        <v>534</v>
      </c>
      <c r="G674" s="47"/>
      <c r="H674" s="41">
        <f>SUM(H675:H689)</f>
        <v>146827</v>
      </c>
      <c r="I674" s="41">
        <f>SUM(I675:I689)</f>
        <v>0</v>
      </c>
      <c r="J674" s="41">
        <f t="shared" si="906"/>
        <v>-146827</v>
      </c>
      <c r="K674" s="42"/>
      <c r="L674" s="121"/>
      <c r="M674" s="115" t="str">
        <f t="shared" si="907"/>
        <v/>
      </c>
      <c r="N674" s="29" t="str">
        <f t="shared" si="901"/>
        <v>-</v>
      </c>
      <c r="O674" s="29" t="str">
        <f t="shared" si="902"/>
        <v>-</v>
      </c>
      <c r="P674" s="29" t="str">
        <f t="shared" si="903"/>
        <v>-</v>
      </c>
      <c r="Q674" s="29" t="str">
        <f t="shared" si="904"/>
        <v>節</v>
      </c>
      <c r="R674" s="29" t="str">
        <f t="shared" si="905"/>
        <v>事項</v>
      </c>
      <c r="U674" s="9" t="s">
        <v>1103</v>
      </c>
      <c r="V674" s="136" t="str">
        <f t="shared" si="923"/>
        <v/>
      </c>
      <c r="X674" s="9">
        <f t="shared" si="924"/>
        <v>1</v>
      </c>
      <c r="Y674" s="9">
        <f t="shared" si="925"/>
        <v>1</v>
      </c>
      <c r="Z674" s="9">
        <f t="shared" si="926"/>
        <v>1</v>
      </c>
      <c r="AA674" s="9">
        <f t="shared" si="927"/>
        <v>1</v>
      </c>
      <c r="AB674" s="11" t="str">
        <f t="shared" si="928"/>
        <v xml:space="preserve">②
</v>
      </c>
      <c r="AD674" s="43">
        <f t="shared" si="929"/>
        <v>0</v>
      </c>
      <c r="AE674" s="43">
        <f t="shared" si="930"/>
        <v>8.5</v>
      </c>
      <c r="AF674" s="43">
        <f t="shared" si="931"/>
        <v>11</v>
      </c>
      <c r="AH674" s="12" t="str">
        <f t="shared" si="932"/>
        <v>18款　財産収入</v>
      </c>
      <c r="AI674" s="12" t="str">
        <f t="shared" si="933"/>
        <v>2項　利子及配当金収入</v>
      </c>
      <c r="AJ674" s="12" t="str">
        <f t="shared" si="934"/>
        <v>1目　蓄積基金利子</v>
      </c>
      <c r="AK674" s="12" t="str">
        <f t="shared" si="935"/>
        <v>1節　蓄積基金利子</v>
      </c>
      <c r="AM674" s="12" t="str">
        <f t="shared" si="936"/>
        <v>18款　財産収入2項　利子及配当金収入1目　蓄積基金利子1節　蓄積基金利子</v>
      </c>
      <c r="AP674" s="12" t="str">
        <f t="shared" si="937"/>
        <v>18款　財産収入2項　利子及配当金収入1目　蓄積基金利子1節　蓄積基金利子</v>
      </c>
      <c r="AQ674" s="9" t="str">
        <f t="shared" si="938"/>
        <v>18款　財産収入2項　利子及配当金収入1目　蓄積基金利子1節　蓄積基金利子</v>
      </c>
    </row>
    <row r="675" spans="1:43" ht="26.4">
      <c r="A675" s="90">
        <f t="shared" si="922"/>
        <v>668</v>
      </c>
      <c r="B675" s="45"/>
      <c r="C675" s="45"/>
      <c r="D675" s="45"/>
      <c r="E675" s="107"/>
      <c r="F675" s="107"/>
      <c r="G675" s="47" t="s">
        <v>896</v>
      </c>
      <c r="H675" s="41">
        <v>13357</v>
      </c>
      <c r="I675" s="41"/>
      <c r="J675" s="41">
        <f t="shared" si="906"/>
        <v>-13357</v>
      </c>
      <c r="K675" s="42"/>
      <c r="L675" s="121"/>
      <c r="M675" s="115" t="str">
        <f t="shared" si="907"/>
        <v/>
      </c>
      <c r="N675" s="29" t="str">
        <f t="shared" si="901"/>
        <v>-</v>
      </c>
      <c r="O675" s="29" t="str">
        <f t="shared" si="902"/>
        <v>-</v>
      </c>
      <c r="P675" s="29" t="str">
        <f t="shared" si="903"/>
        <v>-</v>
      </c>
      <c r="Q675" s="29" t="str">
        <f t="shared" si="904"/>
        <v>-</v>
      </c>
      <c r="R675" s="29" t="str">
        <f t="shared" si="905"/>
        <v>-</v>
      </c>
      <c r="U675" s="9" t="s">
        <v>1103</v>
      </c>
      <c r="V675" s="136" t="str">
        <f t="shared" si="923"/>
        <v>都市交通局</v>
      </c>
      <c r="X675" s="9">
        <f t="shared" si="924"/>
        <v>1</v>
      </c>
      <c r="Y675" s="9">
        <f t="shared" si="925"/>
        <v>1</v>
      </c>
      <c r="Z675" s="9">
        <f t="shared" si="926"/>
        <v>1</v>
      </c>
      <c r="AA675" s="9">
        <f t="shared" si="927"/>
        <v>1</v>
      </c>
      <c r="AB675" s="11" t="str">
        <f t="shared" si="928"/>
        <v xml:space="preserve">②
</v>
      </c>
      <c r="AD675" s="43">
        <f t="shared" si="929"/>
        <v>0</v>
      </c>
      <c r="AE675" s="43">
        <f t="shared" si="930"/>
        <v>0</v>
      </c>
      <c r="AF675" s="43">
        <f t="shared" si="931"/>
        <v>0</v>
      </c>
      <c r="AH675" s="12" t="str">
        <f t="shared" si="932"/>
        <v>18款　財産収入</v>
      </c>
      <c r="AI675" s="12" t="str">
        <f t="shared" si="933"/>
        <v>2項　利子及配当金収入</v>
      </c>
      <c r="AJ675" s="12" t="str">
        <f t="shared" si="934"/>
        <v>1目　蓄積基金利子</v>
      </c>
      <c r="AK675" s="12" t="str">
        <f t="shared" si="935"/>
        <v>事項</v>
      </c>
      <c r="AM675" s="12">
        <f t="shared" si="936"/>
        <v>0</v>
      </c>
      <c r="AP675" s="12" t="str">
        <f t="shared" si="937"/>
        <v>18款　財産収入2項　利子及配当金収入1目　蓄積基金利子1節　蓄積基金利子</v>
      </c>
      <c r="AQ675" s="9" t="str">
        <f t="shared" si="938"/>
        <v>18款　財産収入2項　利子及配当金収入1目　蓄積基金利子1節　蓄積基金利子都市交通局</v>
      </c>
    </row>
    <row r="676" spans="1:43" ht="26.4">
      <c r="A676" s="90">
        <f t="shared" si="922"/>
        <v>669</v>
      </c>
      <c r="B676" s="45"/>
      <c r="C676" s="45"/>
      <c r="D676" s="45"/>
      <c r="E676" s="107"/>
      <c r="F676" s="107"/>
      <c r="G676" s="47" t="s">
        <v>307</v>
      </c>
      <c r="H676" s="41">
        <v>266</v>
      </c>
      <c r="I676" s="41"/>
      <c r="J676" s="41">
        <f t="shared" si="906"/>
        <v>-266</v>
      </c>
      <c r="K676" s="42"/>
      <c r="L676" s="121"/>
      <c r="M676" s="115" t="str">
        <f t="shared" si="907"/>
        <v/>
      </c>
      <c r="N676" s="29" t="str">
        <f t="shared" si="901"/>
        <v>-</v>
      </c>
      <c r="O676" s="29" t="str">
        <f t="shared" si="902"/>
        <v>-</v>
      </c>
      <c r="P676" s="29" t="str">
        <f t="shared" si="903"/>
        <v>-</v>
      </c>
      <c r="Q676" s="29" t="str">
        <f t="shared" si="904"/>
        <v>-</v>
      </c>
      <c r="R676" s="29" t="str">
        <f t="shared" si="905"/>
        <v>-</v>
      </c>
      <c r="U676" s="9" t="s">
        <v>1103</v>
      </c>
      <c r="V676" s="136" t="str">
        <f t="shared" si="923"/>
        <v>政策企画室</v>
      </c>
      <c r="X676" s="9">
        <f t="shared" si="924"/>
        <v>1</v>
      </c>
      <c r="Y676" s="9">
        <f t="shared" si="925"/>
        <v>1</v>
      </c>
      <c r="Z676" s="9">
        <f t="shared" si="926"/>
        <v>1</v>
      </c>
      <c r="AA676" s="9">
        <f t="shared" si="927"/>
        <v>1</v>
      </c>
      <c r="AB676" s="11" t="str">
        <f t="shared" si="928"/>
        <v xml:space="preserve">②
</v>
      </c>
      <c r="AD676" s="43">
        <f t="shared" si="929"/>
        <v>0</v>
      </c>
      <c r="AE676" s="43">
        <f t="shared" si="930"/>
        <v>0</v>
      </c>
      <c r="AF676" s="43">
        <f t="shared" si="931"/>
        <v>0</v>
      </c>
      <c r="AH676" s="12" t="str">
        <f t="shared" si="932"/>
        <v>18款　財産収入</v>
      </c>
      <c r="AI676" s="12" t="str">
        <f t="shared" si="933"/>
        <v>2項　利子及配当金収入</v>
      </c>
      <c r="AJ676" s="12" t="str">
        <f t="shared" si="934"/>
        <v>1目　蓄積基金利子</v>
      </c>
      <c r="AK676" s="12" t="str">
        <f t="shared" si="935"/>
        <v>事項</v>
      </c>
      <c r="AM676" s="12">
        <f t="shared" si="936"/>
        <v>0</v>
      </c>
      <c r="AP676" s="12" t="str">
        <f t="shared" si="937"/>
        <v>18款　財産収入2項　利子及配当金収入1目　蓄積基金利子1節　蓄積基金利子</v>
      </c>
      <c r="AQ676" s="9" t="str">
        <f t="shared" si="938"/>
        <v>18款　財産収入2項　利子及配当金収入1目　蓄積基金利子1節　蓄積基金利子政策企画室</v>
      </c>
    </row>
    <row r="677" spans="1:43" ht="26.4">
      <c r="A677" s="90">
        <f t="shared" si="922"/>
        <v>670</v>
      </c>
      <c r="B677" s="45"/>
      <c r="C677" s="45"/>
      <c r="D677" s="45"/>
      <c r="E677" s="107"/>
      <c r="F677" s="107"/>
      <c r="G677" s="47" t="s">
        <v>101</v>
      </c>
      <c r="H677" s="41">
        <v>1591</v>
      </c>
      <c r="I677" s="41"/>
      <c r="J677" s="41">
        <f t="shared" si="906"/>
        <v>-1591</v>
      </c>
      <c r="K677" s="42"/>
      <c r="L677" s="121"/>
      <c r="M677" s="115" t="str">
        <f t="shared" si="907"/>
        <v/>
      </c>
      <c r="N677" s="29" t="str">
        <f t="shared" ref="N677:N740" si="939">IF(B677&lt;&gt;"","款","-")</f>
        <v>-</v>
      </c>
      <c r="O677" s="29" t="str">
        <f t="shared" ref="O677:O740" si="940">IF(C677&lt;&gt;"","項","-")</f>
        <v>-</v>
      </c>
      <c r="P677" s="29" t="str">
        <f t="shared" ref="P677:P740" si="941">IF(D677&lt;&gt;"","目","-")</f>
        <v>-</v>
      </c>
      <c r="Q677" s="29" t="str">
        <f t="shared" ref="Q677:Q740" si="942">IF(E677&lt;&gt;"","節","-")</f>
        <v>-</v>
      </c>
      <c r="R677" s="29" t="str">
        <f t="shared" ref="R677:R740" si="943">IF(F677&lt;&gt;"","事項","-")</f>
        <v>-</v>
      </c>
      <c r="U677" s="9" t="s">
        <v>1103</v>
      </c>
      <c r="V677" s="136" t="str">
        <f t="shared" si="923"/>
        <v>経済戦略局</v>
      </c>
      <c r="X677" s="9">
        <f t="shared" si="924"/>
        <v>1</v>
      </c>
      <c r="Y677" s="9">
        <f t="shared" si="925"/>
        <v>1</v>
      </c>
      <c r="Z677" s="9">
        <f t="shared" si="926"/>
        <v>1</v>
      </c>
      <c r="AA677" s="9">
        <f t="shared" si="927"/>
        <v>1</v>
      </c>
      <c r="AB677" s="11" t="str">
        <f t="shared" si="928"/>
        <v xml:space="preserve">②
</v>
      </c>
      <c r="AD677" s="43">
        <f t="shared" si="929"/>
        <v>0</v>
      </c>
      <c r="AE677" s="43">
        <f t="shared" si="930"/>
        <v>0</v>
      </c>
      <c r="AF677" s="43">
        <f t="shared" si="931"/>
        <v>0</v>
      </c>
      <c r="AH677" s="12" t="str">
        <f t="shared" si="932"/>
        <v>18款　財産収入</v>
      </c>
      <c r="AI677" s="12" t="str">
        <f t="shared" si="933"/>
        <v>2項　利子及配当金収入</v>
      </c>
      <c r="AJ677" s="12" t="str">
        <f t="shared" si="934"/>
        <v>1目　蓄積基金利子</v>
      </c>
      <c r="AK677" s="12" t="str">
        <f t="shared" si="935"/>
        <v>事項</v>
      </c>
      <c r="AM677" s="12">
        <f t="shared" si="936"/>
        <v>0</v>
      </c>
      <c r="AP677" s="12" t="str">
        <f t="shared" si="937"/>
        <v>18款　財産収入2項　利子及配当金収入1目　蓄積基金利子1節　蓄積基金利子</v>
      </c>
      <c r="AQ677" s="9" t="str">
        <f t="shared" si="938"/>
        <v>18款　財産収入2項　利子及配当金収入1目　蓄積基金利子1節　蓄積基金利子経済戦略局</v>
      </c>
    </row>
    <row r="678" spans="1:43" ht="26.4">
      <c r="A678" s="90">
        <f t="shared" si="922"/>
        <v>671</v>
      </c>
      <c r="B678" s="45"/>
      <c r="C678" s="45"/>
      <c r="D678" s="45"/>
      <c r="E678" s="108"/>
      <c r="F678" s="108"/>
      <c r="G678" s="94" t="s">
        <v>86</v>
      </c>
      <c r="H678" s="51">
        <v>3082</v>
      </c>
      <c r="I678" s="51"/>
      <c r="J678" s="51">
        <f t="shared" si="906"/>
        <v>-3082</v>
      </c>
      <c r="K678" s="92"/>
      <c r="L678" s="122"/>
      <c r="M678" s="115" t="str">
        <f t="shared" si="907"/>
        <v/>
      </c>
      <c r="N678" s="29" t="str">
        <f t="shared" si="939"/>
        <v>-</v>
      </c>
      <c r="O678" s="29" t="str">
        <f t="shared" si="940"/>
        <v>-</v>
      </c>
      <c r="P678" s="29" t="str">
        <f t="shared" si="941"/>
        <v>-</v>
      </c>
      <c r="Q678" s="29" t="str">
        <f t="shared" si="942"/>
        <v>-</v>
      </c>
      <c r="R678" s="29" t="str">
        <f t="shared" si="943"/>
        <v>-</v>
      </c>
      <c r="U678" s="9" t="s">
        <v>1103</v>
      </c>
      <c r="V678" s="136" t="str">
        <f t="shared" si="923"/>
        <v>市民局</v>
      </c>
      <c r="X678" s="9">
        <f t="shared" si="924"/>
        <v>1</v>
      </c>
      <c r="Y678" s="9">
        <f t="shared" si="925"/>
        <v>1</v>
      </c>
      <c r="Z678" s="9">
        <f t="shared" si="926"/>
        <v>1</v>
      </c>
      <c r="AA678" s="9">
        <f t="shared" si="927"/>
        <v>1</v>
      </c>
      <c r="AB678" s="11" t="str">
        <f t="shared" si="928"/>
        <v xml:space="preserve">②
</v>
      </c>
      <c r="AD678" s="43">
        <f t="shared" si="929"/>
        <v>0</v>
      </c>
      <c r="AE678" s="43">
        <f t="shared" si="930"/>
        <v>0</v>
      </c>
      <c r="AF678" s="43">
        <f t="shared" si="931"/>
        <v>0</v>
      </c>
      <c r="AH678" s="12" t="str">
        <f t="shared" si="932"/>
        <v>18款　財産収入</v>
      </c>
      <c r="AI678" s="12" t="str">
        <f t="shared" si="933"/>
        <v>2項　利子及配当金収入</v>
      </c>
      <c r="AJ678" s="12" t="str">
        <f t="shared" si="934"/>
        <v>1目　蓄積基金利子</v>
      </c>
      <c r="AK678" s="12" t="str">
        <f t="shared" si="935"/>
        <v>事項</v>
      </c>
      <c r="AM678" s="12">
        <f t="shared" si="936"/>
        <v>0</v>
      </c>
      <c r="AP678" s="12" t="str">
        <f t="shared" si="937"/>
        <v>18款　財産収入2項　利子及配当金収入1目　蓄積基金利子1節　蓄積基金利子</v>
      </c>
      <c r="AQ678" s="9" t="str">
        <f t="shared" si="938"/>
        <v>18款　財産収入2項　利子及配当金収入1目　蓄積基金利子1節　蓄積基金利子市民局</v>
      </c>
    </row>
    <row r="679" spans="1:43" ht="26.4">
      <c r="A679" s="90">
        <f t="shared" si="922"/>
        <v>672</v>
      </c>
      <c r="B679" s="45"/>
      <c r="C679" s="45"/>
      <c r="D679" s="45"/>
      <c r="E679" s="107"/>
      <c r="F679" s="107"/>
      <c r="G679" s="47" t="s">
        <v>674</v>
      </c>
      <c r="H679" s="41">
        <v>109193</v>
      </c>
      <c r="I679" s="41"/>
      <c r="J679" s="41">
        <f t="shared" si="906"/>
        <v>-109193</v>
      </c>
      <c r="K679" s="42"/>
      <c r="L679" s="121"/>
      <c r="M679" s="115" t="str">
        <f t="shared" si="907"/>
        <v/>
      </c>
      <c r="N679" s="29" t="str">
        <f t="shared" si="939"/>
        <v>-</v>
      </c>
      <c r="O679" s="29" t="str">
        <f t="shared" si="940"/>
        <v>-</v>
      </c>
      <c r="P679" s="29" t="str">
        <f t="shared" si="941"/>
        <v>-</v>
      </c>
      <c r="Q679" s="29" t="str">
        <f t="shared" si="942"/>
        <v>-</v>
      </c>
      <c r="R679" s="29" t="str">
        <f t="shared" si="943"/>
        <v>-</v>
      </c>
      <c r="U679" s="9" t="s">
        <v>1103</v>
      </c>
      <c r="V679" s="136" t="str">
        <f t="shared" si="923"/>
        <v>財政局</v>
      </c>
      <c r="X679" s="9">
        <f t="shared" si="924"/>
        <v>1</v>
      </c>
      <c r="Y679" s="9">
        <f t="shared" si="925"/>
        <v>1</v>
      </c>
      <c r="Z679" s="9">
        <f t="shared" si="926"/>
        <v>1</v>
      </c>
      <c r="AA679" s="9">
        <f t="shared" si="927"/>
        <v>1</v>
      </c>
      <c r="AB679" s="11" t="str">
        <f t="shared" si="928"/>
        <v xml:space="preserve">②
</v>
      </c>
      <c r="AD679" s="43">
        <f t="shared" si="929"/>
        <v>0</v>
      </c>
      <c r="AE679" s="43">
        <f t="shared" si="930"/>
        <v>0</v>
      </c>
      <c r="AF679" s="43">
        <f t="shared" si="931"/>
        <v>0</v>
      </c>
      <c r="AH679" s="12" t="str">
        <f t="shared" si="932"/>
        <v>18款　財産収入</v>
      </c>
      <c r="AI679" s="12" t="str">
        <f t="shared" si="933"/>
        <v>2項　利子及配当金収入</v>
      </c>
      <c r="AJ679" s="12" t="str">
        <f t="shared" si="934"/>
        <v>1目　蓄積基金利子</v>
      </c>
      <c r="AK679" s="12" t="str">
        <f t="shared" si="935"/>
        <v>事項</v>
      </c>
      <c r="AM679" s="12">
        <f t="shared" si="936"/>
        <v>0</v>
      </c>
      <c r="AP679" s="12" t="str">
        <f t="shared" si="937"/>
        <v>18款　財産収入2項　利子及配当金収入1目　蓄積基金利子1節　蓄積基金利子</v>
      </c>
      <c r="AQ679" s="9" t="str">
        <f t="shared" si="938"/>
        <v>18款　財産収入2項　利子及配当金収入1目　蓄積基金利子1節　蓄積基金利子財政局</v>
      </c>
    </row>
    <row r="680" spans="1:43" ht="26.4">
      <c r="A680" s="90">
        <f t="shared" si="922"/>
        <v>673</v>
      </c>
      <c r="B680" s="45"/>
      <c r="C680" s="45"/>
      <c r="D680" s="45"/>
      <c r="E680" s="107"/>
      <c r="F680" s="107"/>
      <c r="G680" s="47" t="s">
        <v>641</v>
      </c>
      <c r="H680" s="41">
        <v>324</v>
      </c>
      <c r="I680" s="41"/>
      <c r="J680" s="41">
        <f t="shared" si="906"/>
        <v>-324</v>
      </c>
      <c r="K680" s="42"/>
      <c r="L680" s="121"/>
      <c r="M680" s="115" t="str">
        <f t="shared" si="907"/>
        <v/>
      </c>
      <c r="N680" s="29" t="str">
        <f t="shared" si="939"/>
        <v>-</v>
      </c>
      <c r="O680" s="29" t="str">
        <f t="shared" si="940"/>
        <v>-</v>
      </c>
      <c r="P680" s="29" t="str">
        <f t="shared" si="941"/>
        <v>-</v>
      </c>
      <c r="Q680" s="29" t="str">
        <f t="shared" si="942"/>
        <v>-</v>
      </c>
      <c r="R680" s="29" t="str">
        <f t="shared" si="943"/>
        <v>-</v>
      </c>
      <c r="U680" s="9" t="s">
        <v>1103</v>
      </c>
      <c r="V680" s="136" t="str">
        <f t="shared" si="923"/>
        <v>都市計画局</v>
      </c>
      <c r="X680" s="9">
        <f t="shared" si="924"/>
        <v>1</v>
      </c>
      <c r="Y680" s="9">
        <f t="shared" si="925"/>
        <v>1</v>
      </c>
      <c r="Z680" s="9">
        <f t="shared" si="926"/>
        <v>1</v>
      </c>
      <c r="AA680" s="9">
        <f t="shared" si="927"/>
        <v>1</v>
      </c>
      <c r="AB680" s="11" t="str">
        <f t="shared" si="928"/>
        <v xml:space="preserve">②
</v>
      </c>
      <c r="AD680" s="43">
        <f t="shared" si="929"/>
        <v>0</v>
      </c>
      <c r="AE680" s="43">
        <f t="shared" si="930"/>
        <v>0</v>
      </c>
      <c r="AF680" s="43">
        <f t="shared" si="931"/>
        <v>0</v>
      </c>
      <c r="AH680" s="12" t="str">
        <f t="shared" si="932"/>
        <v>18款　財産収入</v>
      </c>
      <c r="AI680" s="12" t="str">
        <f t="shared" si="933"/>
        <v>2項　利子及配当金収入</v>
      </c>
      <c r="AJ680" s="12" t="str">
        <f t="shared" si="934"/>
        <v>1目　蓄積基金利子</v>
      </c>
      <c r="AK680" s="12" t="str">
        <f t="shared" si="935"/>
        <v>事項</v>
      </c>
      <c r="AM680" s="12">
        <f t="shared" si="936"/>
        <v>0</v>
      </c>
      <c r="AP680" s="12" t="str">
        <f t="shared" si="937"/>
        <v>18款　財産収入2項　利子及配当金収入1目　蓄積基金利子1節　蓄積基金利子</v>
      </c>
      <c r="AQ680" s="9" t="str">
        <f t="shared" si="938"/>
        <v>18款　財産収入2項　利子及配当金収入1目　蓄積基金利子1節　蓄積基金利子都市計画局</v>
      </c>
    </row>
    <row r="681" spans="1:43" ht="26.4">
      <c r="A681" s="90">
        <f t="shared" si="922"/>
        <v>674</v>
      </c>
      <c r="B681" s="45"/>
      <c r="C681" s="45"/>
      <c r="D681" s="45"/>
      <c r="E681" s="107"/>
      <c r="F681" s="107"/>
      <c r="G681" s="47" t="s">
        <v>91</v>
      </c>
      <c r="H681" s="41">
        <v>2244</v>
      </c>
      <c r="I681" s="41"/>
      <c r="J681" s="41">
        <f t="shared" si="906"/>
        <v>-2244</v>
      </c>
      <c r="K681" s="42"/>
      <c r="L681" s="121"/>
      <c r="M681" s="115" t="str">
        <f t="shared" si="907"/>
        <v/>
      </c>
      <c r="N681" s="29" t="str">
        <f t="shared" si="939"/>
        <v>-</v>
      </c>
      <c r="O681" s="29" t="str">
        <f t="shared" si="940"/>
        <v>-</v>
      </c>
      <c r="P681" s="29" t="str">
        <f t="shared" si="941"/>
        <v>-</v>
      </c>
      <c r="Q681" s="29" t="str">
        <f t="shared" si="942"/>
        <v>-</v>
      </c>
      <c r="R681" s="29" t="str">
        <f t="shared" si="943"/>
        <v>-</v>
      </c>
      <c r="U681" s="9" t="s">
        <v>1103</v>
      </c>
      <c r="V681" s="136" t="str">
        <f t="shared" si="923"/>
        <v>福祉局</v>
      </c>
      <c r="X681" s="9">
        <f t="shared" si="924"/>
        <v>1</v>
      </c>
      <c r="Y681" s="9">
        <f t="shared" si="925"/>
        <v>1</v>
      </c>
      <c r="Z681" s="9">
        <f t="shared" si="926"/>
        <v>1</v>
      </c>
      <c r="AA681" s="9">
        <f t="shared" si="927"/>
        <v>1</v>
      </c>
      <c r="AB681" s="11" t="str">
        <f t="shared" si="928"/>
        <v xml:space="preserve">②
</v>
      </c>
      <c r="AD681" s="43">
        <f t="shared" si="929"/>
        <v>0</v>
      </c>
      <c r="AE681" s="43">
        <f t="shared" si="930"/>
        <v>0</v>
      </c>
      <c r="AF681" s="43">
        <f t="shared" si="931"/>
        <v>0</v>
      </c>
      <c r="AH681" s="12" t="str">
        <f t="shared" si="932"/>
        <v>18款　財産収入</v>
      </c>
      <c r="AI681" s="12" t="str">
        <f t="shared" si="933"/>
        <v>2項　利子及配当金収入</v>
      </c>
      <c r="AJ681" s="12" t="str">
        <f t="shared" si="934"/>
        <v>1目　蓄積基金利子</v>
      </c>
      <c r="AK681" s="12" t="str">
        <f t="shared" si="935"/>
        <v>事項</v>
      </c>
      <c r="AM681" s="12">
        <f t="shared" si="936"/>
        <v>0</v>
      </c>
      <c r="AP681" s="12" t="str">
        <f t="shared" si="937"/>
        <v>18款　財産収入2項　利子及配当金収入1目　蓄積基金利子1節　蓄積基金利子</v>
      </c>
      <c r="AQ681" s="9" t="str">
        <f t="shared" si="938"/>
        <v>18款　財産収入2項　利子及配当金収入1目　蓄積基金利子1節　蓄積基金利子福祉局</v>
      </c>
    </row>
    <row r="682" spans="1:43" ht="26.4">
      <c r="A682" s="90">
        <f t="shared" si="922"/>
        <v>675</v>
      </c>
      <c r="B682" s="45"/>
      <c r="C682" s="45"/>
      <c r="D682" s="45"/>
      <c r="E682" s="107"/>
      <c r="F682" s="107"/>
      <c r="G682" s="47" t="s">
        <v>82</v>
      </c>
      <c r="H682" s="41">
        <v>2</v>
      </c>
      <c r="I682" s="41"/>
      <c r="J682" s="41">
        <f t="shared" si="906"/>
        <v>-2</v>
      </c>
      <c r="K682" s="42"/>
      <c r="L682" s="121"/>
      <c r="M682" s="115" t="str">
        <f t="shared" si="907"/>
        <v/>
      </c>
      <c r="N682" s="29" t="str">
        <f t="shared" si="939"/>
        <v>-</v>
      </c>
      <c r="O682" s="29" t="str">
        <f t="shared" si="940"/>
        <v>-</v>
      </c>
      <c r="P682" s="29" t="str">
        <f t="shared" si="941"/>
        <v>-</v>
      </c>
      <c r="Q682" s="29" t="str">
        <f t="shared" si="942"/>
        <v>-</v>
      </c>
      <c r="R682" s="29" t="str">
        <f t="shared" si="943"/>
        <v>-</v>
      </c>
      <c r="U682" s="9" t="s">
        <v>1103</v>
      </c>
      <c r="V682" s="136" t="str">
        <f t="shared" si="923"/>
        <v>健康局</v>
      </c>
      <c r="X682" s="9">
        <f t="shared" si="924"/>
        <v>1</v>
      </c>
      <c r="Y682" s="9">
        <f t="shared" si="925"/>
        <v>1</v>
      </c>
      <c r="Z682" s="9">
        <f t="shared" si="926"/>
        <v>1</v>
      </c>
      <c r="AA682" s="9">
        <f t="shared" si="927"/>
        <v>1</v>
      </c>
      <c r="AB682" s="11" t="str">
        <f t="shared" si="928"/>
        <v xml:space="preserve">②
</v>
      </c>
      <c r="AD682" s="43">
        <f t="shared" si="929"/>
        <v>0</v>
      </c>
      <c r="AE682" s="43">
        <f t="shared" si="930"/>
        <v>0</v>
      </c>
      <c r="AF682" s="43">
        <f t="shared" si="931"/>
        <v>0</v>
      </c>
      <c r="AH682" s="12" t="str">
        <f t="shared" si="932"/>
        <v>18款　財産収入</v>
      </c>
      <c r="AI682" s="12" t="str">
        <f t="shared" si="933"/>
        <v>2項　利子及配当金収入</v>
      </c>
      <c r="AJ682" s="12" t="str">
        <f t="shared" si="934"/>
        <v>1目　蓄積基金利子</v>
      </c>
      <c r="AK682" s="12" t="str">
        <f t="shared" si="935"/>
        <v>事項</v>
      </c>
      <c r="AM682" s="12">
        <f t="shared" si="936"/>
        <v>0</v>
      </c>
      <c r="AP682" s="12" t="str">
        <f t="shared" si="937"/>
        <v>18款　財産収入2項　利子及配当金収入1目　蓄積基金利子1節　蓄積基金利子</v>
      </c>
      <c r="AQ682" s="9" t="str">
        <f t="shared" si="938"/>
        <v>18款　財産収入2項　利子及配当金収入1目　蓄積基金利子1節　蓄積基金利子健康局</v>
      </c>
    </row>
    <row r="683" spans="1:43" ht="26.4">
      <c r="A683" s="90">
        <f t="shared" si="922"/>
        <v>676</v>
      </c>
      <c r="B683" s="45"/>
      <c r="C683" s="45"/>
      <c r="D683" s="45"/>
      <c r="E683" s="108"/>
      <c r="F683" s="107"/>
      <c r="G683" s="47" t="s">
        <v>614</v>
      </c>
      <c r="H683" s="41">
        <v>25</v>
      </c>
      <c r="I683" s="41"/>
      <c r="J683" s="41">
        <f t="shared" si="906"/>
        <v>-25</v>
      </c>
      <c r="K683" s="42"/>
      <c r="L683" s="121"/>
      <c r="M683" s="115" t="str">
        <f t="shared" si="907"/>
        <v/>
      </c>
      <c r="N683" s="29" t="str">
        <f t="shared" si="939"/>
        <v>-</v>
      </c>
      <c r="O683" s="29" t="str">
        <f t="shared" si="940"/>
        <v>-</v>
      </c>
      <c r="P683" s="29" t="str">
        <f t="shared" si="941"/>
        <v>-</v>
      </c>
      <c r="Q683" s="29" t="str">
        <f t="shared" si="942"/>
        <v>-</v>
      </c>
      <c r="R683" s="29" t="str">
        <f t="shared" si="943"/>
        <v>-</v>
      </c>
      <c r="U683" s="9" t="s">
        <v>1103</v>
      </c>
      <c r="V683" s="136" t="str">
        <f t="shared" si="923"/>
        <v>こども
青少年局</v>
      </c>
      <c r="X683" s="9">
        <f t="shared" si="924"/>
        <v>1</v>
      </c>
      <c r="Y683" s="9">
        <f t="shared" si="925"/>
        <v>1</v>
      </c>
      <c r="Z683" s="9">
        <f t="shared" si="926"/>
        <v>1</v>
      </c>
      <c r="AA683" s="9">
        <f t="shared" si="927"/>
        <v>1</v>
      </c>
      <c r="AB683" s="11" t="str">
        <f t="shared" si="928"/>
        <v xml:space="preserve">②
</v>
      </c>
      <c r="AD683" s="43">
        <f t="shared" si="929"/>
        <v>0</v>
      </c>
      <c r="AE683" s="43">
        <f t="shared" si="930"/>
        <v>0</v>
      </c>
      <c r="AF683" s="43">
        <f t="shared" si="931"/>
        <v>0</v>
      </c>
      <c r="AH683" s="12" t="str">
        <f t="shared" si="932"/>
        <v>18款　財産収入</v>
      </c>
      <c r="AI683" s="12" t="str">
        <f t="shared" si="933"/>
        <v>2項　利子及配当金収入</v>
      </c>
      <c r="AJ683" s="12" t="str">
        <f t="shared" si="934"/>
        <v>1目　蓄積基金利子</v>
      </c>
      <c r="AK683" s="12" t="str">
        <f t="shared" si="935"/>
        <v>事項</v>
      </c>
      <c r="AM683" s="12">
        <f t="shared" si="936"/>
        <v>0</v>
      </c>
      <c r="AP683" s="12" t="str">
        <f t="shared" si="937"/>
        <v>18款　財産収入2項　利子及配当金収入1目　蓄積基金利子1節　蓄積基金利子</v>
      </c>
      <c r="AQ683" s="9" t="str">
        <f t="shared" si="938"/>
        <v>18款　財産収入2項　利子及配当金収入1目　蓄積基金利子1節　蓄積基金利子こども
青少年局</v>
      </c>
    </row>
    <row r="684" spans="1:43" ht="26.4">
      <c r="A684" s="90">
        <f t="shared" si="922"/>
        <v>677</v>
      </c>
      <c r="B684" s="45"/>
      <c r="C684" s="45"/>
      <c r="D684" s="45"/>
      <c r="E684" s="107"/>
      <c r="F684" s="107"/>
      <c r="G684" s="47" t="s">
        <v>98</v>
      </c>
      <c r="H684" s="41">
        <v>1606</v>
      </c>
      <c r="I684" s="41"/>
      <c r="J684" s="41">
        <f t="shared" si="906"/>
        <v>-1606</v>
      </c>
      <c r="K684" s="42"/>
      <c r="L684" s="121"/>
      <c r="M684" s="115" t="str">
        <f t="shared" si="907"/>
        <v/>
      </c>
      <c r="N684" s="29" t="str">
        <f t="shared" si="939"/>
        <v>-</v>
      </c>
      <c r="O684" s="29" t="str">
        <f t="shared" si="940"/>
        <v>-</v>
      </c>
      <c r="P684" s="29" t="str">
        <f t="shared" si="941"/>
        <v>-</v>
      </c>
      <c r="Q684" s="29" t="str">
        <f t="shared" si="942"/>
        <v>-</v>
      </c>
      <c r="R684" s="29" t="str">
        <f t="shared" si="943"/>
        <v>-</v>
      </c>
      <c r="U684" s="9" t="s">
        <v>1103</v>
      </c>
      <c r="V684" s="136" t="str">
        <f t="shared" si="923"/>
        <v>環境局</v>
      </c>
      <c r="X684" s="9">
        <f t="shared" si="924"/>
        <v>1</v>
      </c>
      <c r="Y684" s="9">
        <f t="shared" si="925"/>
        <v>1</v>
      </c>
      <c r="Z684" s="9">
        <f t="shared" si="926"/>
        <v>1</v>
      </c>
      <c r="AA684" s="9">
        <f t="shared" si="927"/>
        <v>1</v>
      </c>
      <c r="AB684" s="11" t="str">
        <f t="shared" si="928"/>
        <v xml:space="preserve">②
</v>
      </c>
      <c r="AD684" s="43">
        <f t="shared" si="929"/>
        <v>0</v>
      </c>
      <c r="AE684" s="43">
        <f t="shared" si="930"/>
        <v>0</v>
      </c>
      <c r="AF684" s="43">
        <f t="shared" si="931"/>
        <v>0</v>
      </c>
      <c r="AH684" s="12" t="str">
        <f t="shared" si="932"/>
        <v>18款　財産収入</v>
      </c>
      <c r="AI684" s="12" t="str">
        <f t="shared" si="933"/>
        <v>2項　利子及配当金収入</v>
      </c>
      <c r="AJ684" s="12" t="str">
        <f t="shared" si="934"/>
        <v>1目　蓄積基金利子</v>
      </c>
      <c r="AK684" s="12" t="str">
        <f t="shared" si="935"/>
        <v>事項</v>
      </c>
      <c r="AM684" s="12">
        <f t="shared" si="936"/>
        <v>0</v>
      </c>
      <c r="AP684" s="12" t="str">
        <f t="shared" si="937"/>
        <v>18款　財産収入2項　利子及配当金収入1目　蓄積基金利子1節　蓄積基金利子</v>
      </c>
      <c r="AQ684" s="9" t="str">
        <f t="shared" si="938"/>
        <v>18款　財産収入2項　利子及配当金収入1目　蓄積基金利子1節　蓄積基金利子環境局</v>
      </c>
    </row>
    <row r="685" spans="1:43" ht="26.4">
      <c r="A685" s="90">
        <f t="shared" si="922"/>
        <v>678</v>
      </c>
      <c r="B685" s="45"/>
      <c r="C685" s="45"/>
      <c r="D685" s="45"/>
      <c r="E685" s="107"/>
      <c r="F685" s="107"/>
      <c r="G685" s="47" t="s">
        <v>111</v>
      </c>
      <c r="H685" s="41">
        <v>1766</v>
      </c>
      <c r="I685" s="41"/>
      <c r="J685" s="41">
        <f t="shared" si="906"/>
        <v>-1766</v>
      </c>
      <c r="K685" s="42"/>
      <c r="L685" s="121"/>
      <c r="M685" s="115" t="str">
        <f t="shared" si="907"/>
        <v/>
      </c>
      <c r="N685" s="29" t="str">
        <f t="shared" si="939"/>
        <v>-</v>
      </c>
      <c r="O685" s="29" t="str">
        <f t="shared" si="940"/>
        <v>-</v>
      </c>
      <c r="P685" s="29" t="str">
        <f t="shared" si="941"/>
        <v>-</v>
      </c>
      <c r="Q685" s="29" t="str">
        <f t="shared" si="942"/>
        <v>-</v>
      </c>
      <c r="R685" s="29" t="str">
        <f t="shared" si="943"/>
        <v>-</v>
      </c>
      <c r="U685" s="9" t="s">
        <v>1103</v>
      </c>
      <c r="V685" s="136" t="str">
        <f t="shared" si="923"/>
        <v>都市整備局</v>
      </c>
      <c r="X685" s="9">
        <f t="shared" si="924"/>
        <v>1</v>
      </c>
      <c r="Y685" s="9">
        <f t="shared" si="925"/>
        <v>1</v>
      </c>
      <c r="Z685" s="9">
        <f t="shared" si="926"/>
        <v>1</v>
      </c>
      <c r="AA685" s="9">
        <f t="shared" si="927"/>
        <v>1</v>
      </c>
      <c r="AB685" s="11" t="str">
        <f t="shared" si="928"/>
        <v xml:space="preserve">②
</v>
      </c>
      <c r="AD685" s="43">
        <f t="shared" si="929"/>
        <v>0</v>
      </c>
      <c r="AE685" s="43">
        <f t="shared" si="930"/>
        <v>0</v>
      </c>
      <c r="AF685" s="43">
        <f t="shared" si="931"/>
        <v>0</v>
      </c>
      <c r="AH685" s="12" t="str">
        <f t="shared" si="932"/>
        <v>18款　財産収入</v>
      </c>
      <c r="AI685" s="12" t="str">
        <f t="shared" si="933"/>
        <v>2項　利子及配当金収入</v>
      </c>
      <c r="AJ685" s="12" t="str">
        <f t="shared" si="934"/>
        <v>1目　蓄積基金利子</v>
      </c>
      <c r="AK685" s="12" t="str">
        <f t="shared" si="935"/>
        <v>事項</v>
      </c>
      <c r="AM685" s="12">
        <f t="shared" si="936"/>
        <v>0</v>
      </c>
      <c r="AP685" s="12" t="str">
        <f t="shared" si="937"/>
        <v>18款　財産収入2項　利子及配当金収入1目　蓄積基金利子1節　蓄積基金利子</v>
      </c>
      <c r="AQ685" s="9" t="str">
        <f t="shared" si="938"/>
        <v>18款　財産収入2項　利子及配当金収入1目　蓄積基金利子1節　蓄積基金利子都市整備局</v>
      </c>
    </row>
    <row r="686" spans="1:43" ht="26.4">
      <c r="A686" s="90">
        <f t="shared" si="922"/>
        <v>679</v>
      </c>
      <c r="B686" s="45"/>
      <c r="C686" s="45"/>
      <c r="D686" s="45"/>
      <c r="E686" s="107"/>
      <c r="F686" s="107"/>
      <c r="G686" s="47" t="s">
        <v>83</v>
      </c>
      <c r="H686" s="41">
        <v>869</v>
      </c>
      <c r="I686" s="41"/>
      <c r="J686" s="41">
        <f t="shared" si="906"/>
        <v>-869</v>
      </c>
      <c r="K686" s="42"/>
      <c r="L686" s="121"/>
      <c r="M686" s="115" t="str">
        <f t="shared" si="907"/>
        <v/>
      </c>
      <c r="N686" s="29" t="str">
        <f t="shared" si="939"/>
        <v>-</v>
      </c>
      <c r="O686" s="29" t="str">
        <f t="shared" si="940"/>
        <v>-</v>
      </c>
      <c r="P686" s="29" t="str">
        <f t="shared" si="941"/>
        <v>-</v>
      </c>
      <c r="Q686" s="29" t="str">
        <f t="shared" si="942"/>
        <v>-</v>
      </c>
      <c r="R686" s="29" t="str">
        <f t="shared" si="943"/>
        <v>-</v>
      </c>
      <c r="U686" s="9" t="s">
        <v>1103</v>
      </c>
      <c r="V686" s="136" t="str">
        <f t="shared" si="923"/>
        <v>建設局</v>
      </c>
      <c r="X686" s="9">
        <f t="shared" si="924"/>
        <v>1</v>
      </c>
      <c r="Y686" s="9">
        <f t="shared" si="925"/>
        <v>1</v>
      </c>
      <c r="Z686" s="9">
        <f t="shared" si="926"/>
        <v>1</v>
      </c>
      <c r="AA686" s="9">
        <f t="shared" si="927"/>
        <v>1</v>
      </c>
      <c r="AB686" s="11" t="str">
        <f t="shared" si="928"/>
        <v xml:space="preserve">②
</v>
      </c>
      <c r="AD686" s="43">
        <f t="shared" si="929"/>
        <v>0</v>
      </c>
      <c r="AE686" s="43">
        <f t="shared" si="930"/>
        <v>0</v>
      </c>
      <c r="AF686" s="43">
        <f t="shared" si="931"/>
        <v>0</v>
      </c>
      <c r="AH686" s="12" t="str">
        <f t="shared" si="932"/>
        <v>18款　財産収入</v>
      </c>
      <c r="AI686" s="12" t="str">
        <f t="shared" si="933"/>
        <v>2項　利子及配当金収入</v>
      </c>
      <c r="AJ686" s="12" t="str">
        <f t="shared" si="934"/>
        <v>1目　蓄積基金利子</v>
      </c>
      <c r="AK686" s="12" t="str">
        <f t="shared" si="935"/>
        <v>事項</v>
      </c>
      <c r="AM686" s="12">
        <f t="shared" si="936"/>
        <v>0</v>
      </c>
      <c r="AP686" s="12" t="str">
        <f t="shared" si="937"/>
        <v>18款　財産収入2項　利子及配当金収入1目　蓄積基金利子1節　蓄積基金利子</v>
      </c>
      <c r="AQ686" s="9" t="str">
        <f t="shared" si="938"/>
        <v>18款　財産収入2項　利子及配当金収入1目　蓄積基金利子1節　蓄積基金利子建設局</v>
      </c>
    </row>
    <row r="687" spans="1:43" ht="26.4">
      <c r="A687" s="90">
        <f t="shared" si="922"/>
        <v>680</v>
      </c>
      <c r="B687" s="45"/>
      <c r="C687" s="45"/>
      <c r="D687" s="45"/>
      <c r="E687" s="107"/>
      <c r="F687" s="107"/>
      <c r="G687" s="47" t="s">
        <v>492</v>
      </c>
      <c r="H687" s="41">
        <v>344</v>
      </c>
      <c r="I687" s="41"/>
      <c r="J687" s="41">
        <f t="shared" si="906"/>
        <v>-344</v>
      </c>
      <c r="K687" s="42"/>
      <c r="L687" s="121"/>
      <c r="M687" s="115" t="str">
        <f t="shared" si="907"/>
        <v/>
      </c>
      <c r="N687" s="29" t="str">
        <f t="shared" si="939"/>
        <v>-</v>
      </c>
      <c r="O687" s="29" t="str">
        <f t="shared" si="940"/>
        <v>-</v>
      </c>
      <c r="P687" s="29" t="str">
        <f t="shared" si="941"/>
        <v>-</v>
      </c>
      <c r="Q687" s="29" t="str">
        <f t="shared" si="942"/>
        <v>-</v>
      </c>
      <c r="R687" s="29" t="str">
        <f t="shared" si="943"/>
        <v>-</v>
      </c>
      <c r="U687" s="9" t="s">
        <v>1103</v>
      </c>
      <c r="V687" s="136" t="str">
        <f t="shared" si="923"/>
        <v>港湾局</v>
      </c>
      <c r="X687" s="9">
        <f t="shared" si="924"/>
        <v>1</v>
      </c>
      <c r="Y687" s="9">
        <f t="shared" si="925"/>
        <v>1</v>
      </c>
      <c r="Z687" s="9">
        <f t="shared" si="926"/>
        <v>1</v>
      </c>
      <c r="AA687" s="9">
        <f t="shared" si="927"/>
        <v>1</v>
      </c>
      <c r="AB687" s="11" t="str">
        <f t="shared" si="928"/>
        <v xml:space="preserve">②
</v>
      </c>
      <c r="AD687" s="43">
        <f t="shared" si="929"/>
        <v>0</v>
      </c>
      <c r="AE687" s="43">
        <f t="shared" si="930"/>
        <v>0</v>
      </c>
      <c r="AF687" s="43">
        <f t="shared" si="931"/>
        <v>0</v>
      </c>
      <c r="AH687" s="12" t="str">
        <f t="shared" si="932"/>
        <v>18款　財産収入</v>
      </c>
      <c r="AI687" s="12" t="str">
        <f t="shared" si="933"/>
        <v>2項　利子及配当金収入</v>
      </c>
      <c r="AJ687" s="12" t="str">
        <f t="shared" si="934"/>
        <v>1目　蓄積基金利子</v>
      </c>
      <c r="AK687" s="12" t="str">
        <f t="shared" si="935"/>
        <v>事項</v>
      </c>
      <c r="AM687" s="12">
        <f t="shared" si="936"/>
        <v>0</v>
      </c>
      <c r="AP687" s="12" t="str">
        <f t="shared" si="937"/>
        <v>18款　財産収入2項　利子及配当金収入1目　蓄積基金利子1節　蓄積基金利子</v>
      </c>
      <c r="AQ687" s="9" t="str">
        <f t="shared" si="938"/>
        <v>18款　財産収入2項　利子及配当金収入1目　蓄積基金利子1節　蓄積基金利子港湾局</v>
      </c>
    </row>
    <row r="688" spans="1:43" ht="26.4">
      <c r="A688" s="90">
        <f t="shared" si="922"/>
        <v>681</v>
      </c>
      <c r="B688" s="45"/>
      <c r="C688" s="45"/>
      <c r="D688" s="45"/>
      <c r="E688" s="107"/>
      <c r="F688" s="107"/>
      <c r="G688" s="47" t="s">
        <v>974</v>
      </c>
      <c r="H688" s="41">
        <v>10751</v>
      </c>
      <c r="I688" s="41"/>
      <c r="J688" s="41">
        <f t="shared" ref="J688:J747" si="944">+I688-H688</f>
        <v>-10751</v>
      </c>
      <c r="K688" s="42"/>
      <c r="L688" s="121"/>
      <c r="M688" s="115" t="str">
        <f t="shared" ref="M688:M747" si="945">IF(AND(I688&lt;&gt;0,H688=0),"○","")</f>
        <v/>
      </c>
      <c r="N688" s="29" t="str">
        <f t="shared" si="939"/>
        <v>-</v>
      </c>
      <c r="O688" s="29" t="str">
        <f t="shared" si="940"/>
        <v>-</v>
      </c>
      <c r="P688" s="29" t="str">
        <f t="shared" si="941"/>
        <v>-</v>
      </c>
      <c r="Q688" s="29" t="str">
        <f t="shared" si="942"/>
        <v>-</v>
      </c>
      <c r="R688" s="29" t="str">
        <f t="shared" si="943"/>
        <v>-</v>
      </c>
      <c r="U688" s="9" t="s">
        <v>1103</v>
      </c>
      <c r="V688" s="136" t="str">
        <f t="shared" si="923"/>
        <v>教育委員会
事務局</v>
      </c>
      <c r="X688" s="9">
        <f t="shared" si="924"/>
        <v>1</v>
      </c>
      <c r="Y688" s="9">
        <f t="shared" si="925"/>
        <v>1</v>
      </c>
      <c r="Z688" s="9">
        <f t="shared" si="926"/>
        <v>1</v>
      </c>
      <c r="AA688" s="9">
        <f t="shared" si="927"/>
        <v>1</v>
      </c>
      <c r="AB688" s="11" t="str">
        <f t="shared" si="928"/>
        <v xml:space="preserve">②
</v>
      </c>
      <c r="AD688" s="43">
        <f t="shared" si="929"/>
        <v>0</v>
      </c>
      <c r="AE688" s="43">
        <f t="shared" si="930"/>
        <v>0</v>
      </c>
      <c r="AF688" s="43">
        <f t="shared" si="931"/>
        <v>0</v>
      </c>
      <c r="AH688" s="12" t="str">
        <f t="shared" si="932"/>
        <v>18款　財産収入</v>
      </c>
      <c r="AI688" s="12" t="str">
        <f t="shared" si="933"/>
        <v>2項　利子及配当金収入</v>
      </c>
      <c r="AJ688" s="12" t="str">
        <f t="shared" si="934"/>
        <v>1目　蓄積基金利子</v>
      </c>
      <c r="AK688" s="12" t="str">
        <f t="shared" si="935"/>
        <v>事項</v>
      </c>
      <c r="AM688" s="12">
        <f t="shared" si="936"/>
        <v>0</v>
      </c>
      <c r="AP688" s="12" t="str">
        <f t="shared" si="937"/>
        <v>18款　財産収入2項　利子及配当金収入1目　蓄積基金利子1節　蓄積基金利子</v>
      </c>
      <c r="AQ688" s="9" t="str">
        <f t="shared" si="938"/>
        <v>18款　財産収入2項　利子及配当金収入1目　蓄積基金利子1節　蓄積基金利子教育委員会
事務局</v>
      </c>
    </row>
    <row r="689" spans="1:43" ht="26.4">
      <c r="A689" s="90">
        <f t="shared" si="922"/>
        <v>682</v>
      </c>
      <c r="B689" s="45"/>
      <c r="C689" s="45"/>
      <c r="D689" s="48"/>
      <c r="E689" s="107"/>
      <c r="F689" s="107"/>
      <c r="G689" s="47" t="s">
        <v>706</v>
      </c>
      <c r="H689" s="41">
        <v>1407</v>
      </c>
      <c r="I689" s="41"/>
      <c r="J689" s="41">
        <f t="shared" si="944"/>
        <v>-1407</v>
      </c>
      <c r="K689" s="42"/>
      <c r="L689" s="121"/>
      <c r="M689" s="115" t="str">
        <f t="shared" si="945"/>
        <v/>
      </c>
      <c r="N689" s="29" t="str">
        <f t="shared" si="939"/>
        <v>-</v>
      </c>
      <c r="O689" s="29" t="str">
        <f t="shared" si="940"/>
        <v>-</v>
      </c>
      <c r="P689" s="29" t="str">
        <f t="shared" si="941"/>
        <v>-</v>
      </c>
      <c r="Q689" s="29" t="str">
        <f t="shared" si="942"/>
        <v>-</v>
      </c>
      <c r="R689" s="29" t="str">
        <f t="shared" si="943"/>
        <v>-</v>
      </c>
      <c r="U689" s="9" t="s">
        <v>1103</v>
      </c>
      <c r="V689" s="136" t="str">
        <f t="shared" si="923"/>
        <v>北区役所</v>
      </c>
      <c r="X689" s="9">
        <f t="shared" si="924"/>
        <v>1</v>
      </c>
      <c r="Y689" s="9">
        <f t="shared" si="925"/>
        <v>1</v>
      </c>
      <c r="Z689" s="9">
        <f t="shared" si="926"/>
        <v>1</v>
      </c>
      <c r="AA689" s="9">
        <f t="shared" si="927"/>
        <v>1</v>
      </c>
      <c r="AB689" s="11" t="str">
        <f t="shared" si="928"/>
        <v xml:space="preserve">②
</v>
      </c>
      <c r="AD689" s="43">
        <f t="shared" si="929"/>
        <v>0</v>
      </c>
      <c r="AE689" s="43">
        <f t="shared" si="930"/>
        <v>0</v>
      </c>
      <c r="AF689" s="43">
        <f t="shared" si="931"/>
        <v>0</v>
      </c>
      <c r="AH689" s="12" t="str">
        <f t="shared" si="932"/>
        <v>18款　財産収入</v>
      </c>
      <c r="AI689" s="12" t="str">
        <f t="shared" si="933"/>
        <v>2項　利子及配当金収入</v>
      </c>
      <c r="AJ689" s="12" t="str">
        <f t="shared" si="934"/>
        <v>1目　蓄積基金利子</v>
      </c>
      <c r="AK689" s="12" t="str">
        <f t="shared" si="935"/>
        <v>事項</v>
      </c>
      <c r="AM689" s="12">
        <f t="shared" si="936"/>
        <v>0</v>
      </c>
      <c r="AP689" s="12" t="str">
        <f t="shared" si="937"/>
        <v>18款　財産収入2項　利子及配当金収入1目　蓄積基金利子1節　蓄積基金利子</v>
      </c>
      <c r="AQ689" s="9" t="str">
        <f t="shared" si="938"/>
        <v>18款　財産収入2項　利子及配当金収入1目　蓄積基金利子1節　蓄積基金利子北区役所</v>
      </c>
    </row>
    <row r="690" spans="1:43" ht="26.4">
      <c r="A690" s="90">
        <f t="shared" si="922"/>
        <v>683</v>
      </c>
      <c r="B690" s="45"/>
      <c r="C690" s="45"/>
      <c r="D690" s="331" t="s">
        <v>271</v>
      </c>
      <c r="E690" s="333"/>
      <c r="F690" s="46"/>
      <c r="G690" s="47"/>
      <c r="H690" s="41">
        <f>SUM(H691)</f>
        <v>6125323</v>
      </c>
      <c r="I690" s="41">
        <f>SUM(I691)</f>
        <v>0</v>
      </c>
      <c r="J690" s="41">
        <f t="shared" si="944"/>
        <v>-6125323</v>
      </c>
      <c r="K690" s="42"/>
      <c r="L690" s="121"/>
      <c r="M690" s="115" t="str">
        <f t="shared" si="945"/>
        <v/>
      </c>
      <c r="N690" s="29" t="str">
        <f t="shared" si="939"/>
        <v>-</v>
      </c>
      <c r="O690" s="29" t="str">
        <f t="shared" si="940"/>
        <v>-</v>
      </c>
      <c r="P690" s="29" t="str">
        <f t="shared" si="941"/>
        <v>目</v>
      </c>
      <c r="Q690" s="29" t="str">
        <f t="shared" si="942"/>
        <v>-</v>
      </c>
      <c r="R690" s="29" t="str">
        <f t="shared" si="943"/>
        <v>-</v>
      </c>
      <c r="U690" s="9" t="s">
        <v>1103</v>
      </c>
      <c r="V690" s="136" t="str">
        <f t="shared" si="923"/>
        <v/>
      </c>
      <c r="X690" s="9">
        <f t="shared" si="924"/>
        <v>1</v>
      </c>
      <c r="Y690" s="9">
        <f t="shared" si="925"/>
        <v>1</v>
      </c>
      <c r="Z690" s="9">
        <f t="shared" si="926"/>
        <v>1</v>
      </c>
      <c r="AA690" s="9">
        <f t="shared" si="927"/>
        <v>1</v>
      </c>
      <c r="AB690" s="11" t="str">
        <f t="shared" si="928"/>
        <v xml:space="preserve">②
</v>
      </c>
      <c r="AD690" s="43">
        <f t="shared" si="929"/>
        <v>8.5</v>
      </c>
      <c r="AE690" s="43">
        <f t="shared" si="930"/>
        <v>0</v>
      </c>
      <c r="AF690" s="43">
        <f t="shared" si="931"/>
        <v>0</v>
      </c>
      <c r="AH690" s="12" t="str">
        <f t="shared" si="932"/>
        <v>18款　財産収入</v>
      </c>
      <c r="AI690" s="12" t="str">
        <f t="shared" si="933"/>
        <v>2項　利子及配当金収入</v>
      </c>
      <c r="AJ690" s="12" t="str">
        <f t="shared" si="934"/>
        <v>2目　出資財産収入</v>
      </c>
      <c r="AK690" s="12">
        <f t="shared" si="935"/>
        <v>0</v>
      </c>
      <c r="AM690" s="12" t="str">
        <f t="shared" si="936"/>
        <v>18款　財産収入2項　利子及配当金収入2目　出資財産収入</v>
      </c>
      <c r="AP690" s="12" t="str">
        <f t="shared" si="937"/>
        <v>18款　財産収入2項　利子及配当金収入2目　出資財産収入</v>
      </c>
      <c r="AQ690" s="9" t="str">
        <f t="shared" si="938"/>
        <v>18款　財産収入2項　利子及配当金収入2目　出資財産収入</v>
      </c>
    </row>
    <row r="691" spans="1:43" ht="26.4">
      <c r="A691" s="148">
        <f t="shared" si="922"/>
        <v>684</v>
      </c>
      <c r="B691" s="45"/>
      <c r="C691" s="45"/>
      <c r="D691" s="45"/>
      <c r="E691" s="108" t="s">
        <v>272</v>
      </c>
      <c r="F691" s="93" t="s">
        <v>835</v>
      </c>
      <c r="G691" s="94" t="s">
        <v>494</v>
      </c>
      <c r="H691" s="51">
        <v>6125323</v>
      </c>
      <c r="I691" s="51"/>
      <c r="J691" s="51">
        <f t="shared" si="944"/>
        <v>-6125323</v>
      </c>
      <c r="K691" s="92"/>
      <c r="L691" s="122"/>
      <c r="M691" s="115" t="str">
        <f t="shared" si="945"/>
        <v/>
      </c>
      <c r="N691" s="29" t="str">
        <f t="shared" si="939"/>
        <v>-</v>
      </c>
      <c r="O691" s="29" t="str">
        <f t="shared" si="940"/>
        <v>-</v>
      </c>
      <c r="P691" s="29" t="str">
        <f t="shared" si="941"/>
        <v>-</v>
      </c>
      <c r="Q691" s="29" t="str">
        <f t="shared" si="942"/>
        <v>節</v>
      </c>
      <c r="R691" s="29" t="str">
        <f t="shared" si="943"/>
        <v>事項</v>
      </c>
      <c r="U691" s="9" t="s">
        <v>1103</v>
      </c>
      <c r="V691" s="136" t="str">
        <f t="shared" si="923"/>
        <v>財政局</v>
      </c>
      <c r="X691" s="9">
        <f t="shared" si="924"/>
        <v>1</v>
      </c>
      <c r="Y691" s="9">
        <f t="shared" si="925"/>
        <v>1</v>
      </c>
      <c r="Z691" s="9">
        <f t="shared" si="926"/>
        <v>1</v>
      </c>
      <c r="AA691" s="9">
        <f t="shared" si="927"/>
        <v>1</v>
      </c>
      <c r="AB691" s="11" t="str">
        <f t="shared" si="928"/>
        <v xml:space="preserve">②
</v>
      </c>
      <c r="AD691" s="43">
        <f t="shared" si="929"/>
        <v>0</v>
      </c>
      <c r="AE691" s="43">
        <f t="shared" si="930"/>
        <v>7.5</v>
      </c>
      <c r="AF691" s="43">
        <f t="shared" si="931"/>
        <v>10</v>
      </c>
      <c r="AH691" s="12" t="str">
        <f t="shared" si="932"/>
        <v>18款　財産収入</v>
      </c>
      <c r="AI691" s="12" t="str">
        <f t="shared" si="933"/>
        <v>2項　利子及配当金収入</v>
      </c>
      <c r="AJ691" s="12" t="str">
        <f t="shared" si="934"/>
        <v>2目　出資財産収入</v>
      </c>
      <c r="AK691" s="12" t="str">
        <f t="shared" si="935"/>
        <v>1節　株式配当金</v>
      </c>
      <c r="AM691" s="12" t="str">
        <f t="shared" si="936"/>
        <v>18款　財産収入2項　利子及配当金収入2目　出資財産収入1節　株式配当金</v>
      </c>
      <c r="AP691" s="12" t="str">
        <f t="shared" si="937"/>
        <v>18款　財産収入2項　利子及配当金収入2目　出資財産収入1節　株式配当金</v>
      </c>
      <c r="AQ691" s="9" t="str">
        <f t="shared" si="938"/>
        <v>18款　財産収入2項　利子及配当金収入2目　出資財産収入1節　株式配当金財政局</v>
      </c>
    </row>
    <row r="692" spans="1:43" ht="27" thickBot="1">
      <c r="A692" s="149">
        <f t="shared" si="922"/>
        <v>685</v>
      </c>
      <c r="B692" s="428" t="s">
        <v>910</v>
      </c>
      <c r="C692" s="429"/>
      <c r="D692" s="429"/>
      <c r="E692" s="430"/>
      <c r="F692" s="151"/>
      <c r="G692" s="64"/>
      <c r="H692" s="41">
        <f>SUMIFS(H$8:H$1151,$U$8:$U$1151,$U692,$O$8:$O$1151,$O$9)</f>
        <v>2665305</v>
      </c>
      <c r="I692" s="65">
        <f>SUMIFS($I$8:$I$1151,$U$8:$U$1151,$U692,$O$8:$O$1151,$O$9)</f>
        <v>6179</v>
      </c>
      <c r="J692" s="65">
        <f t="shared" si="944"/>
        <v>-2659126</v>
      </c>
      <c r="K692" s="67"/>
      <c r="L692" s="152"/>
      <c r="M692" s="114" t="str">
        <f t="shared" si="945"/>
        <v/>
      </c>
      <c r="N692" s="29" t="str">
        <f t="shared" si="939"/>
        <v>款</v>
      </c>
      <c r="O692" s="29" t="str">
        <f t="shared" si="940"/>
        <v>-</v>
      </c>
      <c r="P692" s="29" t="str">
        <f t="shared" si="941"/>
        <v>-</v>
      </c>
      <c r="Q692" s="29" t="str">
        <f t="shared" si="942"/>
        <v>-</v>
      </c>
      <c r="R692" s="29" t="str">
        <f t="shared" si="943"/>
        <v>-</v>
      </c>
      <c r="U692" s="9" t="s">
        <v>1104</v>
      </c>
      <c r="V692" s="136" t="str">
        <f t="shared" si="923"/>
        <v/>
      </c>
      <c r="X692" s="9">
        <f t="shared" si="924"/>
        <v>1</v>
      </c>
      <c r="Y692" s="9">
        <f t="shared" si="925"/>
        <v>1</v>
      </c>
      <c r="Z692" s="9">
        <f t="shared" si="926"/>
        <v>1</v>
      </c>
      <c r="AA692" s="9">
        <f t="shared" si="927"/>
        <v>1</v>
      </c>
      <c r="AB692" s="11" t="str">
        <f t="shared" si="928"/>
        <v xml:space="preserve">②
</v>
      </c>
      <c r="AD692" s="43">
        <f t="shared" si="929"/>
        <v>0</v>
      </c>
      <c r="AE692" s="43">
        <f t="shared" si="930"/>
        <v>0</v>
      </c>
      <c r="AF692" s="43">
        <f t="shared" si="931"/>
        <v>0</v>
      </c>
      <c r="AH692" s="12" t="str">
        <f t="shared" si="932"/>
        <v>19款　財産売却代</v>
      </c>
      <c r="AI692" s="12">
        <f t="shared" si="933"/>
        <v>0</v>
      </c>
      <c r="AJ692" s="12">
        <f t="shared" si="934"/>
        <v>0</v>
      </c>
      <c r="AK692" s="12">
        <f t="shared" si="935"/>
        <v>0</v>
      </c>
      <c r="AM692" s="12" t="str">
        <f t="shared" si="936"/>
        <v>19款　財産売却代</v>
      </c>
      <c r="AP692" s="12" t="str">
        <f t="shared" si="937"/>
        <v>19款　財産売却代</v>
      </c>
      <c r="AQ692" s="9" t="str">
        <f t="shared" si="938"/>
        <v>19款　財産売却代</v>
      </c>
    </row>
    <row r="693" spans="1:43" ht="26.4">
      <c r="A693" s="148">
        <f t="shared" si="922"/>
        <v>686</v>
      </c>
      <c r="B693" s="45"/>
      <c r="C693" s="366" t="s">
        <v>273</v>
      </c>
      <c r="D693" s="367"/>
      <c r="E693" s="368"/>
      <c r="F693" s="49"/>
      <c r="G693" s="50"/>
      <c r="H693" s="51">
        <f>SUM(H694,H706)</f>
        <v>2511242</v>
      </c>
      <c r="I693" s="51">
        <f>SUM(I694,I706)</f>
        <v>0</v>
      </c>
      <c r="J693" s="51">
        <f t="shared" si="944"/>
        <v>-2511242</v>
      </c>
      <c r="K693" s="92"/>
      <c r="L693" s="122"/>
      <c r="M693" s="115" t="str">
        <f t="shared" si="945"/>
        <v/>
      </c>
      <c r="N693" s="29" t="str">
        <f t="shared" si="939"/>
        <v>-</v>
      </c>
      <c r="O693" s="29" t="str">
        <f t="shared" si="940"/>
        <v>項</v>
      </c>
      <c r="P693" s="29" t="str">
        <f t="shared" si="941"/>
        <v>-</v>
      </c>
      <c r="Q693" s="29" t="str">
        <f t="shared" si="942"/>
        <v>-</v>
      </c>
      <c r="R693" s="29" t="str">
        <f t="shared" si="943"/>
        <v>-</v>
      </c>
      <c r="U693" s="9" t="s">
        <v>1104</v>
      </c>
      <c r="V693" s="136" t="str">
        <f t="shared" si="923"/>
        <v/>
      </c>
      <c r="X693" s="9">
        <f t="shared" si="924"/>
        <v>1</v>
      </c>
      <c r="Y693" s="9">
        <f t="shared" si="925"/>
        <v>1</v>
      </c>
      <c r="Z693" s="9">
        <f t="shared" si="926"/>
        <v>1</v>
      </c>
      <c r="AA693" s="9">
        <f t="shared" si="927"/>
        <v>1</v>
      </c>
      <c r="AB693" s="11" t="str">
        <f t="shared" si="928"/>
        <v xml:space="preserve">②
</v>
      </c>
      <c r="AD693" s="43">
        <f t="shared" si="929"/>
        <v>0</v>
      </c>
      <c r="AE693" s="43">
        <f t="shared" si="930"/>
        <v>0</v>
      </c>
      <c r="AF693" s="43">
        <f t="shared" si="931"/>
        <v>0</v>
      </c>
      <c r="AH693" s="12" t="str">
        <f t="shared" si="932"/>
        <v>19款　財産売却代</v>
      </c>
      <c r="AI693" s="12" t="str">
        <f t="shared" si="933"/>
        <v>1項　不動産売却代</v>
      </c>
      <c r="AJ693" s="12">
        <f t="shared" si="934"/>
        <v>0</v>
      </c>
      <c r="AK693" s="12" t="str">
        <f t="shared" si="935"/>
        <v>事項</v>
      </c>
      <c r="AM693" s="12" t="str">
        <f t="shared" si="936"/>
        <v>19款　財産売却代1項　不動産売却代</v>
      </c>
      <c r="AP693" s="12" t="str">
        <f t="shared" si="937"/>
        <v>19款　財産売却代1項　不動産売却代</v>
      </c>
      <c r="AQ693" s="9" t="str">
        <f t="shared" si="938"/>
        <v>19款　財産売却代1項　不動産売却代</v>
      </c>
    </row>
    <row r="694" spans="1:43" ht="26.4">
      <c r="A694" s="90">
        <f t="shared" si="922"/>
        <v>687</v>
      </c>
      <c r="B694" s="45"/>
      <c r="C694" s="44"/>
      <c r="D694" s="331" t="s">
        <v>274</v>
      </c>
      <c r="E694" s="333"/>
      <c r="F694" s="46"/>
      <c r="G694" s="47"/>
      <c r="H694" s="41">
        <f>SUM(H695)</f>
        <v>2457242</v>
      </c>
      <c r="I694" s="41">
        <f>SUM(I695)</f>
        <v>0</v>
      </c>
      <c r="J694" s="41">
        <f t="shared" si="944"/>
        <v>-2457242</v>
      </c>
      <c r="K694" s="42"/>
      <c r="L694" s="121"/>
      <c r="M694" s="115" t="str">
        <f t="shared" si="945"/>
        <v/>
      </c>
      <c r="N694" s="29" t="str">
        <f t="shared" si="939"/>
        <v>-</v>
      </c>
      <c r="O694" s="29" t="str">
        <f t="shared" si="940"/>
        <v>-</v>
      </c>
      <c r="P694" s="29" t="str">
        <f t="shared" si="941"/>
        <v>目</v>
      </c>
      <c r="Q694" s="29" t="str">
        <f t="shared" si="942"/>
        <v>-</v>
      </c>
      <c r="R694" s="29" t="str">
        <f t="shared" si="943"/>
        <v>-</v>
      </c>
      <c r="U694" s="9" t="s">
        <v>1104</v>
      </c>
      <c r="V694" s="136" t="str">
        <f t="shared" si="923"/>
        <v/>
      </c>
      <c r="X694" s="9">
        <f t="shared" si="924"/>
        <v>1</v>
      </c>
      <c r="Y694" s="9">
        <f t="shared" si="925"/>
        <v>1</v>
      </c>
      <c r="Z694" s="9">
        <f t="shared" si="926"/>
        <v>1</v>
      </c>
      <c r="AA694" s="9">
        <f t="shared" si="927"/>
        <v>1</v>
      </c>
      <c r="AB694" s="11" t="str">
        <f t="shared" si="928"/>
        <v xml:space="preserve">②
</v>
      </c>
      <c r="AD694" s="43">
        <f t="shared" si="929"/>
        <v>7.5</v>
      </c>
      <c r="AE694" s="43">
        <f t="shared" si="930"/>
        <v>0</v>
      </c>
      <c r="AF694" s="43">
        <f t="shared" si="931"/>
        <v>0</v>
      </c>
      <c r="AH694" s="12" t="str">
        <f t="shared" si="932"/>
        <v>19款　財産売却代</v>
      </c>
      <c r="AI694" s="12" t="str">
        <f t="shared" si="933"/>
        <v>1項　不動産売却代</v>
      </c>
      <c r="AJ694" s="12" t="str">
        <f t="shared" si="934"/>
        <v>1目　土地売却代</v>
      </c>
      <c r="AK694" s="12">
        <f t="shared" si="935"/>
        <v>0</v>
      </c>
      <c r="AM694" s="12" t="str">
        <f t="shared" si="936"/>
        <v>19款　財産売却代1項　不動産売却代1目　土地売却代</v>
      </c>
      <c r="AP694" s="12" t="str">
        <f t="shared" si="937"/>
        <v>19款　財産売却代1項　不動産売却代1目　土地売却代</v>
      </c>
      <c r="AQ694" s="9" t="str">
        <f t="shared" si="938"/>
        <v>19款　財産売却代1項　不動産売却代1目　土地売却代</v>
      </c>
    </row>
    <row r="695" spans="1:43" ht="26.4">
      <c r="A695" s="90">
        <f t="shared" si="922"/>
        <v>688</v>
      </c>
      <c r="B695" s="45"/>
      <c r="C695" s="45"/>
      <c r="D695" s="44"/>
      <c r="E695" s="135" t="s">
        <v>1097</v>
      </c>
      <c r="F695" s="46" t="s">
        <v>1246</v>
      </c>
      <c r="G695" s="47"/>
      <c r="H695" s="41">
        <f>SUM(H696:H705)</f>
        <v>2457242</v>
      </c>
      <c r="I695" s="41">
        <f>SUM(I696:I705)</f>
        <v>0</v>
      </c>
      <c r="J695" s="41">
        <f t="shared" si="944"/>
        <v>-2457242</v>
      </c>
      <c r="K695" s="42"/>
      <c r="L695" s="121"/>
      <c r="M695" s="115" t="str">
        <f t="shared" si="945"/>
        <v/>
      </c>
      <c r="N695" s="29" t="str">
        <f t="shared" si="939"/>
        <v>-</v>
      </c>
      <c r="O695" s="29" t="str">
        <f t="shared" si="940"/>
        <v>-</v>
      </c>
      <c r="P695" s="29" t="str">
        <f t="shared" si="941"/>
        <v>-</v>
      </c>
      <c r="Q695" s="29" t="str">
        <f t="shared" si="942"/>
        <v>節</v>
      </c>
      <c r="R695" s="29" t="str">
        <f t="shared" si="943"/>
        <v>事項</v>
      </c>
      <c r="U695" s="9" t="s">
        <v>1104</v>
      </c>
      <c r="V695" s="136" t="str">
        <f t="shared" si="923"/>
        <v/>
      </c>
      <c r="X695" s="9">
        <f t="shared" si="924"/>
        <v>1</v>
      </c>
      <c r="Y695" s="9">
        <f t="shared" si="925"/>
        <v>1</v>
      </c>
      <c r="Z695" s="9">
        <f t="shared" si="926"/>
        <v>1</v>
      </c>
      <c r="AA695" s="9">
        <f t="shared" si="927"/>
        <v>1</v>
      </c>
      <c r="AB695" s="11" t="str">
        <f t="shared" si="928"/>
        <v xml:space="preserve">②
</v>
      </c>
      <c r="AD695" s="43">
        <f t="shared" si="929"/>
        <v>0</v>
      </c>
      <c r="AE695" s="43">
        <f t="shared" si="930"/>
        <v>7.5</v>
      </c>
      <c r="AF695" s="43">
        <f t="shared" si="931"/>
        <v>6</v>
      </c>
      <c r="AH695" s="12" t="str">
        <f t="shared" si="932"/>
        <v>19款　財産売却代</v>
      </c>
      <c r="AI695" s="12" t="str">
        <f t="shared" si="933"/>
        <v>1項　不動産売却代</v>
      </c>
      <c r="AJ695" s="12" t="str">
        <f t="shared" si="934"/>
        <v>1目　土地売却代</v>
      </c>
      <c r="AK695" s="12" t="str">
        <f t="shared" si="935"/>
        <v>1節　其他不用地</v>
      </c>
      <c r="AM695" s="12" t="str">
        <f t="shared" si="936"/>
        <v>19款　財産売却代1項　不動産売却代1目　土地売却代1節　其他不用地</v>
      </c>
      <c r="AP695" s="12" t="str">
        <f t="shared" si="937"/>
        <v>19款　財産売却代1項　不動産売却代1目　土地売却代1節　其他不用地</v>
      </c>
      <c r="AQ695" s="9" t="str">
        <f t="shared" si="938"/>
        <v>19款　財産売却代1項　不動産売却代1目　土地売却代1節　其他不用地</v>
      </c>
    </row>
    <row r="696" spans="1:43" ht="26.4">
      <c r="A696" s="90">
        <f t="shared" si="922"/>
        <v>689</v>
      </c>
      <c r="B696" s="45"/>
      <c r="C696" s="45"/>
      <c r="D696" s="45"/>
      <c r="E696" s="170"/>
      <c r="F696" s="46"/>
      <c r="G696" s="47" t="s">
        <v>815</v>
      </c>
      <c r="H696" s="41">
        <v>0</v>
      </c>
      <c r="I696" s="41"/>
      <c r="J696" s="41">
        <f t="shared" ref="J696" si="946">+I696-H696</f>
        <v>0</v>
      </c>
      <c r="K696" s="42"/>
      <c r="L696" s="121"/>
      <c r="M696" s="115" t="str">
        <f t="shared" ref="M696" si="947">IF(AND(I696&lt;&gt;0,H696=0),"○","")</f>
        <v/>
      </c>
      <c r="N696" s="29" t="str">
        <f t="shared" si="939"/>
        <v>-</v>
      </c>
      <c r="O696" s="29" t="str">
        <f t="shared" si="940"/>
        <v>-</v>
      </c>
      <c r="P696" s="29" t="str">
        <f t="shared" si="941"/>
        <v>-</v>
      </c>
      <c r="Q696" s="29" t="str">
        <f t="shared" si="942"/>
        <v>-</v>
      </c>
      <c r="R696" s="29" t="str">
        <f t="shared" si="943"/>
        <v>-</v>
      </c>
      <c r="U696" s="9" t="s">
        <v>1104</v>
      </c>
      <c r="V696" s="136" t="str">
        <f t="shared" si="923"/>
        <v>経済戦略局</v>
      </c>
      <c r="X696" s="9">
        <f t="shared" si="924"/>
        <v>1</v>
      </c>
      <c r="Y696" s="9">
        <f t="shared" si="925"/>
        <v>1</v>
      </c>
      <c r="Z696" s="9">
        <f t="shared" si="926"/>
        <v>1</v>
      </c>
      <c r="AA696" s="9">
        <f t="shared" si="927"/>
        <v>1</v>
      </c>
      <c r="AB696" s="11" t="str">
        <f t="shared" si="928"/>
        <v xml:space="preserve">②
</v>
      </c>
      <c r="AD696" s="43">
        <f t="shared" si="929"/>
        <v>0</v>
      </c>
      <c r="AE696" s="43">
        <f t="shared" si="930"/>
        <v>0</v>
      </c>
      <c r="AF696" s="43">
        <f t="shared" si="931"/>
        <v>0</v>
      </c>
      <c r="AH696" s="12" t="str">
        <f t="shared" si="932"/>
        <v>19款　財産売却代</v>
      </c>
      <c r="AI696" s="12" t="str">
        <f t="shared" si="933"/>
        <v>1項　不動産売却代</v>
      </c>
      <c r="AJ696" s="12" t="str">
        <f t="shared" si="934"/>
        <v>1目　土地売却代</v>
      </c>
      <c r="AK696" s="12" t="str">
        <f t="shared" si="935"/>
        <v>事項</v>
      </c>
      <c r="AM696" s="12">
        <f t="shared" si="936"/>
        <v>0</v>
      </c>
      <c r="AP696" s="12" t="str">
        <f t="shared" si="937"/>
        <v>19款　財産売却代1項　不動産売却代1目　土地売却代1節　其他不用地</v>
      </c>
      <c r="AQ696" s="9" t="str">
        <f t="shared" si="938"/>
        <v>19款　財産売却代1項　不動産売却代1目　土地売却代1節　其他不用地経済戦略局</v>
      </c>
    </row>
    <row r="697" spans="1:43" ht="26.4">
      <c r="A697" s="148">
        <f t="shared" si="922"/>
        <v>690</v>
      </c>
      <c r="B697" s="45"/>
      <c r="C697" s="45"/>
      <c r="D697" s="45"/>
      <c r="E697" s="169"/>
      <c r="F697" s="93"/>
      <c r="G697" s="94" t="s">
        <v>86</v>
      </c>
      <c r="H697" s="51">
        <v>0</v>
      </c>
      <c r="I697" s="51"/>
      <c r="J697" s="51">
        <f t="shared" si="944"/>
        <v>0</v>
      </c>
      <c r="K697" s="92"/>
      <c r="L697" s="122"/>
      <c r="M697" s="115" t="str">
        <f t="shared" si="945"/>
        <v/>
      </c>
      <c r="N697" s="29" t="str">
        <f t="shared" si="939"/>
        <v>-</v>
      </c>
      <c r="O697" s="29" t="str">
        <f t="shared" si="940"/>
        <v>-</v>
      </c>
      <c r="P697" s="29" t="str">
        <f t="shared" si="941"/>
        <v>-</v>
      </c>
      <c r="Q697" s="29" t="str">
        <f t="shared" si="942"/>
        <v>-</v>
      </c>
      <c r="R697" s="29" t="str">
        <f t="shared" si="943"/>
        <v>-</v>
      </c>
      <c r="U697" s="9" t="s">
        <v>1104</v>
      </c>
      <c r="V697" s="136" t="str">
        <f t="shared" si="923"/>
        <v>市民局</v>
      </c>
      <c r="X697" s="9">
        <f t="shared" si="924"/>
        <v>1</v>
      </c>
      <c r="Y697" s="9">
        <f t="shared" si="925"/>
        <v>1</v>
      </c>
      <c r="Z697" s="9">
        <f t="shared" si="926"/>
        <v>1</v>
      </c>
      <c r="AA697" s="9">
        <f t="shared" si="927"/>
        <v>1</v>
      </c>
      <c r="AB697" s="11" t="str">
        <f t="shared" si="928"/>
        <v xml:space="preserve">②
</v>
      </c>
      <c r="AD697" s="43">
        <f t="shared" si="929"/>
        <v>0</v>
      </c>
      <c r="AE697" s="43">
        <f t="shared" si="930"/>
        <v>0</v>
      </c>
      <c r="AF697" s="43">
        <f t="shared" si="931"/>
        <v>0</v>
      </c>
      <c r="AH697" s="12" t="str">
        <f t="shared" si="932"/>
        <v>19款　財産売却代</v>
      </c>
      <c r="AI697" s="12" t="str">
        <f t="shared" si="933"/>
        <v>1項　不動産売却代</v>
      </c>
      <c r="AJ697" s="12" t="str">
        <f t="shared" si="934"/>
        <v>1目　土地売却代</v>
      </c>
      <c r="AK697" s="12" t="str">
        <f t="shared" si="935"/>
        <v>事項</v>
      </c>
      <c r="AM697" s="12">
        <f t="shared" si="936"/>
        <v>0</v>
      </c>
      <c r="AP697" s="12" t="str">
        <f t="shared" si="937"/>
        <v>19款　財産売却代1項　不動産売却代1目　土地売却代1節　其他不用地</v>
      </c>
      <c r="AQ697" s="9" t="str">
        <f t="shared" si="938"/>
        <v>19款　財産売却代1項　不動産売却代1目　土地売却代1節　其他不用地市民局</v>
      </c>
    </row>
    <row r="698" spans="1:43" ht="26.4">
      <c r="A698" s="90">
        <f t="shared" si="922"/>
        <v>691</v>
      </c>
      <c r="B698" s="45"/>
      <c r="C698" s="45"/>
      <c r="D698" s="45"/>
      <c r="E698" s="168"/>
      <c r="F698" s="46"/>
      <c r="G698" s="47" t="s">
        <v>1006</v>
      </c>
      <c r="H698" s="41">
        <v>321166</v>
      </c>
      <c r="I698" s="41"/>
      <c r="J698" s="41">
        <f t="shared" si="944"/>
        <v>-321166</v>
      </c>
      <c r="K698" s="42"/>
      <c r="L698" s="121"/>
      <c r="M698" s="115" t="str">
        <f t="shared" si="945"/>
        <v/>
      </c>
      <c r="N698" s="29" t="str">
        <f t="shared" si="939"/>
        <v>-</v>
      </c>
      <c r="O698" s="29" t="str">
        <f t="shared" si="940"/>
        <v>-</v>
      </c>
      <c r="P698" s="29" t="str">
        <f t="shared" si="941"/>
        <v>-</v>
      </c>
      <c r="Q698" s="29" t="str">
        <f t="shared" si="942"/>
        <v>-</v>
      </c>
      <c r="R698" s="29" t="str">
        <f t="shared" si="943"/>
        <v>-</v>
      </c>
      <c r="U698" s="9" t="s">
        <v>1104</v>
      </c>
      <c r="V698" s="136" t="str">
        <f t="shared" si="923"/>
        <v>契約管財局</v>
      </c>
      <c r="X698" s="9">
        <f t="shared" si="924"/>
        <v>1</v>
      </c>
      <c r="Y698" s="9">
        <f t="shared" si="925"/>
        <v>1</v>
      </c>
      <c r="Z698" s="9">
        <f t="shared" si="926"/>
        <v>1</v>
      </c>
      <c r="AA698" s="9">
        <f t="shared" si="927"/>
        <v>1</v>
      </c>
      <c r="AB698" s="11" t="str">
        <f t="shared" si="928"/>
        <v xml:space="preserve">②
</v>
      </c>
      <c r="AD698" s="43">
        <f t="shared" si="929"/>
        <v>0</v>
      </c>
      <c r="AE698" s="43">
        <f t="shared" si="930"/>
        <v>0</v>
      </c>
      <c r="AF698" s="43">
        <f t="shared" si="931"/>
        <v>0</v>
      </c>
      <c r="AH698" s="12" t="str">
        <f t="shared" si="932"/>
        <v>19款　財産売却代</v>
      </c>
      <c r="AI698" s="12" t="str">
        <f t="shared" si="933"/>
        <v>1項　不動産売却代</v>
      </c>
      <c r="AJ698" s="12" t="str">
        <f t="shared" si="934"/>
        <v>1目　土地売却代</v>
      </c>
      <c r="AK698" s="12" t="str">
        <f t="shared" si="935"/>
        <v>事項</v>
      </c>
      <c r="AM698" s="12">
        <f t="shared" si="936"/>
        <v>0</v>
      </c>
      <c r="AP698" s="12" t="str">
        <f t="shared" si="937"/>
        <v>19款　財産売却代1項　不動産売却代1目　土地売却代1節　其他不用地</v>
      </c>
      <c r="AQ698" s="9" t="str">
        <f t="shared" si="938"/>
        <v>19款　財産売却代1項　不動産売却代1目　土地売却代1節　其他不用地契約管財局</v>
      </c>
    </row>
    <row r="699" spans="1:43" ht="26.4">
      <c r="A699" s="148">
        <f t="shared" si="922"/>
        <v>692</v>
      </c>
      <c r="B699" s="45"/>
      <c r="C699" s="45"/>
      <c r="D699" s="45"/>
      <c r="E699" s="166"/>
      <c r="F699" s="93"/>
      <c r="G699" s="94" t="s">
        <v>91</v>
      </c>
      <c r="H699" s="51">
        <v>152507</v>
      </c>
      <c r="I699" s="51"/>
      <c r="J699" s="51">
        <f t="shared" si="944"/>
        <v>-152507</v>
      </c>
      <c r="K699" s="92"/>
      <c r="L699" s="122"/>
      <c r="M699" s="115" t="str">
        <f t="shared" si="945"/>
        <v/>
      </c>
      <c r="N699" s="29" t="str">
        <f t="shared" si="939"/>
        <v>-</v>
      </c>
      <c r="O699" s="29" t="str">
        <f t="shared" si="940"/>
        <v>-</v>
      </c>
      <c r="P699" s="29" t="str">
        <f t="shared" si="941"/>
        <v>-</v>
      </c>
      <c r="Q699" s="29" t="str">
        <f t="shared" si="942"/>
        <v>-</v>
      </c>
      <c r="R699" s="29" t="str">
        <f t="shared" si="943"/>
        <v>-</v>
      </c>
      <c r="U699" s="9" t="s">
        <v>1104</v>
      </c>
      <c r="V699" s="136" t="str">
        <f t="shared" si="923"/>
        <v>福祉局</v>
      </c>
      <c r="X699" s="9">
        <f t="shared" si="924"/>
        <v>1</v>
      </c>
      <c r="Y699" s="9">
        <f t="shared" si="925"/>
        <v>1</v>
      </c>
      <c r="Z699" s="9">
        <f t="shared" si="926"/>
        <v>1</v>
      </c>
      <c r="AA699" s="9">
        <f t="shared" si="927"/>
        <v>1</v>
      </c>
      <c r="AB699" s="11" t="str">
        <f t="shared" si="928"/>
        <v xml:space="preserve">②
</v>
      </c>
      <c r="AD699" s="43">
        <f t="shared" si="929"/>
        <v>0</v>
      </c>
      <c r="AE699" s="43">
        <f t="shared" si="930"/>
        <v>0</v>
      </c>
      <c r="AF699" s="43">
        <f t="shared" si="931"/>
        <v>0</v>
      </c>
      <c r="AH699" s="12" t="str">
        <f t="shared" si="932"/>
        <v>19款　財産売却代</v>
      </c>
      <c r="AI699" s="12" t="str">
        <f t="shared" si="933"/>
        <v>1項　不動産売却代</v>
      </c>
      <c r="AJ699" s="12" t="str">
        <f t="shared" si="934"/>
        <v>1目　土地売却代</v>
      </c>
      <c r="AK699" s="12" t="str">
        <f t="shared" si="935"/>
        <v>事項</v>
      </c>
      <c r="AM699" s="12">
        <f t="shared" si="936"/>
        <v>0</v>
      </c>
      <c r="AP699" s="12" t="str">
        <f t="shared" si="937"/>
        <v>19款　財産売却代1項　不動産売却代1目　土地売却代1節　其他不用地</v>
      </c>
      <c r="AQ699" s="9" t="str">
        <f t="shared" si="938"/>
        <v>19款　財産売却代1項　不動産売却代1目　土地売却代1節　其他不用地福祉局</v>
      </c>
    </row>
    <row r="700" spans="1:43" ht="26.4">
      <c r="A700" s="90">
        <f t="shared" si="922"/>
        <v>693</v>
      </c>
      <c r="B700" s="45"/>
      <c r="C700" s="45"/>
      <c r="D700" s="45"/>
      <c r="E700" s="135"/>
      <c r="F700" s="46"/>
      <c r="G700" s="47" t="s">
        <v>82</v>
      </c>
      <c r="H700" s="41">
        <v>0</v>
      </c>
      <c r="I700" s="41"/>
      <c r="J700" s="41">
        <f t="shared" si="944"/>
        <v>0</v>
      </c>
      <c r="K700" s="42"/>
      <c r="L700" s="121"/>
      <c r="M700" s="115" t="str">
        <f t="shared" si="945"/>
        <v/>
      </c>
      <c r="N700" s="29" t="str">
        <f t="shared" si="939"/>
        <v>-</v>
      </c>
      <c r="O700" s="29" t="str">
        <f t="shared" si="940"/>
        <v>-</v>
      </c>
      <c r="P700" s="29" t="str">
        <f t="shared" si="941"/>
        <v>-</v>
      </c>
      <c r="Q700" s="29" t="str">
        <f t="shared" si="942"/>
        <v>-</v>
      </c>
      <c r="R700" s="29" t="str">
        <f t="shared" si="943"/>
        <v>-</v>
      </c>
      <c r="U700" s="9" t="s">
        <v>1104</v>
      </c>
      <c r="V700" s="136" t="str">
        <f t="shared" si="923"/>
        <v>健康局</v>
      </c>
      <c r="X700" s="9">
        <f t="shared" si="924"/>
        <v>1</v>
      </c>
      <c r="Y700" s="9">
        <f t="shared" si="925"/>
        <v>1</v>
      </c>
      <c r="Z700" s="9">
        <f t="shared" si="926"/>
        <v>1</v>
      </c>
      <c r="AA700" s="9">
        <f t="shared" si="927"/>
        <v>1</v>
      </c>
      <c r="AB700" s="11" t="str">
        <f t="shared" si="928"/>
        <v xml:space="preserve">②
</v>
      </c>
      <c r="AD700" s="43">
        <f t="shared" si="929"/>
        <v>0</v>
      </c>
      <c r="AE700" s="43">
        <f t="shared" si="930"/>
        <v>0</v>
      </c>
      <c r="AF700" s="43">
        <f t="shared" si="931"/>
        <v>0</v>
      </c>
      <c r="AH700" s="12" t="str">
        <f t="shared" si="932"/>
        <v>19款　財産売却代</v>
      </c>
      <c r="AI700" s="12" t="str">
        <f t="shared" si="933"/>
        <v>1項　不動産売却代</v>
      </c>
      <c r="AJ700" s="12" t="str">
        <f t="shared" si="934"/>
        <v>1目　土地売却代</v>
      </c>
      <c r="AK700" s="12" t="str">
        <f t="shared" si="935"/>
        <v>事項</v>
      </c>
      <c r="AM700" s="12">
        <f t="shared" si="936"/>
        <v>0</v>
      </c>
      <c r="AP700" s="12" t="str">
        <f t="shared" si="937"/>
        <v>19款　財産売却代1項　不動産売却代1目　土地売却代1節　其他不用地</v>
      </c>
      <c r="AQ700" s="9" t="str">
        <f t="shared" si="938"/>
        <v>19款　財産売却代1項　不動産売却代1目　土地売却代1節　其他不用地健康局</v>
      </c>
    </row>
    <row r="701" spans="1:43" ht="26.4">
      <c r="A701" s="90">
        <f t="shared" si="922"/>
        <v>694</v>
      </c>
      <c r="B701" s="45"/>
      <c r="C701" s="45"/>
      <c r="D701" s="45"/>
      <c r="E701" s="135"/>
      <c r="F701" s="46"/>
      <c r="G701" s="47" t="s">
        <v>614</v>
      </c>
      <c r="H701" s="41">
        <v>0</v>
      </c>
      <c r="I701" s="41"/>
      <c r="J701" s="41">
        <f t="shared" si="944"/>
        <v>0</v>
      </c>
      <c r="K701" s="42"/>
      <c r="L701" s="121"/>
      <c r="M701" s="115" t="str">
        <f t="shared" si="945"/>
        <v/>
      </c>
      <c r="N701" s="29" t="str">
        <f t="shared" si="939"/>
        <v>-</v>
      </c>
      <c r="O701" s="29" t="str">
        <f t="shared" si="940"/>
        <v>-</v>
      </c>
      <c r="P701" s="29" t="str">
        <f t="shared" si="941"/>
        <v>-</v>
      </c>
      <c r="Q701" s="29" t="str">
        <f t="shared" si="942"/>
        <v>-</v>
      </c>
      <c r="R701" s="29" t="str">
        <f t="shared" si="943"/>
        <v>-</v>
      </c>
      <c r="U701" s="9" t="s">
        <v>1104</v>
      </c>
      <c r="V701" s="136" t="str">
        <f t="shared" si="923"/>
        <v>こども
青少年局</v>
      </c>
      <c r="X701" s="9">
        <f t="shared" si="924"/>
        <v>1</v>
      </c>
      <c r="Y701" s="9">
        <f t="shared" si="925"/>
        <v>1</v>
      </c>
      <c r="Z701" s="9">
        <f t="shared" si="926"/>
        <v>1</v>
      </c>
      <c r="AA701" s="9">
        <f t="shared" si="927"/>
        <v>1</v>
      </c>
      <c r="AB701" s="11" t="str">
        <f t="shared" si="928"/>
        <v xml:space="preserve">②
</v>
      </c>
      <c r="AD701" s="43">
        <f t="shared" si="929"/>
        <v>0</v>
      </c>
      <c r="AE701" s="43">
        <f t="shared" si="930"/>
        <v>0</v>
      </c>
      <c r="AF701" s="43">
        <f t="shared" si="931"/>
        <v>0</v>
      </c>
      <c r="AH701" s="12" t="str">
        <f t="shared" si="932"/>
        <v>19款　財産売却代</v>
      </c>
      <c r="AI701" s="12" t="str">
        <f t="shared" si="933"/>
        <v>1項　不動産売却代</v>
      </c>
      <c r="AJ701" s="12" t="str">
        <f t="shared" si="934"/>
        <v>1目　土地売却代</v>
      </c>
      <c r="AK701" s="12" t="str">
        <f t="shared" si="935"/>
        <v>事項</v>
      </c>
      <c r="AM701" s="12">
        <f t="shared" si="936"/>
        <v>0</v>
      </c>
      <c r="AP701" s="12" t="str">
        <f t="shared" si="937"/>
        <v>19款　財産売却代1項　不動産売却代1目　土地売却代1節　其他不用地</v>
      </c>
      <c r="AQ701" s="9" t="str">
        <f t="shared" si="938"/>
        <v>19款　財産売却代1項　不動産売却代1目　土地売却代1節　其他不用地こども
青少年局</v>
      </c>
    </row>
    <row r="702" spans="1:43" ht="26.4">
      <c r="A702" s="90">
        <f t="shared" si="922"/>
        <v>695</v>
      </c>
      <c r="B702" s="45"/>
      <c r="C702" s="45"/>
      <c r="D702" s="45"/>
      <c r="E702" s="135"/>
      <c r="F702" s="46"/>
      <c r="G702" s="47" t="s">
        <v>111</v>
      </c>
      <c r="H702" s="41">
        <v>1060822</v>
      </c>
      <c r="I702" s="41"/>
      <c r="J702" s="41">
        <f t="shared" si="944"/>
        <v>-1060822</v>
      </c>
      <c r="K702" s="42"/>
      <c r="L702" s="121"/>
      <c r="M702" s="115" t="str">
        <f t="shared" si="945"/>
        <v/>
      </c>
      <c r="N702" s="29" t="str">
        <f t="shared" si="939"/>
        <v>-</v>
      </c>
      <c r="O702" s="29" t="str">
        <f t="shared" si="940"/>
        <v>-</v>
      </c>
      <c r="P702" s="29" t="str">
        <f t="shared" si="941"/>
        <v>-</v>
      </c>
      <c r="Q702" s="29" t="str">
        <f t="shared" si="942"/>
        <v>-</v>
      </c>
      <c r="R702" s="29" t="str">
        <f t="shared" si="943"/>
        <v>-</v>
      </c>
      <c r="U702" s="9" t="s">
        <v>1104</v>
      </c>
      <c r="V702" s="136" t="str">
        <f t="shared" si="923"/>
        <v>都市整備局</v>
      </c>
      <c r="X702" s="9">
        <f t="shared" si="924"/>
        <v>1</v>
      </c>
      <c r="Y702" s="9">
        <f t="shared" si="925"/>
        <v>1</v>
      </c>
      <c r="Z702" s="9">
        <f t="shared" si="926"/>
        <v>1</v>
      </c>
      <c r="AA702" s="9">
        <f t="shared" si="927"/>
        <v>1</v>
      </c>
      <c r="AB702" s="11" t="str">
        <f t="shared" si="928"/>
        <v xml:space="preserve">②
</v>
      </c>
      <c r="AD702" s="43">
        <f t="shared" si="929"/>
        <v>0</v>
      </c>
      <c r="AE702" s="43">
        <f t="shared" si="930"/>
        <v>0</v>
      </c>
      <c r="AF702" s="43">
        <f t="shared" si="931"/>
        <v>0</v>
      </c>
      <c r="AH702" s="12" t="str">
        <f t="shared" si="932"/>
        <v>19款　財産売却代</v>
      </c>
      <c r="AI702" s="12" t="str">
        <f t="shared" si="933"/>
        <v>1項　不動産売却代</v>
      </c>
      <c r="AJ702" s="12" t="str">
        <f t="shared" si="934"/>
        <v>1目　土地売却代</v>
      </c>
      <c r="AK702" s="12" t="str">
        <f t="shared" si="935"/>
        <v>事項</v>
      </c>
      <c r="AM702" s="12">
        <f t="shared" si="936"/>
        <v>0</v>
      </c>
      <c r="AP702" s="12" t="str">
        <f t="shared" si="937"/>
        <v>19款　財産売却代1項　不動産売却代1目　土地売却代1節　其他不用地</v>
      </c>
      <c r="AQ702" s="9" t="str">
        <f t="shared" si="938"/>
        <v>19款　財産売却代1項　不動産売却代1目　土地売却代1節　其他不用地都市整備局</v>
      </c>
    </row>
    <row r="703" spans="1:43" ht="26.4">
      <c r="A703" s="90">
        <f t="shared" si="922"/>
        <v>696</v>
      </c>
      <c r="B703" s="45"/>
      <c r="C703" s="45"/>
      <c r="D703" s="45"/>
      <c r="E703" s="135"/>
      <c r="F703" s="46"/>
      <c r="G703" s="47" t="s">
        <v>83</v>
      </c>
      <c r="H703" s="41">
        <v>0</v>
      </c>
      <c r="I703" s="41"/>
      <c r="J703" s="41">
        <f t="shared" si="944"/>
        <v>0</v>
      </c>
      <c r="K703" s="42"/>
      <c r="L703" s="121"/>
      <c r="M703" s="115" t="str">
        <f t="shared" si="945"/>
        <v/>
      </c>
      <c r="N703" s="29" t="str">
        <f t="shared" si="939"/>
        <v>-</v>
      </c>
      <c r="O703" s="29" t="str">
        <f t="shared" si="940"/>
        <v>-</v>
      </c>
      <c r="P703" s="29" t="str">
        <f t="shared" si="941"/>
        <v>-</v>
      </c>
      <c r="Q703" s="29" t="str">
        <f t="shared" si="942"/>
        <v>-</v>
      </c>
      <c r="R703" s="29" t="str">
        <f t="shared" si="943"/>
        <v>-</v>
      </c>
      <c r="U703" s="9" t="s">
        <v>1104</v>
      </c>
      <c r="V703" s="136" t="str">
        <f t="shared" si="923"/>
        <v>建設局</v>
      </c>
      <c r="X703" s="9">
        <f t="shared" si="924"/>
        <v>1</v>
      </c>
      <c r="Y703" s="9">
        <f t="shared" si="925"/>
        <v>1</v>
      </c>
      <c r="Z703" s="9">
        <f t="shared" si="926"/>
        <v>1</v>
      </c>
      <c r="AA703" s="9">
        <f t="shared" si="927"/>
        <v>1</v>
      </c>
      <c r="AB703" s="11" t="str">
        <f t="shared" si="928"/>
        <v xml:space="preserve">②
</v>
      </c>
      <c r="AD703" s="43">
        <f t="shared" si="929"/>
        <v>0</v>
      </c>
      <c r="AE703" s="43">
        <f t="shared" si="930"/>
        <v>0</v>
      </c>
      <c r="AF703" s="43">
        <f t="shared" si="931"/>
        <v>0</v>
      </c>
      <c r="AH703" s="12" t="str">
        <f t="shared" si="932"/>
        <v>19款　財産売却代</v>
      </c>
      <c r="AI703" s="12" t="str">
        <f t="shared" si="933"/>
        <v>1項　不動産売却代</v>
      </c>
      <c r="AJ703" s="12" t="str">
        <f t="shared" si="934"/>
        <v>1目　土地売却代</v>
      </c>
      <c r="AK703" s="12" t="str">
        <f t="shared" si="935"/>
        <v>事項</v>
      </c>
      <c r="AM703" s="12">
        <f t="shared" si="936"/>
        <v>0</v>
      </c>
      <c r="AP703" s="12" t="str">
        <f t="shared" si="937"/>
        <v>19款　財産売却代1項　不動産売却代1目　土地売却代1節　其他不用地</v>
      </c>
      <c r="AQ703" s="9" t="str">
        <f t="shared" si="938"/>
        <v>19款　財産売却代1項　不動産売却代1目　土地売却代1節　其他不用地建設局</v>
      </c>
    </row>
    <row r="704" spans="1:43" ht="26.4">
      <c r="A704" s="90">
        <f t="shared" si="922"/>
        <v>697</v>
      </c>
      <c r="B704" s="45"/>
      <c r="C704" s="45"/>
      <c r="D704" s="45"/>
      <c r="E704" s="135"/>
      <c r="F704" s="46"/>
      <c r="G704" s="47" t="s">
        <v>492</v>
      </c>
      <c r="H704" s="41">
        <v>825247</v>
      </c>
      <c r="I704" s="41"/>
      <c r="J704" s="41">
        <f t="shared" si="944"/>
        <v>-825247</v>
      </c>
      <c r="K704" s="42"/>
      <c r="L704" s="121"/>
      <c r="M704" s="115" t="str">
        <f t="shared" si="945"/>
        <v/>
      </c>
      <c r="N704" s="29" t="str">
        <f t="shared" si="939"/>
        <v>-</v>
      </c>
      <c r="O704" s="29" t="str">
        <f t="shared" si="940"/>
        <v>-</v>
      </c>
      <c r="P704" s="29" t="str">
        <f t="shared" si="941"/>
        <v>-</v>
      </c>
      <c r="Q704" s="29" t="str">
        <f t="shared" si="942"/>
        <v>-</v>
      </c>
      <c r="R704" s="29" t="str">
        <f t="shared" si="943"/>
        <v>-</v>
      </c>
      <c r="U704" s="9" t="s">
        <v>1104</v>
      </c>
      <c r="V704" s="136" t="str">
        <f t="shared" si="923"/>
        <v>港湾局</v>
      </c>
      <c r="X704" s="9">
        <f t="shared" si="924"/>
        <v>1</v>
      </c>
      <c r="Y704" s="9">
        <f t="shared" si="925"/>
        <v>1</v>
      </c>
      <c r="Z704" s="9">
        <f t="shared" si="926"/>
        <v>1</v>
      </c>
      <c r="AA704" s="9">
        <f t="shared" si="927"/>
        <v>1</v>
      </c>
      <c r="AB704" s="11" t="str">
        <f t="shared" si="928"/>
        <v xml:space="preserve">②
</v>
      </c>
      <c r="AD704" s="43">
        <f t="shared" si="929"/>
        <v>0</v>
      </c>
      <c r="AE704" s="43">
        <f t="shared" si="930"/>
        <v>0</v>
      </c>
      <c r="AF704" s="43">
        <f t="shared" si="931"/>
        <v>0</v>
      </c>
      <c r="AH704" s="12" t="str">
        <f t="shared" si="932"/>
        <v>19款　財産売却代</v>
      </c>
      <c r="AI704" s="12" t="str">
        <f t="shared" si="933"/>
        <v>1項　不動産売却代</v>
      </c>
      <c r="AJ704" s="12" t="str">
        <f t="shared" si="934"/>
        <v>1目　土地売却代</v>
      </c>
      <c r="AK704" s="12" t="str">
        <f t="shared" si="935"/>
        <v>事項</v>
      </c>
      <c r="AM704" s="12">
        <f t="shared" si="936"/>
        <v>0</v>
      </c>
      <c r="AP704" s="12" t="str">
        <f t="shared" si="937"/>
        <v>19款　財産売却代1項　不動産売却代1目　土地売却代1節　其他不用地</v>
      </c>
      <c r="AQ704" s="9" t="str">
        <f t="shared" si="938"/>
        <v>19款　財産売却代1項　不動産売却代1目　土地売却代1節　其他不用地港湾局</v>
      </c>
    </row>
    <row r="705" spans="1:43" ht="26.4">
      <c r="A705" s="90">
        <f t="shared" si="922"/>
        <v>698</v>
      </c>
      <c r="B705" s="45"/>
      <c r="C705" s="45"/>
      <c r="D705" s="45"/>
      <c r="E705" s="135"/>
      <c r="F705" s="46"/>
      <c r="G705" s="47" t="s">
        <v>974</v>
      </c>
      <c r="H705" s="41">
        <v>97500</v>
      </c>
      <c r="I705" s="41"/>
      <c r="J705" s="41">
        <f t="shared" si="944"/>
        <v>-97500</v>
      </c>
      <c r="K705" s="42"/>
      <c r="L705" s="121"/>
      <c r="M705" s="115" t="str">
        <f t="shared" si="945"/>
        <v/>
      </c>
      <c r="N705" s="29" t="str">
        <f t="shared" si="939"/>
        <v>-</v>
      </c>
      <c r="O705" s="29" t="str">
        <f t="shared" si="940"/>
        <v>-</v>
      </c>
      <c r="P705" s="29" t="str">
        <f t="shared" si="941"/>
        <v>-</v>
      </c>
      <c r="Q705" s="29" t="str">
        <f t="shared" si="942"/>
        <v>-</v>
      </c>
      <c r="R705" s="29" t="str">
        <f t="shared" si="943"/>
        <v>-</v>
      </c>
      <c r="U705" s="9" t="s">
        <v>1104</v>
      </c>
      <c r="V705" s="136" t="str">
        <f t="shared" si="923"/>
        <v>教育委員会
事務局</v>
      </c>
      <c r="X705" s="9">
        <f t="shared" si="924"/>
        <v>1</v>
      </c>
      <c r="Y705" s="9">
        <f t="shared" si="925"/>
        <v>1</v>
      </c>
      <c r="Z705" s="9">
        <f t="shared" si="926"/>
        <v>1</v>
      </c>
      <c r="AA705" s="9">
        <f t="shared" si="927"/>
        <v>1</v>
      </c>
      <c r="AB705" s="11" t="str">
        <f t="shared" si="928"/>
        <v xml:space="preserve">②
</v>
      </c>
      <c r="AD705" s="43">
        <f t="shared" si="929"/>
        <v>0</v>
      </c>
      <c r="AE705" s="43">
        <f t="shared" si="930"/>
        <v>0</v>
      </c>
      <c r="AF705" s="43">
        <f t="shared" si="931"/>
        <v>0</v>
      </c>
      <c r="AH705" s="12" t="str">
        <f t="shared" si="932"/>
        <v>19款　財産売却代</v>
      </c>
      <c r="AI705" s="12" t="str">
        <f t="shared" si="933"/>
        <v>1項　不動産売却代</v>
      </c>
      <c r="AJ705" s="12" t="str">
        <f t="shared" si="934"/>
        <v>1目　土地売却代</v>
      </c>
      <c r="AK705" s="12" t="str">
        <f t="shared" si="935"/>
        <v>事項</v>
      </c>
      <c r="AM705" s="12">
        <f t="shared" si="936"/>
        <v>0</v>
      </c>
      <c r="AP705" s="12" t="str">
        <f t="shared" si="937"/>
        <v>19款　財産売却代1項　不動産売却代1目　土地売却代1節　其他不用地</v>
      </c>
      <c r="AQ705" s="9" t="str">
        <f t="shared" si="938"/>
        <v>19款　財産売却代1項　不動産売却代1目　土地売却代1節　其他不用地教育委員会
事務局</v>
      </c>
    </row>
    <row r="706" spans="1:43" ht="26.4">
      <c r="A706" s="90">
        <f t="shared" si="922"/>
        <v>699</v>
      </c>
      <c r="B706" s="45"/>
      <c r="C706" s="45"/>
      <c r="D706" s="331" t="s">
        <v>275</v>
      </c>
      <c r="E706" s="333"/>
      <c r="F706" s="46"/>
      <c r="G706" s="47"/>
      <c r="H706" s="41">
        <f>SUM(H707)</f>
        <v>54000</v>
      </c>
      <c r="I706" s="41">
        <f>SUM(I707)</f>
        <v>0</v>
      </c>
      <c r="J706" s="41">
        <f t="shared" si="944"/>
        <v>-54000</v>
      </c>
      <c r="K706" s="42"/>
      <c r="L706" s="121"/>
      <c r="M706" s="115" t="str">
        <f t="shared" si="945"/>
        <v/>
      </c>
      <c r="N706" s="29" t="str">
        <f t="shared" si="939"/>
        <v>-</v>
      </c>
      <c r="O706" s="29" t="str">
        <f t="shared" si="940"/>
        <v>-</v>
      </c>
      <c r="P706" s="29" t="str">
        <f t="shared" si="941"/>
        <v>目</v>
      </c>
      <c r="Q706" s="29" t="str">
        <f t="shared" si="942"/>
        <v>-</v>
      </c>
      <c r="R706" s="29" t="str">
        <f t="shared" si="943"/>
        <v>-</v>
      </c>
      <c r="U706" s="9" t="s">
        <v>1104</v>
      </c>
      <c r="V706" s="136" t="str">
        <f t="shared" si="923"/>
        <v/>
      </c>
      <c r="X706" s="9">
        <f t="shared" si="924"/>
        <v>1</v>
      </c>
      <c r="Y706" s="9">
        <f t="shared" si="925"/>
        <v>1</v>
      </c>
      <c r="Z706" s="9">
        <f t="shared" si="926"/>
        <v>1</v>
      </c>
      <c r="AA706" s="9">
        <f t="shared" si="927"/>
        <v>1</v>
      </c>
      <c r="AB706" s="11" t="str">
        <f t="shared" si="928"/>
        <v xml:space="preserve">②
</v>
      </c>
      <c r="AD706" s="43">
        <f t="shared" si="929"/>
        <v>7.5</v>
      </c>
      <c r="AE706" s="43">
        <f t="shared" si="930"/>
        <v>0</v>
      </c>
      <c r="AF706" s="43">
        <f t="shared" si="931"/>
        <v>0</v>
      </c>
      <c r="AH706" s="12" t="str">
        <f t="shared" ref="AH706" si="948">IF(N706="款",B706,AH705)</f>
        <v>19款　財産売却代</v>
      </c>
      <c r="AI706" s="12" t="str">
        <f t="shared" ref="AI706" si="949">IF(AH705=AH706,IF(O706="項",C706,AI705),0)</f>
        <v>1項　不動産売却代</v>
      </c>
      <c r="AJ706" s="12" t="str">
        <f t="shared" ref="AJ706" si="950">IF(AI705=AI706,IF(P706="目",D706,AJ705),0)</f>
        <v>2目　建物売却代</v>
      </c>
      <c r="AK706" s="12">
        <f t="shared" ref="AK706" si="951">IF(AJ705=AJ706,IF(Q706="節",E706,"事項"),0)</f>
        <v>0</v>
      </c>
      <c r="AM706" s="12" t="str">
        <f t="shared" ref="AM706" si="952">IF(AI706=0,AH706,IF(AJ706=0,CONCATENATE(AH706,AI706),IF(AK706=0,CONCATENATE(AH706,AI706,AJ706),IF(AK706="事項",0,CONCATENATE(AH706,AI706,AJ706,AK706)))))</f>
        <v>19款　財産売却代1項　不動産売却代2目　建物売却代</v>
      </c>
      <c r="AP706" s="12" t="str">
        <f t="shared" ref="AP706" si="953">IF(AM706=0,AP705,AM706)</f>
        <v>19款　財産売却代1項　不動産売却代2目　建物売却代</v>
      </c>
      <c r="AQ706" s="9" t="str">
        <f t="shared" ref="AQ706" si="954">CONCATENATE(AP706,V706)</f>
        <v>19款　財産売却代1項　不動産売却代2目　建物売却代</v>
      </c>
    </row>
    <row r="707" spans="1:43" ht="26.4">
      <c r="A707" s="90">
        <f t="shared" si="922"/>
        <v>700</v>
      </c>
      <c r="B707" s="45"/>
      <c r="C707" s="45"/>
      <c r="D707" s="44"/>
      <c r="E707" s="135" t="s">
        <v>276</v>
      </c>
      <c r="F707" s="46" t="s">
        <v>504</v>
      </c>
      <c r="G707" s="47"/>
      <c r="H707" s="41">
        <f>SUM(H708:H709)</f>
        <v>54000</v>
      </c>
      <c r="I707" s="41">
        <f>SUM(I708:I709)</f>
        <v>0</v>
      </c>
      <c r="J707" s="41">
        <f t="shared" si="944"/>
        <v>-54000</v>
      </c>
      <c r="K707" s="42"/>
      <c r="L707" s="121"/>
      <c r="M707" s="115" t="str">
        <f t="shared" si="945"/>
        <v/>
      </c>
      <c r="N707" s="29" t="str">
        <f t="shared" si="939"/>
        <v>-</v>
      </c>
      <c r="O707" s="29" t="str">
        <f t="shared" si="940"/>
        <v>-</v>
      </c>
      <c r="P707" s="29" t="str">
        <f t="shared" si="941"/>
        <v>-</v>
      </c>
      <c r="Q707" s="29" t="str">
        <f t="shared" si="942"/>
        <v>節</v>
      </c>
      <c r="R707" s="29" t="str">
        <f t="shared" si="943"/>
        <v>事項</v>
      </c>
      <c r="U707" s="9" t="s">
        <v>1104</v>
      </c>
      <c r="V707" s="136" t="str">
        <f t="shared" si="923"/>
        <v/>
      </c>
      <c r="X707" s="9">
        <f t="shared" si="924"/>
        <v>1</v>
      </c>
      <c r="Y707" s="9">
        <f t="shared" si="925"/>
        <v>1</v>
      </c>
      <c r="Z707" s="9">
        <f t="shared" si="926"/>
        <v>1</v>
      </c>
      <c r="AA707" s="9">
        <f t="shared" si="927"/>
        <v>1</v>
      </c>
      <c r="AB707" s="11" t="str">
        <f t="shared" si="928"/>
        <v xml:space="preserve">②
</v>
      </c>
      <c r="AD707" s="43">
        <f t="shared" si="929"/>
        <v>0</v>
      </c>
      <c r="AE707" s="43">
        <f t="shared" si="930"/>
        <v>6.5</v>
      </c>
      <c r="AF707" s="43">
        <f t="shared" si="931"/>
        <v>7</v>
      </c>
      <c r="AH707" s="12" t="str">
        <f t="shared" si="932"/>
        <v>19款　財産売却代</v>
      </c>
      <c r="AI707" s="12" t="str">
        <f t="shared" si="933"/>
        <v>1項　不動産売却代</v>
      </c>
      <c r="AJ707" s="12" t="str">
        <f t="shared" si="934"/>
        <v>2目　建物売却代</v>
      </c>
      <c r="AK707" s="12" t="str">
        <f t="shared" si="935"/>
        <v>1節　不用建物</v>
      </c>
      <c r="AM707" s="12" t="str">
        <f t="shared" si="936"/>
        <v>19款　財産売却代1項　不動産売却代2目　建物売却代1節　不用建物</v>
      </c>
      <c r="AP707" s="12" t="str">
        <f t="shared" si="937"/>
        <v>19款　財産売却代1項　不動産売却代2目　建物売却代1節　不用建物</v>
      </c>
      <c r="AQ707" s="9" t="str">
        <f t="shared" si="938"/>
        <v>19款　財産売却代1項　不動産売却代2目　建物売却代1節　不用建物</v>
      </c>
    </row>
    <row r="708" spans="1:43" ht="26.4">
      <c r="A708" s="90">
        <f t="shared" si="922"/>
        <v>701</v>
      </c>
      <c r="B708" s="45"/>
      <c r="C708" s="56"/>
      <c r="D708" s="45"/>
      <c r="E708" s="135"/>
      <c r="F708" s="46"/>
      <c r="G708" s="47" t="s">
        <v>91</v>
      </c>
      <c r="H708" s="41">
        <v>0</v>
      </c>
      <c r="I708" s="41"/>
      <c r="J708" s="41">
        <f t="shared" si="944"/>
        <v>0</v>
      </c>
      <c r="K708" s="42"/>
      <c r="L708" s="121"/>
      <c r="M708" s="115" t="str">
        <f t="shared" si="945"/>
        <v/>
      </c>
      <c r="N708" s="29" t="str">
        <f t="shared" si="939"/>
        <v>-</v>
      </c>
      <c r="O708" s="29" t="str">
        <f t="shared" si="940"/>
        <v>-</v>
      </c>
      <c r="P708" s="29" t="str">
        <f t="shared" si="941"/>
        <v>-</v>
      </c>
      <c r="Q708" s="29" t="str">
        <f t="shared" si="942"/>
        <v>-</v>
      </c>
      <c r="R708" s="29" t="str">
        <f t="shared" si="943"/>
        <v>-</v>
      </c>
      <c r="U708" s="9" t="s">
        <v>1104</v>
      </c>
      <c r="V708" s="136" t="str">
        <f t="shared" si="923"/>
        <v>福祉局</v>
      </c>
      <c r="X708" s="9">
        <f t="shared" si="924"/>
        <v>1</v>
      </c>
      <c r="Y708" s="9">
        <f t="shared" si="925"/>
        <v>1</v>
      </c>
      <c r="Z708" s="9">
        <f t="shared" si="926"/>
        <v>1</v>
      </c>
      <c r="AA708" s="9">
        <f t="shared" si="927"/>
        <v>1</v>
      </c>
      <c r="AB708" s="11" t="str">
        <f t="shared" si="928"/>
        <v xml:space="preserve">②
</v>
      </c>
      <c r="AD708" s="43">
        <f t="shared" si="929"/>
        <v>0</v>
      </c>
      <c r="AE708" s="43">
        <f t="shared" si="930"/>
        <v>0</v>
      </c>
      <c r="AF708" s="43">
        <f t="shared" si="931"/>
        <v>0</v>
      </c>
      <c r="AH708" s="12" t="str">
        <f t="shared" si="932"/>
        <v>19款　財産売却代</v>
      </c>
      <c r="AI708" s="12" t="str">
        <f t="shared" si="933"/>
        <v>1項　不動産売却代</v>
      </c>
      <c r="AJ708" s="12" t="str">
        <f t="shared" si="934"/>
        <v>2目　建物売却代</v>
      </c>
      <c r="AK708" s="12" t="str">
        <f t="shared" si="935"/>
        <v>事項</v>
      </c>
      <c r="AM708" s="12">
        <f t="shared" si="936"/>
        <v>0</v>
      </c>
      <c r="AP708" s="12" t="str">
        <f t="shared" si="937"/>
        <v>19款　財産売却代1項　不動産売却代2目　建物売却代1節　不用建物</v>
      </c>
      <c r="AQ708" s="9" t="str">
        <f t="shared" si="938"/>
        <v>19款　財産売却代1項　不動産売却代2目　建物売却代1節　不用建物福祉局</v>
      </c>
    </row>
    <row r="709" spans="1:43" ht="26.4">
      <c r="A709" s="90">
        <f t="shared" si="922"/>
        <v>702</v>
      </c>
      <c r="B709" s="45"/>
      <c r="C709" s="102"/>
      <c r="D709" s="48"/>
      <c r="E709" s="135"/>
      <c r="F709" s="46"/>
      <c r="G709" s="47" t="s">
        <v>614</v>
      </c>
      <c r="H709" s="41">
        <v>54000</v>
      </c>
      <c r="I709" s="41"/>
      <c r="J709" s="41">
        <f t="shared" si="944"/>
        <v>-54000</v>
      </c>
      <c r="K709" s="42"/>
      <c r="L709" s="121"/>
      <c r="M709" s="115" t="str">
        <f t="shared" si="945"/>
        <v/>
      </c>
      <c r="N709" s="29" t="str">
        <f t="shared" si="939"/>
        <v>-</v>
      </c>
      <c r="O709" s="29" t="str">
        <f t="shared" si="940"/>
        <v>-</v>
      </c>
      <c r="P709" s="29" t="str">
        <f t="shared" si="941"/>
        <v>-</v>
      </c>
      <c r="Q709" s="29" t="str">
        <f t="shared" si="942"/>
        <v>-</v>
      </c>
      <c r="R709" s="29" t="str">
        <f t="shared" si="943"/>
        <v>-</v>
      </c>
      <c r="U709" s="9" t="s">
        <v>1104</v>
      </c>
      <c r="V709" s="136" t="str">
        <f t="shared" si="923"/>
        <v>こども
青少年局</v>
      </c>
      <c r="X709" s="9">
        <f t="shared" si="924"/>
        <v>1</v>
      </c>
      <c r="Y709" s="9">
        <f t="shared" si="925"/>
        <v>1</v>
      </c>
      <c r="Z709" s="9">
        <f t="shared" si="926"/>
        <v>1</v>
      </c>
      <c r="AA709" s="9">
        <f t="shared" si="927"/>
        <v>1</v>
      </c>
      <c r="AB709" s="11" t="str">
        <f t="shared" si="928"/>
        <v xml:space="preserve">②
</v>
      </c>
      <c r="AD709" s="43">
        <f t="shared" si="929"/>
        <v>0</v>
      </c>
      <c r="AE709" s="43">
        <f t="shared" si="930"/>
        <v>0</v>
      </c>
      <c r="AF709" s="43">
        <f t="shared" si="931"/>
        <v>0</v>
      </c>
      <c r="AH709" s="12" t="str">
        <f t="shared" si="932"/>
        <v>19款　財産売却代</v>
      </c>
      <c r="AI709" s="12" t="str">
        <f t="shared" si="933"/>
        <v>1項　不動産売却代</v>
      </c>
      <c r="AJ709" s="12" t="str">
        <f t="shared" si="934"/>
        <v>2目　建物売却代</v>
      </c>
      <c r="AK709" s="12" t="str">
        <f t="shared" si="935"/>
        <v>事項</v>
      </c>
      <c r="AM709" s="12">
        <f t="shared" si="936"/>
        <v>0</v>
      </c>
      <c r="AP709" s="12" t="str">
        <f t="shared" si="937"/>
        <v>19款　財産売却代1項　不動産売却代2目　建物売却代1節　不用建物</v>
      </c>
      <c r="AQ709" s="9" t="str">
        <f t="shared" si="938"/>
        <v>19款　財産売却代1項　不動産売却代2目　建物売却代1節　不用建物こども
青少年局</v>
      </c>
    </row>
    <row r="710" spans="1:43" ht="26.4">
      <c r="A710" s="90">
        <f t="shared" si="922"/>
        <v>703</v>
      </c>
      <c r="B710" s="45"/>
      <c r="C710" s="331" t="s">
        <v>277</v>
      </c>
      <c r="D710" s="332"/>
      <c r="E710" s="333"/>
      <c r="F710" s="39"/>
      <c r="G710" s="40"/>
      <c r="H710" s="41">
        <f>SUM(H711)</f>
        <v>154063</v>
      </c>
      <c r="I710" s="41">
        <f>SUM(I711)</f>
        <v>6179</v>
      </c>
      <c r="J710" s="41">
        <f t="shared" si="944"/>
        <v>-147884</v>
      </c>
      <c r="K710" s="42"/>
      <c r="L710" s="121"/>
      <c r="M710" s="115" t="str">
        <f t="shared" si="945"/>
        <v/>
      </c>
      <c r="N710" s="29" t="str">
        <f t="shared" si="939"/>
        <v>-</v>
      </c>
      <c r="O710" s="29" t="str">
        <f t="shared" si="940"/>
        <v>項</v>
      </c>
      <c r="P710" s="29" t="str">
        <f t="shared" si="941"/>
        <v>-</v>
      </c>
      <c r="Q710" s="29" t="str">
        <f t="shared" si="942"/>
        <v>-</v>
      </c>
      <c r="R710" s="29" t="str">
        <f t="shared" si="943"/>
        <v>-</v>
      </c>
      <c r="U710" s="9" t="s">
        <v>1104</v>
      </c>
      <c r="V710" s="136" t="str">
        <f t="shared" si="923"/>
        <v/>
      </c>
      <c r="X710" s="9">
        <f t="shared" si="924"/>
        <v>1</v>
      </c>
      <c r="Y710" s="9">
        <f t="shared" si="925"/>
        <v>1</v>
      </c>
      <c r="Z710" s="9">
        <f t="shared" si="926"/>
        <v>1</v>
      </c>
      <c r="AA710" s="9">
        <f t="shared" si="927"/>
        <v>1</v>
      </c>
      <c r="AB710" s="11" t="str">
        <f t="shared" si="928"/>
        <v xml:space="preserve">②
</v>
      </c>
      <c r="AD710" s="43">
        <f t="shared" si="929"/>
        <v>0</v>
      </c>
      <c r="AE710" s="43">
        <f t="shared" si="930"/>
        <v>0</v>
      </c>
      <c r="AF710" s="43">
        <f t="shared" si="931"/>
        <v>0</v>
      </c>
      <c r="AH710" s="12" t="str">
        <f t="shared" si="932"/>
        <v>19款　財産売却代</v>
      </c>
      <c r="AI710" s="12" t="str">
        <f t="shared" si="933"/>
        <v>2項　物品売却代</v>
      </c>
      <c r="AJ710" s="12">
        <f t="shared" si="934"/>
        <v>0</v>
      </c>
      <c r="AK710" s="12">
        <f t="shared" si="935"/>
        <v>0</v>
      </c>
      <c r="AM710" s="12" t="str">
        <f t="shared" si="936"/>
        <v>19款　財産売却代2項　物品売却代</v>
      </c>
      <c r="AP710" s="12" t="str">
        <f t="shared" si="937"/>
        <v>19款　財産売却代2項　物品売却代</v>
      </c>
      <c r="AQ710" s="9" t="str">
        <f t="shared" si="938"/>
        <v>19款　財産売却代2項　物品売却代</v>
      </c>
    </row>
    <row r="711" spans="1:43" ht="26.4">
      <c r="A711" s="90">
        <f t="shared" si="922"/>
        <v>704</v>
      </c>
      <c r="B711" s="45"/>
      <c r="C711" s="44"/>
      <c r="D711" s="331" t="s">
        <v>278</v>
      </c>
      <c r="E711" s="333"/>
      <c r="F711" s="46"/>
      <c r="G711" s="47"/>
      <c r="H711" s="41">
        <f>SUM(H712)</f>
        <v>154063</v>
      </c>
      <c r="I711" s="41">
        <f>SUM(I712)</f>
        <v>6179</v>
      </c>
      <c r="J711" s="41">
        <f t="shared" si="944"/>
        <v>-147884</v>
      </c>
      <c r="K711" s="42"/>
      <c r="L711" s="121"/>
      <c r="M711" s="115" t="str">
        <f t="shared" si="945"/>
        <v/>
      </c>
      <c r="N711" s="29" t="str">
        <f t="shared" si="939"/>
        <v>-</v>
      </c>
      <c r="O711" s="29" t="str">
        <f t="shared" si="940"/>
        <v>-</v>
      </c>
      <c r="P711" s="29" t="str">
        <f t="shared" si="941"/>
        <v>目</v>
      </c>
      <c r="Q711" s="29" t="str">
        <f t="shared" si="942"/>
        <v>-</v>
      </c>
      <c r="R711" s="29" t="str">
        <f t="shared" si="943"/>
        <v>-</v>
      </c>
      <c r="U711" s="9" t="s">
        <v>1104</v>
      </c>
      <c r="V711" s="136" t="str">
        <f t="shared" si="923"/>
        <v/>
      </c>
      <c r="X711" s="9">
        <f t="shared" si="924"/>
        <v>1</v>
      </c>
      <c r="Y711" s="9">
        <f t="shared" si="925"/>
        <v>1</v>
      </c>
      <c r="Z711" s="9">
        <f t="shared" si="926"/>
        <v>1</v>
      </c>
      <c r="AA711" s="9">
        <f t="shared" si="927"/>
        <v>1</v>
      </c>
      <c r="AB711" s="11" t="str">
        <f t="shared" si="928"/>
        <v xml:space="preserve">②
</v>
      </c>
      <c r="AD711" s="43">
        <f t="shared" si="929"/>
        <v>7.5</v>
      </c>
      <c r="AE711" s="43">
        <f t="shared" si="930"/>
        <v>0</v>
      </c>
      <c r="AF711" s="43">
        <f t="shared" si="931"/>
        <v>0</v>
      </c>
      <c r="AH711" s="12" t="str">
        <f t="shared" si="932"/>
        <v>19款　財産売却代</v>
      </c>
      <c r="AI711" s="12" t="str">
        <f t="shared" si="933"/>
        <v>2項　物品売却代</v>
      </c>
      <c r="AJ711" s="12" t="str">
        <f t="shared" si="934"/>
        <v>1目　雑品売却代</v>
      </c>
      <c r="AK711" s="12">
        <f t="shared" si="935"/>
        <v>0</v>
      </c>
      <c r="AM711" s="12" t="str">
        <f t="shared" si="936"/>
        <v>19款　財産売却代2項　物品売却代1目　雑品売却代</v>
      </c>
      <c r="AP711" s="12" t="str">
        <f t="shared" si="937"/>
        <v>19款　財産売却代2項　物品売却代1目　雑品売却代</v>
      </c>
      <c r="AQ711" s="9" t="str">
        <f t="shared" si="938"/>
        <v>19款　財産売却代2項　物品売却代1目　雑品売却代</v>
      </c>
    </row>
    <row r="712" spans="1:43" ht="26.4">
      <c r="A712" s="90">
        <f t="shared" si="922"/>
        <v>705</v>
      </c>
      <c r="B712" s="45"/>
      <c r="C712" s="56"/>
      <c r="D712" s="44"/>
      <c r="E712" s="135" t="s">
        <v>279</v>
      </c>
      <c r="F712" s="46" t="s">
        <v>503</v>
      </c>
      <c r="G712" s="47"/>
      <c r="H712" s="41">
        <f>SUM(H713:H720)</f>
        <v>154063</v>
      </c>
      <c r="I712" s="41">
        <f>SUM(I713:I720)</f>
        <v>6179</v>
      </c>
      <c r="J712" s="41">
        <f t="shared" si="944"/>
        <v>-147884</v>
      </c>
      <c r="K712" s="42"/>
      <c r="L712" s="121"/>
      <c r="M712" s="115" t="str">
        <f t="shared" si="945"/>
        <v/>
      </c>
      <c r="N712" s="29" t="str">
        <f t="shared" si="939"/>
        <v>-</v>
      </c>
      <c r="O712" s="29" t="str">
        <f t="shared" si="940"/>
        <v>-</v>
      </c>
      <c r="P712" s="29" t="str">
        <f t="shared" si="941"/>
        <v>-</v>
      </c>
      <c r="Q712" s="29" t="str">
        <f t="shared" si="942"/>
        <v>節</v>
      </c>
      <c r="R712" s="29" t="str">
        <f t="shared" si="943"/>
        <v>事項</v>
      </c>
      <c r="U712" s="9" t="s">
        <v>1104</v>
      </c>
      <c r="V712" s="136" t="str">
        <f t="shared" si="923"/>
        <v/>
      </c>
      <c r="X712" s="9">
        <f t="shared" si="924"/>
        <v>1</v>
      </c>
      <c r="Y712" s="9">
        <f t="shared" si="925"/>
        <v>1</v>
      </c>
      <c r="Z712" s="9">
        <f t="shared" si="926"/>
        <v>1</v>
      </c>
      <c r="AA712" s="9">
        <f t="shared" si="927"/>
        <v>1</v>
      </c>
      <c r="AB712" s="11" t="str">
        <f t="shared" si="928"/>
        <v xml:space="preserve">②
</v>
      </c>
      <c r="AD712" s="43">
        <f t="shared" si="929"/>
        <v>0</v>
      </c>
      <c r="AE712" s="43">
        <f t="shared" si="930"/>
        <v>7.5</v>
      </c>
      <c r="AF712" s="43">
        <f t="shared" si="931"/>
        <v>8</v>
      </c>
      <c r="AH712" s="12" t="str">
        <f t="shared" si="932"/>
        <v>19款　財産売却代</v>
      </c>
      <c r="AI712" s="12" t="str">
        <f t="shared" si="933"/>
        <v>2項　物品売却代</v>
      </c>
      <c r="AJ712" s="12" t="str">
        <f t="shared" si="934"/>
        <v>1目　雑品売却代</v>
      </c>
      <c r="AK712" s="12" t="str">
        <f t="shared" si="935"/>
        <v>1節　各種不用品</v>
      </c>
      <c r="AM712" s="12" t="str">
        <f t="shared" si="936"/>
        <v>19款　財産売却代2項　物品売却代1目　雑品売却代1節　各種不用品</v>
      </c>
      <c r="AP712" s="12" t="str">
        <f t="shared" si="937"/>
        <v>19款　財産売却代2項　物品売却代1目　雑品売却代1節　各種不用品</v>
      </c>
      <c r="AQ712" s="9" t="str">
        <f t="shared" si="938"/>
        <v>19款　財産売却代2項　物品売却代1目　雑品売却代1節　各種不用品</v>
      </c>
    </row>
    <row r="713" spans="1:43" ht="26.4">
      <c r="A713" s="90">
        <f t="shared" si="922"/>
        <v>706</v>
      </c>
      <c r="B713" s="45"/>
      <c r="C713" s="56"/>
      <c r="D713" s="45"/>
      <c r="E713" s="135"/>
      <c r="F713" s="46"/>
      <c r="G713" s="47" t="s">
        <v>101</v>
      </c>
      <c r="H713" s="41">
        <v>252</v>
      </c>
      <c r="I713" s="41"/>
      <c r="J713" s="41">
        <f t="shared" si="944"/>
        <v>-252</v>
      </c>
      <c r="K713" s="42"/>
      <c r="L713" s="121"/>
      <c r="M713" s="115" t="str">
        <f t="shared" si="945"/>
        <v/>
      </c>
      <c r="N713" s="29" t="str">
        <f t="shared" si="939"/>
        <v>-</v>
      </c>
      <c r="O713" s="29" t="str">
        <f t="shared" si="940"/>
        <v>-</v>
      </c>
      <c r="P713" s="29" t="str">
        <f t="shared" si="941"/>
        <v>-</v>
      </c>
      <c r="Q713" s="29" t="str">
        <f t="shared" si="942"/>
        <v>-</v>
      </c>
      <c r="R713" s="29" t="str">
        <f t="shared" si="943"/>
        <v>-</v>
      </c>
      <c r="U713" s="9" t="s">
        <v>1104</v>
      </c>
      <c r="V713" s="136" t="str">
        <f t="shared" si="923"/>
        <v>経済戦略局</v>
      </c>
      <c r="X713" s="9">
        <f t="shared" si="924"/>
        <v>1</v>
      </c>
      <c r="Y713" s="9">
        <f t="shared" si="925"/>
        <v>1</v>
      </c>
      <c r="Z713" s="9">
        <f t="shared" si="926"/>
        <v>1</v>
      </c>
      <c r="AA713" s="9">
        <f t="shared" si="927"/>
        <v>1</v>
      </c>
      <c r="AB713" s="11" t="str">
        <f t="shared" si="928"/>
        <v xml:space="preserve">②
</v>
      </c>
      <c r="AD713" s="43">
        <f t="shared" si="929"/>
        <v>0</v>
      </c>
      <c r="AE713" s="43">
        <f t="shared" si="930"/>
        <v>0</v>
      </c>
      <c r="AF713" s="43">
        <f t="shared" si="931"/>
        <v>0</v>
      </c>
      <c r="AH713" s="12" t="str">
        <f t="shared" si="932"/>
        <v>19款　財産売却代</v>
      </c>
      <c r="AI713" s="12" t="str">
        <f t="shared" si="933"/>
        <v>2項　物品売却代</v>
      </c>
      <c r="AJ713" s="12" t="str">
        <f t="shared" si="934"/>
        <v>1目　雑品売却代</v>
      </c>
      <c r="AK713" s="12" t="str">
        <f t="shared" si="935"/>
        <v>事項</v>
      </c>
      <c r="AM713" s="12">
        <f t="shared" si="936"/>
        <v>0</v>
      </c>
      <c r="AP713" s="12" t="str">
        <f t="shared" si="937"/>
        <v>19款　財産売却代2項　物品売却代1目　雑品売却代1節　各種不用品</v>
      </c>
      <c r="AQ713" s="9" t="str">
        <f t="shared" si="938"/>
        <v>19款　財産売却代2項　物品売却代1目　雑品売却代1節　各種不用品経済戦略局</v>
      </c>
    </row>
    <row r="714" spans="1:43" ht="26.4">
      <c r="A714" s="90">
        <f t="shared" si="922"/>
        <v>707</v>
      </c>
      <c r="B714" s="45"/>
      <c r="C714" s="56"/>
      <c r="D714" s="45"/>
      <c r="E714" s="138"/>
      <c r="F714" s="93"/>
      <c r="G714" s="94" t="s">
        <v>86</v>
      </c>
      <c r="H714" s="51">
        <v>0</v>
      </c>
      <c r="I714" s="51"/>
      <c r="J714" s="51">
        <f t="shared" si="944"/>
        <v>0</v>
      </c>
      <c r="K714" s="92"/>
      <c r="L714" s="122"/>
      <c r="M714" s="115" t="str">
        <f t="shared" si="945"/>
        <v/>
      </c>
      <c r="N714" s="29" t="str">
        <f t="shared" si="939"/>
        <v>-</v>
      </c>
      <c r="O714" s="29" t="str">
        <f t="shared" si="940"/>
        <v>-</v>
      </c>
      <c r="P714" s="29" t="str">
        <f t="shared" si="941"/>
        <v>-</v>
      </c>
      <c r="Q714" s="29" t="str">
        <f t="shared" si="942"/>
        <v>-</v>
      </c>
      <c r="R714" s="29" t="str">
        <f t="shared" si="943"/>
        <v>-</v>
      </c>
      <c r="U714" s="9" t="s">
        <v>1104</v>
      </c>
      <c r="V714" s="136" t="str">
        <f t="shared" si="923"/>
        <v>市民局</v>
      </c>
      <c r="X714" s="9">
        <f t="shared" si="924"/>
        <v>1</v>
      </c>
      <c r="Y714" s="9">
        <f t="shared" si="925"/>
        <v>1</v>
      </c>
      <c r="Z714" s="9">
        <f t="shared" si="926"/>
        <v>1</v>
      </c>
      <c r="AA714" s="9">
        <f t="shared" si="927"/>
        <v>1</v>
      </c>
      <c r="AB714" s="11" t="str">
        <f t="shared" si="928"/>
        <v xml:space="preserve">②
</v>
      </c>
      <c r="AD714" s="43">
        <f t="shared" si="929"/>
        <v>0</v>
      </c>
      <c r="AE714" s="43">
        <f t="shared" si="930"/>
        <v>0</v>
      </c>
      <c r="AF714" s="43">
        <f t="shared" si="931"/>
        <v>0</v>
      </c>
      <c r="AH714" s="12" t="str">
        <f t="shared" si="932"/>
        <v>19款　財産売却代</v>
      </c>
      <c r="AI714" s="12" t="str">
        <f t="shared" si="933"/>
        <v>2項　物品売却代</v>
      </c>
      <c r="AJ714" s="12" t="str">
        <f t="shared" si="934"/>
        <v>1目　雑品売却代</v>
      </c>
      <c r="AK714" s="12" t="str">
        <f t="shared" si="935"/>
        <v>事項</v>
      </c>
      <c r="AM714" s="12">
        <f t="shared" si="936"/>
        <v>0</v>
      </c>
      <c r="AP714" s="12" t="str">
        <f t="shared" si="937"/>
        <v>19款　財産売却代2項　物品売却代1目　雑品売却代1節　各種不用品</v>
      </c>
      <c r="AQ714" s="9" t="str">
        <f t="shared" si="938"/>
        <v>19款　財産売却代2項　物品売却代1目　雑品売却代1節　各種不用品市民局</v>
      </c>
    </row>
    <row r="715" spans="1:43" ht="26.4">
      <c r="A715" s="90">
        <f t="shared" si="922"/>
        <v>708</v>
      </c>
      <c r="B715" s="45"/>
      <c r="C715" s="56"/>
      <c r="D715" s="45"/>
      <c r="E715" s="138"/>
      <c r="F715" s="93"/>
      <c r="G715" s="94" t="s">
        <v>82</v>
      </c>
      <c r="H715" s="51">
        <v>5</v>
      </c>
      <c r="I715" s="51"/>
      <c r="J715" s="51">
        <f t="shared" si="944"/>
        <v>-5</v>
      </c>
      <c r="K715" s="92"/>
      <c r="L715" s="122"/>
      <c r="M715" s="115" t="str">
        <f t="shared" si="945"/>
        <v/>
      </c>
      <c r="N715" s="29" t="str">
        <f t="shared" si="939"/>
        <v>-</v>
      </c>
      <c r="O715" s="29" t="str">
        <f t="shared" si="940"/>
        <v>-</v>
      </c>
      <c r="P715" s="29" t="str">
        <f t="shared" si="941"/>
        <v>-</v>
      </c>
      <c r="Q715" s="29" t="str">
        <f t="shared" si="942"/>
        <v>-</v>
      </c>
      <c r="R715" s="29" t="str">
        <f t="shared" si="943"/>
        <v>-</v>
      </c>
      <c r="U715" s="9" t="s">
        <v>1104</v>
      </c>
      <c r="V715" s="136" t="str">
        <f t="shared" si="923"/>
        <v>健康局</v>
      </c>
      <c r="X715" s="9">
        <f t="shared" si="924"/>
        <v>1</v>
      </c>
      <c r="Y715" s="9">
        <f t="shared" si="925"/>
        <v>1</v>
      </c>
      <c r="Z715" s="9">
        <f t="shared" si="926"/>
        <v>1</v>
      </c>
      <c r="AA715" s="9">
        <f t="shared" si="927"/>
        <v>1</v>
      </c>
      <c r="AB715" s="11" t="str">
        <f t="shared" si="928"/>
        <v xml:space="preserve">②
</v>
      </c>
      <c r="AD715" s="43">
        <f t="shared" si="929"/>
        <v>0</v>
      </c>
      <c r="AE715" s="43">
        <f t="shared" si="930"/>
        <v>0</v>
      </c>
      <c r="AF715" s="43">
        <f t="shared" si="931"/>
        <v>0</v>
      </c>
      <c r="AH715" s="12" t="str">
        <f t="shared" si="932"/>
        <v>19款　財産売却代</v>
      </c>
      <c r="AI715" s="12" t="str">
        <f t="shared" si="933"/>
        <v>2項　物品売却代</v>
      </c>
      <c r="AJ715" s="12" t="str">
        <f t="shared" si="934"/>
        <v>1目　雑品売却代</v>
      </c>
      <c r="AK715" s="12" t="str">
        <f t="shared" si="935"/>
        <v>事項</v>
      </c>
      <c r="AM715" s="12">
        <f t="shared" si="936"/>
        <v>0</v>
      </c>
      <c r="AP715" s="12" t="str">
        <f t="shared" si="937"/>
        <v>19款　財産売却代2項　物品売却代1目　雑品売却代1節　各種不用品</v>
      </c>
      <c r="AQ715" s="9" t="str">
        <f t="shared" si="938"/>
        <v>19款　財産売却代2項　物品売却代1目　雑品売却代1節　各種不用品健康局</v>
      </c>
    </row>
    <row r="716" spans="1:43" ht="26.4">
      <c r="A716" s="90">
        <f t="shared" si="922"/>
        <v>709</v>
      </c>
      <c r="B716" s="45"/>
      <c r="C716" s="56"/>
      <c r="D716" s="45"/>
      <c r="E716" s="135"/>
      <c r="F716" s="46"/>
      <c r="G716" s="47" t="s">
        <v>98</v>
      </c>
      <c r="H716" s="41">
        <v>32656</v>
      </c>
      <c r="I716" s="41"/>
      <c r="J716" s="41">
        <f t="shared" si="944"/>
        <v>-32656</v>
      </c>
      <c r="K716" s="42"/>
      <c r="L716" s="121"/>
      <c r="M716" s="115" t="str">
        <f t="shared" si="945"/>
        <v/>
      </c>
      <c r="N716" s="29" t="str">
        <f t="shared" si="939"/>
        <v>-</v>
      </c>
      <c r="O716" s="29" t="str">
        <f t="shared" si="940"/>
        <v>-</v>
      </c>
      <c r="P716" s="29" t="str">
        <f t="shared" si="941"/>
        <v>-</v>
      </c>
      <c r="Q716" s="29" t="str">
        <f t="shared" si="942"/>
        <v>-</v>
      </c>
      <c r="R716" s="29" t="str">
        <f t="shared" si="943"/>
        <v>-</v>
      </c>
      <c r="U716" s="9" t="s">
        <v>1104</v>
      </c>
      <c r="V716" s="136" t="str">
        <f t="shared" si="923"/>
        <v>環境局</v>
      </c>
      <c r="X716" s="9">
        <f t="shared" si="924"/>
        <v>1</v>
      </c>
      <c r="Y716" s="9">
        <f t="shared" si="925"/>
        <v>1</v>
      </c>
      <c r="Z716" s="9">
        <f t="shared" si="926"/>
        <v>1</v>
      </c>
      <c r="AA716" s="9">
        <f t="shared" si="927"/>
        <v>1</v>
      </c>
      <c r="AB716" s="11" t="str">
        <f t="shared" si="928"/>
        <v xml:space="preserve">②
</v>
      </c>
      <c r="AD716" s="43">
        <f t="shared" si="929"/>
        <v>0</v>
      </c>
      <c r="AE716" s="43">
        <f t="shared" si="930"/>
        <v>0</v>
      </c>
      <c r="AF716" s="43">
        <f t="shared" si="931"/>
        <v>0</v>
      </c>
      <c r="AH716" s="12" t="str">
        <f t="shared" si="932"/>
        <v>19款　財産売却代</v>
      </c>
      <c r="AI716" s="12" t="str">
        <f t="shared" si="933"/>
        <v>2項　物品売却代</v>
      </c>
      <c r="AJ716" s="12" t="str">
        <f t="shared" si="934"/>
        <v>1目　雑品売却代</v>
      </c>
      <c r="AK716" s="12" t="str">
        <f t="shared" si="935"/>
        <v>事項</v>
      </c>
      <c r="AM716" s="12">
        <f t="shared" si="936"/>
        <v>0</v>
      </c>
      <c r="AP716" s="12" t="str">
        <f t="shared" si="937"/>
        <v>19款　財産売却代2項　物品売却代1目　雑品売却代1節　各種不用品</v>
      </c>
      <c r="AQ716" s="9" t="str">
        <f t="shared" si="938"/>
        <v>19款　財産売却代2項　物品売却代1目　雑品売却代1節　各種不用品環境局</v>
      </c>
    </row>
    <row r="717" spans="1:43" ht="26.4">
      <c r="A717" s="90">
        <f t="shared" ref="A717:A780" si="955">A716+1</f>
        <v>710</v>
      </c>
      <c r="B717" s="45"/>
      <c r="C717" s="56"/>
      <c r="D717" s="45"/>
      <c r="E717" s="135"/>
      <c r="F717" s="46"/>
      <c r="G717" s="47" t="s">
        <v>83</v>
      </c>
      <c r="H717" s="41">
        <v>110446</v>
      </c>
      <c r="I717" s="41"/>
      <c r="J717" s="41">
        <f t="shared" si="944"/>
        <v>-110446</v>
      </c>
      <c r="K717" s="42"/>
      <c r="L717" s="121"/>
      <c r="M717" s="115" t="str">
        <f t="shared" si="945"/>
        <v/>
      </c>
      <c r="N717" s="29" t="str">
        <f t="shared" si="939"/>
        <v>-</v>
      </c>
      <c r="O717" s="29" t="str">
        <f t="shared" si="940"/>
        <v>-</v>
      </c>
      <c r="P717" s="29" t="str">
        <f t="shared" si="941"/>
        <v>-</v>
      </c>
      <c r="Q717" s="29" t="str">
        <f t="shared" si="942"/>
        <v>-</v>
      </c>
      <c r="R717" s="29" t="str">
        <f t="shared" si="943"/>
        <v>-</v>
      </c>
      <c r="U717" s="9" t="s">
        <v>1104</v>
      </c>
      <c r="V717" s="136" t="str">
        <f t="shared" si="923"/>
        <v>建設局</v>
      </c>
      <c r="X717" s="9">
        <f t="shared" si="924"/>
        <v>1</v>
      </c>
      <c r="Y717" s="9">
        <f t="shared" si="925"/>
        <v>1</v>
      </c>
      <c r="Z717" s="9">
        <f t="shared" si="926"/>
        <v>1</v>
      </c>
      <c r="AA717" s="9">
        <f t="shared" si="927"/>
        <v>1</v>
      </c>
      <c r="AB717" s="11" t="str">
        <f t="shared" si="928"/>
        <v xml:space="preserve">②
</v>
      </c>
      <c r="AD717" s="43">
        <f t="shared" si="929"/>
        <v>0</v>
      </c>
      <c r="AE717" s="43">
        <f t="shared" si="930"/>
        <v>0</v>
      </c>
      <c r="AF717" s="43">
        <f t="shared" si="931"/>
        <v>0</v>
      </c>
      <c r="AH717" s="12" t="str">
        <f t="shared" si="932"/>
        <v>19款　財産売却代</v>
      </c>
      <c r="AI717" s="12" t="str">
        <f t="shared" si="933"/>
        <v>2項　物品売却代</v>
      </c>
      <c r="AJ717" s="12" t="str">
        <f t="shared" si="934"/>
        <v>1目　雑品売却代</v>
      </c>
      <c r="AK717" s="12" t="str">
        <f t="shared" si="935"/>
        <v>事項</v>
      </c>
      <c r="AM717" s="12">
        <f t="shared" si="936"/>
        <v>0</v>
      </c>
      <c r="AP717" s="12" t="str">
        <f t="shared" si="937"/>
        <v>19款　財産売却代2項　物品売却代1目　雑品売却代1節　各種不用品</v>
      </c>
      <c r="AQ717" s="9" t="str">
        <f t="shared" si="938"/>
        <v>19款　財産売却代2項　物品売却代1目　雑品売却代1節　各種不用品建設局</v>
      </c>
    </row>
    <row r="718" spans="1:43" ht="26.4">
      <c r="A718" s="90">
        <f t="shared" si="955"/>
        <v>711</v>
      </c>
      <c r="B718" s="45"/>
      <c r="C718" s="56"/>
      <c r="D718" s="45"/>
      <c r="E718" s="135"/>
      <c r="F718" s="46"/>
      <c r="G718" s="47" t="s">
        <v>492</v>
      </c>
      <c r="H718" s="41">
        <v>1200</v>
      </c>
      <c r="I718" s="41"/>
      <c r="J718" s="41">
        <f t="shared" si="944"/>
        <v>-1200</v>
      </c>
      <c r="K718" s="42"/>
      <c r="L718" s="121"/>
      <c r="M718" s="115" t="str">
        <f t="shared" si="945"/>
        <v/>
      </c>
      <c r="N718" s="29" t="str">
        <f t="shared" si="939"/>
        <v>-</v>
      </c>
      <c r="O718" s="29" t="str">
        <f t="shared" si="940"/>
        <v>-</v>
      </c>
      <c r="P718" s="29" t="str">
        <f t="shared" si="941"/>
        <v>-</v>
      </c>
      <c r="Q718" s="29" t="str">
        <f t="shared" si="942"/>
        <v>-</v>
      </c>
      <c r="R718" s="29" t="str">
        <f t="shared" si="943"/>
        <v>-</v>
      </c>
      <c r="U718" s="9" t="s">
        <v>1104</v>
      </c>
      <c r="V718" s="136" t="str">
        <f t="shared" si="923"/>
        <v>港湾局</v>
      </c>
      <c r="X718" s="9">
        <f t="shared" si="924"/>
        <v>1</v>
      </c>
      <c r="Y718" s="9">
        <f t="shared" si="925"/>
        <v>1</v>
      </c>
      <c r="Z718" s="9">
        <f t="shared" si="926"/>
        <v>1</v>
      </c>
      <c r="AA718" s="9">
        <f t="shared" si="927"/>
        <v>1</v>
      </c>
      <c r="AB718" s="11" t="str">
        <f t="shared" si="928"/>
        <v xml:space="preserve">②
</v>
      </c>
      <c r="AD718" s="43">
        <f t="shared" si="929"/>
        <v>0</v>
      </c>
      <c r="AE718" s="43">
        <f t="shared" si="930"/>
        <v>0</v>
      </c>
      <c r="AF718" s="43">
        <f t="shared" si="931"/>
        <v>0</v>
      </c>
      <c r="AH718" s="12" t="str">
        <f t="shared" si="932"/>
        <v>19款　財産売却代</v>
      </c>
      <c r="AI718" s="12" t="str">
        <f t="shared" si="933"/>
        <v>2項　物品売却代</v>
      </c>
      <c r="AJ718" s="12" t="str">
        <f t="shared" si="934"/>
        <v>1目　雑品売却代</v>
      </c>
      <c r="AK718" s="12" t="str">
        <f t="shared" si="935"/>
        <v>事項</v>
      </c>
      <c r="AM718" s="12">
        <f t="shared" si="936"/>
        <v>0</v>
      </c>
      <c r="AP718" s="12" t="str">
        <f t="shared" si="937"/>
        <v>19款　財産売却代2項　物品売却代1目　雑品売却代1節　各種不用品</v>
      </c>
      <c r="AQ718" s="9" t="str">
        <f t="shared" si="938"/>
        <v>19款　財産売却代2項　物品売却代1目　雑品売却代1節　各種不用品港湾局</v>
      </c>
    </row>
    <row r="719" spans="1:43" ht="26.4">
      <c r="A719" s="90">
        <f t="shared" si="955"/>
        <v>712</v>
      </c>
      <c r="B719" s="45"/>
      <c r="C719" s="56"/>
      <c r="D719" s="45"/>
      <c r="E719" s="138"/>
      <c r="F719" s="46"/>
      <c r="G719" s="47" t="s">
        <v>115</v>
      </c>
      <c r="H719" s="41">
        <v>8114</v>
      </c>
      <c r="I719" s="178">
        <v>6179</v>
      </c>
      <c r="J719" s="41">
        <f t="shared" si="944"/>
        <v>-1935</v>
      </c>
      <c r="K719" s="42"/>
      <c r="L719" s="121"/>
      <c r="M719" s="115" t="str">
        <f t="shared" si="945"/>
        <v/>
      </c>
      <c r="N719" s="29" t="str">
        <f t="shared" si="939"/>
        <v>-</v>
      </c>
      <c r="O719" s="29" t="str">
        <f t="shared" si="940"/>
        <v>-</v>
      </c>
      <c r="P719" s="29" t="str">
        <f t="shared" si="941"/>
        <v>-</v>
      </c>
      <c r="Q719" s="29" t="str">
        <f t="shared" si="942"/>
        <v>-</v>
      </c>
      <c r="R719" s="29" t="str">
        <f t="shared" si="943"/>
        <v>-</v>
      </c>
      <c r="U719" s="9" t="s">
        <v>1104</v>
      </c>
      <c r="V719" s="136" t="str">
        <f t="shared" si="923"/>
        <v>消防局</v>
      </c>
      <c r="X719" s="9">
        <f t="shared" si="924"/>
        <v>1</v>
      </c>
      <c r="Y719" s="9">
        <f t="shared" si="925"/>
        <v>1</v>
      </c>
      <c r="Z719" s="9">
        <f t="shared" si="926"/>
        <v>1</v>
      </c>
      <c r="AA719" s="9">
        <f t="shared" si="927"/>
        <v>1</v>
      </c>
      <c r="AB719" s="11" t="str">
        <f t="shared" si="928"/>
        <v xml:space="preserve">②
</v>
      </c>
      <c r="AD719" s="43">
        <f t="shared" si="929"/>
        <v>0</v>
      </c>
      <c r="AE719" s="43">
        <f t="shared" si="930"/>
        <v>0</v>
      </c>
      <c r="AF719" s="43">
        <f t="shared" si="931"/>
        <v>0</v>
      </c>
      <c r="AH719" s="12" t="str">
        <f t="shared" si="932"/>
        <v>19款　財産売却代</v>
      </c>
      <c r="AI719" s="12" t="str">
        <f t="shared" si="933"/>
        <v>2項　物品売却代</v>
      </c>
      <c r="AJ719" s="12" t="str">
        <f t="shared" si="934"/>
        <v>1目　雑品売却代</v>
      </c>
      <c r="AK719" s="12" t="str">
        <f t="shared" si="935"/>
        <v>事項</v>
      </c>
      <c r="AM719" s="12">
        <f t="shared" si="936"/>
        <v>0</v>
      </c>
      <c r="AP719" s="12" t="str">
        <f t="shared" si="937"/>
        <v>19款　財産売却代2項　物品売却代1目　雑品売却代1節　各種不用品</v>
      </c>
      <c r="AQ719" s="9" t="str">
        <f t="shared" si="938"/>
        <v>19款　財産売却代2項　物品売却代1目　雑品売却代1節　各種不用品消防局</v>
      </c>
    </row>
    <row r="720" spans="1:43" ht="26.4">
      <c r="A720" s="90">
        <f t="shared" si="955"/>
        <v>713</v>
      </c>
      <c r="B720" s="48"/>
      <c r="C720" s="102"/>
      <c r="D720" s="48"/>
      <c r="E720" s="135"/>
      <c r="F720" s="46"/>
      <c r="G720" s="47" t="s">
        <v>974</v>
      </c>
      <c r="H720" s="41">
        <v>1390</v>
      </c>
      <c r="I720" s="41"/>
      <c r="J720" s="41">
        <f t="shared" si="944"/>
        <v>-1390</v>
      </c>
      <c r="K720" s="42"/>
      <c r="L720" s="121"/>
      <c r="M720" s="115" t="str">
        <f t="shared" si="945"/>
        <v/>
      </c>
      <c r="N720" s="29" t="str">
        <f t="shared" si="939"/>
        <v>-</v>
      </c>
      <c r="O720" s="29" t="str">
        <f t="shared" si="940"/>
        <v>-</v>
      </c>
      <c r="P720" s="29" t="str">
        <f t="shared" si="941"/>
        <v>-</v>
      </c>
      <c r="Q720" s="29" t="str">
        <f t="shared" si="942"/>
        <v>-</v>
      </c>
      <c r="R720" s="29" t="str">
        <f t="shared" si="943"/>
        <v>-</v>
      </c>
      <c r="U720" s="9" t="s">
        <v>1104</v>
      </c>
      <c r="V720" s="136" t="str">
        <f t="shared" si="923"/>
        <v>教育委員会
事務局</v>
      </c>
      <c r="X720" s="9">
        <f t="shared" si="924"/>
        <v>1</v>
      </c>
      <c r="Y720" s="9">
        <f t="shared" si="925"/>
        <v>1</v>
      </c>
      <c r="Z720" s="9">
        <f t="shared" si="926"/>
        <v>1</v>
      </c>
      <c r="AA720" s="9">
        <f t="shared" si="927"/>
        <v>1</v>
      </c>
      <c r="AB720" s="11" t="str">
        <f t="shared" si="928"/>
        <v xml:space="preserve">②
</v>
      </c>
      <c r="AD720" s="43">
        <f t="shared" si="929"/>
        <v>0</v>
      </c>
      <c r="AE720" s="43">
        <f t="shared" si="930"/>
        <v>0</v>
      </c>
      <c r="AF720" s="43">
        <f t="shared" si="931"/>
        <v>0</v>
      </c>
      <c r="AH720" s="12" t="str">
        <f t="shared" si="932"/>
        <v>19款　財産売却代</v>
      </c>
      <c r="AI720" s="12" t="str">
        <f t="shared" si="933"/>
        <v>2項　物品売却代</v>
      </c>
      <c r="AJ720" s="12" t="str">
        <f t="shared" si="934"/>
        <v>1目　雑品売却代</v>
      </c>
      <c r="AK720" s="12" t="str">
        <f t="shared" si="935"/>
        <v>事項</v>
      </c>
      <c r="AM720" s="12">
        <f t="shared" si="936"/>
        <v>0</v>
      </c>
      <c r="AP720" s="12" t="str">
        <f t="shared" si="937"/>
        <v>19款　財産売却代2項　物品売却代1目　雑品売却代1節　各種不用品</v>
      </c>
      <c r="AQ720" s="9" t="str">
        <f t="shared" si="938"/>
        <v>19款　財産売却代2項　物品売却代1目　雑品売却代1節　各種不用品教育委員会
事務局</v>
      </c>
    </row>
    <row r="721" spans="1:43" ht="26.4">
      <c r="A721" s="90">
        <f t="shared" si="955"/>
        <v>714</v>
      </c>
      <c r="B721" s="331" t="s">
        <v>911</v>
      </c>
      <c r="C721" s="332"/>
      <c r="D721" s="332"/>
      <c r="E721" s="333"/>
      <c r="F721" s="39"/>
      <c r="G721" s="40"/>
      <c r="H721" s="41">
        <f>SUMIFS(H$8:H$1151,$U$8:$U$1151,$U721,$O$8:$O$1151,$O$9)</f>
        <v>477098</v>
      </c>
      <c r="I721" s="41">
        <f>SUMIFS($I$8:$I$1151,$U$8:$U$1151,$U721,$O$8:$O$1151,$O$9)</f>
        <v>13100</v>
      </c>
      <c r="J721" s="41">
        <f t="shared" si="944"/>
        <v>-463998</v>
      </c>
      <c r="K721" s="42"/>
      <c r="L721" s="120"/>
      <c r="M721" s="114" t="str">
        <f t="shared" si="945"/>
        <v/>
      </c>
      <c r="N721" s="29" t="str">
        <f t="shared" si="939"/>
        <v>款</v>
      </c>
      <c r="O721" s="29" t="str">
        <f t="shared" si="940"/>
        <v>-</v>
      </c>
      <c r="P721" s="29" t="str">
        <f t="shared" si="941"/>
        <v>-</v>
      </c>
      <c r="Q721" s="29" t="str">
        <f t="shared" si="942"/>
        <v>-</v>
      </c>
      <c r="R721" s="29" t="str">
        <f t="shared" si="943"/>
        <v>-</v>
      </c>
      <c r="U721" s="9" t="s">
        <v>1105</v>
      </c>
      <c r="V721" s="136" t="str">
        <f t="shared" ref="V721:V784" si="956">IF(G721&lt;&gt;"",G721,"")</f>
        <v/>
      </c>
      <c r="X721" s="9">
        <f t="shared" ref="X721:X784" si="957">IF(LENB(D721)/2&gt;13.5,2,1)</f>
        <v>1</v>
      </c>
      <c r="Y721" s="9">
        <f t="shared" ref="Y721:Y784" si="958">IF(LENB(E721)/2&gt;26.5,3,IF(LENB(E721)/2&gt;13.5,2,1))</f>
        <v>1</v>
      </c>
      <c r="Z721" s="9">
        <f t="shared" ref="Z721:Z784" si="959">IF(LENB(F721)/2&gt;51,4,IF(LENB(F721)/2&gt;34,3,IF(LENB(F721)/2&gt;17,2,1)))</f>
        <v>1</v>
      </c>
      <c r="AA721" s="9">
        <f t="shared" ref="AA721:AA784" si="960">MAX(X721:Z721)</f>
        <v>1</v>
      </c>
      <c r="AB721" s="11" t="str">
        <f t="shared" ref="AB721:AB784" si="961">IF(AA721=4,"⑤"&amp;CHAR(10)&amp;CHAR(10)&amp;CHAR(10)&amp;CHAR(10),IF(AA721=3,"④"&amp;CHAR(10)&amp;CHAR(10)&amp;CHAR(10),IF(AA721=2,"③"&amp;CHAR(10)&amp;CHAR(10),"②"&amp;CHAR(10))))</f>
        <v xml:space="preserve">②
</v>
      </c>
      <c r="AD721" s="43">
        <f t="shared" ref="AD721:AD784" si="962">LENB(D721)/2</f>
        <v>0</v>
      </c>
      <c r="AE721" s="43">
        <f t="shared" ref="AE721:AE784" si="963">LENB(E721)/2</f>
        <v>0</v>
      </c>
      <c r="AF721" s="43">
        <f t="shared" ref="AF721:AF784" si="964">LENB(F721)/2</f>
        <v>0</v>
      </c>
      <c r="AH721" s="12" t="str">
        <f t="shared" ref="AH721:AH784" si="965">IF(N721="款",B721,AH720)</f>
        <v>20款　寄付金</v>
      </c>
      <c r="AI721" s="12">
        <f t="shared" ref="AI721:AI784" si="966">IF(AH720=AH721,IF(O721="項",C721,AI720),0)</f>
        <v>0</v>
      </c>
      <c r="AJ721" s="12">
        <f t="shared" ref="AJ721:AJ784" si="967">IF(AI720=AI721,IF(P721="目",D721,AJ720),0)</f>
        <v>0</v>
      </c>
      <c r="AK721" s="12">
        <f t="shared" ref="AK721:AK784" si="968">IF(AJ720=AJ721,IF(Q721="節",E721,"事項"),0)</f>
        <v>0</v>
      </c>
      <c r="AM721" s="12" t="str">
        <f t="shared" ref="AM721:AM784" si="969">IF(AI721=0,AH721,IF(AJ721=0,CONCATENATE(AH721,AI721),IF(AK721=0,CONCATENATE(AH721,AI721,AJ721),IF(AK721="事項",0,CONCATENATE(AH721,AI721,AJ721,AK721)))))</f>
        <v>20款　寄付金</v>
      </c>
      <c r="AP721" s="12" t="str">
        <f t="shared" ref="AP721:AP784" si="970">IF(AM721=0,AP720,AM721)</f>
        <v>20款　寄付金</v>
      </c>
      <c r="AQ721" s="9" t="str">
        <f t="shared" ref="AQ721:AQ784" si="971">CONCATENATE(AP721,V721)</f>
        <v>20款　寄付金</v>
      </c>
    </row>
    <row r="722" spans="1:43" ht="26.4">
      <c r="A722" s="90">
        <f t="shared" si="955"/>
        <v>715</v>
      </c>
      <c r="B722" s="52"/>
      <c r="C722" s="331" t="s">
        <v>584</v>
      </c>
      <c r="D722" s="332"/>
      <c r="E722" s="333"/>
      <c r="F722" s="39"/>
      <c r="G722" s="40"/>
      <c r="H722" s="41">
        <f>SUM(H723,H725,H727,H729,H733,H735,H737,H739,H741,H743,H745,H747,H749,H751)</f>
        <v>477098</v>
      </c>
      <c r="I722" s="41">
        <f>SUM(I723,I725,I727,I729,I733,I735,I737,I739,I741,I743,I745,I747,I749,I751)</f>
        <v>13100</v>
      </c>
      <c r="J722" s="41">
        <f t="shared" si="944"/>
        <v>-463998</v>
      </c>
      <c r="K722" s="42"/>
      <c r="L722" s="121"/>
      <c r="M722" s="115" t="str">
        <f t="shared" si="945"/>
        <v/>
      </c>
      <c r="N722" s="29" t="str">
        <f t="shared" si="939"/>
        <v>-</v>
      </c>
      <c r="O722" s="29" t="str">
        <f t="shared" si="940"/>
        <v>項</v>
      </c>
      <c r="P722" s="29" t="str">
        <f t="shared" si="941"/>
        <v>-</v>
      </c>
      <c r="Q722" s="29" t="str">
        <f t="shared" si="942"/>
        <v>-</v>
      </c>
      <c r="R722" s="29" t="str">
        <f t="shared" si="943"/>
        <v>-</v>
      </c>
      <c r="U722" s="9" t="s">
        <v>1105</v>
      </c>
      <c r="V722" s="136" t="str">
        <f t="shared" si="956"/>
        <v/>
      </c>
      <c r="X722" s="9">
        <f t="shared" si="957"/>
        <v>1</v>
      </c>
      <c r="Y722" s="9">
        <f t="shared" si="958"/>
        <v>1</v>
      </c>
      <c r="Z722" s="9">
        <f t="shared" si="959"/>
        <v>1</v>
      </c>
      <c r="AA722" s="9">
        <f t="shared" si="960"/>
        <v>1</v>
      </c>
      <c r="AB722" s="11" t="str">
        <f t="shared" si="961"/>
        <v xml:space="preserve">②
</v>
      </c>
      <c r="AD722" s="43">
        <f t="shared" si="962"/>
        <v>0</v>
      </c>
      <c r="AE722" s="43">
        <f t="shared" si="963"/>
        <v>0</v>
      </c>
      <c r="AF722" s="43">
        <f t="shared" si="964"/>
        <v>0</v>
      </c>
      <c r="AH722" s="12" t="str">
        <f t="shared" si="965"/>
        <v>20款　寄付金</v>
      </c>
      <c r="AI722" s="12" t="str">
        <f t="shared" si="966"/>
        <v>1項　寄付金</v>
      </c>
      <c r="AJ722" s="12">
        <f t="shared" si="967"/>
        <v>0</v>
      </c>
      <c r="AK722" s="12" t="str">
        <f t="shared" si="968"/>
        <v>事項</v>
      </c>
      <c r="AM722" s="12" t="str">
        <f t="shared" si="969"/>
        <v>20款　寄付金1項　寄付金</v>
      </c>
      <c r="AP722" s="12" t="str">
        <f t="shared" si="970"/>
        <v>20款　寄付金1項　寄付金</v>
      </c>
      <c r="AQ722" s="9" t="str">
        <f t="shared" si="971"/>
        <v>20款　寄付金1項　寄付金</v>
      </c>
    </row>
    <row r="723" spans="1:43" ht="26.4">
      <c r="A723" s="90">
        <f t="shared" si="955"/>
        <v>716</v>
      </c>
      <c r="B723" s="45"/>
      <c r="C723" s="44"/>
      <c r="D723" s="331" t="s">
        <v>280</v>
      </c>
      <c r="E723" s="333"/>
      <c r="F723" s="46"/>
      <c r="G723" s="47"/>
      <c r="H723" s="41">
        <f>SUM(H724)</f>
        <v>50000</v>
      </c>
      <c r="I723" s="41">
        <f>SUM(I724)</f>
        <v>0</v>
      </c>
      <c r="J723" s="41">
        <f t="shared" si="944"/>
        <v>-50000</v>
      </c>
      <c r="K723" s="42"/>
      <c r="L723" s="121"/>
      <c r="M723" s="115" t="str">
        <f t="shared" si="945"/>
        <v/>
      </c>
      <c r="N723" s="29" t="str">
        <f t="shared" si="939"/>
        <v>-</v>
      </c>
      <c r="O723" s="29" t="str">
        <f t="shared" si="940"/>
        <v>-</v>
      </c>
      <c r="P723" s="29" t="str">
        <f t="shared" si="941"/>
        <v>目</v>
      </c>
      <c r="Q723" s="29" t="str">
        <f t="shared" si="942"/>
        <v>-</v>
      </c>
      <c r="R723" s="29" t="str">
        <f t="shared" si="943"/>
        <v>-</v>
      </c>
      <c r="U723" s="9" t="s">
        <v>1105</v>
      </c>
      <c r="V723" s="136" t="str">
        <f t="shared" si="956"/>
        <v/>
      </c>
      <c r="X723" s="9">
        <f t="shared" si="957"/>
        <v>1</v>
      </c>
      <c r="Y723" s="9">
        <f t="shared" si="958"/>
        <v>1</v>
      </c>
      <c r="Z723" s="9">
        <f t="shared" si="959"/>
        <v>1</v>
      </c>
      <c r="AA723" s="9">
        <f t="shared" si="960"/>
        <v>1</v>
      </c>
      <c r="AB723" s="11" t="str">
        <f t="shared" si="961"/>
        <v xml:space="preserve">②
</v>
      </c>
      <c r="AD723" s="43">
        <f t="shared" si="962"/>
        <v>10.5</v>
      </c>
      <c r="AE723" s="43">
        <f t="shared" si="963"/>
        <v>0</v>
      </c>
      <c r="AF723" s="43">
        <f t="shared" si="964"/>
        <v>0</v>
      </c>
      <c r="AH723" s="12" t="str">
        <f t="shared" si="965"/>
        <v>20款　寄付金</v>
      </c>
      <c r="AI723" s="12" t="str">
        <f t="shared" si="966"/>
        <v>1項　寄付金</v>
      </c>
      <c r="AJ723" s="12" t="str">
        <f t="shared" si="967"/>
        <v>1目　政策推進費寄付金</v>
      </c>
      <c r="AK723" s="12">
        <f t="shared" si="968"/>
        <v>0</v>
      </c>
      <c r="AM723" s="12" t="str">
        <f t="shared" si="969"/>
        <v>20款　寄付金1項　寄付金1目　政策推進費寄付金</v>
      </c>
      <c r="AP723" s="12" t="str">
        <f t="shared" si="970"/>
        <v>20款　寄付金1項　寄付金1目　政策推進費寄付金</v>
      </c>
      <c r="AQ723" s="9" t="str">
        <f t="shared" si="971"/>
        <v>20款　寄付金1項　寄付金1目　政策推進費寄付金</v>
      </c>
    </row>
    <row r="724" spans="1:43" ht="40.5" customHeight="1">
      <c r="A724" s="90">
        <f t="shared" si="955"/>
        <v>717</v>
      </c>
      <c r="B724" s="45"/>
      <c r="C724" s="45"/>
      <c r="D724" s="45"/>
      <c r="E724" s="108" t="s">
        <v>281</v>
      </c>
      <c r="F724" s="46" t="s">
        <v>539</v>
      </c>
      <c r="G724" s="47" t="s">
        <v>307</v>
      </c>
      <c r="H724" s="41">
        <v>50000</v>
      </c>
      <c r="I724" s="41"/>
      <c r="J724" s="41">
        <f t="shared" si="944"/>
        <v>-50000</v>
      </c>
      <c r="K724" s="42"/>
      <c r="L724" s="121"/>
      <c r="M724" s="115" t="str">
        <f t="shared" si="945"/>
        <v/>
      </c>
      <c r="N724" s="29" t="str">
        <f t="shared" si="939"/>
        <v>-</v>
      </c>
      <c r="O724" s="29" t="str">
        <f t="shared" si="940"/>
        <v>-</v>
      </c>
      <c r="P724" s="29" t="str">
        <f t="shared" si="941"/>
        <v>-</v>
      </c>
      <c r="Q724" s="29" t="str">
        <f t="shared" si="942"/>
        <v>節</v>
      </c>
      <c r="R724" s="29" t="str">
        <f t="shared" si="943"/>
        <v>事項</v>
      </c>
      <c r="U724" s="9" t="s">
        <v>1105</v>
      </c>
      <c r="V724" s="136" t="str">
        <f t="shared" si="956"/>
        <v>政策企画室</v>
      </c>
      <c r="X724" s="9">
        <f t="shared" si="957"/>
        <v>1</v>
      </c>
      <c r="Y724" s="9">
        <f t="shared" si="958"/>
        <v>1</v>
      </c>
      <c r="Z724" s="9">
        <f t="shared" si="959"/>
        <v>2</v>
      </c>
      <c r="AA724" s="9">
        <f t="shared" si="960"/>
        <v>2</v>
      </c>
      <c r="AB724" s="11" t="str">
        <f t="shared" si="961"/>
        <v xml:space="preserve">③
</v>
      </c>
      <c r="AD724" s="43">
        <f t="shared" si="962"/>
        <v>0</v>
      </c>
      <c r="AE724" s="43">
        <f t="shared" si="963"/>
        <v>10.5</v>
      </c>
      <c r="AF724" s="43">
        <f t="shared" si="964"/>
        <v>18</v>
      </c>
      <c r="AH724" s="12" t="str">
        <f t="shared" si="965"/>
        <v>20款　寄付金</v>
      </c>
      <c r="AI724" s="12" t="str">
        <f t="shared" si="966"/>
        <v>1項　寄付金</v>
      </c>
      <c r="AJ724" s="12" t="str">
        <f t="shared" si="967"/>
        <v>1目　政策推進費寄付金</v>
      </c>
      <c r="AK724" s="12" t="str">
        <f t="shared" si="968"/>
        <v>1節　政策推進費寄付金</v>
      </c>
      <c r="AM724" s="12" t="str">
        <f t="shared" si="969"/>
        <v>20款　寄付金1項　寄付金1目　政策推進費寄付金1節　政策推進費寄付金</v>
      </c>
      <c r="AP724" s="12" t="str">
        <f t="shared" si="970"/>
        <v>20款　寄付金1項　寄付金1目　政策推進費寄付金1節　政策推進費寄付金</v>
      </c>
      <c r="AQ724" s="9" t="str">
        <f t="shared" si="971"/>
        <v>20款　寄付金1項　寄付金1目　政策推進費寄付金1節　政策推進費寄付金政策企画室</v>
      </c>
    </row>
    <row r="725" spans="1:43" ht="26.4">
      <c r="A725" s="90">
        <f t="shared" si="955"/>
        <v>718</v>
      </c>
      <c r="B725" s="45"/>
      <c r="C725" s="45"/>
      <c r="D725" s="331" t="s">
        <v>282</v>
      </c>
      <c r="E725" s="333"/>
      <c r="F725" s="46"/>
      <c r="G725" s="47"/>
      <c r="H725" s="41">
        <f>SUM(H726)</f>
        <v>500</v>
      </c>
      <c r="I725" s="41">
        <f>SUM(I726)</f>
        <v>0</v>
      </c>
      <c r="J725" s="41">
        <f t="shared" si="944"/>
        <v>-500</v>
      </c>
      <c r="K725" s="42"/>
      <c r="L725" s="121"/>
      <c r="M725" s="115" t="str">
        <f t="shared" si="945"/>
        <v/>
      </c>
      <c r="N725" s="29" t="str">
        <f t="shared" si="939"/>
        <v>-</v>
      </c>
      <c r="O725" s="29" t="str">
        <f t="shared" si="940"/>
        <v>-</v>
      </c>
      <c r="P725" s="29" t="str">
        <f t="shared" si="941"/>
        <v>目</v>
      </c>
      <c r="Q725" s="29" t="str">
        <f t="shared" si="942"/>
        <v>-</v>
      </c>
      <c r="R725" s="29" t="str">
        <f t="shared" si="943"/>
        <v>-</v>
      </c>
      <c r="U725" s="9" t="s">
        <v>1105</v>
      </c>
      <c r="V725" s="136" t="str">
        <f t="shared" si="956"/>
        <v/>
      </c>
      <c r="X725" s="9">
        <f t="shared" si="957"/>
        <v>1</v>
      </c>
      <c r="Y725" s="9">
        <f t="shared" si="958"/>
        <v>1</v>
      </c>
      <c r="Z725" s="9">
        <f t="shared" si="959"/>
        <v>1</v>
      </c>
      <c r="AA725" s="9">
        <f t="shared" si="960"/>
        <v>1</v>
      </c>
      <c r="AB725" s="11" t="str">
        <f t="shared" si="961"/>
        <v xml:space="preserve">②
</v>
      </c>
      <c r="AD725" s="43">
        <f t="shared" si="962"/>
        <v>12.5</v>
      </c>
      <c r="AE725" s="43">
        <f t="shared" si="963"/>
        <v>0</v>
      </c>
      <c r="AF725" s="43">
        <f t="shared" si="964"/>
        <v>0</v>
      </c>
      <c r="AH725" s="12" t="str">
        <f t="shared" si="965"/>
        <v>20款　寄付金</v>
      </c>
      <c r="AI725" s="12" t="str">
        <f t="shared" si="966"/>
        <v>1項　寄付金</v>
      </c>
      <c r="AJ725" s="12" t="str">
        <f t="shared" si="967"/>
        <v>2目　労働施策推進費寄付金</v>
      </c>
      <c r="AK725" s="12">
        <f t="shared" si="968"/>
        <v>0</v>
      </c>
      <c r="AM725" s="12" t="str">
        <f t="shared" si="969"/>
        <v>20款　寄付金1項　寄付金2目　労働施策推進費寄付金</v>
      </c>
      <c r="AP725" s="12" t="str">
        <f t="shared" si="970"/>
        <v>20款　寄付金1項　寄付金2目　労働施策推進費寄付金</v>
      </c>
      <c r="AQ725" s="9" t="str">
        <f t="shared" si="971"/>
        <v>20款　寄付金1項　寄付金2目　労働施策推進費寄付金</v>
      </c>
    </row>
    <row r="726" spans="1:43" ht="26.4">
      <c r="A726" s="90">
        <f t="shared" si="955"/>
        <v>719</v>
      </c>
      <c r="B726" s="45"/>
      <c r="C726" s="45"/>
      <c r="D726" s="44"/>
      <c r="E726" s="107" t="s">
        <v>283</v>
      </c>
      <c r="F726" s="46" t="s">
        <v>538</v>
      </c>
      <c r="G726" s="47" t="s">
        <v>86</v>
      </c>
      <c r="H726" s="41">
        <v>500</v>
      </c>
      <c r="I726" s="41"/>
      <c r="J726" s="41">
        <f t="shared" si="944"/>
        <v>-500</v>
      </c>
      <c r="K726" s="42"/>
      <c r="L726" s="121"/>
      <c r="M726" s="115" t="str">
        <f t="shared" si="945"/>
        <v/>
      </c>
      <c r="N726" s="29" t="str">
        <f t="shared" si="939"/>
        <v>-</v>
      </c>
      <c r="O726" s="29" t="str">
        <f t="shared" si="940"/>
        <v>-</v>
      </c>
      <c r="P726" s="29" t="str">
        <f t="shared" si="941"/>
        <v>-</v>
      </c>
      <c r="Q726" s="29" t="str">
        <f t="shared" si="942"/>
        <v>節</v>
      </c>
      <c r="R726" s="29" t="str">
        <f t="shared" si="943"/>
        <v>事項</v>
      </c>
      <c r="U726" s="9" t="s">
        <v>1105</v>
      </c>
      <c r="V726" s="136" t="str">
        <f t="shared" si="956"/>
        <v>市民局</v>
      </c>
      <c r="X726" s="9">
        <f t="shared" si="957"/>
        <v>1</v>
      </c>
      <c r="Y726" s="9">
        <f t="shared" si="958"/>
        <v>1</v>
      </c>
      <c r="Z726" s="9">
        <f t="shared" si="959"/>
        <v>1</v>
      </c>
      <c r="AA726" s="9">
        <f t="shared" si="960"/>
        <v>1</v>
      </c>
      <c r="AB726" s="11" t="str">
        <f t="shared" si="961"/>
        <v xml:space="preserve">②
</v>
      </c>
      <c r="AD726" s="43">
        <f t="shared" si="962"/>
        <v>0</v>
      </c>
      <c r="AE726" s="43">
        <f t="shared" si="963"/>
        <v>12.5</v>
      </c>
      <c r="AF726" s="43">
        <f t="shared" si="964"/>
        <v>15</v>
      </c>
      <c r="AH726" s="12" t="str">
        <f t="shared" si="965"/>
        <v>20款　寄付金</v>
      </c>
      <c r="AI726" s="12" t="str">
        <f t="shared" si="966"/>
        <v>1項　寄付金</v>
      </c>
      <c r="AJ726" s="12" t="str">
        <f t="shared" si="967"/>
        <v>2目　労働施策推進費寄付金</v>
      </c>
      <c r="AK726" s="12" t="str">
        <f t="shared" si="968"/>
        <v>1節　労働施策推進費寄付金</v>
      </c>
      <c r="AM726" s="12" t="str">
        <f t="shared" si="969"/>
        <v>20款　寄付金1項　寄付金2目　労働施策推進費寄付金1節　労働施策推進費寄付金</v>
      </c>
      <c r="AP726" s="12" t="str">
        <f t="shared" si="970"/>
        <v>20款　寄付金1項　寄付金2目　労働施策推進費寄付金1節　労働施策推進費寄付金</v>
      </c>
      <c r="AQ726" s="9" t="str">
        <f t="shared" si="971"/>
        <v>20款　寄付金1項　寄付金2目　労働施策推進費寄付金1節　労働施策推進費寄付金市民局</v>
      </c>
    </row>
    <row r="727" spans="1:43" ht="26.4">
      <c r="A727" s="90">
        <f t="shared" si="955"/>
        <v>720</v>
      </c>
      <c r="B727" s="45"/>
      <c r="C727" s="45"/>
      <c r="D727" s="331" t="s">
        <v>284</v>
      </c>
      <c r="E727" s="333"/>
      <c r="F727" s="46"/>
      <c r="G727" s="47"/>
      <c r="H727" s="41">
        <f>SUM(H728)</f>
        <v>100</v>
      </c>
      <c r="I727" s="41">
        <f>SUM(I728)</f>
        <v>0</v>
      </c>
      <c r="J727" s="41">
        <f t="shared" si="944"/>
        <v>-100</v>
      </c>
      <c r="K727" s="42"/>
      <c r="L727" s="121"/>
      <c r="M727" s="115" t="str">
        <f t="shared" si="945"/>
        <v/>
      </c>
      <c r="N727" s="29" t="str">
        <f t="shared" si="939"/>
        <v>-</v>
      </c>
      <c r="O727" s="29" t="str">
        <f t="shared" si="940"/>
        <v>-</v>
      </c>
      <c r="P727" s="29" t="str">
        <f t="shared" si="941"/>
        <v>目</v>
      </c>
      <c r="Q727" s="29" t="str">
        <f t="shared" si="942"/>
        <v>-</v>
      </c>
      <c r="R727" s="29" t="str">
        <f t="shared" si="943"/>
        <v>-</v>
      </c>
      <c r="U727" s="9" t="s">
        <v>1105</v>
      </c>
      <c r="V727" s="136" t="str">
        <f t="shared" si="956"/>
        <v/>
      </c>
      <c r="X727" s="9">
        <f t="shared" si="957"/>
        <v>1</v>
      </c>
      <c r="Y727" s="9">
        <f t="shared" si="958"/>
        <v>1</v>
      </c>
      <c r="Z727" s="9">
        <f t="shared" si="959"/>
        <v>1</v>
      </c>
      <c r="AA727" s="9">
        <f t="shared" si="960"/>
        <v>1</v>
      </c>
      <c r="AB727" s="11" t="str">
        <f t="shared" si="961"/>
        <v xml:space="preserve">②
</v>
      </c>
      <c r="AD727" s="43">
        <f t="shared" si="962"/>
        <v>12.5</v>
      </c>
      <c r="AE727" s="43">
        <f t="shared" si="963"/>
        <v>0</v>
      </c>
      <c r="AF727" s="43">
        <f t="shared" si="964"/>
        <v>0</v>
      </c>
      <c r="AH727" s="12" t="str">
        <f t="shared" si="965"/>
        <v>20款　寄付金</v>
      </c>
      <c r="AI727" s="12" t="str">
        <f t="shared" si="966"/>
        <v>1項　寄付金</v>
      </c>
      <c r="AJ727" s="12" t="str">
        <f t="shared" si="967"/>
        <v>3目　男女共同参画費寄付金</v>
      </c>
      <c r="AK727" s="12">
        <f t="shared" si="968"/>
        <v>0</v>
      </c>
      <c r="AM727" s="12" t="str">
        <f t="shared" si="969"/>
        <v>20款　寄付金1項　寄付金3目　男女共同参画費寄付金</v>
      </c>
      <c r="AP727" s="12" t="str">
        <f t="shared" si="970"/>
        <v>20款　寄付金1項　寄付金3目　男女共同参画費寄付金</v>
      </c>
      <c r="AQ727" s="9" t="str">
        <f t="shared" si="971"/>
        <v>20款　寄付金1項　寄付金3目　男女共同参画費寄付金</v>
      </c>
    </row>
    <row r="728" spans="1:43" ht="26.4">
      <c r="A728" s="148">
        <f t="shared" si="955"/>
        <v>721</v>
      </c>
      <c r="B728" s="45"/>
      <c r="C728" s="45"/>
      <c r="D728" s="45"/>
      <c r="E728" s="108" t="s">
        <v>285</v>
      </c>
      <c r="F728" s="93" t="s">
        <v>537</v>
      </c>
      <c r="G728" s="94" t="s">
        <v>86</v>
      </c>
      <c r="H728" s="51">
        <v>100</v>
      </c>
      <c r="I728" s="51"/>
      <c r="J728" s="51">
        <f t="shared" si="944"/>
        <v>-100</v>
      </c>
      <c r="K728" s="92"/>
      <c r="L728" s="122"/>
      <c r="M728" s="115" t="str">
        <f t="shared" si="945"/>
        <v/>
      </c>
      <c r="N728" s="29" t="str">
        <f t="shared" si="939"/>
        <v>-</v>
      </c>
      <c r="O728" s="29" t="str">
        <f t="shared" si="940"/>
        <v>-</v>
      </c>
      <c r="P728" s="29" t="str">
        <f t="shared" si="941"/>
        <v>-</v>
      </c>
      <c r="Q728" s="29" t="str">
        <f t="shared" si="942"/>
        <v>節</v>
      </c>
      <c r="R728" s="29" t="str">
        <f t="shared" si="943"/>
        <v>事項</v>
      </c>
      <c r="U728" s="9" t="s">
        <v>1105</v>
      </c>
      <c r="V728" s="136" t="str">
        <f t="shared" si="956"/>
        <v>市民局</v>
      </c>
      <c r="X728" s="9">
        <f t="shared" si="957"/>
        <v>1</v>
      </c>
      <c r="Y728" s="9">
        <f t="shared" si="958"/>
        <v>1</v>
      </c>
      <c r="Z728" s="9">
        <f t="shared" si="959"/>
        <v>1</v>
      </c>
      <c r="AA728" s="9">
        <f t="shared" si="960"/>
        <v>1</v>
      </c>
      <c r="AB728" s="11" t="str">
        <f t="shared" si="961"/>
        <v xml:space="preserve">②
</v>
      </c>
      <c r="AD728" s="43">
        <f t="shared" si="962"/>
        <v>0</v>
      </c>
      <c r="AE728" s="43">
        <f t="shared" si="963"/>
        <v>12.5</v>
      </c>
      <c r="AF728" s="43">
        <f t="shared" si="964"/>
        <v>17</v>
      </c>
      <c r="AH728" s="12" t="str">
        <f t="shared" si="965"/>
        <v>20款　寄付金</v>
      </c>
      <c r="AI728" s="12" t="str">
        <f t="shared" si="966"/>
        <v>1項　寄付金</v>
      </c>
      <c r="AJ728" s="12" t="str">
        <f t="shared" si="967"/>
        <v>3目　男女共同参画費寄付金</v>
      </c>
      <c r="AK728" s="12" t="str">
        <f t="shared" si="968"/>
        <v>1節　男女共同参画費寄付金</v>
      </c>
      <c r="AM728" s="12" t="str">
        <f t="shared" si="969"/>
        <v>20款　寄付金1項　寄付金3目　男女共同参画費寄付金1節　男女共同参画費寄付金</v>
      </c>
      <c r="AP728" s="12" t="str">
        <f t="shared" si="970"/>
        <v>20款　寄付金1項　寄付金3目　男女共同参画費寄付金1節　男女共同参画費寄付金</v>
      </c>
      <c r="AQ728" s="9" t="str">
        <f t="shared" si="971"/>
        <v>20款　寄付金1項　寄付金3目　男女共同参画費寄付金1節　男女共同参画費寄付金市民局</v>
      </c>
    </row>
    <row r="729" spans="1:43" ht="27" thickBot="1">
      <c r="A729" s="149">
        <f t="shared" si="955"/>
        <v>722</v>
      </c>
      <c r="B729" s="153"/>
      <c r="C729" s="153"/>
      <c r="D729" s="428" t="s">
        <v>286</v>
      </c>
      <c r="E729" s="430"/>
      <c r="F729" s="63"/>
      <c r="G729" s="155"/>
      <c r="H729" s="65">
        <f>SUM(H730)</f>
        <v>54189</v>
      </c>
      <c r="I729" s="65">
        <f>SUM(I730)</f>
        <v>0</v>
      </c>
      <c r="J729" s="65">
        <f t="shared" si="944"/>
        <v>-54189</v>
      </c>
      <c r="K729" s="67"/>
      <c r="L729" s="124"/>
      <c r="M729" s="115" t="str">
        <f t="shared" si="945"/>
        <v/>
      </c>
      <c r="N729" s="29" t="str">
        <f t="shared" si="939"/>
        <v>-</v>
      </c>
      <c r="O729" s="29" t="str">
        <f t="shared" si="940"/>
        <v>-</v>
      </c>
      <c r="P729" s="29" t="str">
        <f t="shared" si="941"/>
        <v>目</v>
      </c>
      <c r="Q729" s="29" t="str">
        <f t="shared" si="942"/>
        <v>-</v>
      </c>
      <c r="R729" s="29" t="str">
        <f t="shared" si="943"/>
        <v>-</v>
      </c>
      <c r="U729" s="9" t="s">
        <v>1105</v>
      </c>
      <c r="V729" s="136" t="str">
        <f t="shared" si="956"/>
        <v/>
      </c>
      <c r="X729" s="9">
        <f t="shared" si="957"/>
        <v>1</v>
      </c>
      <c r="Y729" s="9">
        <f t="shared" si="958"/>
        <v>1</v>
      </c>
      <c r="Z729" s="9">
        <f t="shared" si="959"/>
        <v>1</v>
      </c>
      <c r="AA729" s="9">
        <f t="shared" si="960"/>
        <v>1</v>
      </c>
      <c r="AB729" s="11" t="str">
        <f t="shared" si="961"/>
        <v xml:space="preserve">②
</v>
      </c>
      <c r="AD729" s="43">
        <f t="shared" si="962"/>
        <v>10.5</v>
      </c>
      <c r="AE729" s="43">
        <f t="shared" si="963"/>
        <v>0</v>
      </c>
      <c r="AF729" s="43">
        <f t="shared" si="964"/>
        <v>0</v>
      </c>
      <c r="AH729" s="12" t="str">
        <f t="shared" si="965"/>
        <v>20款　寄付金</v>
      </c>
      <c r="AI729" s="12" t="str">
        <f t="shared" si="966"/>
        <v>1項　寄付金</v>
      </c>
      <c r="AJ729" s="12" t="str">
        <f t="shared" si="967"/>
        <v>4目　区政推進費寄付金</v>
      </c>
      <c r="AK729" s="12">
        <f t="shared" si="968"/>
        <v>0</v>
      </c>
      <c r="AM729" s="12" t="str">
        <f t="shared" si="969"/>
        <v>20款　寄付金1項　寄付金4目　区政推進費寄付金</v>
      </c>
      <c r="AP729" s="12" t="str">
        <f t="shared" si="970"/>
        <v>20款　寄付金1項　寄付金4目　区政推進費寄付金</v>
      </c>
      <c r="AQ729" s="9" t="str">
        <f t="shared" si="971"/>
        <v>20款　寄付金1項　寄付金4目　区政推進費寄付金</v>
      </c>
    </row>
    <row r="730" spans="1:43" ht="26.4">
      <c r="A730" s="148">
        <f t="shared" si="955"/>
        <v>723</v>
      </c>
      <c r="B730" s="45"/>
      <c r="C730" s="45"/>
      <c r="D730" s="45"/>
      <c r="E730" s="108" t="s">
        <v>287</v>
      </c>
      <c r="F730" s="93" t="s">
        <v>536</v>
      </c>
      <c r="G730" s="94"/>
      <c r="H730" s="51">
        <f>SUM(H731:H732)</f>
        <v>54189</v>
      </c>
      <c r="I730" s="51">
        <f>SUM(I731:I732)</f>
        <v>0</v>
      </c>
      <c r="J730" s="51">
        <f t="shared" si="944"/>
        <v>-54189</v>
      </c>
      <c r="K730" s="92"/>
      <c r="L730" s="122"/>
      <c r="M730" s="115" t="str">
        <f t="shared" si="945"/>
        <v/>
      </c>
      <c r="N730" s="29" t="str">
        <f t="shared" si="939"/>
        <v>-</v>
      </c>
      <c r="O730" s="29" t="str">
        <f t="shared" si="940"/>
        <v>-</v>
      </c>
      <c r="P730" s="29" t="str">
        <f t="shared" si="941"/>
        <v>-</v>
      </c>
      <c r="Q730" s="29" t="str">
        <f t="shared" si="942"/>
        <v>節</v>
      </c>
      <c r="R730" s="29" t="str">
        <f t="shared" si="943"/>
        <v>事項</v>
      </c>
      <c r="U730" s="9" t="s">
        <v>1105</v>
      </c>
      <c r="V730" s="136" t="str">
        <f t="shared" si="956"/>
        <v/>
      </c>
      <c r="X730" s="9">
        <f t="shared" si="957"/>
        <v>1</v>
      </c>
      <c r="Y730" s="9">
        <f t="shared" si="958"/>
        <v>1</v>
      </c>
      <c r="Z730" s="9">
        <f t="shared" si="959"/>
        <v>1</v>
      </c>
      <c r="AA730" s="9">
        <f t="shared" si="960"/>
        <v>1</v>
      </c>
      <c r="AB730" s="11" t="str">
        <f t="shared" si="961"/>
        <v xml:space="preserve">②
</v>
      </c>
      <c r="AD730" s="43">
        <f t="shared" si="962"/>
        <v>0</v>
      </c>
      <c r="AE730" s="43">
        <f t="shared" si="963"/>
        <v>10.5</v>
      </c>
      <c r="AF730" s="43">
        <f t="shared" si="964"/>
        <v>16</v>
      </c>
      <c r="AH730" s="12" t="str">
        <f t="shared" si="965"/>
        <v>20款　寄付金</v>
      </c>
      <c r="AI730" s="12" t="str">
        <f t="shared" si="966"/>
        <v>1項　寄付金</v>
      </c>
      <c r="AJ730" s="12" t="str">
        <f t="shared" si="967"/>
        <v>4目　区政推進費寄付金</v>
      </c>
      <c r="AK730" s="12" t="str">
        <f t="shared" si="968"/>
        <v>1節　区政推進費寄付金</v>
      </c>
      <c r="AM730" s="12" t="str">
        <f t="shared" si="969"/>
        <v>20款　寄付金1項　寄付金4目　区政推進費寄付金1節　区政推進費寄付金</v>
      </c>
      <c r="AP730" s="12" t="str">
        <f t="shared" si="970"/>
        <v>20款　寄付金1項　寄付金4目　区政推進費寄付金1節　区政推進費寄付金</v>
      </c>
      <c r="AQ730" s="9" t="str">
        <f t="shared" si="971"/>
        <v>20款　寄付金1項　寄付金4目　区政推進費寄付金1節　区政推進費寄付金</v>
      </c>
    </row>
    <row r="731" spans="1:43" ht="26.4">
      <c r="A731" s="90">
        <f t="shared" si="955"/>
        <v>724</v>
      </c>
      <c r="B731" s="45"/>
      <c r="C731" s="45"/>
      <c r="D731" s="45"/>
      <c r="E731" s="107"/>
      <c r="F731" s="46"/>
      <c r="G731" s="47" t="s">
        <v>86</v>
      </c>
      <c r="H731" s="41">
        <v>54189</v>
      </c>
      <c r="I731" s="41"/>
      <c r="J731" s="41">
        <f t="shared" si="944"/>
        <v>-54189</v>
      </c>
      <c r="K731" s="42"/>
      <c r="L731" s="121"/>
      <c r="M731" s="115" t="str">
        <f t="shared" si="945"/>
        <v/>
      </c>
      <c r="N731" s="29" t="str">
        <f t="shared" si="939"/>
        <v>-</v>
      </c>
      <c r="O731" s="29" t="str">
        <f t="shared" si="940"/>
        <v>-</v>
      </c>
      <c r="P731" s="29" t="str">
        <f t="shared" si="941"/>
        <v>-</v>
      </c>
      <c r="Q731" s="29" t="str">
        <f t="shared" si="942"/>
        <v>-</v>
      </c>
      <c r="R731" s="29" t="str">
        <f t="shared" si="943"/>
        <v>-</v>
      </c>
      <c r="U731" s="9" t="s">
        <v>1105</v>
      </c>
      <c r="V731" s="136" t="str">
        <f t="shared" si="956"/>
        <v>市民局</v>
      </c>
      <c r="X731" s="9">
        <f t="shared" si="957"/>
        <v>1</v>
      </c>
      <c r="Y731" s="9">
        <f t="shared" si="958"/>
        <v>1</v>
      </c>
      <c r="Z731" s="9">
        <f t="shared" si="959"/>
        <v>1</v>
      </c>
      <c r="AA731" s="9">
        <f t="shared" si="960"/>
        <v>1</v>
      </c>
      <c r="AB731" s="11" t="str">
        <f t="shared" si="961"/>
        <v xml:space="preserve">②
</v>
      </c>
      <c r="AD731" s="43">
        <f t="shared" si="962"/>
        <v>0</v>
      </c>
      <c r="AE731" s="43">
        <f t="shared" si="963"/>
        <v>0</v>
      </c>
      <c r="AF731" s="43">
        <f t="shared" si="964"/>
        <v>0</v>
      </c>
      <c r="AH731" s="12" t="str">
        <f t="shared" si="965"/>
        <v>20款　寄付金</v>
      </c>
      <c r="AI731" s="12" t="str">
        <f t="shared" si="966"/>
        <v>1項　寄付金</v>
      </c>
      <c r="AJ731" s="12" t="str">
        <f t="shared" si="967"/>
        <v>4目　区政推進費寄付金</v>
      </c>
      <c r="AK731" s="12" t="str">
        <f t="shared" si="968"/>
        <v>事項</v>
      </c>
      <c r="AM731" s="12">
        <f t="shared" si="969"/>
        <v>0</v>
      </c>
      <c r="AP731" s="12" t="str">
        <f t="shared" si="970"/>
        <v>20款　寄付金1項　寄付金4目　区政推進費寄付金1節　区政推進費寄付金</v>
      </c>
      <c r="AQ731" s="9" t="str">
        <f t="shared" si="971"/>
        <v>20款　寄付金1項　寄付金4目　区政推進費寄付金1節　区政推進費寄付金市民局</v>
      </c>
    </row>
    <row r="732" spans="1:43" ht="26.4">
      <c r="A732" s="90">
        <f t="shared" si="955"/>
        <v>725</v>
      </c>
      <c r="B732" s="45"/>
      <c r="C732" s="45"/>
      <c r="D732" s="48"/>
      <c r="E732" s="107"/>
      <c r="F732" s="46"/>
      <c r="G732" s="47" t="s">
        <v>1015</v>
      </c>
      <c r="H732" s="41">
        <v>0</v>
      </c>
      <c r="I732" s="41"/>
      <c r="J732" s="41">
        <f t="shared" si="944"/>
        <v>0</v>
      </c>
      <c r="K732" s="42"/>
      <c r="L732" s="121"/>
      <c r="M732" s="115" t="str">
        <f t="shared" si="945"/>
        <v/>
      </c>
      <c r="N732" s="29" t="str">
        <f t="shared" si="939"/>
        <v>-</v>
      </c>
      <c r="O732" s="29" t="str">
        <f t="shared" si="940"/>
        <v>-</v>
      </c>
      <c r="P732" s="29" t="str">
        <f t="shared" si="941"/>
        <v>-</v>
      </c>
      <c r="Q732" s="29" t="str">
        <f t="shared" si="942"/>
        <v>-</v>
      </c>
      <c r="R732" s="29" t="str">
        <f t="shared" si="943"/>
        <v>-</v>
      </c>
      <c r="U732" s="9" t="s">
        <v>1105</v>
      </c>
      <c r="V732" s="136" t="str">
        <f t="shared" si="956"/>
        <v>西成区役所</v>
      </c>
      <c r="X732" s="9">
        <f t="shared" si="957"/>
        <v>1</v>
      </c>
      <c r="Y732" s="9">
        <f t="shared" si="958"/>
        <v>1</v>
      </c>
      <c r="Z732" s="9">
        <f t="shared" si="959"/>
        <v>1</v>
      </c>
      <c r="AA732" s="9">
        <f t="shared" si="960"/>
        <v>1</v>
      </c>
      <c r="AB732" s="11" t="str">
        <f t="shared" si="961"/>
        <v xml:space="preserve">②
</v>
      </c>
      <c r="AD732" s="43">
        <f t="shared" si="962"/>
        <v>0</v>
      </c>
      <c r="AE732" s="43">
        <f t="shared" si="963"/>
        <v>0</v>
      </c>
      <c r="AF732" s="43">
        <f t="shared" si="964"/>
        <v>0</v>
      </c>
      <c r="AH732" s="12" t="str">
        <f t="shared" si="965"/>
        <v>20款　寄付金</v>
      </c>
      <c r="AI732" s="12" t="str">
        <f t="shared" si="966"/>
        <v>1項　寄付金</v>
      </c>
      <c r="AJ732" s="12" t="str">
        <f t="shared" si="967"/>
        <v>4目　区政推進費寄付金</v>
      </c>
      <c r="AK732" s="12" t="str">
        <f t="shared" si="968"/>
        <v>事項</v>
      </c>
      <c r="AM732" s="12">
        <f t="shared" si="969"/>
        <v>0</v>
      </c>
      <c r="AP732" s="12" t="str">
        <f t="shared" si="970"/>
        <v>20款　寄付金1項　寄付金4目　区政推進費寄付金1節　区政推進費寄付金</v>
      </c>
      <c r="AQ732" s="9" t="str">
        <f t="shared" si="971"/>
        <v>20款　寄付金1項　寄付金4目　区政推進費寄付金1節　区政推進費寄付金西成区役所</v>
      </c>
    </row>
    <row r="733" spans="1:43" ht="26.4">
      <c r="A733" s="90">
        <f t="shared" si="955"/>
        <v>726</v>
      </c>
      <c r="B733" s="45"/>
      <c r="C733" s="45"/>
      <c r="D733" s="331" t="s">
        <v>288</v>
      </c>
      <c r="E733" s="333"/>
      <c r="F733" s="46"/>
      <c r="G733" s="47"/>
      <c r="H733" s="41">
        <f>SUM(H734)</f>
        <v>50000</v>
      </c>
      <c r="I733" s="41">
        <f>SUM(I734)</f>
        <v>0</v>
      </c>
      <c r="J733" s="41">
        <f t="shared" si="944"/>
        <v>-50000</v>
      </c>
      <c r="K733" s="42"/>
      <c r="L733" s="121"/>
      <c r="M733" s="115" t="str">
        <f t="shared" si="945"/>
        <v/>
      </c>
      <c r="N733" s="29" t="str">
        <f t="shared" si="939"/>
        <v>-</v>
      </c>
      <c r="O733" s="29" t="str">
        <f t="shared" si="940"/>
        <v>-</v>
      </c>
      <c r="P733" s="29" t="str">
        <f t="shared" si="941"/>
        <v>目</v>
      </c>
      <c r="Q733" s="29" t="str">
        <f t="shared" si="942"/>
        <v>-</v>
      </c>
      <c r="R733" s="29" t="str">
        <f t="shared" si="943"/>
        <v>-</v>
      </c>
      <c r="U733" s="9" t="s">
        <v>1105</v>
      </c>
      <c r="V733" s="136" t="str">
        <f t="shared" si="956"/>
        <v/>
      </c>
      <c r="X733" s="9">
        <f t="shared" si="957"/>
        <v>1</v>
      </c>
      <c r="Y733" s="9">
        <f t="shared" si="958"/>
        <v>1</v>
      </c>
      <c r="Z733" s="9">
        <f t="shared" si="959"/>
        <v>1</v>
      </c>
      <c r="AA733" s="9">
        <f t="shared" si="960"/>
        <v>1</v>
      </c>
      <c r="AB733" s="11" t="str">
        <f t="shared" si="961"/>
        <v xml:space="preserve">②
</v>
      </c>
      <c r="AD733" s="43">
        <f t="shared" si="962"/>
        <v>8.5</v>
      </c>
      <c r="AE733" s="43">
        <f t="shared" si="963"/>
        <v>0</v>
      </c>
      <c r="AF733" s="43">
        <f t="shared" si="964"/>
        <v>0</v>
      </c>
      <c r="AH733" s="12" t="str">
        <f t="shared" si="965"/>
        <v>20款　寄付金</v>
      </c>
      <c r="AI733" s="12" t="str">
        <f t="shared" si="966"/>
        <v>1項　寄付金</v>
      </c>
      <c r="AJ733" s="12" t="str">
        <f t="shared" si="967"/>
        <v>5目　福祉費寄付金</v>
      </c>
      <c r="AK733" s="12">
        <f t="shared" si="968"/>
        <v>0</v>
      </c>
      <c r="AM733" s="12" t="str">
        <f t="shared" si="969"/>
        <v>20款　寄付金1項　寄付金5目　福祉費寄付金</v>
      </c>
      <c r="AP733" s="12" t="str">
        <f t="shared" si="970"/>
        <v>20款　寄付金1項　寄付金5目　福祉費寄付金</v>
      </c>
      <c r="AQ733" s="9" t="str">
        <f t="shared" si="971"/>
        <v>20款　寄付金1項　寄付金5目　福祉費寄付金</v>
      </c>
    </row>
    <row r="734" spans="1:43" ht="26.4">
      <c r="A734" s="148">
        <f t="shared" si="955"/>
        <v>727</v>
      </c>
      <c r="B734" s="45"/>
      <c r="C734" s="45"/>
      <c r="D734" s="45"/>
      <c r="E734" s="108" t="s">
        <v>289</v>
      </c>
      <c r="F734" s="93" t="s">
        <v>535</v>
      </c>
      <c r="G734" s="94" t="s">
        <v>91</v>
      </c>
      <c r="H734" s="51">
        <v>50000</v>
      </c>
      <c r="I734" s="51"/>
      <c r="J734" s="51">
        <f t="shared" si="944"/>
        <v>-50000</v>
      </c>
      <c r="K734" s="92"/>
      <c r="L734" s="122"/>
      <c r="M734" s="115" t="str">
        <f t="shared" si="945"/>
        <v/>
      </c>
      <c r="N734" s="29" t="str">
        <f t="shared" si="939"/>
        <v>-</v>
      </c>
      <c r="O734" s="29" t="str">
        <f t="shared" si="940"/>
        <v>-</v>
      </c>
      <c r="P734" s="29" t="str">
        <f t="shared" si="941"/>
        <v>-</v>
      </c>
      <c r="Q734" s="29" t="str">
        <f t="shared" si="942"/>
        <v>節</v>
      </c>
      <c r="R734" s="29" t="str">
        <f t="shared" si="943"/>
        <v>事項</v>
      </c>
      <c r="U734" s="9" t="s">
        <v>1105</v>
      </c>
      <c r="V734" s="136" t="str">
        <f t="shared" si="956"/>
        <v>福祉局</v>
      </c>
      <c r="X734" s="9">
        <f t="shared" si="957"/>
        <v>1</v>
      </c>
      <c r="Y734" s="9">
        <f t="shared" si="958"/>
        <v>1</v>
      </c>
      <c r="Z734" s="9">
        <f t="shared" si="959"/>
        <v>1</v>
      </c>
      <c r="AA734" s="9">
        <f t="shared" si="960"/>
        <v>1</v>
      </c>
      <c r="AB734" s="11" t="str">
        <f t="shared" si="961"/>
        <v xml:space="preserve">②
</v>
      </c>
      <c r="AD734" s="43">
        <f t="shared" si="962"/>
        <v>0</v>
      </c>
      <c r="AE734" s="43">
        <f t="shared" si="963"/>
        <v>8.5</v>
      </c>
      <c r="AF734" s="43">
        <f t="shared" si="964"/>
        <v>13</v>
      </c>
      <c r="AH734" s="12" t="str">
        <f t="shared" si="965"/>
        <v>20款　寄付金</v>
      </c>
      <c r="AI734" s="12" t="str">
        <f t="shared" si="966"/>
        <v>1項　寄付金</v>
      </c>
      <c r="AJ734" s="12" t="str">
        <f t="shared" si="967"/>
        <v>5目　福祉費寄付金</v>
      </c>
      <c r="AK734" s="12" t="str">
        <f t="shared" si="968"/>
        <v>1節　福祉費寄付金</v>
      </c>
      <c r="AM734" s="12" t="str">
        <f t="shared" si="969"/>
        <v>20款　寄付金1項　寄付金5目　福祉費寄付金1節　福祉費寄付金</v>
      </c>
      <c r="AP734" s="12" t="str">
        <f t="shared" si="970"/>
        <v>20款　寄付金1項　寄付金5目　福祉費寄付金1節　福祉費寄付金</v>
      </c>
      <c r="AQ734" s="9" t="str">
        <f t="shared" si="971"/>
        <v>20款　寄付金1項　寄付金5目　福祉費寄付金1節　福祉費寄付金福祉局</v>
      </c>
    </row>
    <row r="735" spans="1:43" ht="26.4">
      <c r="A735" s="90">
        <f t="shared" si="955"/>
        <v>728</v>
      </c>
      <c r="B735" s="45"/>
      <c r="C735" s="45"/>
      <c r="D735" s="331" t="s">
        <v>290</v>
      </c>
      <c r="E735" s="333"/>
      <c r="F735" s="46"/>
      <c r="G735" s="47"/>
      <c r="H735" s="41">
        <f>SUM(H736)</f>
        <v>5656</v>
      </c>
      <c r="I735" s="41">
        <f>SUM(I736)</f>
        <v>0</v>
      </c>
      <c r="J735" s="41">
        <f t="shared" si="944"/>
        <v>-5656</v>
      </c>
      <c r="K735" s="42"/>
      <c r="L735" s="121"/>
      <c r="M735" s="115" t="str">
        <f t="shared" si="945"/>
        <v/>
      </c>
      <c r="N735" s="29" t="str">
        <f t="shared" si="939"/>
        <v>-</v>
      </c>
      <c r="O735" s="29" t="str">
        <f t="shared" si="940"/>
        <v>-</v>
      </c>
      <c r="P735" s="29" t="str">
        <f t="shared" si="941"/>
        <v>目</v>
      </c>
      <c r="Q735" s="29" t="str">
        <f t="shared" si="942"/>
        <v>-</v>
      </c>
      <c r="R735" s="29" t="str">
        <f t="shared" si="943"/>
        <v>-</v>
      </c>
      <c r="U735" s="9" t="s">
        <v>1105</v>
      </c>
      <c r="V735" s="136" t="str">
        <f t="shared" si="956"/>
        <v/>
      </c>
      <c r="X735" s="9">
        <f t="shared" si="957"/>
        <v>1</v>
      </c>
      <c r="Y735" s="9">
        <f t="shared" si="958"/>
        <v>1</v>
      </c>
      <c r="Z735" s="9">
        <f t="shared" si="959"/>
        <v>1</v>
      </c>
      <c r="AA735" s="9">
        <f t="shared" si="960"/>
        <v>1</v>
      </c>
      <c r="AB735" s="11" t="str">
        <f t="shared" si="961"/>
        <v xml:space="preserve">②
</v>
      </c>
      <c r="AD735" s="43">
        <f t="shared" si="962"/>
        <v>8.5</v>
      </c>
      <c r="AE735" s="43">
        <f t="shared" si="963"/>
        <v>0</v>
      </c>
      <c r="AF735" s="43">
        <f t="shared" si="964"/>
        <v>0</v>
      </c>
      <c r="AH735" s="12" t="str">
        <f t="shared" si="965"/>
        <v>20款　寄付金</v>
      </c>
      <c r="AI735" s="12" t="str">
        <f t="shared" si="966"/>
        <v>1項　寄付金</v>
      </c>
      <c r="AJ735" s="12" t="str">
        <f t="shared" si="967"/>
        <v>6目　健康費寄付金</v>
      </c>
      <c r="AK735" s="12">
        <f t="shared" si="968"/>
        <v>0</v>
      </c>
      <c r="AM735" s="12" t="str">
        <f t="shared" si="969"/>
        <v>20款　寄付金1項　寄付金6目　健康費寄付金</v>
      </c>
      <c r="AP735" s="12" t="str">
        <f t="shared" si="970"/>
        <v>20款　寄付金1項　寄付金6目　健康費寄付金</v>
      </c>
      <c r="AQ735" s="9" t="str">
        <f t="shared" si="971"/>
        <v>20款　寄付金1項　寄付金6目　健康費寄付金</v>
      </c>
    </row>
    <row r="736" spans="1:43" ht="26.4">
      <c r="A736" s="148">
        <f t="shared" si="955"/>
        <v>729</v>
      </c>
      <c r="B736" s="45"/>
      <c r="C736" s="45"/>
      <c r="D736" s="48"/>
      <c r="E736" s="108" t="s">
        <v>291</v>
      </c>
      <c r="F736" s="108" t="s">
        <v>540</v>
      </c>
      <c r="G736" s="94" t="s">
        <v>82</v>
      </c>
      <c r="H736" s="51">
        <v>5656</v>
      </c>
      <c r="I736" s="51"/>
      <c r="J736" s="51">
        <f t="shared" si="944"/>
        <v>-5656</v>
      </c>
      <c r="K736" s="92"/>
      <c r="L736" s="122"/>
      <c r="M736" s="115" t="str">
        <f t="shared" si="945"/>
        <v/>
      </c>
      <c r="N736" s="29" t="str">
        <f t="shared" si="939"/>
        <v>-</v>
      </c>
      <c r="O736" s="29" t="str">
        <f t="shared" si="940"/>
        <v>-</v>
      </c>
      <c r="P736" s="29" t="str">
        <f t="shared" si="941"/>
        <v>-</v>
      </c>
      <c r="Q736" s="29" t="str">
        <f t="shared" si="942"/>
        <v>節</v>
      </c>
      <c r="R736" s="29" t="str">
        <f t="shared" si="943"/>
        <v>事項</v>
      </c>
      <c r="U736" s="9" t="s">
        <v>1105</v>
      </c>
      <c r="V736" s="136" t="str">
        <f t="shared" si="956"/>
        <v>健康局</v>
      </c>
      <c r="X736" s="9">
        <f t="shared" si="957"/>
        <v>1</v>
      </c>
      <c r="Y736" s="9">
        <f t="shared" si="958"/>
        <v>1</v>
      </c>
      <c r="Z736" s="9">
        <f t="shared" si="959"/>
        <v>1</v>
      </c>
      <c r="AA736" s="9">
        <f t="shared" si="960"/>
        <v>1</v>
      </c>
      <c r="AB736" s="11" t="str">
        <f t="shared" si="961"/>
        <v xml:space="preserve">②
</v>
      </c>
      <c r="AD736" s="43">
        <f t="shared" si="962"/>
        <v>0</v>
      </c>
      <c r="AE736" s="43">
        <f t="shared" si="963"/>
        <v>8.5</v>
      </c>
      <c r="AF736" s="43">
        <f t="shared" si="964"/>
        <v>15</v>
      </c>
      <c r="AH736" s="12" t="str">
        <f t="shared" si="965"/>
        <v>20款　寄付金</v>
      </c>
      <c r="AI736" s="12" t="str">
        <f t="shared" si="966"/>
        <v>1項　寄付金</v>
      </c>
      <c r="AJ736" s="12" t="str">
        <f t="shared" si="967"/>
        <v>6目　健康費寄付金</v>
      </c>
      <c r="AK736" s="12" t="str">
        <f t="shared" si="968"/>
        <v>1節　健康費寄付金</v>
      </c>
      <c r="AM736" s="12" t="str">
        <f t="shared" si="969"/>
        <v>20款　寄付金1項　寄付金6目　健康費寄付金1節　健康費寄付金</v>
      </c>
      <c r="AP736" s="12" t="str">
        <f t="shared" si="970"/>
        <v>20款　寄付金1項　寄付金6目　健康費寄付金1節　健康費寄付金</v>
      </c>
      <c r="AQ736" s="9" t="str">
        <f t="shared" si="971"/>
        <v>20款　寄付金1項　寄付金6目　健康費寄付金1節　健康費寄付金健康局</v>
      </c>
    </row>
    <row r="737" spans="1:43" ht="26.4">
      <c r="A737" s="90">
        <f t="shared" si="955"/>
        <v>730</v>
      </c>
      <c r="B737" s="45"/>
      <c r="C737" s="45"/>
      <c r="D737" s="331" t="s">
        <v>292</v>
      </c>
      <c r="E737" s="333"/>
      <c r="F737" s="46"/>
      <c r="G737" s="47"/>
      <c r="H737" s="41">
        <f>SUM(H738)</f>
        <v>3687</v>
      </c>
      <c r="I737" s="41">
        <f>SUM(I738)</f>
        <v>0</v>
      </c>
      <c r="J737" s="41">
        <f t="shared" si="944"/>
        <v>-3687</v>
      </c>
      <c r="K737" s="42"/>
      <c r="L737" s="121"/>
      <c r="M737" s="115" t="str">
        <f t="shared" si="945"/>
        <v/>
      </c>
      <c r="N737" s="29" t="str">
        <f t="shared" si="939"/>
        <v>-</v>
      </c>
      <c r="O737" s="29" t="str">
        <f t="shared" si="940"/>
        <v>-</v>
      </c>
      <c r="P737" s="29" t="str">
        <f t="shared" si="941"/>
        <v>目</v>
      </c>
      <c r="Q737" s="29" t="str">
        <f t="shared" si="942"/>
        <v>-</v>
      </c>
      <c r="R737" s="29" t="str">
        <f t="shared" si="943"/>
        <v>-</v>
      </c>
      <c r="U737" s="9" t="s">
        <v>1105</v>
      </c>
      <c r="V737" s="136" t="str">
        <f t="shared" si="956"/>
        <v/>
      </c>
      <c r="X737" s="9">
        <f t="shared" si="957"/>
        <v>1</v>
      </c>
      <c r="Y737" s="9">
        <f t="shared" si="958"/>
        <v>1</v>
      </c>
      <c r="Z737" s="9">
        <f t="shared" si="959"/>
        <v>1</v>
      </c>
      <c r="AA737" s="9">
        <f t="shared" si="960"/>
        <v>1</v>
      </c>
      <c r="AB737" s="11" t="str">
        <f t="shared" si="961"/>
        <v xml:space="preserve">②
</v>
      </c>
      <c r="AD737" s="43">
        <f t="shared" si="962"/>
        <v>12.5</v>
      </c>
      <c r="AE737" s="43">
        <f t="shared" si="963"/>
        <v>0</v>
      </c>
      <c r="AF737" s="43">
        <f t="shared" si="964"/>
        <v>0</v>
      </c>
      <c r="AH737" s="12" t="str">
        <f t="shared" si="965"/>
        <v>20款　寄付金</v>
      </c>
      <c r="AI737" s="12" t="str">
        <f t="shared" si="966"/>
        <v>1項　寄付金</v>
      </c>
      <c r="AJ737" s="12" t="str">
        <f t="shared" si="967"/>
        <v>7目　こども青少年費寄付金</v>
      </c>
      <c r="AK737" s="12">
        <f t="shared" si="968"/>
        <v>0</v>
      </c>
      <c r="AM737" s="12" t="str">
        <f t="shared" si="969"/>
        <v>20款　寄付金1項　寄付金7目　こども青少年費寄付金</v>
      </c>
      <c r="AP737" s="12" t="str">
        <f t="shared" si="970"/>
        <v>20款　寄付金1項　寄付金7目　こども青少年費寄付金</v>
      </c>
      <c r="AQ737" s="9" t="str">
        <f t="shared" si="971"/>
        <v>20款　寄付金1項　寄付金7目　こども青少年費寄付金</v>
      </c>
    </row>
    <row r="738" spans="1:43" ht="26.4">
      <c r="A738" s="90">
        <f t="shared" si="955"/>
        <v>731</v>
      </c>
      <c r="B738" s="45"/>
      <c r="C738" s="45"/>
      <c r="D738" s="44"/>
      <c r="E738" s="107" t="s">
        <v>293</v>
      </c>
      <c r="F738" s="107" t="s">
        <v>541</v>
      </c>
      <c r="G738" s="47" t="s">
        <v>614</v>
      </c>
      <c r="H738" s="41">
        <v>3687</v>
      </c>
      <c r="I738" s="41"/>
      <c r="J738" s="41">
        <f t="shared" si="944"/>
        <v>-3687</v>
      </c>
      <c r="K738" s="42"/>
      <c r="L738" s="121"/>
      <c r="M738" s="115" t="str">
        <f t="shared" si="945"/>
        <v/>
      </c>
      <c r="N738" s="29" t="str">
        <f t="shared" si="939"/>
        <v>-</v>
      </c>
      <c r="O738" s="29" t="str">
        <f t="shared" si="940"/>
        <v>-</v>
      </c>
      <c r="P738" s="29" t="str">
        <f t="shared" si="941"/>
        <v>-</v>
      </c>
      <c r="Q738" s="29" t="str">
        <f t="shared" si="942"/>
        <v>節</v>
      </c>
      <c r="R738" s="29" t="str">
        <f t="shared" si="943"/>
        <v>事項</v>
      </c>
      <c r="U738" s="9" t="s">
        <v>1105</v>
      </c>
      <c r="V738" s="136" t="str">
        <f t="shared" si="956"/>
        <v>こども
青少年局</v>
      </c>
      <c r="X738" s="9">
        <f t="shared" si="957"/>
        <v>1</v>
      </c>
      <c r="Y738" s="9">
        <f t="shared" si="958"/>
        <v>1</v>
      </c>
      <c r="Z738" s="9">
        <f t="shared" si="959"/>
        <v>1</v>
      </c>
      <c r="AA738" s="9">
        <f t="shared" si="960"/>
        <v>1</v>
      </c>
      <c r="AB738" s="11" t="str">
        <f t="shared" si="961"/>
        <v xml:space="preserve">②
</v>
      </c>
      <c r="AD738" s="43">
        <f t="shared" si="962"/>
        <v>0</v>
      </c>
      <c r="AE738" s="43">
        <f t="shared" si="963"/>
        <v>12.5</v>
      </c>
      <c r="AF738" s="43">
        <f t="shared" si="964"/>
        <v>17</v>
      </c>
      <c r="AH738" s="12" t="str">
        <f t="shared" si="965"/>
        <v>20款　寄付金</v>
      </c>
      <c r="AI738" s="12" t="str">
        <f t="shared" si="966"/>
        <v>1項　寄付金</v>
      </c>
      <c r="AJ738" s="12" t="str">
        <f t="shared" si="967"/>
        <v>7目　こども青少年費寄付金</v>
      </c>
      <c r="AK738" s="12" t="str">
        <f t="shared" si="968"/>
        <v>1節　こども青少年費寄付金</v>
      </c>
      <c r="AM738" s="12" t="str">
        <f t="shared" si="969"/>
        <v>20款　寄付金1項　寄付金7目　こども青少年費寄付金1節　こども青少年費寄付金</v>
      </c>
      <c r="AP738" s="12" t="str">
        <f t="shared" si="970"/>
        <v>20款　寄付金1項　寄付金7目　こども青少年費寄付金1節　こども青少年費寄付金</v>
      </c>
      <c r="AQ738" s="9" t="str">
        <f t="shared" si="971"/>
        <v>20款　寄付金1項　寄付金7目　こども青少年費寄付金1節　こども青少年費寄付金こども
青少年局</v>
      </c>
    </row>
    <row r="739" spans="1:43" ht="26.4">
      <c r="A739" s="90">
        <f t="shared" si="955"/>
        <v>732</v>
      </c>
      <c r="B739" s="45"/>
      <c r="C739" s="45"/>
      <c r="D739" s="331" t="s">
        <v>294</v>
      </c>
      <c r="E739" s="333"/>
      <c r="F739" s="46"/>
      <c r="G739" s="47"/>
      <c r="H739" s="41">
        <f>SUM(H740)</f>
        <v>6000</v>
      </c>
      <c r="I739" s="41">
        <f>SUM(I740)</f>
        <v>0</v>
      </c>
      <c r="J739" s="41">
        <f t="shared" si="944"/>
        <v>-6000</v>
      </c>
      <c r="K739" s="42"/>
      <c r="L739" s="121"/>
      <c r="M739" s="115" t="str">
        <f t="shared" si="945"/>
        <v/>
      </c>
      <c r="N739" s="29" t="str">
        <f t="shared" si="939"/>
        <v>-</v>
      </c>
      <c r="O739" s="29" t="str">
        <f t="shared" si="940"/>
        <v>-</v>
      </c>
      <c r="P739" s="29" t="str">
        <f t="shared" si="941"/>
        <v>目</v>
      </c>
      <c r="Q739" s="29" t="str">
        <f t="shared" si="942"/>
        <v>-</v>
      </c>
      <c r="R739" s="29" t="str">
        <f t="shared" si="943"/>
        <v>-</v>
      </c>
      <c r="U739" s="9" t="s">
        <v>1105</v>
      </c>
      <c r="V739" s="136" t="str">
        <f t="shared" si="956"/>
        <v/>
      </c>
      <c r="X739" s="9">
        <f t="shared" si="957"/>
        <v>1</v>
      </c>
      <c r="Y739" s="9">
        <f t="shared" si="958"/>
        <v>1</v>
      </c>
      <c r="Z739" s="9">
        <f t="shared" si="959"/>
        <v>1</v>
      </c>
      <c r="AA739" s="9">
        <f t="shared" si="960"/>
        <v>1</v>
      </c>
      <c r="AB739" s="11" t="str">
        <f t="shared" si="961"/>
        <v xml:space="preserve">②
</v>
      </c>
      <c r="AD739" s="43">
        <f t="shared" si="962"/>
        <v>8.5</v>
      </c>
      <c r="AE739" s="43">
        <f t="shared" si="963"/>
        <v>0</v>
      </c>
      <c r="AF739" s="43">
        <f t="shared" si="964"/>
        <v>0</v>
      </c>
      <c r="AH739" s="12" t="str">
        <f t="shared" si="965"/>
        <v>20款　寄付金</v>
      </c>
      <c r="AI739" s="12" t="str">
        <f t="shared" si="966"/>
        <v>1項　寄付金</v>
      </c>
      <c r="AJ739" s="12" t="str">
        <f t="shared" si="967"/>
        <v>8目　環境費寄付金</v>
      </c>
      <c r="AK739" s="12">
        <f t="shared" si="968"/>
        <v>0</v>
      </c>
      <c r="AM739" s="12" t="str">
        <f t="shared" si="969"/>
        <v>20款　寄付金1項　寄付金8目　環境費寄付金</v>
      </c>
      <c r="AP739" s="12" t="str">
        <f t="shared" si="970"/>
        <v>20款　寄付金1項　寄付金8目　環境費寄付金</v>
      </c>
      <c r="AQ739" s="9" t="str">
        <f t="shared" si="971"/>
        <v>20款　寄付金1項　寄付金8目　環境費寄付金</v>
      </c>
    </row>
    <row r="740" spans="1:43" ht="26.4">
      <c r="A740" s="90">
        <f t="shared" si="955"/>
        <v>733</v>
      </c>
      <c r="B740" s="45"/>
      <c r="C740" s="45"/>
      <c r="D740" s="44"/>
      <c r="E740" s="107" t="s">
        <v>295</v>
      </c>
      <c r="F740" s="107" t="s">
        <v>751</v>
      </c>
      <c r="G740" s="47" t="s">
        <v>98</v>
      </c>
      <c r="H740" s="41">
        <v>6000</v>
      </c>
      <c r="I740" s="41"/>
      <c r="J740" s="41">
        <f t="shared" si="944"/>
        <v>-6000</v>
      </c>
      <c r="K740" s="42"/>
      <c r="L740" s="121"/>
      <c r="M740" s="115" t="str">
        <f t="shared" si="945"/>
        <v/>
      </c>
      <c r="N740" s="29" t="str">
        <f t="shared" si="939"/>
        <v>-</v>
      </c>
      <c r="O740" s="29" t="str">
        <f t="shared" si="940"/>
        <v>-</v>
      </c>
      <c r="P740" s="29" t="str">
        <f t="shared" si="941"/>
        <v>-</v>
      </c>
      <c r="Q740" s="29" t="str">
        <f t="shared" si="942"/>
        <v>節</v>
      </c>
      <c r="R740" s="29" t="str">
        <f t="shared" si="943"/>
        <v>事項</v>
      </c>
      <c r="U740" s="9" t="s">
        <v>1105</v>
      </c>
      <c r="V740" s="136" t="str">
        <f t="shared" si="956"/>
        <v>環境局</v>
      </c>
      <c r="X740" s="9">
        <f t="shared" si="957"/>
        <v>1</v>
      </c>
      <c r="Y740" s="9">
        <f t="shared" si="958"/>
        <v>1</v>
      </c>
      <c r="Z740" s="9">
        <f t="shared" si="959"/>
        <v>1</v>
      </c>
      <c r="AA740" s="9">
        <f t="shared" si="960"/>
        <v>1</v>
      </c>
      <c r="AB740" s="11" t="str">
        <f t="shared" si="961"/>
        <v xml:space="preserve">②
</v>
      </c>
      <c r="AD740" s="43">
        <f t="shared" si="962"/>
        <v>0</v>
      </c>
      <c r="AE740" s="43">
        <f t="shared" si="963"/>
        <v>8.5</v>
      </c>
      <c r="AF740" s="43">
        <f t="shared" si="964"/>
        <v>15</v>
      </c>
      <c r="AH740" s="12" t="str">
        <f t="shared" si="965"/>
        <v>20款　寄付金</v>
      </c>
      <c r="AI740" s="12" t="str">
        <f t="shared" si="966"/>
        <v>1項　寄付金</v>
      </c>
      <c r="AJ740" s="12" t="str">
        <f t="shared" si="967"/>
        <v>8目　環境費寄付金</v>
      </c>
      <c r="AK740" s="12" t="str">
        <f t="shared" si="968"/>
        <v>1節　環境費寄付金</v>
      </c>
      <c r="AM740" s="12" t="str">
        <f t="shared" si="969"/>
        <v>20款　寄付金1項　寄付金8目　環境費寄付金1節　環境費寄付金</v>
      </c>
      <c r="AP740" s="12" t="str">
        <f t="shared" si="970"/>
        <v>20款　寄付金1項　寄付金8目　環境費寄付金1節　環境費寄付金</v>
      </c>
      <c r="AQ740" s="9" t="str">
        <f t="shared" si="971"/>
        <v>20款　寄付金1項　寄付金8目　環境費寄付金1節　環境費寄付金環境局</v>
      </c>
    </row>
    <row r="741" spans="1:43" ht="26.4">
      <c r="A741" s="90">
        <f t="shared" si="955"/>
        <v>734</v>
      </c>
      <c r="B741" s="45"/>
      <c r="C741" s="45"/>
      <c r="D741" s="331" t="s">
        <v>296</v>
      </c>
      <c r="E741" s="333"/>
      <c r="F741" s="46"/>
      <c r="G741" s="47"/>
      <c r="H741" s="41">
        <f>SUM(H742)</f>
        <v>206981</v>
      </c>
      <c r="I741" s="41">
        <f>SUM(I742)</f>
        <v>0</v>
      </c>
      <c r="J741" s="41">
        <f t="shared" si="944"/>
        <v>-206981</v>
      </c>
      <c r="K741" s="42"/>
      <c r="L741" s="121"/>
      <c r="M741" s="115" t="str">
        <f t="shared" si="945"/>
        <v/>
      </c>
      <c r="N741" s="29" t="str">
        <f t="shared" ref="N741:N803" si="972">IF(B741&lt;&gt;"","款","-")</f>
        <v>-</v>
      </c>
      <c r="O741" s="29" t="str">
        <f t="shared" ref="O741:O803" si="973">IF(C741&lt;&gt;"","項","-")</f>
        <v>-</v>
      </c>
      <c r="P741" s="29" t="str">
        <f t="shared" ref="P741:P803" si="974">IF(D741&lt;&gt;"","目","-")</f>
        <v>目</v>
      </c>
      <c r="Q741" s="29" t="str">
        <f t="shared" ref="Q741:Q803" si="975">IF(E741&lt;&gt;"","節","-")</f>
        <v>-</v>
      </c>
      <c r="R741" s="29" t="str">
        <f t="shared" ref="R741:R803" si="976">IF(F741&lt;&gt;"","事項","-")</f>
        <v>-</v>
      </c>
      <c r="U741" s="9" t="s">
        <v>1105</v>
      </c>
      <c r="V741" s="136" t="str">
        <f t="shared" si="956"/>
        <v/>
      </c>
      <c r="X741" s="9">
        <f t="shared" si="957"/>
        <v>1</v>
      </c>
      <c r="Y741" s="9">
        <f t="shared" si="958"/>
        <v>1</v>
      </c>
      <c r="Z741" s="9">
        <f t="shared" si="959"/>
        <v>1</v>
      </c>
      <c r="AA741" s="9">
        <f t="shared" si="960"/>
        <v>1</v>
      </c>
      <c r="AB741" s="11" t="str">
        <f t="shared" si="961"/>
        <v xml:space="preserve">②
</v>
      </c>
      <c r="AD741" s="43">
        <f t="shared" si="962"/>
        <v>10.5</v>
      </c>
      <c r="AE741" s="43">
        <f t="shared" si="963"/>
        <v>0</v>
      </c>
      <c r="AF741" s="43">
        <f t="shared" si="964"/>
        <v>0</v>
      </c>
      <c r="AH741" s="12" t="str">
        <f t="shared" si="965"/>
        <v>20款　寄付金</v>
      </c>
      <c r="AI741" s="12" t="str">
        <f t="shared" si="966"/>
        <v>1項　寄付金</v>
      </c>
      <c r="AJ741" s="12" t="str">
        <f t="shared" si="967"/>
        <v>9目　経済戦略費寄付金</v>
      </c>
      <c r="AK741" s="12">
        <f t="shared" si="968"/>
        <v>0</v>
      </c>
      <c r="AM741" s="12" t="str">
        <f t="shared" si="969"/>
        <v>20款　寄付金1項　寄付金9目　経済戦略費寄付金</v>
      </c>
      <c r="AP741" s="12" t="str">
        <f t="shared" si="970"/>
        <v>20款　寄付金1項　寄付金9目　経済戦略費寄付金</v>
      </c>
      <c r="AQ741" s="9" t="str">
        <f t="shared" si="971"/>
        <v>20款　寄付金1項　寄付金9目　経済戦略費寄付金</v>
      </c>
    </row>
    <row r="742" spans="1:43" ht="39.6">
      <c r="A742" s="90">
        <f t="shared" si="955"/>
        <v>735</v>
      </c>
      <c r="B742" s="45"/>
      <c r="C742" s="45"/>
      <c r="D742" s="103"/>
      <c r="E742" s="107" t="s">
        <v>297</v>
      </c>
      <c r="F742" s="107" t="s">
        <v>865</v>
      </c>
      <c r="G742" s="47" t="s">
        <v>101</v>
      </c>
      <c r="H742" s="41">
        <v>206981</v>
      </c>
      <c r="I742" s="41"/>
      <c r="J742" s="41">
        <f t="shared" si="944"/>
        <v>-206981</v>
      </c>
      <c r="K742" s="42"/>
      <c r="L742" s="121"/>
      <c r="M742" s="115" t="str">
        <f t="shared" si="945"/>
        <v/>
      </c>
      <c r="N742" s="29" t="str">
        <f t="shared" si="972"/>
        <v>-</v>
      </c>
      <c r="O742" s="29" t="str">
        <f t="shared" si="973"/>
        <v>-</v>
      </c>
      <c r="P742" s="29" t="str">
        <f t="shared" si="974"/>
        <v>-</v>
      </c>
      <c r="Q742" s="29" t="str">
        <f t="shared" si="975"/>
        <v>節</v>
      </c>
      <c r="R742" s="29" t="str">
        <f t="shared" si="976"/>
        <v>事項</v>
      </c>
      <c r="U742" s="9" t="s">
        <v>1105</v>
      </c>
      <c r="V742" s="136" t="str">
        <f t="shared" si="956"/>
        <v>経済戦略局</v>
      </c>
      <c r="X742" s="9">
        <f t="shared" si="957"/>
        <v>1</v>
      </c>
      <c r="Y742" s="9">
        <f t="shared" si="958"/>
        <v>1</v>
      </c>
      <c r="Z742" s="9">
        <f t="shared" si="959"/>
        <v>2</v>
      </c>
      <c r="AA742" s="9">
        <f t="shared" si="960"/>
        <v>2</v>
      </c>
      <c r="AB742" s="11" t="str">
        <f t="shared" si="961"/>
        <v xml:space="preserve">③
</v>
      </c>
      <c r="AD742" s="43">
        <f t="shared" si="962"/>
        <v>0</v>
      </c>
      <c r="AE742" s="43">
        <f t="shared" si="963"/>
        <v>10.5</v>
      </c>
      <c r="AF742" s="43">
        <f t="shared" si="964"/>
        <v>21</v>
      </c>
      <c r="AH742" s="12" t="str">
        <f t="shared" si="965"/>
        <v>20款　寄付金</v>
      </c>
      <c r="AI742" s="12" t="str">
        <f t="shared" si="966"/>
        <v>1項　寄付金</v>
      </c>
      <c r="AJ742" s="12" t="str">
        <f t="shared" si="967"/>
        <v>9目　経済戦略費寄付金</v>
      </c>
      <c r="AK742" s="12" t="str">
        <f t="shared" si="968"/>
        <v>1節　経済戦略費寄付金</v>
      </c>
      <c r="AM742" s="12" t="str">
        <f t="shared" si="969"/>
        <v>20款　寄付金1項　寄付金9目　経済戦略費寄付金1節　経済戦略費寄付金</v>
      </c>
      <c r="AP742" s="12" t="str">
        <f t="shared" si="970"/>
        <v>20款　寄付金1項　寄付金9目　経済戦略費寄付金1節　経済戦略費寄付金</v>
      </c>
      <c r="AQ742" s="9" t="str">
        <f t="shared" si="971"/>
        <v>20款　寄付金1項　寄付金9目　経済戦略費寄付金1節　経済戦略費寄付金経済戦略局</v>
      </c>
    </row>
    <row r="743" spans="1:43" ht="26.4">
      <c r="A743" s="90">
        <f t="shared" si="955"/>
        <v>736</v>
      </c>
      <c r="B743" s="45"/>
      <c r="C743" s="45"/>
      <c r="D743" s="331" t="s">
        <v>298</v>
      </c>
      <c r="E743" s="333"/>
      <c r="F743" s="46"/>
      <c r="G743" s="47"/>
      <c r="H743" s="41">
        <f>SUM(H744)</f>
        <v>59400</v>
      </c>
      <c r="I743" s="41">
        <f>SUM(I744)</f>
        <v>0</v>
      </c>
      <c r="J743" s="41">
        <f t="shared" si="944"/>
        <v>-59400</v>
      </c>
      <c r="K743" s="42"/>
      <c r="L743" s="121"/>
      <c r="M743" s="115" t="str">
        <f t="shared" si="945"/>
        <v/>
      </c>
      <c r="N743" s="29" t="str">
        <f t="shared" si="972"/>
        <v>-</v>
      </c>
      <c r="O743" s="29" t="str">
        <f t="shared" si="973"/>
        <v>-</v>
      </c>
      <c r="P743" s="29" t="str">
        <f t="shared" si="974"/>
        <v>目</v>
      </c>
      <c r="Q743" s="29" t="str">
        <f t="shared" si="975"/>
        <v>-</v>
      </c>
      <c r="R743" s="29" t="str">
        <f t="shared" si="976"/>
        <v>-</v>
      </c>
      <c r="U743" s="9" t="s">
        <v>1105</v>
      </c>
      <c r="V743" s="136" t="str">
        <f t="shared" si="956"/>
        <v/>
      </c>
      <c r="X743" s="9">
        <f t="shared" si="957"/>
        <v>1</v>
      </c>
      <c r="Y743" s="9">
        <f t="shared" si="958"/>
        <v>1</v>
      </c>
      <c r="Z743" s="9">
        <f t="shared" si="959"/>
        <v>1</v>
      </c>
      <c r="AA743" s="9">
        <f t="shared" si="960"/>
        <v>1</v>
      </c>
      <c r="AB743" s="11" t="str">
        <f t="shared" si="961"/>
        <v xml:space="preserve">②
</v>
      </c>
      <c r="AD743" s="43">
        <f t="shared" si="962"/>
        <v>9</v>
      </c>
      <c r="AE743" s="43">
        <f t="shared" si="963"/>
        <v>0</v>
      </c>
      <c r="AF743" s="43">
        <f t="shared" si="964"/>
        <v>0</v>
      </c>
      <c r="AH743" s="12" t="str">
        <f t="shared" si="965"/>
        <v>20款　寄付金</v>
      </c>
      <c r="AI743" s="12" t="str">
        <f t="shared" si="966"/>
        <v>1項　寄付金</v>
      </c>
      <c r="AJ743" s="12" t="str">
        <f t="shared" si="967"/>
        <v>10目　公園費寄付金</v>
      </c>
      <c r="AK743" s="12">
        <f t="shared" si="968"/>
        <v>0</v>
      </c>
      <c r="AM743" s="12" t="str">
        <f t="shared" si="969"/>
        <v>20款　寄付金1項　寄付金10目　公園費寄付金</v>
      </c>
      <c r="AP743" s="12" t="str">
        <f t="shared" si="970"/>
        <v>20款　寄付金1項　寄付金10目　公園費寄付金</v>
      </c>
      <c r="AQ743" s="9" t="str">
        <f t="shared" si="971"/>
        <v>20款　寄付金1項　寄付金10目　公園費寄付金</v>
      </c>
    </row>
    <row r="744" spans="1:43" ht="39.6">
      <c r="A744" s="90">
        <f t="shared" si="955"/>
        <v>737</v>
      </c>
      <c r="B744" s="45"/>
      <c r="C744" s="45"/>
      <c r="D744" s="44"/>
      <c r="E744" s="107" t="s">
        <v>299</v>
      </c>
      <c r="F744" s="46" t="s">
        <v>542</v>
      </c>
      <c r="G744" s="47" t="s">
        <v>83</v>
      </c>
      <c r="H744" s="41">
        <v>59400</v>
      </c>
      <c r="I744" s="41"/>
      <c r="J744" s="41">
        <f t="shared" si="944"/>
        <v>-59400</v>
      </c>
      <c r="K744" s="42"/>
      <c r="L744" s="121"/>
      <c r="M744" s="115" t="str">
        <f t="shared" si="945"/>
        <v/>
      </c>
      <c r="N744" s="29" t="str">
        <f t="shared" si="972"/>
        <v>-</v>
      </c>
      <c r="O744" s="29" t="str">
        <f t="shared" si="973"/>
        <v>-</v>
      </c>
      <c r="P744" s="29" t="str">
        <f t="shared" si="974"/>
        <v>-</v>
      </c>
      <c r="Q744" s="29" t="str">
        <f t="shared" si="975"/>
        <v>節</v>
      </c>
      <c r="R744" s="29" t="str">
        <f t="shared" si="976"/>
        <v>事項</v>
      </c>
      <c r="U744" s="9" t="s">
        <v>1105</v>
      </c>
      <c r="V744" s="136" t="str">
        <f t="shared" si="956"/>
        <v>建設局</v>
      </c>
      <c r="X744" s="9">
        <f t="shared" si="957"/>
        <v>1</v>
      </c>
      <c r="Y744" s="9">
        <f t="shared" si="958"/>
        <v>1</v>
      </c>
      <c r="Z744" s="9">
        <f t="shared" si="959"/>
        <v>2</v>
      </c>
      <c r="AA744" s="9">
        <f t="shared" si="960"/>
        <v>2</v>
      </c>
      <c r="AB744" s="11" t="str">
        <f t="shared" si="961"/>
        <v xml:space="preserve">③
</v>
      </c>
      <c r="AD744" s="43">
        <f t="shared" si="962"/>
        <v>0</v>
      </c>
      <c r="AE744" s="43">
        <f t="shared" si="963"/>
        <v>8.5</v>
      </c>
      <c r="AF744" s="43">
        <f t="shared" si="964"/>
        <v>27</v>
      </c>
      <c r="AH744" s="12" t="str">
        <f t="shared" si="965"/>
        <v>20款　寄付金</v>
      </c>
      <c r="AI744" s="12" t="str">
        <f t="shared" si="966"/>
        <v>1項　寄付金</v>
      </c>
      <c r="AJ744" s="12" t="str">
        <f t="shared" si="967"/>
        <v>10目　公園費寄付金</v>
      </c>
      <c r="AK744" s="12" t="str">
        <f t="shared" si="968"/>
        <v>1節　公園費寄付金</v>
      </c>
      <c r="AM744" s="12" t="str">
        <f t="shared" si="969"/>
        <v>20款　寄付金1項　寄付金10目　公園費寄付金1節　公園費寄付金</v>
      </c>
      <c r="AP744" s="12" t="str">
        <f t="shared" si="970"/>
        <v>20款　寄付金1項　寄付金10目　公園費寄付金1節　公園費寄付金</v>
      </c>
      <c r="AQ744" s="9" t="str">
        <f t="shared" si="971"/>
        <v>20款　寄付金1項　寄付金10目　公園費寄付金1節　公園費寄付金建設局</v>
      </c>
    </row>
    <row r="745" spans="1:43" ht="26.4">
      <c r="A745" s="90">
        <f t="shared" si="955"/>
        <v>738</v>
      </c>
      <c r="B745" s="45"/>
      <c r="C745" s="45"/>
      <c r="D745" s="331" t="s">
        <v>300</v>
      </c>
      <c r="E745" s="333"/>
      <c r="F745" s="46"/>
      <c r="G745" s="47"/>
      <c r="H745" s="41">
        <f>SUM(H746)</f>
        <v>1</v>
      </c>
      <c r="I745" s="41">
        <f>SUM(I746)</f>
        <v>0</v>
      </c>
      <c r="J745" s="41">
        <f t="shared" si="944"/>
        <v>-1</v>
      </c>
      <c r="K745" s="42"/>
      <c r="L745" s="121"/>
      <c r="M745" s="115" t="str">
        <f t="shared" si="945"/>
        <v/>
      </c>
      <c r="N745" s="29" t="str">
        <f t="shared" si="972"/>
        <v>-</v>
      </c>
      <c r="O745" s="29" t="str">
        <f t="shared" si="973"/>
        <v>-</v>
      </c>
      <c r="P745" s="29" t="str">
        <f t="shared" si="974"/>
        <v>目</v>
      </c>
      <c r="Q745" s="29" t="str">
        <f t="shared" si="975"/>
        <v>-</v>
      </c>
      <c r="R745" s="29" t="str">
        <f t="shared" si="976"/>
        <v>-</v>
      </c>
      <c r="U745" s="9" t="s">
        <v>1105</v>
      </c>
      <c r="V745" s="136" t="str">
        <f t="shared" si="956"/>
        <v/>
      </c>
      <c r="X745" s="9">
        <f t="shared" si="957"/>
        <v>1</v>
      </c>
      <c r="Y745" s="9">
        <f t="shared" si="958"/>
        <v>1</v>
      </c>
      <c r="Z745" s="9">
        <f t="shared" si="959"/>
        <v>1</v>
      </c>
      <c r="AA745" s="9">
        <f t="shared" si="960"/>
        <v>1</v>
      </c>
      <c r="AB745" s="11" t="str">
        <f t="shared" si="961"/>
        <v xml:space="preserve">②
</v>
      </c>
      <c r="AD745" s="43">
        <f t="shared" si="962"/>
        <v>11</v>
      </c>
      <c r="AE745" s="43">
        <f t="shared" si="963"/>
        <v>0</v>
      </c>
      <c r="AF745" s="43">
        <f t="shared" si="964"/>
        <v>0</v>
      </c>
      <c r="AH745" s="12" t="str">
        <f t="shared" si="965"/>
        <v>20款　寄付金</v>
      </c>
      <c r="AI745" s="12" t="str">
        <f t="shared" si="966"/>
        <v>1項　寄付金</v>
      </c>
      <c r="AJ745" s="12" t="str">
        <f t="shared" si="967"/>
        <v>11目　都市計画費寄付金</v>
      </c>
      <c r="AK745" s="12">
        <f t="shared" si="968"/>
        <v>0</v>
      </c>
      <c r="AM745" s="12" t="str">
        <f t="shared" si="969"/>
        <v>20款　寄付金1項　寄付金11目　都市計画費寄付金</v>
      </c>
      <c r="AP745" s="12" t="str">
        <f t="shared" si="970"/>
        <v>20款　寄付金1項　寄付金11目　都市計画費寄付金</v>
      </c>
      <c r="AQ745" s="9" t="str">
        <f t="shared" si="971"/>
        <v>20款　寄付金1項　寄付金11目　都市計画費寄付金</v>
      </c>
    </row>
    <row r="746" spans="1:43" ht="26.4">
      <c r="A746" s="90">
        <f t="shared" si="955"/>
        <v>739</v>
      </c>
      <c r="B746" s="45"/>
      <c r="C746" s="45"/>
      <c r="D746" s="103"/>
      <c r="E746" s="107" t="s">
        <v>301</v>
      </c>
      <c r="F746" s="46" t="s">
        <v>543</v>
      </c>
      <c r="G746" s="47" t="s">
        <v>123</v>
      </c>
      <c r="H746" s="41">
        <v>1</v>
      </c>
      <c r="I746" s="41"/>
      <c r="J746" s="41">
        <f t="shared" si="944"/>
        <v>-1</v>
      </c>
      <c r="K746" s="42"/>
      <c r="L746" s="121"/>
      <c r="M746" s="115" t="str">
        <f t="shared" si="945"/>
        <v/>
      </c>
      <c r="N746" s="29" t="str">
        <f t="shared" si="972"/>
        <v>-</v>
      </c>
      <c r="O746" s="29" t="str">
        <f t="shared" si="973"/>
        <v>-</v>
      </c>
      <c r="P746" s="29" t="str">
        <f t="shared" si="974"/>
        <v>-</v>
      </c>
      <c r="Q746" s="29" t="str">
        <f t="shared" si="975"/>
        <v>節</v>
      </c>
      <c r="R746" s="29" t="str">
        <f t="shared" si="976"/>
        <v>事項</v>
      </c>
      <c r="U746" s="9" t="s">
        <v>1105</v>
      </c>
      <c r="V746" s="136" t="str">
        <f t="shared" si="956"/>
        <v>都市計画局</v>
      </c>
      <c r="X746" s="9">
        <f t="shared" si="957"/>
        <v>1</v>
      </c>
      <c r="Y746" s="9">
        <f t="shared" si="958"/>
        <v>1</v>
      </c>
      <c r="Z746" s="9">
        <f t="shared" si="959"/>
        <v>1</v>
      </c>
      <c r="AA746" s="9">
        <f t="shared" si="960"/>
        <v>1</v>
      </c>
      <c r="AB746" s="11" t="str">
        <f t="shared" si="961"/>
        <v xml:space="preserve">②
</v>
      </c>
      <c r="AD746" s="43">
        <f t="shared" si="962"/>
        <v>0</v>
      </c>
      <c r="AE746" s="43">
        <f t="shared" si="963"/>
        <v>10.5</v>
      </c>
      <c r="AF746" s="43">
        <f t="shared" si="964"/>
        <v>15</v>
      </c>
      <c r="AH746" s="12" t="str">
        <f t="shared" si="965"/>
        <v>20款　寄付金</v>
      </c>
      <c r="AI746" s="12" t="str">
        <f t="shared" si="966"/>
        <v>1項　寄付金</v>
      </c>
      <c r="AJ746" s="12" t="str">
        <f t="shared" si="967"/>
        <v>11目　都市計画費寄付金</v>
      </c>
      <c r="AK746" s="12" t="str">
        <f t="shared" si="968"/>
        <v>1節　都市計画費寄付金</v>
      </c>
      <c r="AM746" s="12" t="str">
        <f t="shared" si="969"/>
        <v>20款　寄付金1項　寄付金11目　都市計画費寄付金1節　都市計画費寄付金</v>
      </c>
      <c r="AP746" s="12" t="str">
        <f t="shared" si="970"/>
        <v>20款　寄付金1項　寄付金11目　都市計画費寄付金1節　都市計画費寄付金</v>
      </c>
      <c r="AQ746" s="9" t="str">
        <f t="shared" si="971"/>
        <v>20款　寄付金1項　寄付金11目　都市計画費寄付金1節　都市計画費寄付金都市計画局</v>
      </c>
    </row>
    <row r="747" spans="1:43" ht="26.4">
      <c r="A747" s="90">
        <f t="shared" si="955"/>
        <v>740</v>
      </c>
      <c r="B747" s="45"/>
      <c r="C747" s="45"/>
      <c r="D747" s="331" t="s">
        <v>302</v>
      </c>
      <c r="E747" s="333"/>
      <c r="F747" s="93"/>
      <c r="G747" s="94"/>
      <c r="H747" s="51">
        <f>SUM(H748)</f>
        <v>1000</v>
      </c>
      <c r="I747" s="51">
        <f>SUM(I748)</f>
        <v>0</v>
      </c>
      <c r="J747" s="51">
        <f t="shared" si="944"/>
        <v>-1000</v>
      </c>
      <c r="K747" s="92"/>
      <c r="L747" s="122"/>
      <c r="M747" s="115" t="str">
        <f t="shared" si="945"/>
        <v/>
      </c>
      <c r="N747" s="29" t="str">
        <f t="shared" si="972"/>
        <v>-</v>
      </c>
      <c r="O747" s="29" t="str">
        <f t="shared" si="973"/>
        <v>-</v>
      </c>
      <c r="P747" s="29" t="str">
        <f t="shared" si="974"/>
        <v>目</v>
      </c>
      <c r="Q747" s="29" t="str">
        <f t="shared" si="975"/>
        <v>-</v>
      </c>
      <c r="R747" s="29" t="str">
        <f t="shared" si="976"/>
        <v>-</v>
      </c>
      <c r="U747" s="9" t="s">
        <v>1105</v>
      </c>
      <c r="V747" s="136" t="str">
        <f t="shared" si="956"/>
        <v/>
      </c>
      <c r="X747" s="9">
        <f t="shared" si="957"/>
        <v>1</v>
      </c>
      <c r="Y747" s="9">
        <f t="shared" si="958"/>
        <v>1</v>
      </c>
      <c r="Z747" s="9">
        <f t="shared" si="959"/>
        <v>1</v>
      </c>
      <c r="AA747" s="9">
        <f t="shared" si="960"/>
        <v>1</v>
      </c>
      <c r="AB747" s="11" t="str">
        <f t="shared" si="961"/>
        <v xml:space="preserve">②
</v>
      </c>
      <c r="AD747" s="43">
        <f t="shared" si="962"/>
        <v>9</v>
      </c>
      <c r="AE747" s="43">
        <f t="shared" si="963"/>
        <v>0</v>
      </c>
      <c r="AF747" s="43">
        <f t="shared" si="964"/>
        <v>0</v>
      </c>
      <c r="AH747" s="12" t="str">
        <f t="shared" si="965"/>
        <v>20款　寄付金</v>
      </c>
      <c r="AI747" s="12" t="str">
        <f t="shared" si="966"/>
        <v>1項　寄付金</v>
      </c>
      <c r="AJ747" s="12" t="str">
        <f t="shared" si="967"/>
        <v>12目　港湾費寄付金</v>
      </c>
      <c r="AK747" s="12">
        <f t="shared" si="968"/>
        <v>0</v>
      </c>
      <c r="AM747" s="12" t="str">
        <f t="shared" si="969"/>
        <v>20款　寄付金1項　寄付金12目　港湾費寄付金</v>
      </c>
      <c r="AP747" s="12" t="str">
        <f t="shared" si="970"/>
        <v>20款　寄付金1項　寄付金12目　港湾費寄付金</v>
      </c>
      <c r="AQ747" s="9" t="str">
        <f t="shared" si="971"/>
        <v>20款　寄付金1項　寄付金12目　港湾費寄付金</v>
      </c>
    </row>
    <row r="748" spans="1:43" ht="26.4">
      <c r="A748" s="90">
        <f t="shared" si="955"/>
        <v>741</v>
      </c>
      <c r="B748" s="45"/>
      <c r="C748" s="45"/>
      <c r="D748" s="44"/>
      <c r="E748" s="107" t="s">
        <v>892</v>
      </c>
      <c r="F748" s="107" t="s">
        <v>653</v>
      </c>
      <c r="G748" s="47" t="s">
        <v>492</v>
      </c>
      <c r="H748" s="41">
        <v>1000</v>
      </c>
      <c r="I748" s="41"/>
      <c r="J748" s="41">
        <f t="shared" ref="J748:J810" si="977">+I748-H748</f>
        <v>-1000</v>
      </c>
      <c r="K748" s="42"/>
      <c r="L748" s="121"/>
      <c r="M748" s="115" t="str">
        <f t="shared" ref="M748:M810" si="978">IF(AND(I748&lt;&gt;0,H748=0),"○","")</f>
        <v/>
      </c>
      <c r="N748" s="29" t="str">
        <f t="shared" si="972"/>
        <v>-</v>
      </c>
      <c r="O748" s="29" t="str">
        <f t="shared" si="973"/>
        <v>-</v>
      </c>
      <c r="P748" s="29" t="str">
        <f t="shared" si="974"/>
        <v>-</v>
      </c>
      <c r="Q748" s="29" t="str">
        <f t="shared" si="975"/>
        <v>節</v>
      </c>
      <c r="R748" s="29" t="str">
        <f t="shared" si="976"/>
        <v>事項</v>
      </c>
      <c r="U748" s="9" t="s">
        <v>1105</v>
      </c>
      <c r="V748" s="136" t="str">
        <f t="shared" si="956"/>
        <v>港湾局</v>
      </c>
      <c r="X748" s="9">
        <f t="shared" si="957"/>
        <v>1</v>
      </c>
      <c r="Y748" s="9">
        <f t="shared" si="958"/>
        <v>1</v>
      </c>
      <c r="Z748" s="9">
        <f t="shared" si="959"/>
        <v>1</v>
      </c>
      <c r="AA748" s="9">
        <f t="shared" si="960"/>
        <v>1</v>
      </c>
      <c r="AB748" s="11" t="str">
        <f t="shared" si="961"/>
        <v xml:space="preserve">②
</v>
      </c>
      <c r="AD748" s="43">
        <f t="shared" si="962"/>
        <v>0</v>
      </c>
      <c r="AE748" s="43">
        <f t="shared" si="963"/>
        <v>8.5</v>
      </c>
      <c r="AF748" s="43">
        <f t="shared" si="964"/>
        <v>16</v>
      </c>
      <c r="AH748" s="12" t="str">
        <f t="shared" si="965"/>
        <v>20款　寄付金</v>
      </c>
      <c r="AI748" s="12" t="str">
        <f t="shared" si="966"/>
        <v>1項　寄付金</v>
      </c>
      <c r="AJ748" s="12" t="str">
        <f t="shared" si="967"/>
        <v>12目　港湾費寄付金</v>
      </c>
      <c r="AK748" s="12" t="str">
        <f t="shared" si="968"/>
        <v>1節　港湾費寄付金</v>
      </c>
      <c r="AM748" s="12" t="str">
        <f t="shared" si="969"/>
        <v>20款　寄付金1項　寄付金12目　港湾費寄付金1節　港湾費寄付金</v>
      </c>
      <c r="AP748" s="12" t="str">
        <f t="shared" si="970"/>
        <v>20款　寄付金1項　寄付金12目　港湾費寄付金1節　港湾費寄付金</v>
      </c>
      <c r="AQ748" s="9" t="str">
        <f t="shared" si="971"/>
        <v>20款　寄付金1項　寄付金12目　港湾費寄付金1節　港湾費寄付金港湾局</v>
      </c>
    </row>
    <row r="749" spans="1:43" ht="26.4">
      <c r="A749" s="90">
        <f t="shared" si="955"/>
        <v>742</v>
      </c>
      <c r="B749" s="45"/>
      <c r="C749" s="45"/>
      <c r="D749" s="331" t="s">
        <v>303</v>
      </c>
      <c r="E749" s="333"/>
      <c r="F749" s="46"/>
      <c r="G749" s="47"/>
      <c r="H749" s="41">
        <f>SUM(H750)</f>
        <v>5000</v>
      </c>
      <c r="I749" s="41">
        <f>SUM(I750)</f>
        <v>13100</v>
      </c>
      <c r="J749" s="41">
        <f t="shared" si="977"/>
        <v>8100</v>
      </c>
      <c r="K749" s="42"/>
      <c r="L749" s="121"/>
      <c r="M749" s="115" t="str">
        <f t="shared" si="978"/>
        <v/>
      </c>
      <c r="N749" s="29" t="str">
        <f t="shared" si="972"/>
        <v>-</v>
      </c>
      <c r="O749" s="29" t="str">
        <f t="shared" si="973"/>
        <v>-</v>
      </c>
      <c r="P749" s="29" t="str">
        <f t="shared" si="974"/>
        <v>目</v>
      </c>
      <c r="Q749" s="29" t="str">
        <f t="shared" si="975"/>
        <v>-</v>
      </c>
      <c r="R749" s="29" t="str">
        <f t="shared" si="976"/>
        <v>-</v>
      </c>
      <c r="U749" s="9" t="s">
        <v>1105</v>
      </c>
      <c r="V749" s="136" t="str">
        <f t="shared" si="956"/>
        <v/>
      </c>
      <c r="X749" s="9">
        <f t="shared" si="957"/>
        <v>1</v>
      </c>
      <c r="Y749" s="9">
        <f t="shared" si="958"/>
        <v>1</v>
      </c>
      <c r="Z749" s="9">
        <f t="shared" si="959"/>
        <v>1</v>
      </c>
      <c r="AA749" s="9">
        <f t="shared" si="960"/>
        <v>1</v>
      </c>
      <c r="AB749" s="11" t="str">
        <f t="shared" si="961"/>
        <v xml:space="preserve">②
</v>
      </c>
      <c r="AD749" s="43">
        <f t="shared" si="962"/>
        <v>9</v>
      </c>
      <c r="AE749" s="43">
        <f t="shared" si="963"/>
        <v>0</v>
      </c>
      <c r="AF749" s="43">
        <f t="shared" si="964"/>
        <v>0</v>
      </c>
      <c r="AH749" s="12" t="str">
        <f t="shared" si="965"/>
        <v>20款　寄付金</v>
      </c>
      <c r="AI749" s="12" t="str">
        <f t="shared" si="966"/>
        <v>1項　寄付金</v>
      </c>
      <c r="AJ749" s="12" t="str">
        <f t="shared" si="967"/>
        <v>13目　消防費寄付金</v>
      </c>
      <c r="AK749" s="12">
        <f t="shared" si="968"/>
        <v>0</v>
      </c>
      <c r="AM749" s="12" t="str">
        <f t="shared" si="969"/>
        <v>20款　寄付金1項　寄付金13目　消防費寄付金</v>
      </c>
      <c r="AP749" s="12" t="str">
        <f t="shared" si="970"/>
        <v>20款　寄付金1項　寄付金13目　消防費寄付金</v>
      </c>
      <c r="AQ749" s="9" t="str">
        <f t="shared" si="971"/>
        <v>20款　寄付金1項　寄付金13目　消防費寄付金</v>
      </c>
    </row>
    <row r="750" spans="1:43" ht="26.4">
      <c r="A750" s="90">
        <f t="shared" si="955"/>
        <v>743</v>
      </c>
      <c r="B750" s="45"/>
      <c r="C750" s="45"/>
      <c r="D750" s="103"/>
      <c r="E750" s="107" t="s">
        <v>304</v>
      </c>
      <c r="F750" s="46" t="s">
        <v>866</v>
      </c>
      <c r="G750" s="47" t="s">
        <v>115</v>
      </c>
      <c r="H750" s="41">
        <v>5000</v>
      </c>
      <c r="I750" s="178">
        <v>13100</v>
      </c>
      <c r="J750" s="41">
        <f t="shared" si="977"/>
        <v>8100</v>
      </c>
      <c r="K750" s="42"/>
      <c r="L750" s="121"/>
      <c r="M750" s="115" t="str">
        <f t="shared" si="978"/>
        <v/>
      </c>
      <c r="N750" s="29" t="str">
        <f t="shared" si="972"/>
        <v>-</v>
      </c>
      <c r="O750" s="29" t="str">
        <f t="shared" si="973"/>
        <v>-</v>
      </c>
      <c r="P750" s="29" t="str">
        <f t="shared" si="974"/>
        <v>-</v>
      </c>
      <c r="Q750" s="29" t="str">
        <f t="shared" si="975"/>
        <v>節</v>
      </c>
      <c r="R750" s="29" t="str">
        <f t="shared" si="976"/>
        <v>事項</v>
      </c>
      <c r="U750" s="9" t="s">
        <v>1105</v>
      </c>
      <c r="V750" s="136" t="str">
        <f t="shared" si="956"/>
        <v>消防局</v>
      </c>
      <c r="X750" s="9">
        <f t="shared" si="957"/>
        <v>1</v>
      </c>
      <c r="Y750" s="9">
        <f t="shared" si="958"/>
        <v>1</v>
      </c>
      <c r="Z750" s="9">
        <f t="shared" si="959"/>
        <v>1</v>
      </c>
      <c r="AA750" s="9">
        <f t="shared" si="960"/>
        <v>1</v>
      </c>
      <c r="AB750" s="11" t="str">
        <f t="shared" si="961"/>
        <v xml:space="preserve">②
</v>
      </c>
      <c r="AD750" s="43">
        <f t="shared" si="962"/>
        <v>0</v>
      </c>
      <c r="AE750" s="43">
        <f t="shared" si="963"/>
        <v>8.5</v>
      </c>
      <c r="AF750" s="43">
        <f t="shared" si="964"/>
        <v>17</v>
      </c>
      <c r="AH750" s="12" t="str">
        <f t="shared" si="965"/>
        <v>20款　寄付金</v>
      </c>
      <c r="AI750" s="12" t="str">
        <f t="shared" si="966"/>
        <v>1項　寄付金</v>
      </c>
      <c r="AJ750" s="12" t="str">
        <f t="shared" si="967"/>
        <v>13目　消防費寄付金</v>
      </c>
      <c r="AK750" s="12" t="str">
        <f t="shared" si="968"/>
        <v>1節　消防費寄付金</v>
      </c>
      <c r="AM750" s="12" t="str">
        <f t="shared" si="969"/>
        <v>20款　寄付金1項　寄付金13目　消防費寄付金1節　消防費寄付金</v>
      </c>
      <c r="AP750" s="12" t="str">
        <f t="shared" si="970"/>
        <v>20款　寄付金1項　寄付金13目　消防費寄付金1節　消防費寄付金</v>
      </c>
      <c r="AQ750" s="9" t="str">
        <f t="shared" si="971"/>
        <v>20款　寄付金1項　寄付金13目　消防費寄付金1節　消防費寄付金消防局</v>
      </c>
    </row>
    <row r="751" spans="1:43" ht="26.4">
      <c r="A751" s="90">
        <f t="shared" si="955"/>
        <v>744</v>
      </c>
      <c r="B751" s="45"/>
      <c r="C751" s="45"/>
      <c r="D751" s="331" t="s">
        <v>305</v>
      </c>
      <c r="E751" s="333"/>
      <c r="F751" s="46"/>
      <c r="G751" s="47"/>
      <c r="H751" s="41">
        <f>SUM(H752)</f>
        <v>34584</v>
      </c>
      <c r="I751" s="41">
        <f>SUM(I752)</f>
        <v>0</v>
      </c>
      <c r="J751" s="41">
        <f t="shared" si="977"/>
        <v>-34584</v>
      </c>
      <c r="K751" s="42"/>
      <c r="L751" s="121"/>
      <c r="M751" s="115" t="str">
        <f t="shared" si="978"/>
        <v/>
      </c>
      <c r="N751" s="29" t="str">
        <f t="shared" si="972"/>
        <v>-</v>
      </c>
      <c r="O751" s="29" t="str">
        <f t="shared" si="973"/>
        <v>-</v>
      </c>
      <c r="P751" s="29" t="str">
        <f t="shared" si="974"/>
        <v>目</v>
      </c>
      <c r="Q751" s="29" t="str">
        <f t="shared" si="975"/>
        <v>-</v>
      </c>
      <c r="R751" s="29" t="str">
        <f t="shared" si="976"/>
        <v>-</v>
      </c>
      <c r="U751" s="9" t="s">
        <v>1105</v>
      </c>
      <c r="V751" s="136" t="str">
        <f t="shared" si="956"/>
        <v/>
      </c>
      <c r="X751" s="9">
        <f t="shared" si="957"/>
        <v>1</v>
      </c>
      <c r="Y751" s="9">
        <f t="shared" si="958"/>
        <v>1</v>
      </c>
      <c r="Z751" s="9">
        <f t="shared" si="959"/>
        <v>1</v>
      </c>
      <c r="AA751" s="9">
        <f t="shared" si="960"/>
        <v>1</v>
      </c>
      <c r="AB751" s="11" t="str">
        <f t="shared" si="961"/>
        <v xml:space="preserve">②
</v>
      </c>
      <c r="AD751" s="43">
        <f t="shared" si="962"/>
        <v>9</v>
      </c>
      <c r="AE751" s="43">
        <f t="shared" si="963"/>
        <v>0</v>
      </c>
      <c r="AF751" s="43">
        <f t="shared" si="964"/>
        <v>0</v>
      </c>
      <c r="AH751" s="12" t="str">
        <f t="shared" si="965"/>
        <v>20款　寄付金</v>
      </c>
      <c r="AI751" s="12" t="str">
        <f t="shared" si="966"/>
        <v>1項　寄付金</v>
      </c>
      <c r="AJ751" s="12" t="str">
        <f t="shared" si="967"/>
        <v>14目　教育費寄付金</v>
      </c>
      <c r="AK751" s="12">
        <f t="shared" si="968"/>
        <v>0</v>
      </c>
      <c r="AM751" s="12" t="str">
        <f t="shared" si="969"/>
        <v>20款　寄付金1項　寄付金14目　教育費寄付金</v>
      </c>
      <c r="AP751" s="12" t="str">
        <f t="shared" si="970"/>
        <v>20款　寄付金1項　寄付金14目　教育費寄付金</v>
      </c>
      <c r="AQ751" s="9" t="str">
        <f t="shared" si="971"/>
        <v>20款　寄付金1項　寄付金14目　教育費寄付金</v>
      </c>
    </row>
    <row r="752" spans="1:43" ht="26.4">
      <c r="A752" s="90">
        <f t="shared" si="955"/>
        <v>745</v>
      </c>
      <c r="B752" s="45"/>
      <c r="C752" s="45"/>
      <c r="D752" s="44"/>
      <c r="E752" s="107" t="s">
        <v>306</v>
      </c>
      <c r="F752" s="107"/>
      <c r="G752" s="107"/>
      <c r="H752" s="41">
        <f>SUM(H753:H754)</f>
        <v>34584</v>
      </c>
      <c r="I752" s="41">
        <f>SUM(I753:I754)</f>
        <v>0</v>
      </c>
      <c r="J752" s="41">
        <f t="shared" si="977"/>
        <v>-34584</v>
      </c>
      <c r="K752" s="42"/>
      <c r="L752" s="121"/>
      <c r="M752" s="115" t="str">
        <f t="shared" si="978"/>
        <v/>
      </c>
      <c r="N752" s="29" t="str">
        <f t="shared" si="972"/>
        <v>-</v>
      </c>
      <c r="O752" s="29" t="str">
        <f t="shared" si="973"/>
        <v>-</v>
      </c>
      <c r="P752" s="29" t="str">
        <f t="shared" si="974"/>
        <v>-</v>
      </c>
      <c r="Q752" s="29" t="str">
        <f t="shared" si="975"/>
        <v>節</v>
      </c>
      <c r="R752" s="29" t="str">
        <f t="shared" si="976"/>
        <v>-</v>
      </c>
      <c r="U752" s="9" t="s">
        <v>1105</v>
      </c>
      <c r="V752" s="136" t="str">
        <f t="shared" si="956"/>
        <v/>
      </c>
      <c r="X752" s="9">
        <f t="shared" si="957"/>
        <v>1</v>
      </c>
      <c r="Y752" s="9">
        <f t="shared" si="958"/>
        <v>1</v>
      </c>
      <c r="Z752" s="9">
        <f t="shared" si="959"/>
        <v>1</v>
      </c>
      <c r="AA752" s="9">
        <f t="shared" si="960"/>
        <v>1</v>
      </c>
      <c r="AB752" s="11" t="str">
        <f t="shared" si="961"/>
        <v xml:space="preserve">②
</v>
      </c>
      <c r="AD752" s="43">
        <f t="shared" si="962"/>
        <v>0</v>
      </c>
      <c r="AE752" s="43">
        <f t="shared" si="963"/>
        <v>8.5</v>
      </c>
      <c r="AF752" s="43">
        <f t="shared" si="964"/>
        <v>0</v>
      </c>
      <c r="AH752" s="12" t="str">
        <f t="shared" si="965"/>
        <v>20款　寄付金</v>
      </c>
      <c r="AI752" s="12" t="str">
        <f t="shared" si="966"/>
        <v>1項　寄付金</v>
      </c>
      <c r="AJ752" s="12" t="str">
        <f t="shared" si="967"/>
        <v>14目　教育費寄付金</v>
      </c>
      <c r="AK752" s="12" t="str">
        <f t="shared" si="968"/>
        <v>1節　教育費寄付金</v>
      </c>
      <c r="AM752" s="12" t="str">
        <f t="shared" si="969"/>
        <v>20款　寄付金1項　寄付金14目　教育費寄付金1節　教育費寄付金</v>
      </c>
      <c r="AP752" s="12" t="str">
        <f t="shared" si="970"/>
        <v>20款　寄付金1項　寄付金14目　教育費寄付金1節　教育費寄付金</v>
      </c>
      <c r="AQ752" s="9" t="str">
        <f t="shared" si="971"/>
        <v>20款　寄付金1項　寄付金14目　教育費寄付金1節　教育費寄付金</v>
      </c>
    </row>
    <row r="753" spans="1:43" ht="26.4">
      <c r="A753" s="90">
        <f t="shared" si="955"/>
        <v>746</v>
      </c>
      <c r="B753" s="45"/>
      <c r="C753" s="45"/>
      <c r="D753" s="45"/>
      <c r="E753" s="135"/>
      <c r="F753" s="107" t="s">
        <v>544</v>
      </c>
      <c r="G753" s="47" t="s">
        <v>101</v>
      </c>
      <c r="H753" s="41">
        <v>30000</v>
      </c>
      <c r="I753" s="41"/>
      <c r="J753" s="41">
        <f t="shared" si="977"/>
        <v>-30000</v>
      </c>
      <c r="K753" s="42"/>
      <c r="L753" s="121"/>
      <c r="M753" s="115" t="str">
        <f t="shared" si="978"/>
        <v/>
      </c>
      <c r="N753" s="29" t="str">
        <f t="shared" si="972"/>
        <v>-</v>
      </c>
      <c r="O753" s="29" t="str">
        <f t="shared" si="973"/>
        <v>-</v>
      </c>
      <c r="P753" s="29" t="str">
        <f t="shared" si="974"/>
        <v>-</v>
      </c>
      <c r="Q753" s="29" t="str">
        <f t="shared" si="975"/>
        <v>-</v>
      </c>
      <c r="R753" s="29" t="str">
        <f t="shared" si="976"/>
        <v>事項</v>
      </c>
      <c r="U753" s="9" t="s">
        <v>1105</v>
      </c>
      <c r="V753" s="136" t="str">
        <f t="shared" si="956"/>
        <v>経済戦略局</v>
      </c>
      <c r="X753" s="9">
        <f t="shared" si="957"/>
        <v>1</v>
      </c>
      <c r="Y753" s="9">
        <f t="shared" si="958"/>
        <v>1</v>
      </c>
      <c r="Z753" s="9">
        <f t="shared" si="959"/>
        <v>1</v>
      </c>
      <c r="AA753" s="9">
        <f t="shared" si="960"/>
        <v>1</v>
      </c>
      <c r="AB753" s="11" t="str">
        <f t="shared" si="961"/>
        <v xml:space="preserve">②
</v>
      </c>
      <c r="AD753" s="43">
        <f t="shared" si="962"/>
        <v>0</v>
      </c>
      <c r="AE753" s="43">
        <f t="shared" si="963"/>
        <v>0</v>
      </c>
      <c r="AF753" s="43">
        <f t="shared" si="964"/>
        <v>17</v>
      </c>
      <c r="AH753" s="12" t="str">
        <f t="shared" si="965"/>
        <v>20款　寄付金</v>
      </c>
      <c r="AI753" s="12" t="str">
        <f t="shared" si="966"/>
        <v>1項　寄付金</v>
      </c>
      <c r="AJ753" s="12" t="str">
        <f t="shared" si="967"/>
        <v>14目　教育費寄付金</v>
      </c>
      <c r="AK753" s="12" t="str">
        <f t="shared" si="968"/>
        <v>事項</v>
      </c>
      <c r="AM753" s="12">
        <f t="shared" si="969"/>
        <v>0</v>
      </c>
      <c r="AP753" s="12" t="str">
        <f t="shared" si="970"/>
        <v>20款　寄付金1項　寄付金14目　教育費寄付金1節　教育費寄付金</v>
      </c>
      <c r="AQ753" s="9" t="str">
        <f t="shared" si="971"/>
        <v>20款　寄付金1項　寄付金14目　教育費寄付金1節　教育費寄付金経済戦略局</v>
      </c>
    </row>
    <row r="754" spans="1:43" ht="26.4">
      <c r="A754" s="90">
        <f t="shared" si="955"/>
        <v>747</v>
      </c>
      <c r="B754" s="45"/>
      <c r="C754" s="45"/>
      <c r="D754" s="48"/>
      <c r="E754" s="135"/>
      <c r="F754" s="107" t="s">
        <v>996</v>
      </c>
      <c r="G754" s="47" t="s">
        <v>974</v>
      </c>
      <c r="H754" s="41">
        <v>4584</v>
      </c>
      <c r="I754" s="41"/>
      <c r="J754" s="41">
        <f t="shared" si="977"/>
        <v>-4584</v>
      </c>
      <c r="K754" s="42"/>
      <c r="L754" s="121"/>
      <c r="M754" s="115" t="str">
        <f t="shared" si="978"/>
        <v/>
      </c>
      <c r="N754" s="29" t="str">
        <f t="shared" si="972"/>
        <v>-</v>
      </c>
      <c r="O754" s="29" t="str">
        <f t="shared" si="973"/>
        <v>-</v>
      </c>
      <c r="P754" s="29" t="str">
        <f t="shared" si="974"/>
        <v>-</v>
      </c>
      <c r="Q754" s="29" t="str">
        <f t="shared" si="975"/>
        <v>-</v>
      </c>
      <c r="R754" s="29" t="str">
        <f t="shared" si="976"/>
        <v>事項</v>
      </c>
      <c r="U754" s="9" t="s">
        <v>1105</v>
      </c>
      <c r="V754" s="136" t="str">
        <f t="shared" si="956"/>
        <v>教育委員会
事務局</v>
      </c>
      <c r="X754" s="9">
        <f t="shared" si="957"/>
        <v>1</v>
      </c>
      <c r="Y754" s="9">
        <f t="shared" si="958"/>
        <v>1</v>
      </c>
      <c r="Z754" s="9">
        <f t="shared" si="959"/>
        <v>1</v>
      </c>
      <c r="AA754" s="9">
        <f t="shared" si="960"/>
        <v>1</v>
      </c>
      <c r="AB754" s="11" t="str">
        <f t="shared" si="961"/>
        <v xml:space="preserve">②
</v>
      </c>
      <c r="AD754" s="43">
        <f t="shared" si="962"/>
        <v>0</v>
      </c>
      <c r="AE754" s="43">
        <f t="shared" si="963"/>
        <v>0</v>
      </c>
      <c r="AF754" s="43">
        <f t="shared" si="964"/>
        <v>13</v>
      </c>
      <c r="AH754" s="12" t="str">
        <f t="shared" si="965"/>
        <v>20款　寄付金</v>
      </c>
      <c r="AI754" s="12" t="str">
        <f t="shared" si="966"/>
        <v>1項　寄付金</v>
      </c>
      <c r="AJ754" s="12" t="str">
        <f t="shared" si="967"/>
        <v>14目　教育費寄付金</v>
      </c>
      <c r="AK754" s="12" t="str">
        <f t="shared" si="968"/>
        <v>事項</v>
      </c>
      <c r="AM754" s="12">
        <f t="shared" si="969"/>
        <v>0</v>
      </c>
      <c r="AP754" s="12" t="str">
        <f t="shared" si="970"/>
        <v>20款　寄付金1項　寄付金14目　教育費寄付金1節　教育費寄付金</v>
      </c>
      <c r="AQ754" s="9" t="str">
        <f t="shared" si="971"/>
        <v>20款　寄付金1項　寄付金14目　教育費寄付金1節　教育費寄付金教育委員会
事務局</v>
      </c>
    </row>
    <row r="755" spans="1:43" ht="26.4">
      <c r="A755" s="90">
        <f t="shared" si="955"/>
        <v>748</v>
      </c>
      <c r="B755" s="331" t="s">
        <v>912</v>
      </c>
      <c r="C755" s="332"/>
      <c r="D755" s="332"/>
      <c r="E755" s="333"/>
      <c r="F755" s="39"/>
      <c r="G755" s="40"/>
      <c r="H755" s="41">
        <f>SUMIFS(H$8:H$1151,$U$8:$U$1151,$U755,$O$8:$O$1151,$O$9)</f>
        <v>104322392</v>
      </c>
      <c r="I755" s="41">
        <f>SUMIFS($I$8:$I$1151,$U$8:$U$1151,$U755,$O$8:$O$1151,$O$9)</f>
        <v>0</v>
      </c>
      <c r="J755" s="41">
        <f t="shared" si="977"/>
        <v>-104322392</v>
      </c>
      <c r="K755" s="42"/>
      <c r="L755" s="120"/>
      <c r="M755" s="114" t="str">
        <f t="shared" si="978"/>
        <v/>
      </c>
      <c r="N755" s="29" t="str">
        <f t="shared" si="972"/>
        <v>款</v>
      </c>
      <c r="O755" s="29" t="str">
        <f t="shared" si="973"/>
        <v>-</v>
      </c>
      <c r="P755" s="29" t="str">
        <f t="shared" si="974"/>
        <v>-</v>
      </c>
      <c r="Q755" s="29" t="str">
        <f t="shared" si="975"/>
        <v>-</v>
      </c>
      <c r="R755" s="29" t="str">
        <f t="shared" si="976"/>
        <v>-</v>
      </c>
      <c r="U755" s="9" t="s">
        <v>1106</v>
      </c>
      <c r="V755" s="136" t="str">
        <f t="shared" si="956"/>
        <v/>
      </c>
      <c r="X755" s="9">
        <f t="shared" si="957"/>
        <v>1</v>
      </c>
      <c r="Y755" s="9">
        <f t="shared" si="958"/>
        <v>1</v>
      </c>
      <c r="Z755" s="9">
        <f t="shared" si="959"/>
        <v>1</v>
      </c>
      <c r="AA755" s="9">
        <f t="shared" si="960"/>
        <v>1</v>
      </c>
      <c r="AB755" s="11" t="str">
        <f t="shared" si="961"/>
        <v xml:space="preserve">②
</v>
      </c>
      <c r="AD755" s="43">
        <f t="shared" si="962"/>
        <v>0</v>
      </c>
      <c r="AE755" s="43">
        <f t="shared" si="963"/>
        <v>0</v>
      </c>
      <c r="AF755" s="43">
        <f t="shared" si="964"/>
        <v>0</v>
      </c>
      <c r="AH755" s="12" t="str">
        <f t="shared" si="965"/>
        <v>21款　繰入金</v>
      </c>
      <c r="AI755" s="12">
        <f t="shared" si="966"/>
        <v>0</v>
      </c>
      <c r="AJ755" s="12">
        <f t="shared" si="967"/>
        <v>0</v>
      </c>
      <c r="AK755" s="12">
        <f t="shared" si="968"/>
        <v>0</v>
      </c>
      <c r="AM755" s="12" t="str">
        <f t="shared" si="969"/>
        <v>21款　繰入金</v>
      </c>
      <c r="AP755" s="12" t="str">
        <f t="shared" si="970"/>
        <v>21款　繰入金</v>
      </c>
      <c r="AQ755" s="9" t="str">
        <f t="shared" si="971"/>
        <v>21款　繰入金</v>
      </c>
    </row>
    <row r="756" spans="1:43" ht="26.4">
      <c r="A756" s="90">
        <f t="shared" si="955"/>
        <v>749</v>
      </c>
      <c r="B756" s="52"/>
      <c r="C756" s="331" t="s">
        <v>308</v>
      </c>
      <c r="D756" s="332"/>
      <c r="E756" s="333"/>
      <c r="F756" s="39"/>
      <c r="G756" s="40"/>
      <c r="H756" s="41">
        <f>SUM(H757,H759,H761,H763,H765,H767)</f>
        <v>5061656</v>
      </c>
      <c r="I756" s="41">
        <f>SUM(I757,I759,I761,I763,I765,I767)</f>
        <v>0</v>
      </c>
      <c r="J756" s="41">
        <f t="shared" si="977"/>
        <v>-5061656</v>
      </c>
      <c r="K756" s="42"/>
      <c r="L756" s="121"/>
      <c r="M756" s="115" t="str">
        <f t="shared" si="978"/>
        <v/>
      </c>
      <c r="N756" s="29" t="str">
        <f t="shared" si="972"/>
        <v>-</v>
      </c>
      <c r="O756" s="29" t="str">
        <f t="shared" si="973"/>
        <v>項</v>
      </c>
      <c r="P756" s="29" t="str">
        <f t="shared" si="974"/>
        <v>-</v>
      </c>
      <c r="Q756" s="29" t="str">
        <f t="shared" si="975"/>
        <v>-</v>
      </c>
      <c r="R756" s="29" t="str">
        <f t="shared" si="976"/>
        <v>-</v>
      </c>
      <c r="U756" s="9" t="s">
        <v>1106</v>
      </c>
      <c r="V756" s="136" t="str">
        <f t="shared" si="956"/>
        <v/>
      </c>
      <c r="X756" s="9">
        <f t="shared" si="957"/>
        <v>1</v>
      </c>
      <c r="Y756" s="9">
        <f t="shared" si="958"/>
        <v>1</v>
      </c>
      <c r="Z756" s="9">
        <f t="shared" si="959"/>
        <v>1</v>
      </c>
      <c r="AA756" s="9">
        <f t="shared" si="960"/>
        <v>1</v>
      </c>
      <c r="AB756" s="11" t="str">
        <f t="shared" si="961"/>
        <v xml:space="preserve">②
</v>
      </c>
      <c r="AD756" s="43">
        <f t="shared" si="962"/>
        <v>0</v>
      </c>
      <c r="AE756" s="43">
        <f t="shared" si="963"/>
        <v>0</v>
      </c>
      <c r="AF756" s="43">
        <f t="shared" si="964"/>
        <v>0</v>
      </c>
      <c r="AH756" s="12" t="str">
        <f t="shared" si="965"/>
        <v>21款　繰入金</v>
      </c>
      <c r="AI756" s="12" t="str">
        <f t="shared" si="966"/>
        <v>1項　特別会計繰入金</v>
      </c>
      <c r="AJ756" s="12">
        <f t="shared" si="967"/>
        <v>0</v>
      </c>
      <c r="AK756" s="12" t="str">
        <f t="shared" si="968"/>
        <v>事項</v>
      </c>
      <c r="AM756" s="12" t="str">
        <f t="shared" si="969"/>
        <v>21款　繰入金1項　特別会計繰入金</v>
      </c>
      <c r="AP756" s="12" t="str">
        <f t="shared" si="970"/>
        <v>21款　繰入金1項　特別会計繰入金</v>
      </c>
      <c r="AQ756" s="9" t="str">
        <f t="shared" si="971"/>
        <v>21款　繰入金1項　特別会計繰入金</v>
      </c>
    </row>
    <row r="757" spans="1:43" ht="26.4">
      <c r="A757" s="90">
        <f t="shared" si="955"/>
        <v>750</v>
      </c>
      <c r="B757" s="45"/>
      <c r="C757" s="45"/>
      <c r="D757" s="331" t="s">
        <v>926</v>
      </c>
      <c r="E757" s="333"/>
      <c r="F757" s="46"/>
      <c r="G757" s="47"/>
      <c r="H757" s="41">
        <f>SUM(H758)</f>
        <v>1744</v>
      </c>
      <c r="I757" s="41">
        <f>SUM(I758)</f>
        <v>0</v>
      </c>
      <c r="J757" s="41">
        <f t="shared" si="977"/>
        <v>-1744</v>
      </c>
      <c r="K757" s="42"/>
      <c r="L757" s="121"/>
      <c r="M757" s="115" t="str">
        <f t="shared" si="978"/>
        <v/>
      </c>
      <c r="N757" s="29" t="str">
        <f t="shared" si="972"/>
        <v>-</v>
      </c>
      <c r="O757" s="29" t="str">
        <f t="shared" si="973"/>
        <v>-</v>
      </c>
      <c r="P757" s="29" t="str">
        <f t="shared" si="974"/>
        <v>目</v>
      </c>
      <c r="Q757" s="29" t="str">
        <f t="shared" si="975"/>
        <v>-</v>
      </c>
      <c r="R757" s="29" t="str">
        <f t="shared" si="976"/>
        <v>-</v>
      </c>
      <c r="U757" s="9" t="s">
        <v>1106</v>
      </c>
      <c r="V757" s="136" t="str">
        <f t="shared" si="956"/>
        <v/>
      </c>
      <c r="X757" s="9">
        <f t="shared" si="957"/>
        <v>1</v>
      </c>
      <c r="Y757" s="9">
        <f t="shared" si="958"/>
        <v>1</v>
      </c>
      <c r="Z757" s="9">
        <f t="shared" si="959"/>
        <v>1</v>
      </c>
      <c r="AA757" s="9">
        <f t="shared" si="960"/>
        <v>1</v>
      </c>
      <c r="AB757" s="11" t="str">
        <f t="shared" si="961"/>
        <v xml:space="preserve">②
</v>
      </c>
      <c r="AD757" s="43">
        <f t="shared" si="962"/>
        <v>13.5</v>
      </c>
      <c r="AE757" s="43">
        <f t="shared" si="963"/>
        <v>0</v>
      </c>
      <c r="AF757" s="43">
        <f t="shared" si="964"/>
        <v>0</v>
      </c>
      <c r="AH757" s="12" t="str">
        <f t="shared" si="965"/>
        <v>21款　繰入金</v>
      </c>
      <c r="AI757" s="12" t="str">
        <f t="shared" si="966"/>
        <v>1項　特別会計繰入金</v>
      </c>
      <c r="AJ757" s="12" t="str">
        <f t="shared" si="967"/>
        <v>1目　食肉市場事業会計繰入金</v>
      </c>
      <c r="AK757" s="12">
        <f t="shared" si="968"/>
        <v>0</v>
      </c>
      <c r="AM757" s="12" t="str">
        <f t="shared" si="969"/>
        <v>21款　繰入金1項　特別会計繰入金1目　食肉市場事業会計繰入金</v>
      </c>
      <c r="AP757" s="12" t="str">
        <f t="shared" si="970"/>
        <v>21款　繰入金1項　特別会計繰入金1目　食肉市場事業会計繰入金</v>
      </c>
      <c r="AQ757" s="9" t="str">
        <f t="shared" si="971"/>
        <v>21款　繰入金1項　特別会計繰入金1目　食肉市場事業会計繰入金</v>
      </c>
    </row>
    <row r="758" spans="1:43" ht="39.6">
      <c r="A758" s="90">
        <f t="shared" si="955"/>
        <v>751</v>
      </c>
      <c r="B758" s="45"/>
      <c r="C758" s="45"/>
      <c r="D758" s="45"/>
      <c r="E758" s="108" t="s">
        <v>1016</v>
      </c>
      <c r="F758" s="46" t="s">
        <v>1383</v>
      </c>
      <c r="G758" s="47" t="s">
        <v>101</v>
      </c>
      <c r="H758" s="41">
        <v>1744</v>
      </c>
      <c r="I758" s="41"/>
      <c r="J758" s="41">
        <f t="shared" si="977"/>
        <v>-1744</v>
      </c>
      <c r="K758" s="42"/>
      <c r="L758" s="121"/>
      <c r="M758" s="115" t="str">
        <f t="shared" si="978"/>
        <v/>
      </c>
      <c r="N758" s="29" t="str">
        <f t="shared" si="972"/>
        <v>-</v>
      </c>
      <c r="O758" s="29" t="str">
        <f t="shared" si="973"/>
        <v>-</v>
      </c>
      <c r="P758" s="29" t="str">
        <f t="shared" si="974"/>
        <v>-</v>
      </c>
      <c r="Q758" s="29" t="str">
        <f t="shared" si="975"/>
        <v>節</v>
      </c>
      <c r="R758" s="29" t="str">
        <f t="shared" si="976"/>
        <v>事項</v>
      </c>
      <c r="U758" s="9" t="s">
        <v>1106</v>
      </c>
      <c r="V758" s="136" t="str">
        <f t="shared" si="956"/>
        <v>経済戦略局</v>
      </c>
      <c r="X758" s="9">
        <f t="shared" si="957"/>
        <v>1</v>
      </c>
      <c r="Y758" s="9">
        <f t="shared" si="958"/>
        <v>1</v>
      </c>
      <c r="Z758" s="9">
        <f t="shared" si="959"/>
        <v>2</v>
      </c>
      <c r="AA758" s="9">
        <f t="shared" si="960"/>
        <v>2</v>
      </c>
      <c r="AB758" s="11" t="str">
        <f t="shared" si="961"/>
        <v xml:space="preserve">③
</v>
      </c>
      <c r="AD758" s="43">
        <f t="shared" si="962"/>
        <v>0</v>
      </c>
      <c r="AE758" s="43">
        <f t="shared" si="963"/>
        <v>7.5</v>
      </c>
      <c r="AF758" s="43">
        <f t="shared" si="964"/>
        <v>20</v>
      </c>
      <c r="AH758" s="12" t="str">
        <f t="shared" si="965"/>
        <v>21款　繰入金</v>
      </c>
      <c r="AI758" s="12" t="str">
        <f t="shared" si="966"/>
        <v>1項　特別会計繰入金</v>
      </c>
      <c r="AJ758" s="12" t="str">
        <f t="shared" si="967"/>
        <v>1目　食肉市場事業会計繰入金</v>
      </c>
      <c r="AK758" s="12" t="str">
        <f t="shared" si="968"/>
        <v>1節　貸付金収入</v>
      </c>
      <c r="AM758" s="12" t="str">
        <f t="shared" si="969"/>
        <v>21款　繰入金1項　特別会計繰入金1目　食肉市場事業会計繰入金1節　貸付金収入</v>
      </c>
      <c r="AP758" s="12" t="str">
        <f t="shared" si="970"/>
        <v>21款　繰入金1項　特別会計繰入金1目　食肉市場事業会計繰入金1節　貸付金収入</v>
      </c>
      <c r="AQ758" s="9" t="str">
        <f t="shared" si="971"/>
        <v>21款　繰入金1項　特別会計繰入金1目　食肉市場事業会計繰入金1節　貸付金収入経済戦略局</v>
      </c>
    </row>
    <row r="759" spans="1:43" ht="26.4">
      <c r="A759" s="90">
        <f t="shared" si="955"/>
        <v>752</v>
      </c>
      <c r="B759" s="45"/>
      <c r="C759" s="45"/>
      <c r="D759" s="331" t="s">
        <v>927</v>
      </c>
      <c r="E759" s="333"/>
      <c r="F759" s="46"/>
      <c r="G759" s="47"/>
      <c r="H759" s="41">
        <f>SUM(H760)</f>
        <v>1581744</v>
      </c>
      <c r="I759" s="41">
        <f>SUM(I760)</f>
        <v>0</v>
      </c>
      <c r="J759" s="41">
        <f t="shared" si="977"/>
        <v>-1581744</v>
      </c>
      <c r="K759" s="42"/>
      <c r="L759" s="121"/>
      <c r="M759" s="115" t="str">
        <f t="shared" si="978"/>
        <v/>
      </c>
      <c r="N759" s="29" t="str">
        <f t="shared" si="972"/>
        <v>-</v>
      </c>
      <c r="O759" s="29" t="str">
        <f t="shared" si="973"/>
        <v>-</v>
      </c>
      <c r="P759" s="29" t="str">
        <f t="shared" si="974"/>
        <v>目</v>
      </c>
      <c r="Q759" s="29" t="str">
        <f t="shared" si="975"/>
        <v>-</v>
      </c>
      <c r="R759" s="29" t="str">
        <f t="shared" si="976"/>
        <v>-</v>
      </c>
      <c r="U759" s="9" t="s">
        <v>1106</v>
      </c>
      <c r="V759" s="136" t="str">
        <f t="shared" si="956"/>
        <v/>
      </c>
      <c r="X759" s="9">
        <f t="shared" si="957"/>
        <v>1</v>
      </c>
      <c r="Y759" s="9">
        <f t="shared" si="958"/>
        <v>1</v>
      </c>
      <c r="Z759" s="9">
        <f t="shared" si="959"/>
        <v>1</v>
      </c>
      <c r="AA759" s="9">
        <f t="shared" si="960"/>
        <v>1</v>
      </c>
      <c r="AB759" s="11" t="str">
        <f t="shared" si="961"/>
        <v xml:space="preserve">②
</v>
      </c>
      <c r="AD759" s="43">
        <f t="shared" si="962"/>
        <v>12.5</v>
      </c>
      <c r="AE759" s="43">
        <f t="shared" si="963"/>
        <v>0</v>
      </c>
      <c r="AF759" s="43">
        <f t="shared" si="964"/>
        <v>0</v>
      </c>
      <c r="AH759" s="12" t="str">
        <f t="shared" si="965"/>
        <v>21款　繰入金</v>
      </c>
      <c r="AI759" s="12" t="str">
        <f t="shared" si="966"/>
        <v>1項　特別会計繰入金</v>
      </c>
      <c r="AJ759" s="12" t="str">
        <f t="shared" si="967"/>
        <v>2目　駐車場事業会計繰入金</v>
      </c>
      <c r="AK759" s="12">
        <f t="shared" si="968"/>
        <v>0</v>
      </c>
      <c r="AM759" s="12" t="str">
        <f t="shared" si="969"/>
        <v>21款　繰入金1項　特別会計繰入金2目　駐車場事業会計繰入金</v>
      </c>
      <c r="AP759" s="12" t="str">
        <f t="shared" si="970"/>
        <v>21款　繰入金1項　特別会計繰入金2目　駐車場事業会計繰入金</v>
      </c>
      <c r="AQ759" s="9" t="str">
        <f t="shared" si="971"/>
        <v>21款　繰入金1項　特別会計繰入金2目　駐車場事業会計繰入金</v>
      </c>
    </row>
    <row r="760" spans="1:43" ht="26.4">
      <c r="A760" s="90">
        <f t="shared" si="955"/>
        <v>753</v>
      </c>
      <c r="B760" s="45"/>
      <c r="C760" s="45"/>
      <c r="D760" s="45"/>
      <c r="E760" s="108" t="s">
        <v>309</v>
      </c>
      <c r="F760" s="46" t="s">
        <v>761</v>
      </c>
      <c r="G760" s="47" t="s">
        <v>83</v>
      </c>
      <c r="H760" s="41">
        <v>1581744</v>
      </c>
      <c r="I760" s="41"/>
      <c r="J760" s="41">
        <f t="shared" si="977"/>
        <v>-1581744</v>
      </c>
      <c r="K760" s="42"/>
      <c r="L760" s="121"/>
      <c r="M760" s="115" t="str">
        <f t="shared" si="978"/>
        <v/>
      </c>
      <c r="N760" s="29" t="str">
        <f t="shared" si="972"/>
        <v>-</v>
      </c>
      <c r="O760" s="29" t="str">
        <f t="shared" si="973"/>
        <v>-</v>
      </c>
      <c r="P760" s="29" t="str">
        <f t="shared" si="974"/>
        <v>-</v>
      </c>
      <c r="Q760" s="29" t="str">
        <f t="shared" si="975"/>
        <v>節</v>
      </c>
      <c r="R760" s="29" t="str">
        <f t="shared" si="976"/>
        <v>事項</v>
      </c>
      <c r="U760" s="9" t="s">
        <v>1106</v>
      </c>
      <c r="V760" s="136" t="str">
        <f t="shared" si="956"/>
        <v>建設局</v>
      </c>
      <c r="X760" s="9">
        <f t="shared" si="957"/>
        <v>1</v>
      </c>
      <c r="Y760" s="9">
        <f t="shared" si="958"/>
        <v>1</v>
      </c>
      <c r="Z760" s="9">
        <f t="shared" si="959"/>
        <v>1</v>
      </c>
      <c r="AA760" s="9">
        <f t="shared" si="960"/>
        <v>1</v>
      </c>
      <c r="AB760" s="11" t="str">
        <f t="shared" si="961"/>
        <v xml:space="preserve">②
</v>
      </c>
      <c r="AD760" s="43">
        <f t="shared" si="962"/>
        <v>0</v>
      </c>
      <c r="AE760" s="43">
        <f t="shared" si="963"/>
        <v>5.5</v>
      </c>
      <c r="AF760" s="43">
        <f t="shared" si="964"/>
        <v>13</v>
      </c>
      <c r="AH760" s="12" t="str">
        <f t="shared" si="965"/>
        <v>21款　繰入金</v>
      </c>
      <c r="AI760" s="12" t="str">
        <f t="shared" si="966"/>
        <v>1項　特別会計繰入金</v>
      </c>
      <c r="AJ760" s="12" t="str">
        <f t="shared" si="967"/>
        <v>2目　駐車場事業会計繰入金</v>
      </c>
      <c r="AK760" s="12" t="str">
        <f t="shared" si="968"/>
        <v>1節　負担金</v>
      </c>
      <c r="AM760" s="12" t="str">
        <f t="shared" si="969"/>
        <v>21款　繰入金1項　特別会計繰入金2目　駐車場事業会計繰入金1節　負担金</v>
      </c>
      <c r="AP760" s="12" t="str">
        <f t="shared" si="970"/>
        <v>21款　繰入金1項　特別会計繰入金2目　駐車場事業会計繰入金1節　負担金</v>
      </c>
      <c r="AQ760" s="9" t="str">
        <f t="shared" si="971"/>
        <v>21款　繰入金1項　特別会計繰入金2目　駐車場事業会計繰入金1節　負担金建設局</v>
      </c>
    </row>
    <row r="761" spans="1:43" ht="39.6">
      <c r="A761" s="90">
        <f t="shared" si="955"/>
        <v>754</v>
      </c>
      <c r="B761" s="45"/>
      <c r="C761" s="45"/>
      <c r="D761" s="331" t="s">
        <v>928</v>
      </c>
      <c r="E761" s="333"/>
      <c r="F761" s="46"/>
      <c r="G761" s="47"/>
      <c r="H761" s="41">
        <f>SUM(H762)</f>
        <v>108674</v>
      </c>
      <c r="I761" s="41">
        <f>SUM(I762)</f>
        <v>0</v>
      </c>
      <c r="J761" s="41">
        <f t="shared" si="977"/>
        <v>-108674</v>
      </c>
      <c r="K761" s="42"/>
      <c r="L761" s="121"/>
      <c r="M761" s="115" t="str">
        <f t="shared" si="978"/>
        <v/>
      </c>
      <c r="N761" s="29" t="str">
        <f t="shared" si="972"/>
        <v>-</v>
      </c>
      <c r="O761" s="29" t="str">
        <f t="shared" si="973"/>
        <v>-</v>
      </c>
      <c r="P761" s="29" t="str">
        <f t="shared" si="974"/>
        <v>目</v>
      </c>
      <c r="Q761" s="29" t="str">
        <f t="shared" si="975"/>
        <v>-</v>
      </c>
      <c r="R761" s="29" t="str">
        <f t="shared" si="976"/>
        <v>-</v>
      </c>
      <c r="U761" s="9" t="s">
        <v>1106</v>
      </c>
      <c r="V761" s="136" t="str">
        <f t="shared" si="956"/>
        <v/>
      </c>
      <c r="X761" s="9">
        <f t="shared" si="957"/>
        <v>2</v>
      </c>
      <c r="Y761" s="9">
        <f t="shared" si="958"/>
        <v>1</v>
      </c>
      <c r="Z761" s="9">
        <f t="shared" si="959"/>
        <v>1</v>
      </c>
      <c r="AA761" s="9">
        <f t="shared" si="960"/>
        <v>2</v>
      </c>
      <c r="AB761" s="11" t="str">
        <f t="shared" si="961"/>
        <v xml:space="preserve">③
</v>
      </c>
      <c r="AD761" s="43">
        <f t="shared" si="962"/>
        <v>19.5</v>
      </c>
      <c r="AE761" s="43">
        <f t="shared" si="963"/>
        <v>0</v>
      </c>
      <c r="AF761" s="43">
        <f t="shared" si="964"/>
        <v>0</v>
      </c>
      <c r="AH761" s="12" t="str">
        <f t="shared" si="965"/>
        <v>21款　繰入金</v>
      </c>
      <c r="AI761" s="12" t="str">
        <f t="shared" si="966"/>
        <v>1項　特別会計繰入金</v>
      </c>
      <c r="AJ761" s="12" t="str">
        <f t="shared" si="967"/>
        <v>3目　母子父子寡婦福祉貸付資金会計繰入金</v>
      </c>
      <c r="AK761" s="12">
        <f t="shared" si="968"/>
        <v>0</v>
      </c>
      <c r="AM761" s="12" t="str">
        <f t="shared" si="969"/>
        <v>21款　繰入金1項　特別会計繰入金3目　母子父子寡婦福祉貸付資金会計繰入金</v>
      </c>
      <c r="AP761" s="12" t="str">
        <f t="shared" si="970"/>
        <v>21款　繰入金1項　特別会計繰入金3目　母子父子寡婦福祉貸付資金会計繰入金</v>
      </c>
      <c r="AQ761" s="9" t="str">
        <f t="shared" si="971"/>
        <v>21款　繰入金1項　特別会計繰入金3目　母子父子寡婦福祉貸付資金会計繰入金</v>
      </c>
    </row>
    <row r="762" spans="1:43" ht="39.6">
      <c r="A762" s="90">
        <f t="shared" si="955"/>
        <v>755</v>
      </c>
      <c r="B762" s="45"/>
      <c r="C762" s="45"/>
      <c r="D762" s="44"/>
      <c r="E762" s="107" t="s">
        <v>698</v>
      </c>
      <c r="F762" s="46" t="s">
        <v>672</v>
      </c>
      <c r="G762" s="47" t="s">
        <v>614</v>
      </c>
      <c r="H762" s="41">
        <v>108674</v>
      </c>
      <c r="I762" s="41"/>
      <c r="J762" s="41">
        <f t="shared" si="977"/>
        <v>-108674</v>
      </c>
      <c r="K762" s="42"/>
      <c r="L762" s="121"/>
      <c r="M762" s="115" t="str">
        <f t="shared" si="978"/>
        <v/>
      </c>
      <c r="N762" s="29" t="str">
        <f t="shared" si="972"/>
        <v>-</v>
      </c>
      <c r="O762" s="29" t="str">
        <f t="shared" si="973"/>
        <v>-</v>
      </c>
      <c r="P762" s="29" t="str">
        <f t="shared" si="974"/>
        <v>-</v>
      </c>
      <c r="Q762" s="29" t="str">
        <f t="shared" si="975"/>
        <v>節</v>
      </c>
      <c r="R762" s="29" t="str">
        <f t="shared" si="976"/>
        <v>事項</v>
      </c>
      <c r="U762" s="9" t="s">
        <v>1106</v>
      </c>
      <c r="V762" s="136" t="str">
        <f t="shared" si="956"/>
        <v>こども
青少年局</v>
      </c>
      <c r="X762" s="9">
        <f t="shared" si="957"/>
        <v>1</v>
      </c>
      <c r="Y762" s="9">
        <f t="shared" si="958"/>
        <v>1</v>
      </c>
      <c r="Z762" s="9">
        <f t="shared" si="959"/>
        <v>2</v>
      </c>
      <c r="AA762" s="9">
        <f t="shared" si="960"/>
        <v>2</v>
      </c>
      <c r="AB762" s="11" t="str">
        <f t="shared" si="961"/>
        <v xml:space="preserve">③
</v>
      </c>
      <c r="AD762" s="43">
        <f t="shared" si="962"/>
        <v>0</v>
      </c>
      <c r="AE762" s="43">
        <f t="shared" si="963"/>
        <v>5.5</v>
      </c>
      <c r="AF762" s="43">
        <f t="shared" si="964"/>
        <v>20</v>
      </c>
      <c r="AH762" s="12" t="str">
        <f t="shared" si="965"/>
        <v>21款　繰入金</v>
      </c>
      <c r="AI762" s="12" t="str">
        <f t="shared" si="966"/>
        <v>1項　特別会計繰入金</v>
      </c>
      <c r="AJ762" s="12" t="str">
        <f t="shared" si="967"/>
        <v>3目　母子父子寡婦福祉貸付資金会計繰入金</v>
      </c>
      <c r="AK762" s="12" t="str">
        <f t="shared" si="968"/>
        <v>1節　繰入金</v>
      </c>
      <c r="AM762" s="12" t="str">
        <f t="shared" si="969"/>
        <v>21款　繰入金1項　特別会計繰入金3目　母子父子寡婦福祉貸付資金会計繰入金1節　繰入金</v>
      </c>
      <c r="AP762" s="12" t="str">
        <f t="shared" si="970"/>
        <v>21款　繰入金1項　特別会計繰入金3目　母子父子寡婦福祉貸付資金会計繰入金1節　繰入金</v>
      </c>
      <c r="AQ762" s="9" t="str">
        <f t="shared" si="971"/>
        <v>21款　繰入金1項　特別会計繰入金3目　母子父子寡婦福祉貸付資金会計繰入金1節　繰入金こども
青少年局</v>
      </c>
    </row>
    <row r="763" spans="1:43" ht="26.4">
      <c r="A763" s="90">
        <f t="shared" si="955"/>
        <v>756</v>
      </c>
      <c r="B763" s="45"/>
      <c r="C763" s="45"/>
      <c r="D763" s="331" t="s">
        <v>929</v>
      </c>
      <c r="E763" s="333"/>
      <c r="F763" s="46"/>
      <c r="G763" s="47"/>
      <c r="H763" s="41">
        <f>SUM(H764)</f>
        <v>2560494</v>
      </c>
      <c r="I763" s="41">
        <f>SUM(I764)</f>
        <v>0</v>
      </c>
      <c r="J763" s="41">
        <f t="shared" si="977"/>
        <v>-2560494</v>
      </c>
      <c r="K763" s="42"/>
      <c r="L763" s="121"/>
      <c r="M763" s="115" t="str">
        <f t="shared" si="978"/>
        <v/>
      </c>
      <c r="N763" s="29" t="str">
        <f t="shared" si="972"/>
        <v>-</v>
      </c>
      <c r="O763" s="29" t="str">
        <f t="shared" si="973"/>
        <v>-</v>
      </c>
      <c r="P763" s="29" t="str">
        <f t="shared" si="974"/>
        <v>目</v>
      </c>
      <c r="Q763" s="29" t="str">
        <f t="shared" si="975"/>
        <v>-</v>
      </c>
      <c r="R763" s="29" t="str">
        <f t="shared" si="976"/>
        <v>-</v>
      </c>
      <c r="U763" s="9" t="s">
        <v>1106</v>
      </c>
      <c r="V763" s="136" t="str">
        <f t="shared" si="956"/>
        <v/>
      </c>
      <c r="X763" s="9">
        <f t="shared" si="957"/>
        <v>1</v>
      </c>
      <c r="Y763" s="9">
        <f t="shared" si="958"/>
        <v>1</v>
      </c>
      <c r="Z763" s="9">
        <f t="shared" si="959"/>
        <v>1</v>
      </c>
      <c r="AA763" s="9">
        <f t="shared" si="960"/>
        <v>1</v>
      </c>
      <c r="AB763" s="11" t="str">
        <f t="shared" si="961"/>
        <v xml:space="preserve">②
</v>
      </c>
      <c r="AD763" s="43">
        <f t="shared" si="962"/>
        <v>11.5</v>
      </c>
      <c r="AE763" s="43">
        <f t="shared" si="963"/>
        <v>0</v>
      </c>
      <c r="AF763" s="43">
        <f t="shared" si="964"/>
        <v>0</v>
      </c>
      <c r="AH763" s="12" t="str">
        <f t="shared" si="965"/>
        <v>21款　繰入金</v>
      </c>
      <c r="AI763" s="12" t="str">
        <f t="shared" si="966"/>
        <v>1項　特別会計繰入金</v>
      </c>
      <c r="AJ763" s="12" t="str">
        <f t="shared" si="967"/>
        <v>4目　港営事業会計繰入金</v>
      </c>
      <c r="AK763" s="12">
        <f t="shared" si="968"/>
        <v>0</v>
      </c>
      <c r="AM763" s="12" t="str">
        <f t="shared" si="969"/>
        <v>21款　繰入金1項　特別会計繰入金4目　港営事業会計繰入金</v>
      </c>
      <c r="AP763" s="12" t="str">
        <f t="shared" si="970"/>
        <v>21款　繰入金1項　特別会計繰入金4目　港営事業会計繰入金</v>
      </c>
      <c r="AQ763" s="9" t="str">
        <f t="shared" si="971"/>
        <v>21款　繰入金1項　特別会計繰入金4目　港営事業会計繰入金</v>
      </c>
    </row>
    <row r="764" spans="1:43" ht="27" thickBot="1">
      <c r="A764" s="165">
        <f t="shared" si="955"/>
        <v>757</v>
      </c>
      <c r="B764" s="153"/>
      <c r="C764" s="153"/>
      <c r="D764" s="153"/>
      <c r="E764" s="161" t="s">
        <v>309</v>
      </c>
      <c r="F764" s="156" t="s">
        <v>845</v>
      </c>
      <c r="G764" s="157" t="s">
        <v>492</v>
      </c>
      <c r="H764" s="158">
        <v>2560494</v>
      </c>
      <c r="I764" s="158"/>
      <c r="J764" s="158">
        <f t="shared" si="977"/>
        <v>-2560494</v>
      </c>
      <c r="K764" s="159"/>
      <c r="L764" s="160"/>
      <c r="M764" s="115" t="str">
        <f t="shared" si="978"/>
        <v/>
      </c>
      <c r="N764" s="29" t="str">
        <f t="shared" si="972"/>
        <v>-</v>
      </c>
      <c r="O764" s="29" t="str">
        <f t="shared" si="973"/>
        <v>-</v>
      </c>
      <c r="P764" s="29" t="str">
        <f t="shared" si="974"/>
        <v>-</v>
      </c>
      <c r="Q764" s="29" t="str">
        <f t="shared" si="975"/>
        <v>節</v>
      </c>
      <c r="R764" s="29" t="str">
        <f t="shared" si="976"/>
        <v>事項</v>
      </c>
      <c r="U764" s="9" t="s">
        <v>1106</v>
      </c>
      <c r="V764" s="136" t="str">
        <f t="shared" si="956"/>
        <v>港湾局</v>
      </c>
      <c r="X764" s="9">
        <f t="shared" si="957"/>
        <v>1</v>
      </c>
      <c r="Y764" s="9">
        <f t="shared" si="958"/>
        <v>1</v>
      </c>
      <c r="Z764" s="9">
        <f t="shared" si="959"/>
        <v>1</v>
      </c>
      <c r="AA764" s="9">
        <f t="shared" si="960"/>
        <v>1</v>
      </c>
      <c r="AB764" s="11" t="str">
        <f t="shared" si="961"/>
        <v xml:space="preserve">②
</v>
      </c>
      <c r="AD764" s="43">
        <f t="shared" si="962"/>
        <v>0</v>
      </c>
      <c r="AE764" s="43">
        <f t="shared" si="963"/>
        <v>5.5</v>
      </c>
      <c r="AF764" s="43">
        <f t="shared" si="964"/>
        <v>12</v>
      </c>
      <c r="AH764" s="12" t="str">
        <f t="shared" si="965"/>
        <v>21款　繰入金</v>
      </c>
      <c r="AI764" s="12" t="str">
        <f t="shared" si="966"/>
        <v>1項　特別会計繰入金</v>
      </c>
      <c r="AJ764" s="12" t="str">
        <f t="shared" si="967"/>
        <v>4目　港営事業会計繰入金</v>
      </c>
      <c r="AK764" s="12" t="str">
        <f t="shared" si="968"/>
        <v>1節　負担金</v>
      </c>
      <c r="AM764" s="12" t="str">
        <f t="shared" si="969"/>
        <v>21款　繰入金1項　特別会計繰入金4目　港営事業会計繰入金1節　負担金</v>
      </c>
      <c r="AP764" s="12" t="str">
        <f t="shared" si="970"/>
        <v>21款　繰入金1項　特別会計繰入金4目　港営事業会計繰入金1節　負担金</v>
      </c>
      <c r="AQ764" s="9" t="str">
        <f t="shared" si="971"/>
        <v>21款　繰入金1項　特別会計繰入金4目　港営事業会計繰入金1節　負担金港湾局</v>
      </c>
    </row>
    <row r="765" spans="1:43" ht="26.4">
      <c r="A765" s="148">
        <f t="shared" si="955"/>
        <v>758</v>
      </c>
      <c r="B765" s="45"/>
      <c r="C765" s="45"/>
      <c r="D765" s="366" t="s">
        <v>699</v>
      </c>
      <c r="E765" s="368"/>
      <c r="F765" s="93"/>
      <c r="G765" s="94"/>
      <c r="H765" s="51">
        <f>SUM(H766)</f>
        <v>788000</v>
      </c>
      <c r="I765" s="51">
        <f>SUM(I766)</f>
        <v>0</v>
      </c>
      <c r="J765" s="51">
        <f t="shared" si="977"/>
        <v>-788000</v>
      </c>
      <c r="K765" s="92"/>
      <c r="L765" s="122"/>
      <c r="M765" s="115" t="str">
        <f t="shared" si="978"/>
        <v/>
      </c>
      <c r="N765" s="29" t="str">
        <f t="shared" si="972"/>
        <v>-</v>
      </c>
      <c r="O765" s="29" t="str">
        <f t="shared" si="973"/>
        <v>-</v>
      </c>
      <c r="P765" s="29" t="str">
        <f t="shared" si="974"/>
        <v>目</v>
      </c>
      <c r="Q765" s="29" t="str">
        <f t="shared" si="975"/>
        <v>-</v>
      </c>
      <c r="R765" s="29" t="str">
        <f t="shared" si="976"/>
        <v>-</v>
      </c>
      <c r="U765" s="9" t="s">
        <v>1106</v>
      </c>
      <c r="V765" s="136" t="str">
        <f t="shared" si="956"/>
        <v/>
      </c>
      <c r="X765" s="9">
        <f t="shared" si="957"/>
        <v>1</v>
      </c>
      <c r="Y765" s="9">
        <f t="shared" si="958"/>
        <v>1</v>
      </c>
      <c r="Z765" s="9">
        <f t="shared" si="959"/>
        <v>1</v>
      </c>
      <c r="AA765" s="9">
        <f t="shared" si="960"/>
        <v>1</v>
      </c>
      <c r="AB765" s="11" t="str">
        <f t="shared" si="961"/>
        <v xml:space="preserve">②
</v>
      </c>
      <c r="AD765" s="43">
        <f t="shared" si="962"/>
        <v>11.5</v>
      </c>
      <c r="AE765" s="43">
        <f t="shared" si="963"/>
        <v>0</v>
      </c>
      <c r="AF765" s="43">
        <f t="shared" si="964"/>
        <v>0</v>
      </c>
      <c r="AH765" s="12" t="str">
        <f t="shared" si="965"/>
        <v>21款　繰入金</v>
      </c>
      <c r="AI765" s="12" t="str">
        <f t="shared" si="966"/>
        <v>1項　特別会計繰入金</v>
      </c>
      <c r="AJ765" s="12" t="str">
        <f t="shared" si="967"/>
        <v>5目　水道事業会計繰入金</v>
      </c>
      <c r="AK765" s="12">
        <f t="shared" si="968"/>
        <v>0</v>
      </c>
      <c r="AM765" s="12" t="str">
        <f t="shared" si="969"/>
        <v>21款　繰入金1項　特別会計繰入金5目　水道事業会計繰入金</v>
      </c>
      <c r="AP765" s="12" t="str">
        <f t="shared" si="970"/>
        <v>21款　繰入金1項　特別会計繰入金5目　水道事業会計繰入金</v>
      </c>
      <c r="AQ765" s="9" t="str">
        <f t="shared" si="971"/>
        <v>21款　繰入金1項　特別会計繰入金5目　水道事業会計繰入金</v>
      </c>
    </row>
    <row r="766" spans="1:43" ht="26.4">
      <c r="A766" s="148">
        <f t="shared" si="955"/>
        <v>759</v>
      </c>
      <c r="B766" s="45"/>
      <c r="C766" s="45"/>
      <c r="D766" s="45"/>
      <c r="E766" s="108" t="s">
        <v>309</v>
      </c>
      <c r="F766" s="93" t="s">
        <v>502</v>
      </c>
      <c r="G766" s="94" t="s">
        <v>494</v>
      </c>
      <c r="H766" s="51">
        <v>788000</v>
      </c>
      <c r="I766" s="51"/>
      <c r="J766" s="51">
        <f t="shared" si="977"/>
        <v>-788000</v>
      </c>
      <c r="K766" s="92"/>
      <c r="L766" s="122"/>
      <c r="M766" s="115" t="str">
        <f t="shared" si="978"/>
        <v/>
      </c>
      <c r="N766" s="29" t="str">
        <f t="shared" si="972"/>
        <v>-</v>
      </c>
      <c r="O766" s="29" t="str">
        <f t="shared" si="973"/>
        <v>-</v>
      </c>
      <c r="P766" s="29" t="str">
        <f t="shared" si="974"/>
        <v>-</v>
      </c>
      <c r="Q766" s="29" t="str">
        <f t="shared" si="975"/>
        <v>節</v>
      </c>
      <c r="R766" s="29" t="str">
        <f t="shared" si="976"/>
        <v>事項</v>
      </c>
      <c r="U766" s="9" t="s">
        <v>1106</v>
      </c>
      <c r="V766" s="136" t="str">
        <f t="shared" si="956"/>
        <v>財政局</v>
      </c>
      <c r="X766" s="9">
        <f t="shared" si="957"/>
        <v>1</v>
      </c>
      <c r="Y766" s="9">
        <f t="shared" si="958"/>
        <v>1</v>
      </c>
      <c r="Z766" s="9">
        <f t="shared" si="959"/>
        <v>1</v>
      </c>
      <c r="AA766" s="9">
        <f t="shared" si="960"/>
        <v>1</v>
      </c>
      <c r="AB766" s="11" t="str">
        <f t="shared" si="961"/>
        <v xml:space="preserve">②
</v>
      </c>
      <c r="AD766" s="43">
        <f t="shared" si="962"/>
        <v>0</v>
      </c>
      <c r="AE766" s="43">
        <f t="shared" si="963"/>
        <v>5.5</v>
      </c>
      <c r="AF766" s="43">
        <f t="shared" si="964"/>
        <v>5</v>
      </c>
      <c r="AH766" s="12" t="str">
        <f t="shared" si="965"/>
        <v>21款　繰入金</v>
      </c>
      <c r="AI766" s="12" t="str">
        <f t="shared" si="966"/>
        <v>1項　特別会計繰入金</v>
      </c>
      <c r="AJ766" s="12" t="str">
        <f t="shared" si="967"/>
        <v>5目　水道事業会計繰入金</v>
      </c>
      <c r="AK766" s="12" t="str">
        <f t="shared" si="968"/>
        <v>1節　負担金</v>
      </c>
      <c r="AM766" s="12" t="str">
        <f t="shared" si="969"/>
        <v>21款　繰入金1項　特別会計繰入金5目　水道事業会計繰入金1節　負担金</v>
      </c>
      <c r="AP766" s="12" t="str">
        <f t="shared" si="970"/>
        <v>21款　繰入金1項　特別会計繰入金5目　水道事業会計繰入金1節　負担金</v>
      </c>
      <c r="AQ766" s="9" t="str">
        <f t="shared" si="971"/>
        <v>21款　繰入金1項　特別会計繰入金5目　水道事業会計繰入金1節　負担金財政局</v>
      </c>
    </row>
    <row r="767" spans="1:43" ht="27" customHeight="1">
      <c r="A767" s="90">
        <f t="shared" si="955"/>
        <v>760</v>
      </c>
      <c r="B767" s="45"/>
      <c r="C767" s="45"/>
      <c r="D767" s="331" t="s">
        <v>700</v>
      </c>
      <c r="E767" s="333"/>
      <c r="F767" s="46"/>
      <c r="G767" s="47"/>
      <c r="H767" s="41">
        <f>SUM(H768)</f>
        <v>21000</v>
      </c>
      <c r="I767" s="41">
        <f>SUM(I768)</f>
        <v>0</v>
      </c>
      <c r="J767" s="41">
        <f t="shared" si="977"/>
        <v>-21000</v>
      </c>
      <c r="K767" s="42"/>
      <c r="L767" s="121"/>
      <c r="M767" s="115" t="str">
        <f t="shared" si="978"/>
        <v/>
      </c>
      <c r="N767" s="29" t="str">
        <f t="shared" si="972"/>
        <v>-</v>
      </c>
      <c r="O767" s="29" t="str">
        <f t="shared" si="973"/>
        <v>-</v>
      </c>
      <c r="P767" s="29" t="str">
        <f t="shared" si="974"/>
        <v>目</v>
      </c>
      <c r="Q767" s="29" t="str">
        <f t="shared" si="975"/>
        <v>-</v>
      </c>
      <c r="R767" s="29" t="str">
        <f t="shared" si="976"/>
        <v>-</v>
      </c>
      <c r="U767" s="9" t="s">
        <v>1106</v>
      </c>
      <c r="V767" s="136" t="str">
        <f t="shared" si="956"/>
        <v/>
      </c>
      <c r="X767" s="9">
        <f t="shared" si="957"/>
        <v>2</v>
      </c>
      <c r="Y767" s="9">
        <f t="shared" si="958"/>
        <v>1</v>
      </c>
      <c r="Z767" s="9">
        <f t="shared" si="959"/>
        <v>1</v>
      </c>
      <c r="AA767" s="9">
        <f t="shared" si="960"/>
        <v>2</v>
      </c>
      <c r="AB767" s="11" t="str">
        <f t="shared" si="961"/>
        <v xml:space="preserve">③
</v>
      </c>
      <c r="AD767" s="43">
        <f t="shared" si="962"/>
        <v>14.5</v>
      </c>
      <c r="AE767" s="43">
        <f t="shared" si="963"/>
        <v>0</v>
      </c>
      <c r="AF767" s="43">
        <f t="shared" si="964"/>
        <v>0</v>
      </c>
      <c r="AH767" s="12" t="str">
        <f t="shared" si="965"/>
        <v>21款　繰入金</v>
      </c>
      <c r="AI767" s="12" t="str">
        <f t="shared" si="966"/>
        <v>1項　特別会計繰入金</v>
      </c>
      <c r="AJ767" s="12" t="str">
        <f t="shared" si="967"/>
        <v>6目　工業用水道事業会計繰入金</v>
      </c>
      <c r="AK767" s="12">
        <f t="shared" si="968"/>
        <v>0</v>
      </c>
      <c r="AM767" s="12" t="str">
        <f t="shared" si="969"/>
        <v>21款　繰入金1項　特別会計繰入金6目　工業用水道事業会計繰入金</v>
      </c>
      <c r="AP767" s="12" t="str">
        <f t="shared" si="970"/>
        <v>21款　繰入金1項　特別会計繰入金6目　工業用水道事業会計繰入金</v>
      </c>
      <c r="AQ767" s="9" t="str">
        <f t="shared" si="971"/>
        <v>21款　繰入金1項　特別会計繰入金6目　工業用水道事業会計繰入金</v>
      </c>
    </row>
    <row r="768" spans="1:43" ht="26.4">
      <c r="A768" s="90">
        <f t="shared" si="955"/>
        <v>761</v>
      </c>
      <c r="B768" s="45"/>
      <c r="C768" s="48"/>
      <c r="D768" s="103"/>
      <c r="E768" s="107" t="s">
        <v>309</v>
      </c>
      <c r="F768" s="46" t="s">
        <v>502</v>
      </c>
      <c r="G768" s="47" t="s">
        <v>494</v>
      </c>
      <c r="H768" s="41">
        <v>21000</v>
      </c>
      <c r="I768" s="41"/>
      <c r="J768" s="41">
        <f t="shared" si="977"/>
        <v>-21000</v>
      </c>
      <c r="K768" s="42"/>
      <c r="L768" s="121"/>
      <c r="M768" s="115" t="str">
        <f t="shared" si="978"/>
        <v/>
      </c>
      <c r="N768" s="29" t="str">
        <f t="shared" si="972"/>
        <v>-</v>
      </c>
      <c r="O768" s="29" t="str">
        <f t="shared" si="973"/>
        <v>-</v>
      </c>
      <c r="P768" s="29" t="str">
        <f t="shared" si="974"/>
        <v>-</v>
      </c>
      <c r="Q768" s="29" t="str">
        <f t="shared" si="975"/>
        <v>節</v>
      </c>
      <c r="R768" s="29" t="str">
        <f t="shared" si="976"/>
        <v>事項</v>
      </c>
      <c r="U768" s="9" t="s">
        <v>1106</v>
      </c>
      <c r="V768" s="136" t="str">
        <f t="shared" si="956"/>
        <v>財政局</v>
      </c>
      <c r="X768" s="9">
        <f t="shared" si="957"/>
        <v>1</v>
      </c>
      <c r="Y768" s="9">
        <f t="shared" si="958"/>
        <v>1</v>
      </c>
      <c r="Z768" s="9">
        <f t="shared" si="959"/>
        <v>1</v>
      </c>
      <c r="AA768" s="9">
        <f t="shared" si="960"/>
        <v>1</v>
      </c>
      <c r="AB768" s="11" t="str">
        <f t="shared" si="961"/>
        <v xml:space="preserve">②
</v>
      </c>
      <c r="AD768" s="43">
        <f t="shared" si="962"/>
        <v>0</v>
      </c>
      <c r="AE768" s="43">
        <f t="shared" si="963"/>
        <v>5.5</v>
      </c>
      <c r="AF768" s="43">
        <f t="shared" si="964"/>
        <v>5</v>
      </c>
      <c r="AH768" s="12" t="str">
        <f t="shared" si="965"/>
        <v>21款　繰入金</v>
      </c>
      <c r="AI768" s="12" t="str">
        <f t="shared" si="966"/>
        <v>1項　特別会計繰入金</v>
      </c>
      <c r="AJ768" s="12" t="str">
        <f t="shared" si="967"/>
        <v>6目　工業用水道事業会計繰入金</v>
      </c>
      <c r="AK768" s="12" t="str">
        <f t="shared" si="968"/>
        <v>1節　負担金</v>
      </c>
      <c r="AM768" s="12" t="str">
        <f t="shared" si="969"/>
        <v>21款　繰入金1項　特別会計繰入金6目　工業用水道事業会計繰入金1節　負担金</v>
      </c>
      <c r="AP768" s="12" t="str">
        <f t="shared" si="970"/>
        <v>21款　繰入金1項　特別会計繰入金6目　工業用水道事業会計繰入金1節　負担金</v>
      </c>
      <c r="AQ768" s="9" t="str">
        <f t="shared" si="971"/>
        <v>21款　繰入金1項　特別会計繰入金6目　工業用水道事業会計繰入金1節　負担金財政局</v>
      </c>
    </row>
    <row r="769" spans="1:43" ht="26.4">
      <c r="A769" s="148">
        <f t="shared" si="955"/>
        <v>762</v>
      </c>
      <c r="B769" s="45"/>
      <c r="C769" s="366" t="s">
        <v>310</v>
      </c>
      <c r="D769" s="367"/>
      <c r="E769" s="368"/>
      <c r="F769" s="49"/>
      <c r="G769" s="50"/>
      <c r="H769" s="51">
        <f>SUM(H770,H772,H774)</f>
        <v>75655580</v>
      </c>
      <c r="I769" s="51">
        <f>SUM(I770,I772,I774)</f>
        <v>0</v>
      </c>
      <c r="J769" s="51">
        <f t="shared" si="977"/>
        <v>-75655580</v>
      </c>
      <c r="K769" s="92"/>
      <c r="L769" s="122"/>
      <c r="M769" s="115" t="str">
        <f t="shared" si="978"/>
        <v/>
      </c>
      <c r="N769" s="29" t="str">
        <f t="shared" si="972"/>
        <v>-</v>
      </c>
      <c r="O769" s="29" t="str">
        <f t="shared" si="973"/>
        <v>項</v>
      </c>
      <c r="P769" s="29" t="str">
        <f t="shared" si="974"/>
        <v>-</v>
      </c>
      <c r="Q769" s="29" t="str">
        <f t="shared" si="975"/>
        <v>-</v>
      </c>
      <c r="R769" s="29" t="str">
        <f t="shared" si="976"/>
        <v>-</v>
      </c>
      <c r="U769" s="9" t="s">
        <v>1106</v>
      </c>
      <c r="V769" s="136" t="str">
        <f t="shared" si="956"/>
        <v/>
      </c>
      <c r="X769" s="9">
        <f t="shared" si="957"/>
        <v>1</v>
      </c>
      <c r="Y769" s="9">
        <f t="shared" si="958"/>
        <v>1</v>
      </c>
      <c r="Z769" s="9">
        <f t="shared" si="959"/>
        <v>1</v>
      </c>
      <c r="AA769" s="9">
        <f t="shared" si="960"/>
        <v>1</v>
      </c>
      <c r="AB769" s="11" t="str">
        <f t="shared" si="961"/>
        <v xml:space="preserve">②
</v>
      </c>
      <c r="AD769" s="43">
        <f t="shared" si="962"/>
        <v>0</v>
      </c>
      <c r="AE769" s="43">
        <f t="shared" si="963"/>
        <v>0</v>
      </c>
      <c r="AF769" s="43">
        <f t="shared" si="964"/>
        <v>0</v>
      </c>
      <c r="AH769" s="12" t="str">
        <f t="shared" si="965"/>
        <v>21款　繰入金</v>
      </c>
      <c r="AI769" s="12" t="str">
        <f t="shared" si="966"/>
        <v>2項　運用基金繰入金</v>
      </c>
      <c r="AJ769" s="12">
        <f t="shared" si="967"/>
        <v>0</v>
      </c>
      <c r="AK769" s="12">
        <f t="shared" si="968"/>
        <v>0</v>
      </c>
      <c r="AM769" s="12" t="str">
        <f t="shared" si="969"/>
        <v>21款　繰入金2項　運用基金繰入金</v>
      </c>
      <c r="AP769" s="12" t="str">
        <f t="shared" si="970"/>
        <v>21款　繰入金2項　運用基金繰入金</v>
      </c>
      <c r="AQ769" s="9" t="str">
        <f t="shared" si="971"/>
        <v>21款　繰入金2項　運用基金繰入金</v>
      </c>
    </row>
    <row r="770" spans="1:43" ht="26.4">
      <c r="A770" s="90">
        <f t="shared" si="955"/>
        <v>763</v>
      </c>
      <c r="B770" s="45"/>
      <c r="C770" s="44"/>
      <c r="D770" s="331" t="s">
        <v>311</v>
      </c>
      <c r="E770" s="333"/>
      <c r="F770" s="46"/>
      <c r="G770" s="47"/>
      <c r="H770" s="41">
        <f>SUM(H771)</f>
        <v>73779000</v>
      </c>
      <c r="I770" s="41">
        <f>SUM(I771)</f>
        <v>0</v>
      </c>
      <c r="J770" s="41">
        <f t="shared" si="977"/>
        <v>-73779000</v>
      </c>
      <c r="K770" s="42"/>
      <c r="L770" s="121"/>
      <c r="M770" s="115" t="str">
        <f t="shared" si="978"/>
        <v/>
      </c>
      <c r="N770" s="29" t="str">
        <f t="shared" si="972"/>
        <v>-</v>
      </c>
      <c r="O770" s="29" t="str">
        <f t="shared" si="973"/>
        <v>-</v>
      </c>
      <c r="P770" s="29" t="str">
        <f t="shared" si="974"/>
        <v>目</v>
      </c>
      <c r="Q770" s="29" t="str">
        <f t="shared" si="975"/>
        <v>-</v>
      </c>
      <c r="R770" s="29" t="str">
        <f t="shared" si="976"/>
        <v>-</v>
      </c>
      <c r="U770" s="9" t="s">
        <v>1106</v>
      </c>
      <c r="V770" s="136" t="str">
        <f t="shared" si="956"/>
        <v/>
      </c>
      <c r="X770" s="9">
        <f t="shared" si="957"/>
        <v>1</v>
      </c>
      <c r="Y770" s="9">
        <f t="shared" si="958"/>
        <v>1</v>
      </c>
      <c r="Z770" s="9">
        <f t="shared" si="959"/>
        <v>1</v>
      </c>
      <c r="AA770" s="9">
        <f t="shared" si="960"/>
        <v>1</v>
      </c>
      <c r="AB770" s="11" t="str">
        <f t="shared" si="961"/>
        <v xml:space="preserve">②
</v>
      </c>
      <c r="AD770" s="43">
        <f t="shared" si="962"/>
        <v>13.5</v>
      </c>
      <c r="AE770" s="43">
        <f t="shared" si="963"/>
        <v>0</v>
      </c>
      <c r="AF770" s="43">
        <f t="shared" si="964"/>
        <v>0</v>
      </c>
      <c r="AH770" s="12" t="str">
        <f t="shared" si="965"/>
        <v>21款　繰入金</v>
      </c>
      <c r="AI770" s="12" t="str">
        <f t="shared" si="966"/>
        <v>2項　運用基金繰入金</v>
      </c>
      <c r="AJ770" s="12" t="str">
        <f t="shared" si="967"/>
        <v>1目　中小企業融資基金繰入金</v>
      </c>
      <c r="AK770" s="12">
        <f t="shared" si="968"/>
        <v>0</v>
      </c>
      <c r="AM770" s="12" t="str">
        <f t="shared" si="969"/>
        <v>21款　繰入金2項　運用基金繰入金1目　中小企業融資基金繰入金</v>
      </c>
      <c r="AP770" s="12" t="str">
        <f t="shared" si="970"/>
        <v>21款　繰入金2項　運用基金繰入金1目　中小企業融資基金繰入金</v>
      </c>
      <c r="AQ770" s="9" t="str">
        <f t="shared" si="971"/>
        <v>21款　繰入金2項　運用基金繰入金1目　中小企業融資基金繰入金</v>
      </c>
    </row>
    <row r="771" spans="1:43" ht="26.4">
      <c r="A771" s="148">
        <f t="shared" si="955"/>
        <v>764</v>
      </c>
      <c r="B771" s="45"/>
      <c r="C771" s="45"/>
      <c r="D771" s="45"/>
      <c r="E771" s="108" t="s">
        <v>312</v>
      </c>
      <c r="F771" s="108" t="s">
        <v>545</v>
      </c>
      <c r="G771" s="94" t="s">
        <v>101</v>
      </c>
      <c r="H771" s="51">
        <v>73779000</v>
      </c>
      <c r="I771" s="51"/>
      <c r="J771" s="51">
        <f t="shared" si="977"/>
        <v>-73779000</v>
      </c>
      <c r="K771" s="92"/>
      <c r="L771" s="122"/>
      <c r="M771" s="115" t="str">
        <f t="shared" si="978"/>
        <v/>
      </c>
      <c r="N771" s="29" t="str">
        <f t="shared" si="972"/>
        <v>-</v>
      </c>
      <c r="O771" s="29" t="str">
        <f t="shared" si="973"/>
        <v>-</v>
      </c>
      <c r="P771" s="29" t="str">
        <f t="shared" si="974"/>
        <v>-</v>
      </c>
      <c r="Q771" s="29" t="str">
        <f t="shared" si="975"/>
        <v>節</v>
      </c>
      <c r="R771" s="29" t="str">
        <f t="shared" si="976"/>
        <v>事項</v>
      </c>
      <c r="U771" s="9" t="s">
        <v>1106</v>
      </c>
      <c r="V771" s="136" t="str">
        <f t="shared" si="956"/>
        <v>経済戦略局</v>
      </c>
      <c r="X771" s="9">
        <f t="shared" si="957"/>
        <v>1</v>
      </c>
      <c r="Y771" s="9">
        <f t="shared" si="958"/>
        <v>1</v>
      </c>
      <c r="Z771" s="9">
        <f t="shared" si="959"/>
        <v>1</v>
      </c>
      <c r="AA771" s="9">
        <f t="shared" si="960"/>
        <v>1</v>
      </c>
      <c r="AB771" s="11" t="str">
        <f t="shared" si="961"/>
        <v xml:space="preserve">②
</v>
      </c>
      <c r="AD771" s="43">
        <f t="shared" si="962"/>
        <v>0</v>
      </c>
      <c r="AE771" s="43">
        <f t="shared" si="963"/>
        <v>13.5</v>
      </c>
      <c r="AF771" s="43">
        <f t="shared" si="964"/>
        <v>14</v>
      </c>
      <c r="AH771" s="12" t="str">
        <f t="shared" si="965"/>
        <v>21款　繰入金</v>
      </c>
      <c r="AI771" s="12" t="str">
        <f t="shared" si="966"/>
        <v>2項　運用基金繰入金</v>
      </c>
      <c r="AJ771" s="12" t="str">
        <f t="shared" si="967"/>
        <v>1目　中小企業融資基金繰入金</v>
      </c>
      <c r="AK771" s="12" t="str">
        <f t="shared" si="968"/>
        <v>1節　中小企業融資基金繰入金</v>
      </c>
      <c r="AM771" s="12" t="str">
        <f t="shared" si="969"/>
        <v>21款　繰入金2項　運用基金繰入金1目　中小企業融資基金繰入金1節　中小企業融資基金繰入金</v>
      </c>
      <c r="AP771" s="12" t="str">
        <f t="shared" si="970"/>
        <v>21款　繰入金2項　運用基金繰入金1目　中小企業融資基金繰入金1節　中小企業融資基金繰入金</v>
      </c>
      <c r="AQ771" s="9" t="str">
        <f t="shared" si="971"/>
        <v>21款　繰入金2項　運用基金繰入金1目　中小企業融資基金繰入金1節　中小企業融資基金繰入金経済戦略局</v>
      </c>
    </row>
    <row r="772" spans="1:43" ht="39.6">
      <c r="A772" s="90">
        <f t="shared" si="955"/>
        <v>765</v>
      </c>
      <c r="B772" s="45"/>
      <c r="C772" s="45"/>
      <c r="D772" s="331" t="s">
        <v>313</v>
      </c>
      <c r="E772" s="333"/>
      <c r="F772" s="46"/>
      <c r="G772" s="47"/>
      <c r="H772" s="41">
        <f>SUM(H773)</f>
        <v>1455080</v>
      </c>
      <c r="I772" s="41">
        <f>SUM(I773)</f>
        <v>0</v>
      </c>
      <c r="J772" s="41">
        <f t="shared" si="977"/>
        <v>-1455080</v>
      </c>
      <c r="K772" s="42"/>
      <c r="L772" s="121"/>
      <c r="M772" s="115" t="str">
        <f t="shared" si="978"/>
        <v/>
      </c>
      <c r="N772" s="29" t="str">
        <f t="shared" si="972"/>
        <v>-</v>
      </c>
      <c r="O772" s="29" t="str">
        <f t="shared" si="973"/>
        <v>-</v>
      </c>
      <c r="P772" s="29" t="str">
        <f t="shared" si="974"/>
        <v>目</v>
      </c>
      <c r="Q772" s="29" t="str">
        <f t="shared" si="975"/>
        <v>-</v>
      </c>
      <c r="R772" s="29" t="str">
        <f t="shared" si="976"/>
        <v>-</v>
      </c>
      <c r="U772" s="9" t="s">
        <v>1106</v>
      </c>
      <c r="V772" s="136" t="str">
        <f t="shared" si="956"/>
        <v/>
      </c>
      <c r="X772" s="9">
        <f t="shared" si="957"/>
        <v>2</v>
      </c>
      <c r="Y772" s="9">
        <f t="shared" si="958"/>
        <v>1</v>
      </c>
      <c r="Z772" s="9">
        <f t="shared" si="959"/>
        <v>1</v>
      </c>
      <c r="AA772" s="9">
        <f t="shared" si="960"/>
        <v>2</v>
      </c>
      <c r="AB772" s="11" t="str">
        <f t="shared" si="961"/>
        <v xml:space="preserve">③
</v>
      </c>
      <c r="AD772" s="43">
        <f t="shared" si="962"/>
        <v>14.5</v>
      </c>
      <c r="AE772" s="43">
        <f t="shared" si="963"/>
        <v>0</v>
      </c>
      <c r="AF772" s="43">
        <f t="shared" si="964"/>
        <v>0</v>
      </c>
      <c r="AH772" s="12" t="str">
        <f t="shared" si="965"/>
        <v>21款　繰入金</v>
      </c>
      <c r="AI772" s="12" t="str">
        <f t="shared" si="966"/>
        <v>2項　運用基金繰入金</v>
      </c>
      <c r="AJ772" s="12" t="str">
        <f t="shared" si="967"/>
        <v>2目　都市再開発融資基金繰入金</v>
      </c>
      <c r="AK772" s="12">
        <f t="shared" si="968"/>
        <v>0</v>
      </c>
      <c r="AM772" s="12" t="str">
        <f t="shared" si="969"/>
        <v>21款　繰入金2項　運用基金繰入金2目　都市再開発融資基金繰入金</v>
      </c>
      <c r="AP772" s="12" t="str">
        <f t="shared" si="970"/>
        <v>21款　繰入金2項　運用基金繰入金2目　都市再開発融資基金繰入金</v>
      </c>
      <c r="AQ772" s="9" t="str">
        <f t="shared" si="971"/>
        <v>21款　繰入金2項　運用基金繰入金2目　都市再開発融資基金繰入金</v>
      </c>
    </row>
    <row r="773" spans="1:43" ht="39.6">
      <c r="A773" s="90">
        <f t="shared" si="955"/>
        <v>766</v>
      </c>
      <c r="B773" s="45"/>
      <c r="C773" s="45"/>
      <c r="D773" s="44"/>
      <c r="E773" s="107" t="s">
        <v>314</v>
      </c>
      <c r="F773" s="107" t="s">
        <v>459</v>
      </c>
      <c r="G773" s="47" t="s">
        <v>111</v>
      </c>
      <c r="H773" s="41">
        <v>1455080</v>
      </c>
      <c r="I773" s="41"/>
      <c r="J773" s="41">
        <f t="shared" si="977"/>
        <v>-1455080</v>
      </c>
      <c r="K773" s="42"/>
      <c r="L773" s="121"/>
      <c r="M773" s="115" t="str">
        <f t="shared" si="978"/>
        <v/>
      </c>
      <c r="N773" s="29" t="str">
        <f t="shared" si="972"/>
        <v>-</v>
      </c>
      <c r="O773" s="29" t="str">
        <f t="shared" si="973"/>
        <v>-</v>
      </c>
      <c r="P773" s="29" t="str">
        <f t="shared" si="974"/>
        <v>-</v>
      </c>
      <c r="Q773" s="29" t="str">
        <f t="shared" si="975"/>
        <v>節</v>
      </c>
      <c r="R773" s="29" t="str">
        <f t="shared" si="976"/>
        <v>事項</v>
      </c>
      <c r="U773" s="9" t="s">
        <v>1106</v>
      </c>
      <c r="V773" s="136" t="str">
        <f t="shared" si="956"/>
        <v>都市整備局</v>
      </c>
      <c r="X773" s="9">
        <f t="shared" si="957"/>
        <v>1</v>
      </c>
      <c r="Y773" s="9">
        <f t="shared" si="958"/>
        <v>2</v>
      </c>
      <c r="Z773" s="9">
        <f t="shared" si="959"/>
        <v>1</v>
      </c>
      <c r="AA773" s="9">
        <f t="shared" si="960"/>
        <v>2</v>
      </c>
      <c r="AB773" s="11" t="str">
        <f t="shared" si="961"/>
        <v xml:space="preserve">③
</v>
      </c>
      <c r="AD773" s="43">
        <f t="shared" si="962"/>
        <v>0</v>
      </c>
      <c r="AE773" s="43">
        <f t="shared" si="963"/>
        <v>14.5</v>
      </c>
      <c r="AF773" s="43">
        <f t="shared" si="964"/>
        <v>15</v>
      </c>
      <c r="AH773" s="12" t="str">
        <f t="shared" si="965"/>
        <v>21款　繰入金</v>
      </c>
      <c r="AI773" s="12" t="str">
        <f t="shared" si="966"/>
        <v>2項　運用基金繰入金</v>
      </c>
      <c r="AJ773" s="12" t="str">
        <f t="shared" si="967"/>
        <v>2目　都市再開発融資基金繰入金</v>
      </c>
      <c r="AK773" s="12" t="str">
        <f t="shared" si="968"/>
        <v>1節　都市再開発融資基金繰入金</v>
      </c>
      <c r="AM773" s="12" t="str">
        <f t="shared" si="969"/>
        <v>21款　繰入金2項　運用基金繰入金2目　都市再開発融資基金繰入金1節　都市再開発融資基金繰入金</v>
      </c>
      <c r="AP773" s="12" t="str">
        <f t="shared" si="970"/>
        <v>21款　繰入金2項　運用基金繰入金2目　都市再開発融資基金繰入金1節　都市再開発融資基金繰入金</v>
      </c>
      <c r="AQ773" s="9" t="str">
        <f t="shared" si="971"/>
        <v>21款　繰入金2項　運用基金繰入金2目　都市再開発融資基金繰入金1節　都市再開発融資基金繰入金都市整備局</v>
      </c>
    </row>
    <row r="774" spans="1:43" ht="39.6">
      <c r="A774" s="90">
        <f t="shared" si="955"/>
        <v>767</v>
      </c>
      <c r="B774" s="45"/>
      <c r="C774" s="45"/>
      <c r="D774" s="331" t="s">
        <v>315</v>
      </c>
      <c r="E774" s="333"/>
      <c r="F774" s="46"/>
      <c r="G774" s="47"/>
      <c r="H774" s="41">
        <f>SUM(H775)</f>
        <v>421500</v>
      </c>
      <c r="I774" s="41">
        <f>SUM(I775)</f>
        <v>0</v>
      </c>
      <c r="J774" s="41">
        <f t="shared" si="977"/>
        <v>-421500</v>
      </c>
      <c r="K774" s="42"/>
      <c r="L774" s="121"/>
      <c r="M774" s="115" t="str">
        <f t="shared" si="978"/>
        <v/>
      </c>
      <c r="N774" s="29" t="str">
        <f t="shared" si="972"/>
        <v>-</v>
      </c>
      <c r="O774" s="29" t="str">
        <f t="shared" si="973"/>
        <v>-</v>
      </c>
      <c r="P774" s="29" t="str">
        <f t="shared" si="974"/>
        <v>目</v>
      </c>
      <c r="Q774" s="29" t="str">
        <f t="shared" si="975"/>
        <v>-</v>
      </c>
      <c r="R774" s="29" t="str">
        <f t="shared" si="976"/>
        <v>-</v>
      </c>
      <c r="U774" s="9" t="s">
        <v>1106</v>
      </c>
      <c r="V774" s="136" t="str">
        <f t="shared" si="956"/>
        <v/>
      </c>
      <c r="X774" s="9">
        <f t="shared" si="957"/>
        <v>2</v>
      </c>
      <c r="Y774" s="9">
        <f t="shared" si="958"/>
        <v>1</v>
      </c>
      <c r="Z774" s="9">
        <f t="shared" si="959"/>
        <v>1</v>
      </c>
      <c r="AA774" s="9">
        <f t="shared" si="960"/>
        <v>2</v>
      </c>
      <c r="AB774" s="11" t="str">
        <f t="shared" si="961"/>
        <v xml:space="preserve">③
</v>
      </c>
      <c r="AD774" s="43">
        <f t="shared" si="962"/>
        <v>16.5</v>
      </c>
      <c r="AE774" s="43">
        <f t="shared" si="963"/>
        <v>0</v>
      </c>
      <c r="AF774" s="43">
        <f t="shared" si="964"/>
        <v>0</v>
      </c>
      <c r="AH774" s="12" t="str">
        <f t="shared" si="965"/>
        <v>21款　繰入金</v>
      </c>
      <c r="AI774" s="12" t="str">
        <f t="shared" si="966"/>
        <v>2項　運用基金繰入金</v>
      </c>
      <c r="AJ774" s="12" t="str">
        <f t="shared" si="967"/>
        <v>3目　住宅建設資金等融資基金繰入金</v>
      </c>
      <c r="AK774" s="12">
        <f t="shared" si="968"/>
        <v>0</v>
      </c>
      <c r="AM774" s="12" t="str">
        <f t="shared" si="969"/>
        <v>21款　繰入金2項　運用基金繰入金3目　住宅建設資金等融資基金繰入金</v>
      </c>
      <c r="AP774" s="12" t="str">
        <f t="shared" si="970"/>
        <v>21款　繰入金2項　運用基金繰入金3目　住宅建設資金等融資基金繰入金</v>
      </c>
      <c r="AQ774" s="9" t="str">
        <f t="shared" si="971"/>
        <v>21款　繰入金2項　運用基金繰入金3目　住宅建設資金等融資基金繰入金</v>
      </c>
    </row>
    <row r="775" spans="1:43" ht="39.6">
      <c r="A775" s="90">
        <f t="shared" si="955"/>
        <v>768</v>
      </c>
      <c r="B775" s="45"/>
      <c r="C775" s="45"/>
      <c r="D775" s="44"/>
      <c r="E775" s="107" t="s">
        <v>316</v>
      </c>
      <c r="F775" s="107" t="s">
        <v>460</v>
      </c>
      <c r="G775" s="47" t="s">
        <v>111</v>
      </c>
      <c r="H775" s="41">
        <v>421500</v>
      </c>
      <c r="I775" s="41"/>
      <c r="J775" s="41">
        <f t="shared" si="977"/>
        <v>-421500</v>
      </c>
      <c r="K775" s="42"/>
      <c r="L775" s="121"/>
      <c r="M775" s="115" t="str">
        <f t="shared" si="978"/>
        <v/>
      </c>
      <c r="N775" s="29" t="str">
        <f t="shared" si="972"/>
        <v>-</v>
      </c>
      <c r="O775" s="29" t="str">
        <f t="shared" si="973"/>
        <v>-</v>
      </c>
      <c r="P775" s="29" t="str">
        <f t="shared" si="974"/>
        <v>-</v>
      </c>
      <c r="Q775" s="29" t="str">
        <f t="shared" si="975"/>
        <v>節</v>
      </c>
      <c r="R775" s="29" t="str">
        <f t="shared" si="976"/>
        <v>事項</v>
      </c>
      <c r="U775" s="9" t="s">
        <v>1106</v>
      </c>
      <c r="V775" s="136" t="str">
        <f t="shared" si="956"/>
        <v>都市整備局</v>
      </c>
      <c r="X775" s="9">
        <f t="shared" si="957"/>
        <v>1</v>
      </c>
      <c r="Y775" s="9">
        <f t="shared" si="958"/>
        <v>2</v>
      </c>
      <c r="Z775" s="9">
        <f t="shared" si="959"/>
        <v>1</v>
      </c>
      <c r="AA775" s="9">
        <f t="shared" si="960"/>
        <v>2</v>
      </c>
      <c r="AB775" s="11" t="str">
        <f t="shared" si="961"/>
        <v xml:space="preserve">③
</v>
      </c>
      <c r="AD775" s="43">
        <f t="shared" si="962"/>
        <v>0</v>
      </c>
      <c r="AE775" s="43">
        <f t="shared" si="963"/>
        <v>16.5</v>
      </c>
      <c r="AF775" s="43">
        <f t="shared" si="964"/>
        <v>17</v>
      </c>
      <c r="AH775" s="12" t="str">
        <f t="shared" si="965"/>
        <v>21款　繰入金</v>
      </c>
      <c r="AI775" s="12" t="str">
        <f t="shared" si="966"/>
        <v>2項　運用基金繰入金</v>
      </c>
      <c r="AJ775" s="12" t="str">
        <f t="shared" si="967"/>
        <v>3目　住宅建設資金等融資基金繰入金</v>
      </c>
      <c r="AK775" s="12" t="str">
        <f t="shared" si="968"/>
        <v>1節　住宅建設資金等融資基金繰入金</v>
      </c>
      <c r="AM775" s="12" t="str">
        <f t="shared" si="969"/>
        <v>21款　繰入金2項　運用基金繰入金3目　住宅建設資金等融資基金繰入金1節　住宅建設資金等融資基金繰入金</v>
      </c>
      <c r="AP775" s="12" t="str">
        <f t="shared" si="970"/>
        <v>21款　繰入金2項　運用基金繰入金3目　住宅建設資金等融資基金繰入金1節　住宅建設資金等融資基金繰入金</v>
      </c>
      <c r="AQ775" s="9" t="str">
        <f t="shared" si="971"/>
        <v>21款　繰入金2項　運用基金繰入金3目　住宅建設資金等融資基金繰入金1節　住宅建設資金等融資基金繰入金都市整備局</v>
      </c>
    </row>
    <row r="776" spans="1:43" ht="26.4">
      <c r="A776" s="90">
        <f t="shared" si="955"/>
        <v>769</v>
      </c>
      <c r="B776" s="45"/>
      <c r="C776" s="331" t="s">
        <v>317</v>
      </c>
      <c r="D776" s="332"/>
      <c r="E776" s="333"/>
      <c r="F776" s="39"/>
      <c r="G776" s="40"/>
      <c r="H776" s="41">
        <f>SUM(H777,H781,H788,H790,H812,H814,H816,H818,H820,H824,H826,H828,H830,H832,H834,H836,H838,H840,H842,H851,H855,H857,H859,H864,H786,H849)</f>
        <v>23605156</v>
      </c>
      <c r="I776" s="41">
        <f>SUM(I777,I781,I788,I790,I812,I814,I816,I818,I820,I824,I826,I828,I830,I832,I834,I836,I838,I840,I842,I851,I855,I857,I859,I864,I786,I849)</f>
        <v>0</v>
      </c>
      <c r="J776" s="41">
        <f t="shared" si="977"/>
        <v>-23605156</v>
      </c>
      <c r="K776" s="42"/>
      <c r="L776" s="121"/>
      <c r="M776" s="115" t="str">
        <f t="shared" si="978"/>
        <v/>
      </c>
      <c r="N776" s="29" t="str">
        <f t="shared" si="972"/>
        <v>-</v>
      </c>
      <c r="O776" s="29" t="str">
        <f t="shared" si="973"/>
        <v>項</v>
      </c>
      <c r="P776" s="29" t="str">
        <f t="shared" si="974"/>
        <v>-</v>
      </c>
      <c r="Q776" s="29" t="str">
        <f t="shared" si="975"/>
        <v>-</v>
      </c>
      <c r="R776" s="29" t="str">
        <f t="shared" si="976"/>
        <v>-</v>
      </c>
      <c r="U776" s="9" t="s">
        <v>1106</v>
      </c>
      <c r="V776" s="136" t="str">
        <f t="shared" si="956"/>
        <v/>
      </c>
      <c r="X776" s="9">
        <f t="shared" si="957"/>
        <v>1</v>
      </c>
      <c r="Y776" s="9">
        <f t="shared" si="958"/>
        <v>1</v>
      </c>
      <c r="Z776" s="9">
        <f t="shared" si="959"/>
        <v>1</v>
      </c>
      <c r="AA776" s="9">
        <f t="shared" si="960"/>
        <v>1</v>
      </c>
      <c r="AB776" s="11" t="str">
        <f t="shared" si="961"/>
        <v xml:space="preserve">②
</v>
      </c>
      <c r="AD776" s="43">
        <f t="shared" si="962"/>
        <v>0</v>
      </c>
      <c r="AE776" s="43">
        <f t="shared" si="963"/>
        <v>0</v>
      </c>
      <c r="AF776" s="43">
        <f t="shared" si="964"/>
        <v>0</v>
      </c>
      <c r="AH776" s="12" t="str">
        <f t="shared" si="965"/>
        <v>21款　繰入金</v>
      </c>
      <c r="AI776" s="12" t="str">
        <f t="shared" si="966"/>
        <v>3項　蓄積基金繰入金</v>
      </c>
      <c r="AJ776" s="12">
        <f t="shared" si="967"/>
        <v>0</v>
      </c>
      <c r="AK776" s="12">
        <f t="shared" si="968"/>
        <v>0</v>
      </c>
      <c r="AM776" s="12" t="str">
        <f t="shared" si="969"/>
        <v>21款　繰入金3項　蓄積基金繰入金</v>
      </c>
      <c r="AP776" s="12" t="str">
        <f t="shared" si="970"/>
        <v>21款　繰入金3項　蓄積基金繰入金</v>
      </c>
      <c r="AQ776" s="9" t="str">
        <f t="shared" si="971"/>
        <v>21款　繰入金3項　蓄積基金繰入金</v>
      </c>
    </row>
    <row r="777" spans="1:43" ht="26.4">
      <c r="A777" s="90">
        <f t="shared" si="955"/>
        <v>770</v>
      </c>
      <c r="B777" s="45"/>
      <c r="C777" s="44"/>
      <c r="D777" s="331" t="s">
        <v>893</v>
      </c>
      <c r="E777" s="333"/>
      <c r="F777" s="46"/>
      <c r="G777" s="40"/>
      <c r="H777" s="41">
        <f>SUM(H778)</f>
        <v>87148</v>
      </c>
      <c r="I777" s="41">
        <f>SUM(I778)</f>
        <v>0</v>
      </c>
      <c r="J777" s="41">
        <f t="shared" si="977"/>
        <v>-87148</v>
      </c>
      <c r="K777" s="42"/>
      <c r="L777" s="121"/>
      <c r="M777" s="115" t="str">
        <f t="shared" si="978"/>
        <v/>
      </c>
      <c r="N777" s="29" t="str">
        <f t="shared" si="972"/>
        <v>-</v>
      </c>
      <c r="O777" s="29" t="str">
        <f t="shared" si="973"/>
        <v>-</v>
      </c>
      <c r="P777" s="29" t="str">
        <f t="shared" si="974"/>
        <v>目</v>
      </c>
      <c r="Q777" s="29" t="str">
        <f t="shared" si="975"/>
        <v>-</v>
      </c>
      <c r="R777" s="29" t="str">
        <f t="shared" si="976"/>
        <v>-</v>
      </c>
      <c r="U777" s="9" t="s">
        <v>1106</v>
      </c>
      <c r="V777" s="136" t="str">
        <f t="shared" si="956"/>
        <v/>
      </c>
      <c r="X777" s="9">
        <f t="shared" si="957"/>
        <v>1</v>
      </c>
      <c r="Y777" s="9">
        <f t="shared" si="958"/>
        <v>1</v>
      </c>
      <c r="Z777" s="9">
        <f t="shared" si="959"/>
        <v>1</v>
      </c>
      <c r="AA777" s="9">
        <f t="shared" si="960"/>
        <v>1</v>
      </c>
      <c r="AB777" s="11" t="str">
        <f t="shared" si="961"/>
        <v xml:space="preserve">②
</v>
      </c>
      <c r="AD777" s="43">
        <f t="shared" si="962"/>
        <v>12.5</v>
      </c>
      <c r="AE777" s="43">
        <f t="shared" si="963"/>
        <v>0</v>
      </c>
      <c r="AF777" s="43">
        <f t="shared" si="964"/>
        <v>0</v>
      </c>
      <c r="AH777" s="12" t="str">
        <f t="shared" si="965"/>
        <v>21款　繰入金</v>
      </c>
      <c r="AI777" s="12" t="str">
        <f t="shared" si="966"/>
        <v>3項　蓄積基金繰入金</v>
      </c>
      <c r="AJ777" s="12" t="str">
        <f t="shared" si="967"/>
        <v>1目　元気づくり基金繰入金</v>
      </c>
      <c r="AK777" s="12">
        <f t="shared" si="968"/>
        <v>0</v>
      </c>
      <c r="AM777" s="12" t="str">
        <f t="shared" si="969"/>
        <v>21款　繰入金3項　蓄積基金繰入金1目　元気づくり基金繰入金</v>
      </c>
      <c r="AP777" s="12" t="str">
        <f t="shared" si="970"/>
        <v>21款　繰入金3項　蓄積基金繰入金1目　元気づくり基金繰入金</v>
      </c>
      <c r="AQ777" s="9" t="str">
        <f t="shared" si="971"/>
        <v>21款　繰入金3項　蓄積基金繰入金1目　元気づくり基金繰入金</v>
      </c>
    </row>
    <row r="778" spans="1:43" ht="26.4">
      <c r="A778" s="90">
        <f t="shared" si="955"/>
        <v>771</v>
      </c>
      <c r="B778" s="45"/>
      <c r="C778" s="45"/>
      <c r="D778" s="44"/>
      <c r="E778" s="107" t="s">
        <v>894</v>
      </c>
      <c r="F778" s="46" t="s">
        <v>997</v>
      </c>
      <c r="G778" s="40"/>
      <c r="H778" s="41">
        <f>SUM(H779:H780)</f>
        <v>87148</v>
      </c>
      <c r="I778" s="41">
        <f>SUM(I779:I780)</f>
        <v>0</v>
      </c>
      <c r="J778" s="41">
        <f t="shared" si="977"/>
        <v>-87148</v>
      </c>
      <c r="K778" s="42"/>
      <c r="L778" s="121"/>
      <c r="M778" s="115" t="str">
        <f t="shared" si="978"/>
        <v/>
      </c>
      <c r="N778" s="29" t="str">
        <f t="shared" si="972"/>
        <v>-</v>
      </c>
      <c r="O778" s="29" t="str">
        <f t="shared" si="973"/>
        <v>-</v>
      </c>
      <c r="P778" s="29" t="str">
        <f t="shared" si="974"/>
        <v>-</v>
      </c>
      <c r="Q778" s="29" t="str">
        <f t="shared" si="975"/>
        <v>節</v>
      </c>
      <c r="R778" s="29" t="str">
        <f t="shared" si="976"/>
        <v>事項</v>
      </c>
      <c r="U778" s="9" t="s">
        <v>1106</v>
      </c>
      <c r="V778" s="136" t="str">
        <f t="shared" si="956"/>
        <v/>
      </c>
      <c r="X778" s="9">
        <f t="shared" si="957"/>
        <v>1</v>
      </c>
      <c r="Y778" s="9">
        <f t="shared" si="958"/>
        <v>1</v>
      </c>
      <c r="Z778" s="9">
        <f t="shared" si="959"/>
        <v>1</v>
      </c>
      <c r="AA778" s="9">
        <f t="shared" si="960"/>
        <v>1</v>
      </c>
      <c r="AB778" s="11" t="str">
        <f t="shared" si="961"/>
        <v xml:space="preserve">②
</v>
      </c>
      <c r="AD778" s="43">
        <f t="shared" si="962"/>
        <v>0</v>
      </c>
      <c r="AE778" s="43">
        <f t="shared" si="963"/>
        <v>12.5</v>
      </c>
      <c r="AF778" s="43">
        <f t="shared" si="964"/>
        <v>13</v>
      </c>
      <c r="AH778" s="12" t="str">
        <f t="shared" si="965"/>
        <v>21款　繰入金</v>
      </c>
      <c r="AI778" s="12" t="str">
        <f t="shared" si="966"/>
        <v>3項　蓄積基金繰入金</v>
      </c>
      <c r="AJ778" s="12" t="str">
        <f t="shared" si="967"/>
        <v>1目　元気づくり基金繰入金</v>
      </c>
      <c r="AK778" s="12" t="str">
        <f t="shared" si="968"/>
        <v>1節　元気づくり基金繰入金</v>
      </c>
      <c r="AM778" s="12" t="str">
        <f t="shared" si="969"/>
        <v>21款　繰入金3項　蓄積基金繰入金1目　元気づくり基金繰入金1節　元気づくり基金繰入金</v>
      </c>
      <c r="AP778" s="12" t="str">
        <f t="shared" si="970"/>
        <v>21款　繰入金3項　蓄積基金繰入金1目　元気づくり基金繰入金1節　元気づくり基金繰入金</v>
      </c>
      <c r="AQ778" s="9" t="str">
        <f t="shared" si="971"/>
        <v>21款　繰入金3項　蓄積基金繰入金1目　元気づくり基金繰入金1節　元気づくり基金繰入金</v>
      </c>
    </row>
    <row r="779" spans="1:43" ht="26.4">
      <c r="A779" s="90">
        <f t="shared" si="955"/>
        <v>772</v>
      </c>
      <c r="B779" s="45"/>
      <c r="C779" s="45"/>
      <c r="D779" s="45"/>
      <c r="E779" s="107"/>
      <c r="F779" s="46"/>
      <c r="G779" s="40" t="s">
        <v>83</v>
      </c>
      <c r="H779" s="41">
        <v>80000</v>
      </c>
      <c r="I779" s="41"/>
      <c r="J779" s="41">
        <f>+I779-H779</f>
        <v>-80000</v>
      </c>
      <c r="K779" s="42"/>
      <c r="L779" s="121"/>
      <c r="M779" s="115" t="str">
        <f>IF(AND(I779&lt;&gt;0,H779=0),"○","")</f>
        <v/>
      </c>
      <c r="N779" s="29" t="str">
        <f>IF(B779&lt;&gt;"","款","-")</f>
        <v>-</v>
      </c>
      <c r="O779" s="29" t="str">
        <f>IF(C779&lt;&gt;"","項","-")</f>
        <v>-</v>
      </c>
      <c r="P779" s="29" t="str">
        <f>IF(D779&lt;&gt;"","目","-")</f>
        <v>-</v>
      </c>
      <c r="Q779" s="29" t="str">
        <f>IF(E779&lt;&gt;"","節","-")</f>
        <v>-</v>
      </c>
      <c r="R779" s="29" t="str">
        <f>IF(F779&lt;&gt;"","事項","-")</f>
        <v>-</v>
      </c>
      <c r="U779" s="9" t="s">
        <v>1106</v>
      </c>
      <c r="V779" s="136" t="str">
        <f>IF(G779&lt;&gt;"",G779,"")</f>
        <v>建設局</v>
      </c>
      <c r="X779" s="9">
        <f>IF(LENB(D779)/2&gt;13.5,2,1)</f>
        <v>1</v>
      </c>
      <c r="Y779" s="9">
        <f>IF(LENB(E779)/2&gt;26.5,3,IF(LENB(E779)/2&gt;13.5,2,1))</f>
        <v>1</v>
      </c>
      <c r="Z779" s="9">
        <f>IF(LENB(F779)/2&gt;51,4,IF(LENB(F779)/2&gt;34,3,IF(LENB(F779)/2&gt;17,2,1)))</f>
        <v>1</v>
      </c>
      <c r="AA779" s="9">
        <f>MAX(X779:Z779)</f>
        <v>1</v>
      </c>
      <c r="AB779" s="11" t="str">
        <f>IF(AA779=4,"⑤"&amp;CHAR(10)&amp;CHAR(10)&amp;CHAR(10)&amp;CHAR(10),IF(AA779=3,"④"&amp;CHAR(10)&amp;CHAR(10)&amp;CHAR(10),IF(AA779=2,"③"&amp;CHAR(10)&amp;CHAR(10),"②"&amp;CHAR(10))))</f>
        <v xml:space="preserve">②
</v>
      </c>
      <c r="AD779" s="43">
        <f>LENB(D779)/2</f>
        <v>0</v>
      </c>
      <c r="AE779" s="43">
        <f>LENB(E779)/2</f>
        <v>0</v>
      </c>
      <c r="AF779" s="43">
        <f>LENB(F779)/2</f>
        <v>0</v>
      </c>
      <c r="AH779" s="12" t="str">
        <f>IF(N779="款",B779,AH780)</f>
        <v>21款　繰入金</v>
      </c>
      <c r="AI779" s="12" t="str">
        <f>IF(AH780=AH779,IF(O779="項",C779,AI780),0)</f>
        <v>3項　蓄積基金繰入金</v>
      </c>
      <c r="AJ779" s="12" t="str">
        <f>IF(AI780=AI779,IF(P779="目",D779,AJ780),0)</f>
        <v>1目　元気づくり基金繰入金</v>
      </c>
      <c r="AK779" s="12" t="str">
        <f>IF(AJ780=AJ779,IF(Q779="節",E779,"事項"),0)</f>
        <v>事項</v>
      </c>
      <c r="AM779" s="12">
        <f>IF(AI779=0,AH779,IF(AJ779=0,CONCATENATE(AH779,AI779),IF(AK779=0,CONCATENATE(AH779,AI779,AJ779),IF(AK779="事項",0,CONCATENATE(AH779,AI779,AJ779,AK779)))))</f>
        <v>0</v>
      </c>
      <c r="AP779" s="12" t="str">
        <f>IF(AM779=0,AP780,AM779)</f>
        <v>21款　繰入金3項　蓄積基金繰入金1目　元気づくり基金繰入金1節　元気づくり基金繰入金</v>
      </c>
      <c r="AQ779" s="9" t="str">
        <f>CONCATENATE(AP779,V779)</f>
        <v>21款　繰入金3項　蓄積基金繰入金1目　元気づくり基金繰入金1節　元気づくり基金繰入金建設局</v>
      </c>
    </row>
    <row r="780" spans="1:43" ht="26.4">
      <c r="A780" s="90">
        <f t="shared" si="955"/>
        <v>773</v>
      </c>
      <c r="B780" s="45"/>
      <c r="C780" s="45"/>
      <c r="D780" s="45"/>
      <c r="E780" s="107"/>
      <c r="F780" s="46"/>
      <c r="G780" s="40" t="s">
        <v>974</v>
      </c>
      <c r="H780" s="41">
        <v>7148</v>
      </c>
      <c r="I780" s="41"/>
      <c r="J780" s="41">
        <f t="shared" ref="J780" si="979">+I780-H780</f>
        <v>-7148</v>
      </c>
      <c r="K780" s="42"/>
      <c r="L780" s="121"/>
      <c r="M780" s="115" t="str">
        <f t="shared" ref="M780" si="980">IF(AND(I780&lt;&gt;0,H780=0),"○","")</f>
        <v/>
      </c>
      <c r="N780" s="29" t="str">
        <f t="shared" si="972"/>
        <v>-</v>
      </c>
      <c r="O780" s="29" t="str">
        <f t="shared" si="973"/>
        <v>-</v>
      </c>
      <c r="P780" s="29" t="str">
        <f t="shared" si="974"/>
        <v>-</v>
      </c>
      <c r="Q780" s="29" t="str">
        <f t="shared" si="975"/>
        <v>-</v>
      </c>
      <c r="R780" s="29" t="str">
        <f t="shared" si="976"/>
        <v>-</v>
      </c>
      <c r="U780" s="9" t="s">
        <v>1106</v>
      </c>
      <c r="V780" s="136" t="str">
        <f t="shared" si="956"/>
        <v>教育委員会
事務局</v>
      </c>
      <c r="X780" s="9">
        <f t="shared" si="957"/>
        <v>1</v>
      </c>
      <c r="Y780" s="9">
        <f t="shared" si="958"/>
        <v>1</v>
      </c>
      <c r="Z780" s="9">
        <f t="shared" si="959"/>
        <v>1</v>
      </c>
      <c r="AA780" s="9">
        <f t="shared" si="960"/>
        <v>1</v>
      </c>
      <c r="AB780" s="11" t="str">
        <f t="shared" si="961"/>
        <v xml:space="preserve">②
</v>
      </c>
      <c r="AD780" s="43">
        <f t="shared" si="962"/>
        <v>0</v>
      </c>
      <c r="AE780" s="43">
        <f t="shared" si="963"/>
        <v>0</v>
      </c>
      <c r="AF780" s="43">
        <f t="shared" si="964"/>
        <v>0</v>
      </c>
      <c r="AH780" s="12" t="str">
        <f>IF(N780="款",B780,AH778)</f>
        <v>21款　繰入金</v>
      </c>
      <c r="AI780" s="12" t="str">
        <f>IF(AH778=AH780,IF(O780="項",C780,AI778),0)</f>
        <v>3項　蓄積基金繰入金</v>
      </c>
      <c r="AJ780" s="12" t="str">
        <f>IF(AI778=AI780,IF(P780="目",D780,AJ778),0)</f>
        <v>1目　元気づくり基金繰入金</v>
      </c>
      <c r="AK780" s="12" t="str">
        <f>IF(AJ778=AJ780,IF(Q780="節",E780,"事項"),0)</f>
        <v>事項</v>
      </c>
      <c r="AM780" s="12">
        <f t="shared" si="969"/>
        <v>0</v>
      </c>
      <c r="AP780" s="12" t="str">
        <f>IF(AM780=0,AP778,AM780)</f>
        <v>21款　繰入金3項　蓄積基金繰入金1目　元気づくり基金繰入金1節　元気づくり基金繰入金</v>
      </c>
      <c r="AQ780" s="9" t="str">
        <f t="shared" si="971"/>
        <v>21款　繰入金3項　蓄積基金繰入金1目　元気づくり基金繰入金1節　元気づくり基金繰入金教育委員会
事務局</v>
      </c>
    </row>
    <row r="781" spans="1:43" ht="40.5" customHeight="1">
      <c r="A781" s="90">
        <f t="shared" ref="A781:A844" si="981">A780+1</f>
        <v>774</v>
      </c>
      <c r="B781" s="45"/>
      <c r="C781" s="45"/>
      <c r="D781" s="331" t="s">
        <v>701</v>
      </c>
      <c r="E781" s="333"/>
      <c r="F781" s="93"/>
      <c r="G781" s="94"/>
      <c r="H781" s="51">
        <f>SUM(H782)</f>
        <v>470598</v>
      </c>
      <c r="I781" s="51">
        <f>SUM(I782)</f>
        <v>0</v>
      </c>
      <c r="J781" s="51">
        <f t="shared" si="977"/>
        <v>-470598</v>
      </c>
      <c r="K781" s="92"/>
      <c r="L781" s="122"/>
      <c r="M781" s="115" t="str">
        <f t="shared" si="978"/>
        <v/>
      </c>
      <c r="N781" s="29" t="str">
        <f t="shared" si="972"/>
        <v>-</v>
      </c>
      <c r="O781" s="29" t="str">
        <f t="shared" si="973"/>
        <v>-</v>
      </c>
      <c r="P781" s="29" t="str">
        <f t="shared" si="974"/>
        <v>目</v>
      </c>
      <c r="Q781" s="29" t="str">
        <f t="shared" si="975"/>
        <v>-</v>
      </c>
      <c r="R781" s="29" t="str">
        <f t="shared" si="976"/>
        <v>-</v>
      </c>
      <c r="U781" s="9" t="s">
        <v>1106</v>
      </c>
      <c r="V781" s="136" t="str">
        <f t="shared" si="956"/>
        <v/>
      </c>
      <c r="X781" s="9">
        <f t="shared" si="957"/>
        <v>2</v>
      </c>
      <c r="Y781" s="9">
        <f t="shared" si="958"/>
        <v>1</v>
      </c>
      <c r="Z781" s="9">
        <f t="shared" si="959"/>
        <v>1</v>
      </c>
      <c r="AA781" s="9">
        <f t="shared" si="960"/>
        <v>2</v>
      </c>
      <c r="AB781" s="11" t="str">
        <f t="shared" si="961"/>
        <v xml:space="preserve">③
</v>
      </c>
      <c r="AD781" s="43">
        <f t="shared" si="962"/>
        <v>14.5</v>
      </c>
      <c r="AE781" s="43">
        <f t="shared" si="963"/>
        <v>0</v>
      </c>
      <c r="AF781" s="43">
        <f t="shared" si="964"/>
        <v>0</v>
      </c>
      <c r="AH781" s="12" t="str">
        <f>IF(N781="款",B781,AH779)</f>
        <v>21款　繰入金</v>
      </c>
      <c r="AI781" s="12" t="str">
        <f>IF(AH779=AH781,IF(O781="項",C781,AI779),0)</f>
        <v>3項　蓄積基金繰入金</v>
      </c>
      <c r="AJ781" s="12" t="str">
        <f>IF(AI779=AI781,IF(P781="目",D781,AJ779),0)</f>
        <v>2目　地域活性化事業基金繰入金</v>
      </c>
      <c r="AK781" s="12">
        <f>IF(AJ779=AJ781,IF(Q781="節",E781,"事項"),0)</f>
        <v>0</v>
      </c>
      <c r="AM781" s="12" t="str">
        <f t="shared" si="969"/>
        <v>21款　繰入金3項　蓄積基金繰入金2目　地域活性化事業基金繰入金</v>
      </c>
      <c r="AP781" s="12" t="str">
        <f>IF(AM781=0,AP779,AM781)</f>
        <v>21款　繰入金3項　蓄積基金繰入金2目　地域活性化事業基金繰入金</v>
      </c>
      <c r="AQ781" s="9" t="str">
        <f t="shared" si="971"/>
        <v>21款　繰入金3項　蓄積基金繰入金2目　地域活性化事業基金繰入金</v>
      </c>
    </row>
    <row r="782" spans="1:43" ht="39.6">
      <c r="A782" s="90">
        <f t="shared" si="981"/>
        <v>775</v>
      </c>
      <c r="B782" s="45"/>
      <c r="C782" s="45"/>
      <c r="D782" s="45"/>
      <c r="E782" s="138" t="s">
        <v>318</v>
      </c>
      <c r="F782" s="107" t="s">
        <v>546</v>
      </c>
      <c r="G782" s="47"/>
      <c r="H782" s="41">
        <f>SUM(H783:H785)</f>
        <v>470598</v>
      </c>
      <c r="I782" s="41">
        <f>SUM(I783:I785)</f>
        <v>0</v>
      </c>
      <c r="J782" s="41">
        <f t="shared" si="977"/>
        <v>-470598</v>
      </c>
      <c r="K782" s="42"/>
      <c r="L782" s="121"/>
      <c r="M782" s="115" t="str">
        <f t="shared" si="978"/>
        <v/>
      </c>
      <c r="N782" s="29" t="str">
        <f t="shared" si="972"/>
        <v>-</v>
      </c>
      <c r="O782" s="29" t="str">
        <f t="shared" si="973"/>
        <v>-</v>
      </c>
      <c r="P782" s="29" t="str">
        <f t="shared" si="974"/>
        <v>-</v>
      </c>
      <c r="Q782" s="29" t="str">
        <f t="shared" si="975"/>
        <v>節</v>
      </c>
      <c r="R782" s="29" t="str">
        <f t="shared" si="976"/>
        <v>事項</v>
      </c>
      <c r="U782" s="9" t="s">
        <v>1106</v>
      </c>
      <c r="V782" s="136" t="str">
        <f t="shared" si="956"/>
        <v/>
      </c>
      <c r="X782" s="9">
        <f t="shared" si="957"/>
        <v>1</v>
      </c>
      <c r="Y782" s="9">
        <f t="shared" si="958"/>
        <v>2</v>
      </c>
      <c r="Z782" s="9">
        <f t="shared" si="959"/>
        <v>1</v>
      </c>
      <c r="AA782" s="9">
        <f t="shared" si="960"/>
        <v>2</v>
      </c>
      <c r="AB782" s="11" t="str">
        <f t="shared" si="961"/>
        <v xml:space="preserve">③
</v>
      </c>
      <c r="AD782" s="43">
        <f t="shared" si="962"/>
        <v>0</v>
      </c>
      <c r="AE782" s="43">
        <f t="shared" si="963"/>
        <v>14.5</v>
      </c>
      <c r="AF782" s="43">
        <f t="shared" si="964"/>
        <v>15</v>
      </c>
      <c r="AH782" s="12" t="str">
        <f t="shared" si="965"/>
        <v>21款　繰入金</v>
      </c>
      <c r="AI782" s="12" t="str">
        <f t="shared" si="966"/>
        <v>3項　蓄積基金繰入金</v>
      </c>
      <c r="AJ782" s="12" t="str">
        <f t="shared" si="967"/>
        <v>2目　地域活性化事業基金繰入金</v>
      </c>
      <c r="AK782" s="12" t="str">
        <f t="shared" si="968"/>
        <v>1節　地域活性化事業基金繰入金</v>
      </c>
      <c r="AM782" s="12" t="str">
        <f t="shared" si="969"/>
        <v>21款　繰入金3項　蓄積基金繰入金2目　地域活性化事業基金繰入金1節　地域活性化事業基金繰入金</v>
      </c>
      <c r="AP782" s="12" t="str">
        <f t="shared" si="970"/>
        <v>21款　繰入金3項　蓄積基金繰入金2目　地域活性化事業基金繰入金1節　地域活性化事業基金繰入金</v>
      </c>
      <c r="AQ782" s="9" t="str">
        <f t="shared" si="971"/>
        <v>21款　繰入金3項　蓄積基金繰入金2目　地域活性化事業基金繰入金1節　地域活性化事業基金繰入金</v>
      </c>
    </row>
    <row r="783" spans="1:43" ht="26.4">
      <c r="A783" s="90">
        <f t="shared" si="981"/>
        <v>776</v>
      </c>
      <c r="B783" s="45"/>
      <c r="C783" s="45"/>
      <c r="D783" s="45"/>
      <c r="E783" s="135"/>
      <c r="F783" s="107"/>
      <c r="G783" s="47" t="s">
        <v>101</v>
      </c>
      <c r="H783" s="41">
        <v>37555</v>
      </c>
      <c r="I783" s="41"/>
      <c r="J783" s="41">
        <f t="shared" si="977"/>
        <v>-37555</v>
      </c>
      <c r="K783" s="42"/>
      <c r="L783" s="121"/>
      <c r="M783" s="115" t="str">
        <f t="shared" si="978"/>
        <v/>
      </c>
      <c r="N783" s="29" t="str">
        <f t="shared" si="972"/>
        <v>-</v>
      </c>
      <c r="O783" s="29" t="str">
        <f t="shared" si="973"/>
        <v>-</v>
      </c>
      <c r="P783" s="29" t="str">
        <f t="shared" si="974"/>
        <v>-</v>
      </c>
      <c r="Q783" s="29" t="str">
        <f t="shared" si="975"/>
        <v>-</v>
      </c>
      <c r="R783" s="29" t="str">
        <f t="shared" si="976"/>
        <v>-</v>
      </c>
      <c r="U783" s="9" t="s">
        <v>1106</v>
      </c>
      <c r="V783" s="136" t="str">
        <f t="shared" si="956"/>
        <v>経済戦略局</v>
      </c>
      <c r="X783" s="9">
        <f t="shared" si="957"/>
        <v>1</v>
      </c>
      <c r="Y783" s="9">
        <f t="shared" si="958"/>
        <v>1</v>
      </c>
      <c r="Z783" s="9">
        <f t="shared" si="959"/>
        <v>1</v>
      </c>
      <c r="AA783" s="9">
        <f t="shared" si="960"/>
        <v>1</v>
      </c>
      <c r="AB783" s="11" t="str">
        <f t="shared" si="961"/>
        <v xml:space="preserve">②
</v>
      </c>
      <c r="AD783" s="43">
        <f t="shared" si="962"/>
        <v>0</v>
      </c>
      <c r="AE783" s="43">
        <f t="shared" si="963"/>
        <v>0</v>
      </c>
      <c r="AF783" s="43">
        <f t="shared" si="964"/>
        <v>0</v>
      </c>
      <c r="AH783" s="12" t="str">
        <f t="shared" si="965"/>
        <v>21款　繰入金</v>
      </c>
      <c r="AI783" s="12" t="str">
        <f t="shared" si="966"/>
        <v>3項　蓄積基金繰入金</v>
      </c>
      <c r="AJ783" s="12" t="str">
        <f t="shared" si="967"/>
        <v>2目　地域活性化事業基金繰入金</v>
      </c>
      <c r="AK783" s="12" t="str">
        <f t="shared" si="968"/>
        <v>事項</v>
      </c>
      <c r="AM783" s="12">
        <f t="shared" si="969"/>
        <v>0</v>
      </c>
      <c r="AP783" s="12" t="str">
        <f t="shared" si="970"/>
        <v>21款　繰入金3項　蓄積基金繰入金2目　地域活性化事業基金繰入金1節　地域活性化事業基金繰入金</v>
      </c>
      <c r="AQ783" s="9" t="str">
        <f t="shared" si="971"/>
        <v>21款　繰入金3項　蓄積基金繰入金2目　地域活性化事業基金繰入金1節　地域活性化事業基金繰入金経済戦略局</v>
      </c>
    </row>
    <row r="784" spans="1:43" ht="26.4">
      <c r="A784" s="90">
        <f t="shared" si="981"/>
        <v>777</v>
      </c>
      <c r="B784" s="45"/>
      <c r="C784" s="45"/>
      <c r="D784" s="45"/>
      <c r="E784" s="135"/>
      <c r="F784" s="107"/>
      <c r="G784" s="47" t="s">
        <v>638</v>
      </c>
      <c r="H784" s="41">
        <v>80000</v>
      </c>
      <c r="I784" s="41"/>
      <c r="J784" s="41">
        <f t="shared" si="977"/>
        <v>-80000</v>
      </c>
      <c r="K784" s="42"/>
      <c r="L784" s="121"/>
      <c r="M784" s="115" t="str">
        <f t="shared" si="978"/>
        <v/>
      </c>
      <c r="N784" s="29" t="str">
        <f t="shared" si="972"/>
        <v>-</v>
      </c>
      <c r="O784" s="29" t="str">
        <f t="shared" si="973"/>
        <v>-</v>
      </c>
      <c r="P784" s="29" t="str">
        <f t="shared" si="974"/>
        <v>-</v>
      </c>
      <c r="Q784" s="29" t="str">
        <f t="shared" si="975"/>
        <v>-</v>
      </c>
      <c r="R784" s="29" t="str">
        <f t="shared" si="976"/>
        <v>-</v>
      </c>
      <c r="U784" s="9" t="s">
        <v>1106</v>
      </c>
      <c r="V784" s="136" t="str">
        <f t="shared" si="956"/>
        <v>建設局</v>
      </c>
      <c r="X784" s="9">
        <f t="shared" si="957"/>
        <v>1</v>
      </c>
      <c r="Y784" s="9">
        <f t="shared" si="958"/>
        <v>1</v>
      </c>
      <c r="Z784" s="9">
        <f t="shared" si="959"/>
        <v>1</v>
      </c>
      <c r="AA784" s="9">
        <f t="shared" si="960"/>
        <v>1</v>
      </c>
      <c r="AB784" s="11" t="str">
        <f t="shared" si="961"/>
        <v xml:space="preserve">②
</v>
      </c>
      <c r="AD784" s="43">
        <f t="shared" si="962"/>
        <v>0</v>
      </c>
      <c r="AE784" s="43">
        <f t="shared" si="963"/>
        <v>0</v>
      </c>
      <c r="AF784" s="43">
        <f t="shared" si="964"/>
        <v>0</v>
      </c>
      <c r="AH784" s="12" t="str">
        <f t="shared" si="965"/>
        <v>21款　繰入金</v>
      </c>
      <c r="AI784" s="12" t="str">
        <f t="shared" si="966"/>
        <v>3項　蓄積基金繰入金</v>
      </c>
      <c r="AJ784" s="12" t="str">
        <f t="shared" si="967"/>
        <v>2目　地域活性化事業基金繰入金</v>
      </c>
      <c r="AK784" s="12" t="str">
        <f t="shared" si="968"/>
        <v>事項</v>
      </c>
      <c r="AM784" s="12">
        <f t="shared" si="969"/>
        <v>0</v>
      </c>
      <c r="AP784" s="12" t="str">
        <f t="shared" si="970"/>
        <v>21款　繰入金3項　蓄積基金繰入金2目　地域活性化事業基金繰入金1節　地域活性化事業基金繰入金</v>
      </c>
      <c r="AQ784" s="9" t="str">
        <f t="shared" si="971"/>
        <v>21款　繰入金3項　蓄積基金繰入金2目　地域活性化事業基金繰入金1節　地域活性化事業基金繰入金建設局</v>
      </c>
    </row>
    <row r="785" spans="1:43" ht="26.4">
      <c r="A785" s="90">
        <f t="shared" si="981"/>
        <v>778</v>
      </c>
      <c r="B785" s="45"/>
      <c r="C785" s="45"/>
      <c r="D785" s="45"/>
      <c r="E785" s="135"/>
      <c r="F785" s="107"/>
      <c r="G785" s="47" t="s">
        <v>627</v>
      </c>
      <c r="H785" s="41">
        <v>353043</v>
      </c>
      <c r="I785" s="41"/>
      <c r="J785" s="41">
        <f t="shared" si="977"/>
        <v>-353043</v>
      </c>
      <c r="K785" s="42"/>
      <c r="L785" s="121"/>
      <c r="M785" s="115" t="str">
        <f t="shared" si="978"/>
        <v/>
      </c>
      <c r="N785" s="29" t="str">
        <f t="shared" si="972"/>
        <v>-</v>
      </c>
      <c r="O785" s="29" t="str">
        <f t="shared" si="973"/>
        <v>-</v>
      </c>
      <c r="P785" s="29" t="str">
        <f t="shared" si="974"/>
        <v>-</v>
      </c>
      <c r="Q785" s="29" t="str">
        <f t="shared" si="975"/>
        <v>-</v>
      </c>
      <c r="R785" s="29" t="str">
        <f t="shared" si="976"/>
        <v>-</v>
      </c>
      <c r="U785" s="9" t="s">
        <v>1106</v>
      </c>
      <c r="V785" s="136" t="str">
        <f t="shared" ref="V785:V846" si="982">IF(G785&lt;&gt;"",G785,"")</f>
        <v>北区役所</v>
      </c>
      <c r="X785" s="9">
        <f t="shared" ref="X785:X846" si="983">IF(LENB(D785)/2&gt;13.5,2,1)</f>
        <v>1</v>
      </c>
      <c r="Y785" s="9">
        <f t="shared" ref="Y785:Y846" si="984">IF(LENB(E785)/2&gt;26.5,3,IF(LENB(E785)/2&gt;13.5,2,1))</f>
        <v>1</v>
      </c>
      <c r="Z785" s="9">
        <f t="shared" ref="Z785:Z846" si="985">IF(LENB(F785)/2&gt;51,4,IF(LENB(F785)/2&gt;34,3,IF(LENB(F785)/2&gt;17,2,1)))</f>
        <v>1</v>
      </c>
      <c r="AA785" s="9">
        <f t="shared" ref="AA785:AA846" si="986">MAX(X785:Z785)</f>
        <v>1</v>
      </c>
      <c r="AB785" s="11" t="str">
        <f t="shared" ref="AB785:AB846" si="987">IF(AA785=4,"⑤"&amp;CHAR(10)&amp;CHAR(10)&amp;CHAR(10)&amp;CHAR(10),IF(AA785=3,"④"&amp;CHAR(10)&amp;CHAR(10)&amp;CHAR(10),IF(AA785=2,"③"&amp;CHAR(10)&amp;CHAR(10),"②"&amp;CHAR(10))))</f>
        <v xml:space="preserve">②
</v>
      </c>
      <c r="AD785" s="43">
        <f t="shared" ref="AD785:AD846" si="988">LENB(D785)/2</f>
        <v>0</v>
      </c>
      <c r="AE785" s="43">
        <f t="shared" ref="AE785:AE846" si="989">LENB(E785)/2</f>
        <v>0</v>
      </c>
      <c r="AF785" s="43">
        <f t="shared" ref="AF785:AF846" si="990">LENB(F785)/2</f>
        <v>0</v>
      </c>
      <c r="AH785" s="12" t="str">
        <f t="shared" ref="AH785:AH805" si="991">IF(N785="款",B785,AH784)</f>
        <v>21款　繰入金</v>
      </c>
      <c r="AI785" s="12" t="str">
        <f t="shared" ref="AI785:AI805" si="992">IF(AH784=AH785,IF(O785="項",C785,AI784),0)</f>
        <v>3項　蓄積基金繰入金</v>
      </c>
      <c r="AJ785" s="12" t="str">
        <f t="shared" ref="AJ785:AJ805" si="993">IF(AI784=AI785,IF(P785="目",D785,AJ784),0)</f>
        <v>2目　地域活性化事業基金繰入金</v>
      </c>
      <c r="AK785" s="12" t="str">
        <f t="shared" ref="AK785:AK805" si="994">IF(AJ784=AJ785,IF(Q785="節",E785,"事項"),0)</f>
        <v>事項</v>
      </c>
      <c r="AM785" s="12">
        <f t="shared" ref="AM785:AM805" si="995">IF(AI785=0,AH785,IF(AJ785=0,CONCATENATE(AH785,AI785),IF(AK785=0,CONCATENATE(AH785,AI785,AJ785),IF(AK785="事項",0,CONCATENATE(AH785,AI785,AJ785,AK785)))))</f>
        <v>0</v>
      </c>
      <c r="AP785" s="12" t="str">
        <f t="shared" ref="AP785:AP805" si="996">IF(AM785=0,AP784,AM785)</f>
        <v>21款　繰入金3項　蓄積基金繰入金2目　地域活性化事業基金繰入金1節　地域活性化事業基金繰入金</v>
      </c>
      <c r="AQ785" s="9" t="str">
        <f t="shared" ref="AQ785:AQ805" si="997">CONCATENATE(AP785,V785)</f>
        <v>21款　繰入金3項　蓄積基金繰入金2目　地域活性化事業基金繰入金1節　地域活性化事業基金繰入金北区役所</v>
      </c>
    </row>
    <row r="786" spans="1:43" ht="26.4">
      <c r="A786" s="90">
        <f t="shared" si="981"/>
        <v>779</v>
      </c>
      <c r="B786" s="45"/>
      <c r="C786" s="45"/>
      <c r="D786" s="331" t="s">
        <v>930</v>
      </c>
      <c r="E786" s="333"/>
      <c r="F786" s="46"/>
      <c r="G786" s="47"/>
      <c r="H786" s="41">
        <f>SUM(H787)</f>
        <v>17000</v>
      </c>
      <c r="I786" s="41">
        <f>SUM(I787)</f>
        <v>0</v>
      </c>
      <c r="J786" s="41">
        <f t="shared" si="977"/>
        <v>-17000</v>
      </c>
      <c r="K786" s="42"/>
      <c r="L786" s="121"/>
      <c r="M786" s="115" t="str">
        <f t="shared" si="978"/>
        <v/>
      </c>
      <c r="N786" s="29" t="str">
        <f t="shared" si="972"/>
        <v>-</v>
      </c>
      <c r="O786" s="29" t="str">
        <f t="shared" si="973"/>
        <v>-</v>
      </c>
      <c r="P786" s="29" t="str">
        <f t="shared" si="974"/>
        <v>目</v>
      </c>
      <c r="Q786" s="29" t="str">
        <f t="shared" si="975"/>
        <v>-</v>
      </c>
      <c r="R786" s="29" t="str">
        <f t="shared" si="976"/>
        <v>-</v>
      </c>
      <c r="U786" s="9" t="s">
        <v>1106</v>
      </c>
      <c r="V786" s="136" t="str">
        <f t="shared" si="982"/>
        <v/>
      </c>
      <c r="X786" s="9">
        <f t="shared" si="983"/>
        <v>1</v>
      </c>
      <c r="Y786" s="9">
        <f t="shared" si="984"/>
        <v>1</v>
      </c>
      <c r="Z786" s="9">
        <f t="shared" si="985"/>
        <v>1</v>
      </c>
      <c r="AA786" s="9">
        <f t="shared" si="986"/>
        <v>1</v>
      </c>
      <c r="AB786" s="11" t="str">
        <f t="shared" si="987"/>
        <v xml:space="preserve">②
</v>
      </c>
      <c r="AD786" s="43">
        <f t="shared" si="988"/>
        <v>13.5</v>
      </c>
      <c r="AE786" s="43">
        <f t="shared" si="989"/>
        <v>0</v>
      </c>
      <c r="AF786" s="43">
        <f t="shared" si="990"/>
        <v>0</v>
      </c>
      <c r="AH786" s="12" t="str">
        <f t="shared" si="991"/>
        <v>21款　繰入金</v>
      </c>
      <c r="AI786" s="12" t="str">
        <f t="shared" si="992"/>
        <v>3項　蓄積基金繰入金</v>
      </c>
      <c r="AJ786" s="12" t="str">
        <f t="shared" si="993"/>
        <v>3目　雇用施策推進基金繰入金</v>
      </c>
      <c r="AK786" s="12">
        <f t="shared" si="994"/>
        <v>0</v>
      </c>
      <c r="AM786" s="12" t="str">
        <f t="shared" si="995"/>
        <v>21款　繰入金3項　蓄積基金繰入金3目　雇用施策推進基金繰入金</v>
      </c>
      <c r="AP786" s="12" t="str">
        <f t="shared" si="996"/>
        <v>21款　繰入金3項　蓄積基金繰入金3目　雇用施策推進基金繰入金</v>
      </c>
      <c r="AQ786" s="9" t="str">
        <f t="shared" si="997"/>
        <v>21款　繰入金3項　蓄積基金繰入金3目　雇用施策推進基金繰入金</v>
      </c>
    </row>
    <row r="787" spans="1:43" ht="26.4">
      <c r="A787" s="90">
        <f t="shared" si="981"/>
        <v>780</v>
      </c>
      <c r="B787" s="45"/>
      <c r="C787" s="45"/>
      <c r="D787" s="44"/>
      <c r="E787" s="135" t="s">
        <v>702</v>
      </c>
      <c r="F787" s="162" t="s">
        <v>676</v>
      </c>
      <c r="G787" s="47" t="s">
        <v>86</v>
      </c>
      <c r="H787" s="41">
        <v>17000</v>
      </c>
      <c r="I787" s="41"/>
      <c r="J787" s="41">
        <f t="shared" si="977"/>
        <v>-17000</v>
      </c>
      <c r="K787" s="42"/>
      <c r="L787" s="121"/>
      <c r="M787" s="115" t="str">
        <f t="shared" si="978"/>
        <v/>
      </c>
      <c r="N787" s="29" t="str">
        <f t="shared" si="972"/>
        <v>-</v>
      </c>
      <c r="O787" s="29" t="str">
        <f t="shared" si="973"/>
        <v>-</v>
      </c>
      <c r="P787" s="29" t="str">
        <f t="shared" si="974"/>
        <v>-</v>
      </c>
      <c r="Q787" s="29" t="str">
        <f t="shared" si="975"/>
        <v>節</v>
      </c>
      <c r="R787" s="29" t="str">
        <f t="shared" si="976"/>
        <v>事項</v>
      </c>
      <c r="U787" s="9" t="s">
        <v>1106</v>
      </c>
      <c r="V787" s="136" t="str">
        <f t="shared" si="982"/>
        <v>市民局</v>
      </c>
      <c r="X787" s="9">
        <f t="shared" si="983"/>
        <v>1</v>
      </c>
      <c r="Y787" s="9">
        <f t="shared" si="984"/>
        <v>1</v>
      </c>
      <c r="Z787" s="9">
        <f t="shared" si="985"/>
        <v>1</v>
      </c>
      <c r="AA787" s="9">
        <f t="shared" si="986"/>
        <v>1</v>
      </c>
      <c r="AB787" s="11" t="str">
        <f t="shared" si="987"/>
        <v xml:space="preserve">②
</v>
      </c>
      <c r="AD787" s="43">
        <f t="shared" si="988"/>
        <v>0</v>
      </c>
      <c r="AE787" s="43">
        <f t="shared" si="989"/>
        <v>13.5</v>
      </c>
      <c r="AF787" s="43">
        <f t="shared" si="990"/>
        <v>14</v>
      </c>
      <c r="AH787" s="12" t="str">
        <f t="shared" si="991"/>
        <v>21款　繰入金</v>
      </c>
      <c r="AI787" s="12" t="str">
        <f t="shared" si="992"/>
        <v>3項　蓄積基金繰入金</v>
      </c>
      <c r="AJ787" s="12" t="str">
        <f t="shared" si="993"/>
        <v>3目　雇用施策推進基金繰入金</v>
      </c>
      <c r="AK787" s="12" t="str">
        <f t="shared" si="994"/>
        <v>1節　雇用施策推進基金繰入金</v>
      </c>
      <c r="AM787" s="12" t="str">
        <f t="shared" si="995"/>
        <v>21款　繰入金3項　蓄積基金繰入金3目　雇用施策推進基金繰入金1節　雇用施策推進基金繰入金</v>
      </c>
      <c r="AP787" s="12" t="str">
        <f t="shared" si="996"/>
        <v>21款　繰入金3項　蓄積基金繰入金3目　雇用施策推進基金繰入金1節　雇用施策推進基金繰入金</v>
      </c>
      <c r="AQ787" s="9" t="str">
        <f t="shared" si="997"/>
        <v>21款　繰入金3項　蓄積基金繰入金3目　雇用施策推進基金繰入金1節　雇用施策推進基金繰入金市民局</v>
      </c>
    </row>
    <row r="788" spans="1:43" ht="39.6">
      <c r="A788" s="90">
        <f t="shared" si="981"/>
        <v>781</v>
      </c>
      <c r="B788" s="45"/>
      <c r="C788" s="45"/>
      <c r="D788" s="331" t="s">
        <v>931</v>
      </c>
      <c r="E788" s="333"/>
      <c r="F788" s="46"/>
      <c r="G788" s="47"/>
      <c r="H788" s="41">
        <f>SUM(H789)</f>
        <v>5830</v>
      </c>
      <c r="I788" s="41">
        <f>SUM(I789)</f>
        <v>0</v>
      </c>
      <c r="J788" s="41">
        <f t="shared" si="977"/>
        <v>-5830</v>
      </c>
      <c r="K788" s="42"/>
      <c r="L788" s="121"/>
      <c r="M788" s="115" t="str">
        <f t="shared" si="978"/>
        <v/>
      </c>
      <c r="N788" s="29" t="str">
        <f t="shared" si="972"/>
        <v>-</v>
      </c>
      <c r="O788" s="29" t="str">
        <f t="shared" si="973"/>
        <v>-</v>
      </c>
      <c r="P788" s="29" t="str">
        <f t="shared" si="974"/>
        <v>目</v>
      </c>
      <c r="Q788" s="29" t="str">
        <f t="shared" si="975"/>
        <v>-</v>
      </c>
      <c r="R788" s="29" t="str">
        <f t="shared" si="976"/>
        <v>-</v>
      </c>
      <c r="U788" s="9" t="s">
        <v>1106</v>
      </c>
      <c r="V788" s="136" t="str">
        <f t="shared" si="982"/>
        <v/>
      </c>
      <c r="X788" s="9">
        <f t="shared" si="983"/>
        <v>2</v>
      </c>
      <c r="Y788" s="9">
        <f t="shared" si="984"/>
        <v>1</v>
      </c>
      <c r="Z788" s="9">
        <f t="shared" si="985"/>
        <v>1</v>
      </c>
      <c r="AA788" s="9">
        <f t="shared" si="986"/>
        <v>2</v>
      </c>
      <c r="AB788" s="11" t="str">
        <f t="shared" si="987"/>
        <v xml:space="preserve">③
</v>
      </c>
      <c r="AD788" s="43">
        <f t="shared" si="988"/>
        <v>17.5</v>
      </c>
      <c r="AE788" s="43">
        <f t="shared" si="989"/>
        <v>0</v>
      </c>
      <c r="AF788" s="43">
        <f t="shared" si="990"/>
        <v>0</v>
      </c>
      <c r="AH788" s="12" t="str">
        <f t="shared" si="991"/>
        <v>21款　繰入金</v>
      </c>
      <c r="AI788" s="12" t="str">
        <f t="shared" si="992"/>
        <v>3項　蓄積基金繰入金</v>
      </c>
      <c r="AJ788" s="12" t="str">
        <f t="shared" si="993"/>
        <v>4目　男女共同参画施策推進基金繰入金</v>
      </c>
      <c r="AK788" s="12">
        <f t="shared" si="994"/>
        <v>0</v>
      </c>
      <c r="AM788" s="12" t="str">
        <f t="shared" si="995"/>
        <v>21款　繰入金3項　蓄積基金繰入金4目　男女共同参画施策推進基金繰入金</v>
      </c>
      <c r="AP788" s="12" t="str">
        <f t="shared" si="996"/>
        <v>21款　繰入金3項　蓄積基金繰入金4目　男女共同参画施策推進基金繰入金</v>
      </c>
      <c r="AQ788" s="9" t="str">
        <f t="shared" si="997"/>
        <v>21款　繰入金3項　蓄積基金繰入金4目　男女共同参画施策推進基金繰入金</v>
      </c>
    </row>
    <row r="789" spans="1:43" ht="39.6">
      <c r="A789" s="90">
        <f t="shared" si="981"/>
        <v>782</v>
      </c>
      <c r="B789" s="45"/>
      <c r="C789" s="45"/>
      <c r="D789" s="45"/>
      <c r="E789" s="108" t="s">
        <v>319</v>
      </c>
      <c r="F789" s="107" t="s">
        <v>547</v>
      </c>
      <c r="G789" s="47" t="s">
        <v>86</v>
      </c>
      <c r="H789" s="41">
        <v>5830</v>
      </c>
      <c r="I789" s="41"/>
      <c r="J789" s="41">
        <f t="shared" si="977"/>
        <v>-5830</v>
      </c>
      <c r="K789" s="42"/>
      <c r="L789" s="121"/>
      <c r="M789" s="115" t="str">
        <f t="shared" si="978"/>
        <v/>
      </c>
      <c r="N789" s="29" t="str">
        <f t="shared" si="972"/>
        <v>-</v>
      </c>
      <c r="O789" s="29" t="str">
        <f t="shared" si="973"/>
        <v>-</v>
      </c>
      <c r="P789" s="29" t="str">
        <f t="shared" si="974"/>
        <v>-</v>
      </c>
      <c r="Q789" s="29" t="str">
        <f t="shared" si="975"/>
        <v>節</v>
      </c>
      <c r="R789" s="29" t="str">
        <f t="shared" si="976"/>
        <v>事項</v>
      </c>
      <c r="U789" s="9" t="s">
        <v>1106</v>
      </c>
      <c r="V789" s="136" t="str">
        <f t="shared" si="982"/>
        <v>市民局</v>
      </c>
      <c r="X789" s="9">
        <f t="shared" si="983"/>
        <v>1</v>
      </c>
      <c r="Y789" s="9">
        <f t="shared" si="984"/>
        <v>2</v>
      </c>
      <c r="Z789" s="9">
        <f t="shared" si="985"/>
        <v>2</v>
      </c>
      <c r="AA789" s="9">
        <f t="shared" si="986"/>
        <v>2</v>
      </c>
      <c r="AB789" s="11" t="str">
        <f t="shared" si="987"/>
        <v xml:space="preserve">③
</v>
      </c>
      <c r="AD789" s="43">
        <f t="shared" si="988"/>
        <v>0</v>
      </c>
      <c r="AE789" s="43">
        <f t="shared" si="989"/>
        <v>17.5</v>
      </c>
      <c r="AF789" s="43">
        <f t="shared" si="990"/>
        <v>18</v>
      </c>
      <c r="AH789" s="12" t="str">
        <f t="shared" si="991"/>
        <v>21款　繰入金</v>
      </c>
      <c r="AI789" s="12" t="str">
        <f t="shared" si="992"/>
        <v>3項　蓄積基金繰入金</v>
      </c>
      <c r="AJ789" s="12" t="str">
        <f t="shared" si="993"/>
        <v>4目　男女共同参画施策推進基金繰入金</v>
      </c>
      <c r="AK789" s="12" t="str">
        <f t="shared" si="994"/>
        <v>1節　男女共同参画施策推進基金繰入金</v>
      </c>
      <c r="AM789" s="12" t="str">
        <f t="shared" si="995"/>
        <v>21款　繰入金3項　蓄積基金繰入金4目　男女共同参画施策推進基金繰入金1節　男女共同参画施策推進基金繰入金</v>
      </c>
      <c r="AP789" s="12" t="str">
        <f t="shared" si="996"/>
        <v>21款　繰入金3項　蓄積基金繰入金4目　男女共同参画施策推進基金繰入金1節　男女共同参画施策推進基金繰入金</v>
      </c>
      <c r="AQ789" s="9" t="str">
        <f t="shared" si="997"/>
        <v>21款　繰入金3項　蓄積基金繰入金4目　男女共同参画施策推進基金繰入金1節　男女共同参画施策推進基金繰入金市民局</v>
      </c>
    </row>
    <row r="790" spans="1:43" ht="26.4">
      <c r="A790" s="90">
        <f t="shared" si="981"/>
        <v>783</v>
      </c>
      <c r="B790" s="45"/>
      <c r="C790" s="45"/>
      <c r="D790" s="331" t="s">
        <v>703</v>
      </c>
      <c r="E790" s="333"/>
      <c r="F790" s="46"/>
      <c r="G790" s="47"/>
      <c r="H790" s="41">
        <f>SUM(H791)</f>
        <v>45593</v>
      </c>
      <c r="I790" s="41">
        <f>SUM(I791)</f>
        <v>0</v>
      </c>
      <c r="J790" s="41">
        <f t="shared" si="977"/>
        <v>-45593</v>
      </c>
      <c r="K790" s="42"/>
      <c r="L790" s="121"/>
      <c r="M790" s="115" t="str">
        <f t="shared" si="978"/>
        <v/>
      </c>
      <c r="N790" s="29" t="str">
        <f t="shared" si="972"/>
        <v>-</v>
      </c>
      <c r="O790" s="29" t="str">
        <f t="shared" si="973"/>
        <v>-</v>
      </c>
      <c r="P790" s="29" t="str">
        <f t="shared" si="974"/>
        <v>目</v>
      </c>
      <c r="Q790" s="29" t="str">
        <f t="shared" si="975"/>
        <v>-</v>
      </c>
      <c r="R790" s="29" t="str">
        <f t="shared" si="976"/>
        <v>-</v>
      </c>
      <c r="U790" s="9" t="s">
        <v>1106</v>
      </c>
      <c r="V790" s="136" t="str">
        <f t="shared" si="982"/>
        <v/>
      </c>
      <c r="X790" s="9">
        <f t="shared" si="983"/>
        <v>1</v>
      </c>
      <c r="Y790" s="9">
        <f t="shared" si="984"/>
        <v>1</v>
      </c>
      <c r="Z790" s="9">
        <f t="shared" si="985"/>
        <v>1</v>
      </c>
      <c r="AA790" s="9">
        <f t="shared" si="986"/>
        <v>1</v>
      </c>
      <c r="AB790" s="11" t="str">
        <f t="shared" si="987"/>
        <v xml:space="preserve">②
</v>
      </c>
      <c r="AD790" s="43">
        <f t="shared" si="988"/>
        <v>11.5</v>
      </c>
      <c r="AE790" s="43">
        <f t="shared" si="989"/>
        <v>0</v>
      </c>
      <c r="AF790" s="43">
        <f t="shared" si="990"/>
        <v>0</v>
      </c>
      <c r="AH790" s="12" t="str">
        <f t="shared" si="991"/>
        <v>21款　繰入金</v>
      </c>
      <c r="AI790" s="12" t="str">
        <f t="shared" si="992"/>
        <v>3項　蓄積基金繰入金</v>
      </c>
      <c r="AJ790" s="12" t="str">
        <f t="shared" si="993"/>
        <v>5目　区政推進基金繰入金</v>
      </c>
      <c r="AK790" s="12">
        <f t="shared" si="994"/>
        <v>0</v>
      </c>
      <c r="AM790" s="12" t="str">
        <f t="shared" si="995"/>
        <v>21款　繰入金3項　蓄積基金繰入金5目　区政推進基金繰入金</v>
      </c>
      <c r="AP790" s="12" t="str">
        <f t="shared" si="996"/>
        <v>21款　繰入金3項　蓄積基金繰入金5目　区政推進基金繰入金</v>
      </c>
      <c r="AQ790" s="9" t="str">
        <f t="shared" si="997"/>
        <v>21款　繰入金3項　蓄積基金繰入金5目　区政推進基金繰入金</v>
      </c>
    </row>
    <row r="791" spans="1:43" ht="26.4">
      <c r="A791" s="90">
        <f t="shared" si="981"/>
        <v>784</v>
      </c>
      <c r="B791" s="45"/>
      <c r="C791" s="45"/>
      <c r="D791" s="45"/>
      <c r="E791" s="138" t="s">
        <v>320</v>
      </c>
      <c r="F791" s="107" t="s">
        <v>548</v>
      </c>
      <c r="G791" s="47"/>
      <c r="H791" s="41">
        <f>SUM(H792:H811)</f>
        <v>45593</v>
      </c>
      <c r="I791" s="41">
        <f>SUM(I792:I811)</f>
        <v>0</v>
      </c>
      <c r="J791" s="41">
        <f t="shared" si="977"/>
        <v>-45593</v>
      </c>
      <c r="K791" s="42"/>
      <c r="L791" s="121"/>
      <c r="M791" s="115" t="str">
        <f t="shared" si="978"/>
        <v/>
      </c>
      <c r="N791" s="29" t="str">
        <f t="shared" si="972"/>
        <v>-</v>
      </c>
      <c r="O791" s="29" t="str">
        <f t="shared" si="973"/>
        <v>-</v>
      </c>
      <c r="P791" s="29" t="str">
        <f t="shared" si="974"/>
        <v>-</v>
      </c>
      <c r="Q791" s="29" t="str">
        <f t="shared" si="975"/>
        <v>節</v>
      </c>
      <c r="R791" s="29" t="str">
        <f t="shared" si="976"/>
        <v>事項</v>
      </c>
      <c r="U791" s="9" t="s">
        <v>1106</v>
      </c>
      <c r="V791" s="136" t="str">
        <f t="shared" si="982"/>
        <v/>
      </c>
      <c r="X791" s="9">
        <f t="shared" si="983"/>
        <v>1</v>
      </c>
      <c r="Y791" s="9">
        <f t="shared" si="984"/>
        <v>1</v>
      </c>
      <c r="Z791" s="9">
        <f t="shared" si="985"/>
        <v>1</v>
      </c>
      <c r="AA791" s="9">
        <f t="shared" si="986"/>
        <v>1</v>
      </c>
      <c r="AB791" s="11" t="str">
        <f t="shared" si="987"/>
        <v xml:space="preserve">②
</v>
      </c>
      <c r="AD791" s="43">
        <f t="shared" si="988"/>
        <v>0</v>
      </c>
      <c r="AE791" s="43">
        <f t="shared" si="989"/>
        <v>11.5</v>
      </c>
      <c r="AF791" s="43">
        <f t="shared" si="990"/>
        <v>12</v>
      </c>
      <c r="AH791" s="12" t="str">
        <f t="shared" si="991"/>
        <v>21款　繰入金</v>
      </c>
      <c r="AI791" s="12" t="str">
        <f t="shared" si="992"/>
        <v>3項　蓄積基金繰入金</v>
      </c>
      <c r="AJ791" s="12" t="str">
        <f t="shared" si="993"/>
        <v>5目　区政推進基金繰入金</v>
      </c>
      <c r="AK791" s="12" t="str">
        <f t="shared" si="994"/>
        <v>1節　区政推進基金繰入金</v>
      </c>
      <c r="AM791" s="12" t="str">
        <f t="shared" si="995"/>
        <v>21款　繰入金3項　蓄積基金繰入金5目　区政推進基金繰入金1節　区政推進基金繰入金</v>
      </c>
      <c r="AP791" s="12" t="str">
        <f t="shared" si="996"/>
        <v>21款　繰入金3項　蓄積基金繰入金5目　区政推進基金繰入金1節　区政推進基金繰入金</v>
      </c>
      <c r="AQ791" s="9" t="str">
        <f t="shared" si="997"/>
        <v>21款　繰入金3項　蓄積基金繰入金5目　区政推進基金繰入金1節　区政推進基金繰入金</v>
      </c>
    </row>
    <row r="792" spans="1:43" ht="26.4">
      <c r="A792" s="90">
        <f t="shared" si="981"/>
        <v>785</v>
      </c>
      <c r="B792" s="45"/>
      <c r="C792" s="45"/>
      <c r="D792" s="45"/>
      <c r="E792" s="138"/>
      <c r="F792" s="108"/>
      <c r="G792" s="47" t="s">
        <v>660</v>
      </c>
      <c r="H792" s="41">
        <v>0</v>
      </c>
      <c r="I792" s="41"/>
      <c r="J792" s="41">
        <f t="shared" si="977"/>
        <v>0</v>
      </c>
      <c r="K792" s="42"/>
      <c r="L792" s="121"/>
      <c r="M792" s="115" t="str">
        <f t="shared" si="978"/>
        <v/>
      </c>
      <c r="N792" s="29" t="str">
        <f t="shared" si="972"/>
        <v>-</v>
      </c>
      <c r="O792" s="29" t="str">
        <f t="shared" si="973"/>
        <v>-</v>
      </c>
      <c r="P792" s="29" t="str">
        <f t="shared" si="974"/>
        <v>-</v>
      </c>
      <c r="Q792" s="29" t="str">
        <f t="shared" si="975"/>
        <v>-</v>
      </c>
      <c r="R792" s="29" t="str">
        <f t="shared" si="976"/>
        <v>-</v>
      </c>
      <c r="U792" s="9" t="s">
        <v>1106</v>
      </c>
      <c r="V792" s="136" t="str">
        <f t="shared" si="982"/>
        <v>危機管理室</v>
      </c>
      <c r="X792" s="9">
        <f t="shared" si="983"/>
        <v>1</v>
      </c>
      <c r="Y792" s="9">
        <f t="shared" si="984"/>
        <v>1</v>
      </c>
      <c r="Z792" s="9">
        <f t="shared" si="985"/>
        <v>1</v>
      </c>
      <c r="AA792" s="9">
        <f t="shared" si="986"/>
        <v>1</v>
      </c>
      <c r="AB792" s="11" t="str">
        <f t="shared" si="987"/>
        <v xml:space="preserve">②
</v>
      </c>
      <c r="AD792" s="43">
        <f t="shared" si="988"/>
        <v>0</v>
      </c>
      <c r="AE792" s="43">
        <f t="shared" si="989"/>
        <v>0</v>
      </c>
      <c r="AF792" s="43">
        <f t="shared" si="990"/>
        <v>0</v>
      </c>
      <c r="AH792" s="12" t="str">
        <f t="shared" si="991"/>
        <v>21款　繰入金</v>
      </c>
      <c r="AI792" s="12" t="str">
        <f t="shared" si="992"/>
        <v>3項　蓄積基金繰入金</v>
      </c>
      <c r="AJ792" s="12" t="str">
        <f t="shared" si="993"/>
        <v>5目　区政推進基金繰入金</v>
      </c>
      <c r="AK792" s="12" t="str">
        <f t="shared" si="994"/>
        <v>事項</v>
      </c>
      <c r="AM792" s="12">
        <f t="shared" si="995"/>
        <v>0</v>
      </c>
      <c r="AP792" s="12" t="str">
        <f t="shared" si="996"/>
        <v>21款　繰入金3項　蓄積基金繰入金5目　区政推進基金繰入金1節　区政推進基金繰入金</v>
      </c>
      <c r="AQ792" s="9" t="str">
        <f t="shared" si="997"/>
        <v>21款　繰入金3項　蓄積基金繰入金5目　区政推進基金繰入金1節　区政推進基金繰入金危機管理室</v>
      </c>
    </row>
    <row r="793" spans="1:43" ht="26.4">
      <c r="A793" s="90">
        <f t="shared" si="981"/>
        <v>786</v>
      </c>
      <c r="B793" s="45"/>
      <c r="C793" s="45"/>
      <c r="D793" s="45"/>
      <c r="E793" s="138"/>
      <c r="F793" s="108"/>
      <c r="G793" s="47" t="s">
        <v>86</v>
      </c>
      <c r="H793" s="41">
        <v>5500</v>
      </c>
      <c r="I793" s="41"/>
      <c r="J793" s="41">
        <f t="shared" si="977"/>
        <v>-5500</v>
      </c>
      <c r="K793" s="42"/>
      <c r="L793" s="121"/>
      <c r="M793" s="115" t="str">
        <f t="shared" si="978"/>
        <v/>
      </c>
      <c r="N793" s="29" t="str">
        <f t="shared" si="972"/>
        <v>-</v>
      </c>
      <c r="O793" s="29" t="str">
        <f t="shared" si="973"/>
        <v>-</v>
      </c>
      <c r="P793" s="29" t="str">
        <f t="shared" si="974"/>
        <v>-</v>
      </c>
      <c r="Q793" s="29" t="str">
        <f t="shared" si="975"/>
        <v>-</v>
      </c>
      <c r="R793" s="29" t="str">
        <f t="shared" si="976"/>
        <v>-</v>
      </c>
      <c r="U793" s="9" t="s">
        <v>1106</v>
      </c>
      <c r="V793" s="136" t="str">
        <f t="shared" si="982"/>
        <v>市民局</v>
      </c>
      <c r="X793" s="9">
        <f t="shared" si="983"/>
        <v>1</v>
      </c>
      <c r="Y793" s="9">
        <f t="shared" si="984"/>
        <v>1</v>
      </c>
      <c r="Z793" s="9">
        <f t="shared" si="985"/>
        <v>1</v>
      </c>
      <c r="AA793" s="9">
        <f t="shared" si="986"/>
        <v>1</v>
      </c>
      <c r="AB793" s="11" t="str">
        <f t="shared" si="987"/>
        <v xml:space="preserve">②
</v>
      </c>
      <c r="AD793" s="43">
        <f t="shared" si="988"/>
        <v>0</v>
      </c>
      <c r="AE793" s="43">
        <f t="shared" si="989"/>
        <v>0</v>
      </c>
      <c r="AF793" s="43">
        <f t="shared" si="990"/>
        <v>0</v>
      </c>
      <c r="AH793" s="12" t="str">
        <f t="shared" si="991"/>
        <v>21款　繰入金</v>
      </c>
      <c r="AI793" s="12" t="str">
        <f t="shared" si="992"/>
        <v>3項　蓄積基金繰入金</v>
      </c>
      <c r="AJ793" s="12" t="str">
        <f t="shared" si="993"/>
        <v>5目　区政推進基金繰入金</v>
      </c>
      <c r="AK793" s="12" t="str">
        <f t="shared" si="994"/>
        <v>事項</v>
      </c>
      <c r="AM793" s="12">
        <f t="shared" si="995"/>
        <v>0</v>
      </c>
      <c r="AP793" s="12" t="str">
        <f t="shared" si="996"/>
        <v>21款　繰入金3項　蓄積基金繰入金5目　区政推進基金繰入金1節　区政推進基金繰入金</v>
      </c>
      <c r="AQ793" s="9" t="str">
        <f t="shared" si="997"/>
        <v>21款　繰入金3項　蓄積基金繰入金5目　区政推進基金繰入金1節　区政推進基金繰入金市民局</v>
      </c>
    </row>
    <row r="794" spans="1:43" ht="26.4">
      <c r="A794" s="90">
        <f t="shared" si="981"/>
        <v>787</v>
      </c>
      <c r="B794" s="45"/>
      <c r="C794" s="45"/>
      <c r="D794" s="45"/>
      <c r="E794" s="135"/>
      <c r="F794" s="107"/>
      <c r="G794" s="47" t="s">
        <v>829</v>
      </c>
      <c r="H794" s="41">
        <v>0</v>
      </c>
      <c r="I794" s="41"/>
      <c r="J794" s="41">
        <f t="shared" si="977"/>
        <v>0</v>
      </c>
      <c r="K794" s="42"/>
      <c r="L794" s="121"/>
      <c r="M794" s="115" t="str">
        <f t="shared" si="978"/>
        <v/>
      </c>
      <c r="N794" s="29" t="str">
        <f t="shared" si="972"/>
        <v>-</v>
      </c>
      <c r="O794" s="29" t="str">
        <f t="shared" si="973"/>
        <v>-</v>
      </c>
      <c r="P794" s="29" t="str">
        <f t="shared" si="974"/>
        <v>-</v>
      </c>
      <c r="Q794" s="29" t="str">
        <f t="shared" si="975"/>
        <v>-</v>
      </c>
      <c r="R794" s="29" t="str">
        <f t="shared" si="976"/>
        <v>-</v>
      </c>
      <c r="U794" s="9" t="s">
        <v>1106</v>
      </c>
      <c r="V794" s="136" t="str">
        <f t="shared" si="982"/>
        <v>こども
青少年局</v>
      </c>
      <c r="X794" s="9">
        <f t="shared" si="983"/>
        <v>1</v>
      </c>
      <c r="Y794" s="9">
        <f t="shared" si="984"/>
        <v>1</v>
      </c>
      <c r="Z794" s="9">
        <f t="shared" si="985"/>
        <v>1</v>
      </c>
      <c r="AA794" s="9">
        <f t="shared" si="986"/>
        <v>1</v>
      </c>
      <c r="AB794" s="11" t="str">
        <f t="shared" si="987"/>
        <v xml:space="preserve">②
</v>
      </c>
      <c r="AD794" s="43">
        <f t="shared" si="988"/>
        <v>0</v>
      </c>
      <c r="AE794" s="43">
        <f t="shared" si="989"/>
        <v>0</v>
      </c>
      <c r="AF794" s="43">
        <f t="shared" si="990"/>
        <v>0</v>
      </c>
      <c r="AH794" s="12" t="str">
        <f t="shared" si="991"/>
        <v>21款　繰入金</v>
      </c>
      <c r="AI794" s="12" t="str">
        <f t="shared" si="992"/>
        <v>3項　蓄積基金繰入金</v>
      </c>
      <c r="AJ794" s="12" t="str">
        <f t="shared" si="993"/>
        <v>5目　区政推進基金繰入金</v>
      </c>
      <c r="AK794" s="12" t="str">
        <f t="shared" si="994"/>
        <v>事項</v>
      </c>
      <c r="AM794" s="12">
        <f t="shared" si="995"/>
        <v>0</v>
      </c>
      <c r="AP794" s="12" t="str">
        <f t="shared" si="996"/>
        <v>21款　繰入金3項　蓄積基金繰入金5目　区政推進基金繰入金1節　区政推進基金繰入金</v>
      </c>
      <c r="AQ794" s="9" t="str">
        <f t="shared" si="997"/>
        <v>21款　繰入金3項　蓄積基金繰入金5目　区政推進基金繰入金1節　区政推進基金繰入金こども
青少年局</v>
      </c>
    </row>
    <row r="795" spans="1:43" ht="26.4">
      <c r="A795" s="90">
        <f t="shared" si="981"/>
        <v>788</v>
      </c>
      <c r="B795" s="45"/>
      <c r="C795" s="45"/>
      <c r="D795" s="45"/>
      <c r="E795" s="135"/>
      <c r="F795" s="107"/>
      <c r="G795" s="47" t="s">
        <v>83</v>
      </c>
      <c r="H795" s="41">
        <v>0</v>
      </c>
      <c r="I795" s="41"/>
      <c r="J795" s="41">
        <f t="shared" si="977"/>
        <v>0</v>
      </c>
      <c r="K795" s="42"/>
      <c r="L795" s="121"/>
      <c r="M795" s="115" t="str">
        <f t="shared" si="978"/>
        <v/>
      </c>
      <c r="N795" s="29" t="str">
        <f t="shared" si="972"/>
        <v>-</v>
      </c>
      <c r="O795" s="29" t="str">
        <f t="shared" si="973"/>
        <v>-</v>
      </c>
      <c r="P795" s="29" t="str">
        <f t="shared" si="974"/>
        <v>-</v>
      </c>
      <c r="Q795" s="29" t="str">
        <f t="shared" si="975"/>
        <v>-</v>
      </c>
      <c r="R795" s="29" t="str">
        <f t="shared" si="976"/>
        <v>-</v>
      </c>
      <c r="U795" s="9" t="s">
        <v>1106</v>
      </c>
      <c r="V795" s="136" t="str">
        <f t="shared" si="982"/>
        <v>建設局</v>
      </c>
      <c r="X795" s="9">
        <f t="shared" si="983"/>
        <v>1</v>
      </c>
      <c r="Y795" s="9">
        <f t="shared" si="984"/>
        <v>1</v>
      </c>
      <c r="Z795" s="9">
        <f t="shared" si="985"/>
        <v>1</v>
      </c>
      <c r="AA795" s="9">
        <f t="shared" si="986"/>
        <v>1</v>
      </c>
      <c r="AB795" s="11" t="str">
        <f t="shared" si="987"/>
        <v xml:space="preserve">②
</v>
      </c>
      <c r="AD795" s="43">
        <f t="shared" si="988"/>
        <v>0</v>
      </c>
      <c r="AE795" s="43">
        <f t="shared" si="989"/>
        <v>0</v>
      </c>
      <c r="AF795" s="43">
        <f t="shared" si="990"/>
        <v>0</v>
      </c>
      <c r="AH795" s="12" t="str">
        <f t="shared" si="991"/>
        <v>21款　繰入金</v>
      </c>
      <c r="AI795" s="12" t="str">
        <f t="shared" si="992"/>
        <v>3項　蓄積基金繰入金</v>
      </c>
      <c r="AJ795" s="12" t="str">
        <f t="shared" si="993"/>
        <v>5目　区政推進基金繰入金</v>
      </c>
      <c r="AK795" s="12" t="str">
        <f t="shared" si="994"/>
        <v>事項</v>
      </c>
      <c r="AM795" s="12">
        <f t="shared" si="995"/>
        <v>0</v>
      </c>
      <c r="AP795" s="12" t="str">
        <f t="shared" si="996"/>
        <v>21款　繰入金3項　蓄積基金繰入金5目　区政推進基金繰入金1節　区政推進基金繰入金</v>
      </c>
      <c r="AQ795" s="9" t="str">
        <f t="shared" si="997"/>
        <v>21款　繰入金3項　蓄積基金繰入金5目　区政推進基金繰入金1節　区政推進基金繰入金建設局</v>
      </c>
    </row>
    <row r="796" spans="1:43" ht="26.4">
      <c r="A796" s="90">
        <f t="shared" si="981"/>
        <v>789</v>
      </c>
      <c r="B796" s="45"/>
      <c r="C796" s="45"/>
      <c r="D796" s="45"/>
      <c r="E796" s="135"/>
      <c r="F796" s="107"/>
      <c r="G796" s="47" t="s">
        <v>628</v>
      </c>
      <c r="H796" s="41">
        <v>615</v>
      </c>
      <c r="I796" s="41"/>
      <c r="J796" s="41">
        <f t="shared" si="977"/>
        <v>-615</v>
      </c>
      <c r="K796" s="42"/>
      <c r="L796" s="121"/>
      <c r="M796" s="115" t="str">
        <f t="shared" si="978"/>
        <v/>
      </c>
      <c r="N796" s="29" t="str">
        <f t="shared" si="972"/>
        <v>-</v>
      </c>
      <c r="O796" s="29" t="str">
        <f t="shared" si="973"/>
        <v>-</v>
      </c>
      <c r="P796" s="29" t="str">
        <f t="shared" si="974"/>
        <v>-</v>
      </c>
      <c r="Q796" s="29" t="str">
        <f t="shared" si="975"/>
        <v>-</v>
      </c>
      <c r="R796" s="29" t="str">
        <f t="shared" si="976"/>
        <v>-</v>
      </c>
      <c r="U796" s="9" t="s">
        <v>1106</v>
      </c>
      <c r="V796" s="136" t="str">
        <f t="shared" si="982"/>
        <v>都島区役所</v>
      </c>
      <c r="X796" s="9">
        <f t="shared" si="983"/>
        <v>1</v>
      </c>
      <c r="Y796" s="9">
        <f t="shared" si="984"/>
        <v>1</v>
      </c>
      <c r="Z796" s="9">
        <f t="shared" si="985"/>
        <v>1</v>
      </c>
      <c r="AA796" s="9">
        <f t="shared" si="986"/>
        <v>1</v>
      </c>
      <c r="AB796" s="11" t="str">
        <f t="shared" si="987"/>
        <v xml:space="preserve">②
</v>
      </c>
      <c r="AD796" s="43">
        <f t="shared" si="988"/>
        <v>0</v>
      </c>
      <c r="AE796" s="43">
        <f t="shared" si="989"/>
        <v>0</v>
      </c>
      <c r="AF796" s="43">
        <f t="shared" si="990"/>
        <v>0</v>
      </c>
      <c r="AH796" s="12" t="str">
        <f t="shared" si="991"/>
        <v>21款　繰入金</v>
      </c>
      <c r="AI796" s="12" t="str">
        <f t="shared" si="992"/>
        <v>3項　蓄積基金繰入金</v>
      </c>
      <c r="AJ796" s="12" t="str">
        <f t="shared" si="993"/>
        <v>5目　区政推進基金繰入金</v>
      </c>
      <c r="AK796" s="12" t="str">
        <f t="shared" si="994"/>
        <v>事項</v>
      </c>
      <c r="AM796" s="12">
        <f t="shared" si="995"/>
        <v>0</v>
      </c>
      <c r="AP796" s="12" t="str">
        <f t="shared" si="996"/>
        <v>21款　繰入金3項　蓄積基金繰入金5目　区政推進基金繰入金1節　区政推進基金繰入金</v>
      </c>
      <c r="AQ796" s="9" t="str">
        <f t="shared" si="997"/>
        <v>21款　繰入金3項　蓄積基金繰入金5目　区政推進基金繰入金1節　区政推進基金繰入金都島区役所</v>
      </c>
    </row>
    <row r="797" spans="1:43" ht="26.4">
      <c r="A797" s="90">
        <f t="shared" si="981"/>
        <v>790</v>
      </c>
      <c r="B797" s="45"/>
      <c r="C797" s="45"/>
      <c r="D797" s="45"/>
      <c r="E797" s="162"/>
      <c r="F797" s="107"/>
      <c r="G797" s="47" t="s">
        <v>586</v>
      </c>
      <c r="H797" s="41">
        <v>3816</v>
      </c>
      <c r="I797" s="41"/>
      <c r="J797" s="41">
        <f t="shared" si="977"/>
        <v>-3816</v>
      </c>
      <c r="K797" s="42"/>
      <c r="L797" s="121"/>
      <c r="M797" s="115" t="str">
        <f t="shared" si="978"/>
        <v/>
      </c>
      <c r="N797" s="29" t="str">
        <f t="shared" si="972"/>
        <v>-</v>
      </c>
      <c r="O797" s="29" t="str">
        <f t="shared" si="973"/>
        <v>-</v>
      </c>
      <c r="P797" s="29" t="str">
        <f t="shared" si="974"/>
        <v>-</v>
      </c>
      <c r="Q797" s="29" t="str">
        <f t="shared" si="975"/>
        <v>-</v>
      </c>
      <c r="R797" s="29" t="str">
        <f t="shared" si="976"/>
        <v>-</v>
      </c>
      <c r="U797" s="9" t="s">
        <v>1106</v>
      </c>
      <c r="V797" s="136" t="str">
        <f t="shared" si="982"/>
        <v>福島区役所</v>
      </c>
      <c r="X797" s="9">
        <f t="shared" si="983"/>
        <v>1</v>
      </c>
      <c r="Y797" s="9">
        <f t="shared" si="984"/>
        <v>1</v>
      </c>
      <c r="Z797" s="9">
        <f t="shared" si="985"/>
        <v>1</v>
      </c>
      <c r="AA797" s="9">
        <f t="shared" si="986"/>
        <v>1</v>
      </c>
      <c r="AB797" s="11" t="str">
        <f t="shared" si="987"/>
        <v xml:space="preserve">②
</v>
      </c>
      <c r="AD797" s="43">
        <f t="shared" si="988"/>
        <v>0</v>
      </c>
      <c r="AE797" s="43">
        <f t="shared" si="989"/>
        <v>0</v>
      </c>
      <c r="AF797" s="43">
        <f t="shared" si="990"/>
        <v>0</v>
      </c>
      <c r="AH797" s="12" t="str">
        <f t="shared" si="991"/>
        <v>21款　繰入金</v>
      </c>
      <c r="AI797" s="12" t="str">
        <f t="shared" si="992"/>
        <v>3項　蓄積基金繰入金</v>
      </c>
      <c r="AJ797" s="12" t="str">
        <f t="shared" si="993"/>
        <v>5目　区政推進基金繰入金</v>
      </c>
      <c r="AK797" s="12" t="str">
        <f t="shared" si="994"/>
        <v>事項</v>
      </c>
      <c r="AM797" s="12">
        <f t="shared" si="995"/>
        <v>0</v>
      </c>
      <c r="AP797" s="12" t="str">
        <f t="shared" si="996"/>
        <v>21款　繰入金3項　蓄積基金繰入金5目　区政推進基金繰入金1節　区政推進基金繰入金</v>
      </c>
      <c r="AQ797" s="9" t="str">
        <f t="shared" si="997"/>
        <v>21款　繰入金3項　蓄積基金繰入金5目　区政推進基金繰入金1節　区政推進基金繰入金福島区役所</v>
      </c>
    </row>
    <row r="798" spans="1:43" ht="27" thickBot="1">
      <c r="A798" s="165">
        <f t="shared" si="981"/>
        <v>791</v>
      </c>
      <c r="B798" s="153"/>
      <c r="C798" s="153"/>
      <c r="D798" s="153"/>
      <c r="E798" s="175"/>
      <c r="F798" s="161"/>
      <c r="G798" s="157" t="s">
        <v>587</v>
      </c>
      <c r="H798" s="158">
        <v>2600</v>
      </c>
      <c r="I798" s="158"/>
      <c r="J798" s="158">
        <f t="shared" si="977"/>
        <v>-2600</v>
      </c>
      <c r="K798" s="159"/>
      <c r="L798" s="160"/>
      <c r="M798" s="115" t="str">
        <f t="shared" si="978"/>
        <v/>
      </c>
      <c r="N798" s="29" t="str">
        <f t="shared" si="972"/>
        <v>-</v>
      </c>
      <c r="O798" s="29" t="str">
        <f t="shared" si="973"/>
        <v>-</v>
      </c>
      <c r="P798" s="29" t="str">
        <f t="shared" si="974"/>
        <v>-</v>
      </c>
      <c r="Q798" s="29" t="str">
        <f t="shared" si="975"/>
        <v>-</v>
      </c>
      <c r="R798" s="29" t="str">
        <f t="shared" si="976"/>
        <v>-</v>
      </c>
      <c r="U798" s="9" t="s">
        <v>1106</v>
      </c>
      <c r="V798" s="136" t="str">
        <f t="shared" si="982"/>
        <v>此花区役所</v>
      </c>
      <c r="X798" s="9">
        <f t="shared" si="983"/>
        <v>1</v>
      </c>
      <c r="Y798" s="9">
        <f t="shared" si="984"/>
        <v>1</v>
      </c>
      <c r="Z798" s="9">
        <f t="shared" si="985"/>
        <v>1</v>
      </c>
      <c r="AA798" s="9">
        <f t="shared" si="986"/>
        <v>1</v>
      </c>
      <c r="AB798" s="11" t="str">
        <f t="shared" si="987"/>
        <v xml:space="preserve">②
</v>
      </c>
      <c r="AD798" s="43">
        <f t="shared" si="988"/>
        <v>0</v>
      </c>
      <c r="AE798" s="43">
        <f t="shared" si="989"/>
        <v>0</v>
      </c>
      <c r="AF798" s="43">
        <f t="shared" si="990"/>
        <v>0</v>
      </c>
      <c r="AH798" s="12" t="str">
        <f t="shared" si="991"/>
        <v>21款　繰入金</v>
      </c>
      <c r="AI798" s="12" t="str">
        <f t="shared" si="992"/>
        <v>3項　蓄積基金繰入金</v>
      </c>
      <c r="AJ798" s="12" t="str">
        <f t="shared" si="993"/>
        <v>5目　区政推進基金繰入金</v>
      </c>
      <c r="AK798" s="12" t="str">
        <f t="shared" si="994"/>
        <v>事項</v>
      </c>
      <c r="AM798" s="12">
        <f t="shared" si="995"/>
        <v>0</v>
      </c>
      <c r="AP798" s="12" t="str">
        <f t="shared" si="996"/>
        <v>21款　繰入金3項　蓄積基金繰入金5目　区政推進基金繰入金1節　区政推進基金繰入金</v>
      </c>
      <c r="AQ798" s="9" t="str">
        <f t="shared" si="997"/>
        <v>21款　繰入金3項　蓄積基金繰入金5目　区政推進基金繰入金1節　区政推進基金繰入金此花区役所</v>
      </c>
    </row>
    <row r="799" spans="1:43" ht="26.4">
      <c r="A799" s="148">
        <f t="shared" si="981"/>
        <v>792</v>
      </c>
      <c r="B799" s="45"/>
      <c r="C799" s="45"/>
      <c r="D799" s="45"/>
      <c r="E799" s="171"/>
      <c r="F799" s="108"/>
      <c r="G799" s="94" t="s">
        <v>588</v>
      </c>
      <c r="H799" s="51">
        <v>2000</v>
      </c>
      <c r="I799" s="51"/>
      <c r="J799" s="51">
        <f>+I799-H799</f>
        <v>-2000</v>
      </c>
      <c r="K799" s="92"/>
      <c r="L799" s="122"/>
      <c r="M799" s="115" t="str">
        <f>IF(AND(I799&lt;&gt;0,H799=0),"○","")</f>
        <v/>
      </c>
      <c r="N799" s="29" t="str">
        <f>IF(B799&lt;&gt;"","款","-")</f>
        <v>-</v>
      </c>
      <c r="O799" s="29" t="str">
        <f>IF(C799&lt;&gt;"","項","-")</f>
        <v>-</v>
      </c>
      <c r="P799" s="29" t="str">
        <f>IF(D799&lt;&gt;"","目","-")</f>
        <v>-</v>
      </c>
      <c r="Q799" s="29" t="str">
        <f>IF(E799&lt;&gt;"","節","-")</f>
        <v>-</v>
      </c>
      <c r="R799" s="29" t="str">
        <f>IF(F799&lt;&gt;"","事項","-")</f>
        <v>-</v>
      </c>
      <c r="U799" s="9" t="s">
        <v>1106</v>
      </c>
      <c r="V799" s="136" t="str">
        <f>IF(G799&lt;&gt;"",G799,"")</f>
        <v>中央区役所</v>
      </c>
      <c r="X799" s="9">
        <f>IF(LENB(D799)/2&gt;13.5,2,1)</f>
        <v>1</v>
      </c>
      <c r="Y799" s="9">
        <f>IF(LENB(E799)/2&gt;26.5,3,IF(LENB(E799)/2&gt;13.5,2,1))</f>
        <v>1</v>
      </c>
      <c r="Z799" s="9">
        <f>IF(LENB(F799)/2&gt;51,4,IF(LENB(F799)/2&gt;34,3,IF(LENB(F799)/2&gt;17,2,1)))</f>
        <v>1</v>
      </c>
      <c r="AA799" s="9">
        <f>MAX(X799:Z799)</f>
        <v>1</v>
      </c>
      <c r="AB799" s="11" t="str">
        <f>IF(AA799=4,"⑤"&amp;CHAR(10)&amp;CHAR(10)&amp;CHAR(10)&amp;CHAR(10),IF(AA799=3,"④"&amp;CHAR(10)&amp;CHAR(10)&amp;CHAR(10),IF(AA799=2,"③"&amp;CHAR(10)&amp;CHAR(10),"②"&amp;CHAR(10))))</f>
        <v xml:space="preserve">②
</v>
      </c>
      <c r="AD799" s="43">
        <f>LENB(D799)/2</f>
        <v>0</v>
      </c>
      <c r="AE799" s="43">
        <f>LENB(E799)/2</f>
        <v>0</v>
      </c>
      <c r="AF799" s="43">
        <f>LENB(F799)/2</f>
        <v>0</v>
      </c>
      <c r="AH799" s="12" t="str">
        <f>IF(N799="款",B799,AH800)</f>
        <v>21款　繰入金</v>
      </c>
      <c r="AI799" s="12" t="str">
        <f>IF(AH800=AH799,IF(O799="項",C799,AI800),0)</f>
        <v>3項　蓄積基金繰入金</v>
      </c>
      <c r="AJ799" s="12" t="str">
        <f>IF(AI800=AI799,IF(P799="目",D799,AJ800),0)</f>
        <v>5目　区政推進基金繰入金</v>
      </c>
      <c r="AK799" s="12" t="str">
        <f>IF(AJ800=AJ799,IF(Q799="節",E799,"事項"),0)</f>
        <v>事項</v>
      </c>
      <c r="AM799" s="12">
        <f>IF(AI799=0,AH799,IF(AJ799=0,CONCATENATE(AH799,AI799),IF(AK799=0,CONCATENATE(AH799,AI799,AJ799),IF(AK799="事項",0,CONCATENATE(AH799,AI799,AJ799,AK799)))))</f>
        <v>0</v>
      </c>
      <c r="AP799" s="12" t="str">
        <f>IF(AM799=0,AP800,AM799)</f>
        <v>21款　繰入金3項　蓄積基金繰入金5目　区政推進基金繰入金1節　区政推進基金繰入金</v>
      </c>
      <c r="AQ799" s="9" t="str">
        <f>CONCATENATE(AP799,V799)</f>
        <v>21款　繰入金3項　蓄積基金繰入金5目　区政推進基金繰入金1節　区政推進基金繰入金中央区役所</v>
      </c>
    </row>
    <row r="800" spans="1:43" ht="26.4">
      <c r="A800" s="148">
        <f t="shared" si="981"/>
        <v>793</v>
      </c>
      <c r="B800" s="45"/>
      <c r="C800" s="45"/>
      <c r="D800" s="45"/>
      <c r="E800" s="163"/>
      <c r="F800" s="108"/>
      <c r="G800" s="94" t="s">
        <v>1146</v>
      </c>
      <c r="H800" s="51">
        <v>5680</v>
      </c>
      <c r="I800" s="51"/>
      <c r="J800" s="51">
        <f t="shared" si="977"/>
        <v>-5680</v>
      </c>
      <c r="K800" s="92"/>
      <c r="L800" s="122"/>
      <c r="M800" s="115" t="str">
        <f t="shared" si="978"/>
        <v/>
      </c>
      <c r="N800" s="29" t="str">
        <f t="shared" si="972"/>
        <v>-</v>
      </c>
      <c r="O800" s="29" t="str">
        <f t="shared" si="973"/>
        <v>-</v>
      </c>
      <c r="P800" s="29" t="str">
        <f t="shared" si="974"/>
        <v>-</v>
      </c>
      <c r="Q800" s="29" t="str">
        <f t="shared" si="975"/>
        <v>-</v>
      </c>
      <c r="R800" s="29" t="str">
        <f t="shared" si="976"/>
        <v>-</v>
      </c>
      <c r="U800" s="9" t="s">
        <v>1106</v>
      </c>
      <c r="V800" s="136" t="str">
        <f t="shared" si="982"/>
        <v>港区役所</v>
      </c>
      <c r="X800" s="9">
        <f t="shared" si="983"/>
        <v>1</v>
      </c>
      <c r="Y800" s="9">
        <f t="shared" si="984"/>
        <v>1</v>
      </c>
      <c r="Z800" s="9">
        <f t="shared" si="985"/>
        <v>1</v>
      </c>
      <c r="AA800" s="9">
        <f t="shared" si="986"/>
        <v>1</v>
      </c>
      <c r="AB800" s="11" t="str">
        <f t="shared" si="987"/>
        <v xml:space="preserve">②
</v>
      </c>
      <c r="AD800" s="43">
        <f t="shared" si="988"/>
        <v>0</v>
      </c>
      <c r="AE800" s="43">
        <f t="shared" si="989"/>
        <v>0</v>
      </c>
      <c r="AF800" s="43">
        <f t="shared" si="990"/>
        <v>0</v>
      </c>
      <c r="AH800" s="12" t="str">
        <f>IF(N800="款",B800,AH798)</f>
        <v>21款　繰入金</v>
      </c>
      <c r="AI800" s="12" t="str">
        <f>IF(AH798=AH800,IF(O800="項",C800,AI798),0)</f>
        <v>3項　蓄積基金繰入金</v>
      </c>
      <c r="AJ800" s="12" t="str">
        <f>IF(AI798=AI800,IF(P800="目",D800,AJ798),0)</f>
        <v>5目　区政推進基金繰入金</v>
      </c>
      <c r="AK800" s="12" t="str">
        <f>IF(AJ798=AJ800,IF(Q800="節",E800,"事項"),0)</f>
        <v>事項</v>
      </c>
      <c r="AM800" s="12">
        <f t="shared" si="995"/>
        <v>0</v>
      </c>
      <c r="AP800" s="12" t="str">
        <f>IF(AM800=0,AP798,AM800)</f>
        <v>21款　繰入金3項　蓄積基金繰入金5目　区政推進基金繰入金1節　区政推進基金繰入金</v>
      </c>
      <c r="AQ800" s="9" t="str">
        <f t="shared" si="997"/>
        <v>21款　繰入金3項　蓄積基金繰入金5目　区政推進基金繰入金1節　区政推進基金繰入金港区役所</v>
      </c>
    </row>
    <row r="801" spans="1:43" ht="26.4">
      <c r="A801" s="90">
        <f t="shared" si="981"/>
        <v>794</v>
      </c>
      <c r="B801" s="45"/>
      <c r="C801" s="45"/>
      <c r="D801" s="45"/>
      <c r="E801" s="135"/>
      <c r="F801" s="107"/>
      <c r="G801" s="47" t="s">
        <v>592</v>
      </c>
      <c r="H801" s="41">
        <v>2596</v>
      </c>
      <c r="I801" s="41"/>
      <c r="J801" s="41">
        <f t="shared" si="977"/>
        <v>-2596</v>
      </c>
      <c r="K801" s="42"/>
      <c r="L801" s="121"/>
      <c r="M801" s="115" t="str">
        <f t="shared" si="978"/>
        <v/>
      </c>
      <c r="N801" s="29" t="str">
        <f t="shared" si="972"/>
        <v>-</v>
      </c>
      <c r="O801" s="29" t="str">
        <f t="shared" si="973"/>
        <v>-</v>
      </c>
      <c r="P801" s="29" t="str">
        <f t="shared" si="974"/>
        <v>-</v>
      </c>
      <c r="Q801" s="29" t="str">
        <f t="shared" si="975"/>
        <v>-</v>
      </c>
      <c r="R801" s="29" t="str">
        <f t="shared" si="976"/>
        <v>-</v>
      </c>
      <c r="U801" s="9" t="s">
        <v>1106</v>
      </c>
      <c r="V801" s="136" t="str">
        <f t="shared" si="982"/>
        <v>天王寺区役所</v>
      </c>
      <c r="X801" s="9">
        <f t="shared" si="983"/>
        <v>1</v>
      </c>
      <c r="Y801" s="9">
        <f t="shared" si="984"/>
        <v>1</v>
      </c>
      <c r="Z801" s="9">
        <f t="shared" si="985"/>
        <v>1</v>
      </c>
      <c r="AA801" s="9">
        <f t="shared" si="986"/>
        <v>1</v>
      </c>
      <c r="AB801" s="11" t="str">
        <f t="shared" si="987"/>
        <v xml:space="preserve">②
</v>
      </c>
      <c r="AD801" s="43">
        <f t="shared" si="988"/>
        <v>0</v>
      </c>
      <c r="AE801" s="43">
        <f t="shared" si="989"/>
        <v>0</v>
      </c>
      <c r="AF801" s="43">
        <f t="shared" si="990"/>
        <v>0</v>
      </c>
      <c r="AH801" s="12" t="str">
        <f>IF(N801="款",B801,AH799)</f>
        <v>21款　繰入金</v>
      </c>
      <c r="AI801" s="12" t="str">
        <f>IF(AH799=AH801,IF(O801="項",C801,AI799),0)</f>
        <v>3項　蓄積基金繰入金</v>
      </c>
      <c r="AJ801" s="12" t="str">
        <f>IF(AI799=AI801,IF(P801="目",D801,AJ799),0)</f>
        <v>5目　区政推進基金繰入金</v>
      </c>
      <c r="AK801" s="12" t="str">
        <f>IF(AJ799=AJ801,IF(Q801="節",E801,"事項"),0)</f>
        <v>事項</v>
      </c>
      <c r="AM801" s="12">
        <f t="shared" ref="AM801" si="998">IF(AI801=0,AH801,IF(AJ801=0,CONCATENATE(AH801,AI801),IF(AK801=0,CONCATENATE(AH801,AI801,AJ801),IF(AK801="事項",0,CONCATENATE(AH801,AI801,AJ801,AK801)))))</f>
        <v>0</v>
      </c>
      <c r="AP801" s="12" t="str">
        <f>IF(AM801=0,AP799,AM801)</f>
        <v>21款　繰入金3項　蓄積基金繰入金5目　区政推進基金繰入金1節　区政推進基金繰入金</v>
      </c>
      <c r="AQ801" s="9" t="str">
        <f t="shared" ref="AQ801" si="999">CONCATENATE(AP801,V801)</f>
        <v>21款　繰入金3項　蓄積基金繰入金5目　区政推進基金繰入金1節　区政推進基金繰入金天王寺区役所</v>
      </c>
    </row>
    <row r="802" spans="1:43" ht="26.4">
      <c r="A802" s="90">
        <f t="shared" si="981"/>
        <v>795</v>
      </c>
      <c r="B802" s="45"/>
      <c r="C802" s="45"/>
      <c r="D802" s="45"/>
      <c r="E802" s="170"/>
      <c r="F802" s="107"/>
      <c r="G802" s="47" t="s">
        <v>593</v>
      </c>
      <c r="H802" s="41">
        <v>5204</v>
      </c>
      <c r="I802" s="41"/>
      <c r="J802" s="41">
        <f t="shared" si="977"/>
        <v>-5204</v>
      </c>
      <c r="K802" s="42"/>
      <c r="L802" s="121"/>
      <c r="M802" s="115" t="str">
        <f t="shared" si="978"/>
        <v/>
      </c>
      <c r="N802" s="29" t="str">
        <f t="shared" si="972"/>
        <v>-</v>
      </c>
      <c r="O802" s="29" t="str">
        <f t="shared" si="973"/>
        <v>-</v>
      </c>
      <c r="P802" s="29" t="str">
        <f t="shared" si="974"/>
        <v>-</v>
      </c>
      <c r="Q802" s="29" t="str">
        <f t="shared" si="975"/>
        <v>-</v>
      </c>
      <c r="R802" s="29" t="str">
        <f t="shared" si="976"/>
        <v>-</v>
      </c>
      <c r="U802" s="9" t="s">
        <v>1106</v>
      </c>
      <c r="V802" s="136" t="str">
        <f t="shared" si="982"/>
        <v>浪速区役所</v>
      </c>
      <c r="X802" s="9">
        <f t="shared" si="983"/>
        <v>1</v>
      </c>
      <c r="Y802" s="9">
        <f t="shared" si="984"/>
        <v>1</v>
      </c>
      <c r="Z802" s="9">
        <f t="shared" si="985"/>
        <v>1</v>
      </c>
      <c r="AA802" s="9">
        <f t="shared" si="986"/>
        <v>1</v>
      </c>
      <c r="AB802" s="11" t="str">
        <f t="shared" si="987"/>
        <v xml:space="preserve">②
</v>
      </c>
      <c r="AD802" s="43">
        <f t="shared" si="988"/>
        <v>0</v>
      </c>
      <c r="AE802" s="43">
        <f t="shared" si="989"/>
        <v>0</v>
      </c>
      <c r="AF802" s="43">
        <f t="shared" si="990"/>
        <v>0</v>
      </c>
      <c r="AH802" s="12" t="str">
        <f t="shared" si="991"/>
        <v>21款　繰入金</v>
      </c>
      <c r="AI802" s="12" t="str">
        <f t="shared" si="992"/>
        <v>3項　蓄積基金繰入金</v>
      </c>
      <c r="AJ802" s="12" t="str">
        <f t="shared" si="993"/>
        <v>5目　区政推進基金繰入金</v>
      </c>
      <c r="AK802" s="12" t="str">
        <f t="shared" si="994"/>
        <v>事項</v>
      </c>
      <c r="AM802" s="12">
        <f t="shared" si="995"/>
        <v>0</v>
      </c>
      <c r="AP802" s="12" t="str">
        <f t="shared" si="996"/>
        <v>21款　繰入金3項　蓄積基金繰入金5目　区政推進基金繰入金1節　区政推進基金繰入金</v>
      </c>
      <c r="AQ802" s="9" t="str">
        <f t="shared" si="997"/>
        <v>21款　繰入金3項　蓄積基金繰入金5目　区政推進基金繰入金1節　区政推進基金繰入金浪速区役所</v>
      </c>
    </row>
    <row r="803" spans="1:43" ht="26.4">
      <c r="A803" s="148">
        <f t="shared" si="981"/>
        <v>796</v>
      </c>
      <c r="B803" s="45"/>
      <c r="C803" s="45"/>
      <c r="D803" s="45"/>
      <c r="E803" s="169"/>
      <c r="F803" s="108"/>
      <c r="G803" s="94" t="s">
        <v>596</v>
      </c>
      <c r="H803" s="51">
        <v>0</v>
      </c>
      <c r="I803" s="51"/>
      <c r="J803" s="51">
        <f t="shared" si="977"/>
        <v>0</v>
      </c>
      <c r="K803" s="92"/>
      <c r="L803" s="122"/>
      <c r="M803" s="115" t="str">
        <f t="shared" si="978"/>
        <v/>
      </c>
      <c r="N803" s="29" t="str">
        <f t="shared" si="972"/>
        <v>-</v>
      </c>
      <c r="O803" s="29" t="str">
        <f t="shared" si="973"/>
        <v>-</v>
      </c>
      <c r="P803" s="29" t="str">
        <f t="shared" si="974"/>
        <v>-</v>
      </c>
      <c r="Q803" s="29" t="str">
        <f t="shared" si="975"/>
        <v>-</v>
      </c>
      <c r="R803" s="29" t="str">
        <f t="shared" si="976"/>
        <v>-</v>
      </c>
      <c r="U803" s="9" t="s">
        <v>1106</v>
      </c>
      <c r="V803" s="136" t="str">
        <f t="shared" si="982"/>
        <v>東淀川区役所</v>
      </c>
      <c r="X803" s="9">
        <f t="shared" si="983"/>
        <v>1</v>
      </c>
      <c r="Y803" s="9">
        <f t="shared" si="984"/>
        <v>1</v>
      </c>
      <c r="Z803" s="9">
        <f t="shared" si="985"/>
        <v>1</v>
      </c>
      <c r="AA803" s="9">
        <f t="shared" si="986"/>
        <v>1</v>
      </c>
      <c r="AB803" s="11" t="str">
        <f t="shared" si="987"/>
        <v xml:space="preserve">②
</v>
      </c>
      <c r="AD803" s="43">
        <f t="shared" si="988"/>
        <v>0</v>
      </c>
      <c r="AE803" s="43">
        <f t="shared" si="989"/>
        <v>0</v>
      </c>
      <c r="AF803" s="43">
        <f t="shared" si="990"/>
        <v>0</v>
      </c>
      <c r="AH803" s="12" t="str">
        <f t="shared" si="991"/>
        <v>21款　繰入金</v>
      </c>
      <c r="AI803" s="12" t="str">
        <f t="shared" si="992"/>
        <v>3項　蓄積基金繰入金</v>
      </c>
      <c r="AJ803" s="12" t="str">
        <f t="shared" si="993"/>
        <v>5目　区政推進基金繰入金</v>
      </c>
      <c r="AK803" s="12" t="str">
        <f t="shared" si="994"/>
        <v>事項</v>
      </c>
      <c r="AM803" s="12">
        <f t="shared" si="995"/>
        <v>0</v>
      </c>
      <c r="AP803" s="12" t="str">
        <f t="shared" si="996"/>
        <v>21款　繰入金3項　蓄積基金繰入金5目　区政推進基金繰入金1節　区政推進基金繰入金</v>
      </c>
      <c r="AQ803" s="9" t="str">
        <f t="shared" si="997"/>
        <v>21款　繰入金3項　蓄積基金繰入金5目　区政推進基金繰入金1節　区政推進基金繰入金東淀川区役所</v>
      </c>
    </row>
    <row r="804" spans="1:43" ht="26.4">
      <c r="A804" s="90">
        <f t="shared" si="981"/>
        <v>797</v>
      </c>
      <c r="B804" s="45"/>
      <c r="C804" s="45"/>
      <c r="D804" s="45"/>
      <c r="E804" s="168"/>
      <c r="F804" s="107"/>
      <c r="G804" s="47" t="s">
        <v>612</v>
      </c>
      <c r="H804" s="41">
        <v>1500</v>
      </c>
      <c r="I804" s="41"/>
      <c r="J804" s="41">
        <f t="shared" si="977"/>
        <v>-1500</v>
      </c>
      <c r="K804" s="42"/>
      <c r="L804" s="121"/>
      <c r="M804" s="115" t="str">
        <f t="shared" si="978"/>
        <v/>
      </c>
      <c r="N804" s="29" t="str">
        <f t="shared" ref="N804:N866" si="1000">IF(B804&lt;&gt;"","款","-")</f>
        <v>-</v>
      </c>
      <c r="O804" s="29" t="str">
        <f t="shared" ref="O804:O866" si="1001">IF(C804&lt;&gt;"","項","-")</f>
        <v>-</v>
      </c>
      <c r="P804" s="29" t="str">
        <f t="shared" ref="P804:P866" si="1002">IF(D804&lt;&gt;"","目","-")</f>
        <v>-</v>
      </c>
      <c r="Q804" s="29" t="str">
        <f t="shared" ref="Q804:Q866" si="1003">IF(E804&lt;&gt;"","節","-")</f>
        <v>-</v>
      </c>
      <c r="R804" s="29" t="str">
        <f t="shared" ref="R804:R866" si="1004">IF(F804&lt;&gt;"","事項","-")</f>
        <v>-</v>
      </c>
      <c r="U804" s="9" t="s">
        <v>1106</v>
      </c>
      <c r="V804" s="136" t="str">
        <f t="shared" si="982"/>
        <v>東成区役所</v>
      </c>
      <c r="X804" s="9">
        <f t="shared" si="983"/>
        <v>1</v>
      </c>
      <c r="Y804" s="9">
        <f t="shared" si="984"/>
        <v>1</v>
      </c>
      <c r="Z804" s="9">
        <f t="shared" si="985"/>
        <v>1</v>
      </c>
      <c r="AA804" s="9">
        <f t="shared" si="986"/>
        <v>1</v>
      </c>
      <c r="AB804" s="11" t="str">
        <f t="shared" si="987"/>
        <v xml:space="preserve">②
</v>
      </c>
      <c r="AD804" s="43">
        <f t="shared" si="988"/>
        <v>0</v>
      </c>
      <c r="AE804" s="43">
        <f t="shared" si="989"/>
        <v>0</v>
      </c>
      <c r="AF804" s="43">
        <f t="shared" si="990"/>
        <v>0</v>
      </c>
      <c r="AH804" s="12" t="str">
        <f t="shared" si="991"/>
        <v>21款　繰入金</v>
      </c>
      <c r="AI804" s="12" t="str">
        <f t="shared" si="992"/>
        <v>3項　蓄積基金繰入金</v>
      </c>
      <c r="AJ804" s="12" t="str">
        <f t="shared" si="993"/>
        <v>5目　区政推進基金繰入金</v>
      </c>
      <c r="AK804" s="12" t="str">
        <f t="shared" si="994"/>
        <v>事項</v>
      </c>
      <c r="AM804" s="12">
        <f t="shared" si="995"/>
        <v>0</v>
      </c>
      <c r="AP804" s="12" t="str">
        <f t="shared" si="996"/>
        <v>21款　繰入金3項　蓄積基金繰入金5目　区政推進基金繰入金1節　区政推進基金繰入金</v>
      </c>
      <c r="AQ804" s="9" t="str">
        <f t="shared" si="997"/>
        <v>21款　繰入金3項　蓄積基金繰入金5目　区政推進基金繰入金1節　区政推進基金繰入金東成区役所</v>
      </c>
    </row>
    <row r="805" spans="1:43" ht="26.4">
      <c r="A805" s="148">
        <f t="shared" si="981"/>
        <v>798</v>
      </c>
      <c r="B805" s="45"/>
      <c r="C805" s="45"/>
      <c r="D805" s="45"/>
      <c r="E805" s="166"/>
      <c r="F805" s="108"/>
      <c r="G805" s="94" t="s">
        <v>598</v>
      </c>
      <c r="H805" s="51">
        <v>2627</v>
      </c>
      <c r="I805" s="51"/>
      <c r="J805" s="51">
        <f t="shared" si="977"/>
        <v>-2627</v>
      </c>
      <c r="K805" s="92"/>
      <c r="L805" s="122"/>
      <c r="M805" s="115" t="str">
        <f t="shared" si="978"/>
        <v/>
      </c>
      <c r="N805" s="29" t="str">
        <f t="shared" si="1000"/>
        <v>-</v>
      </c>
      <c r="O805" s="29" t="str">
        <f t="shared" si="1001"/>
        <v>-</v>
      </c>
      <c r="P805" s="29" t="str">
        <f t="shared" si="1002"/>
        <v>-</v>
      </c>
      <c r="Q805" s="29" t="str">
        <f t="shared" si="1003"/>
        <v>-</v>
      </c>
      <c r="R805" s="29" t="str">
        <f t="shared" si="1004"/>
        <v>-</v>
      </c>
      <c r="U805" s="9" t="s">
        <v>1106</v>
      </c>
      <c r="V805" s="136" t="str">
        <f t="shared" si="982"/>
        <v>生野区役所</v>
      </c>
      <c r="X805" s="9">
        <f t="shared" si="983"/>
        <v>1</v>
      </c>
      <c r="Y805" s="9">
        <f t="shared" si="984"/>
        <v>1</v>
      </c>
      <c r="Z805" s="9">
        <f t="shared" si="985"/>
        <v>1</v>
      </c>
      <c r="AA805" s="9">
        <f t="shared" si="986"/>
        <v>1</v>
      </c>
      <c r="AB805" s="11" t="str">
        <f t="shared" si="987"/>
        <v xml:space="preserve">②
</v>
      </c>
      <c r="AD805" s="43">
        <f t="shared" si="988"/>
        <v>0</v>
      </c>
      <c r="AE805" s="43">
        <f t="shared" si="989"/>
        <v>0</v>
      </c>
      <c r="AF805" s="43">
        <f t="shared" si="990"/>
        <v>0</v>
      </c>
      <c r="AH805" s="12" t="str">
        <f t="shared" si="991"/>
        <v>21款　繰入金</v>
      </c>
      <c r="AI805" s="12" t="str">
        <f t="shared" si="992"/>
        <v>3項　蓄積基金繰入金</v>
      </c>
      <c r="AJ805" s="12" t="str">
        <f t="shared" si="993"/>
        <v>5目　区政推進基金繰入金</v>
      </c>
      <c r="AK805" s="12" t="str">
        <f t="shared" si="994"/>
        <v>事項</v>
      </c>
      <c r="AM805" s="12">
        <f t="shared" si="995"/>
        <v>0</v>
      </c>
      <c r="AP805" s="12" t="str">
        <f t="shared" si="996"/>
        <v>21款　繰入金3項　蓄積基金繰入金5目　区政推進基金繰入金1節　区政推進基金繰入金</v>
      </c>
      <c r="AQ805" s="9" t="str">
        <f t="shared" si="997"/>
        <v>21款　繰入金3項　蓄積基金繰入金5目　区政推進基金繰入金1節　区政推進基金繰入金生野区役所</v>
      </c>
    </row>
    <row r="806" spans="1:43" ht="26.4">
      <c r="A806" s="90">
        <f t="shared" si="981"/>
        <v>799</v>
      </c>
      <c r="B806" s="45"/>
      <c r="C806" s="45"/>
      <c r="D806" s="45"/>
      <c r="E806" s="135"/>
      <c r="F806" s="107"/>
      <c r="G806" s="47" t="s">
        <v>602</v>
      </c>
      <c r="H806" s="41">
        <v>750</v>
      </c>
      <c r="I806" s="41"/>
      <c r="J806" s="41">
        <f t="shared" si="977"/>
        <v>-750</v>
      </c>
      <c r="K806" s="42"/>
      <c r="L806" s="121"/>
      <c r="M806" s="115" t="str">
        <f t="shared" si="978"/>
        <v/>
      </c>
      <c r="N806" s="29" t="str">
        <f t="shared" si="1000"/>
        <v>-</v>
      </c>
      <c r="O806" s="29" t="str">
        <f t="shared" si="1001"/>
        <v>-</v>
      </c>
      <c r="P806" s="29" t="str">
        <f t="shared" si="1002"/>
        <v>-</v>
      </c>
      <c r="Q806" s="29" t="str">
        <f t="shared" si="1003"/>
        <v>-</v>
      </c>
      <c r="R806" s="29" t="str">
        <f t="shared" si="1004"/>
        <v>-</v>
      </c>
      <c r="U806" s="9" t="s">
        <v>1106</v>
      </c>
      <c r="V806" s="136" t="str">
        <f t="shared" si="982"/>
        <v>阿倍野区役所</v>
      </c>
      <c r="X806" s="9">
        <f t="shared" si="983"/>
        <v>1</v>
      </c>
      <c r="Y806" s="9">
        <f t="shared" si="984"/>
        <v>1</v>
      </c>
      <c r="Z806" s="9">
        <f t="shared" si="985"/>
        <v>1</v>
      </c>
      <c r="AA806" s="9">
        <f t="shared" si="986"/>
        <v>1</v>
      </c>
      <c r="AB806" s="11" t="str">
        <f t="shared" si="987"/>
        <v xml:space="preserve">②
</v>
      </c>
      <c r="AD806" s="43">
        <f t="shared" si="988"/>
        <v>0</v>
      </c>
      <c r="AE806" s="43">
        <f t="shared" si="989"/>
        <v>0</v>
      </c>
      <c r="AF806" s="43">
        <f t="shared" si="990"/>
        <v>0</v>
      </c>
      <c r="AH806" s="12" t="str">
        <f t="shared" ref="AH806:AH869" si="1005">IF(N806="款",B806,AH805)</f>
        <v>21款　繰入金</v>
      </c>
      <c r="AI806" s="12" t="str">
        <f t="shared" ref="AI806:AI869" si="1006">IF(AH805=AH806,IF(O806="項",C806,AI805),0)</f>
        <v>3項　蓄積基金繰入金</v>
      </c>
      <c r="AJ806" s="12" t="str">
        <f t="shared" ref="AJ806:AJ869" si="1007">IF(AI805=AI806,IF(P806="目",D806,AJ805),0)</f>
        <v>5目　区政推進基金繰入金</v>
      </c>
      <c r="AK806" s="12" t="str">
        <f t="shared" ref="AK806:AK869" si="1008">IF(AJ805=AJ806,IF(Q806="節",E806,"事項"),0)</f>
        <v>事項</v>
      </c>
      <c r="AM806" s="12">
        <f t="shared" ref="AM806:AM869" si="1009">IF(AI806=0,AH806,IF(AJ806=0,CONCATENATE(AH806,AI806),IF(AK806=0,CONCATENATE(AH806,AI806,AJ806),IF(AK806="事項",0,CONCATENATE(AH806,AI806,AJ806,AK806)))))</f>
        <v>0</v>
      </c>
      <c r="AP806" s="12" t="str">
        <f t="shared" ref="AP806:AP869" si="1010">IF(AM806=0,AP805,AM806)</f>
        <v>21款　繰入金3項　蓄積基金繰入金5目　区政推進基金繰入金1節　区政推進基金繰入金</v>
      </c>
      <c r="AQ806" s="9" t="str">
        <f t="shared" ref="AQ806:AQ869" si="1011">CONCATENATE(AP806,V806)</f>
        <v>21款　繰入金3項　蓄積基金繰入金5目　区政推進基金繰入金1節　区政推進基金繰入金阿倍野区役所</v>
      </c>
    </row>
    <row r="807" spans="1:43" ht="26.4">
      <c r="A807" s="90">
        <f t="shared" si="981"/>
        <v>800</v>
      </c>
      <c r="B807" s="45"/>
      <c r="C807" s="45"/>
      <c r="D807" s="45"/>
      <c r="E807" s="135"/>
      <c r="F807" s="107"/>
      <c r="G807" s="47" t="s">
        <v>948</v>
      </c>
      <c r="H807" s="41">
        <v>10525</v>
      </c>
      <c r="I807" s="41"/>
      <c r="J807" s="41">
        <f t="shared" si="977"/>
        <v>-10525</v>
      </c>
      <c r="K807" s="42"/>
      <c r="L807" s="121"/>
      <c r="M807" s="115" t="str">
        <f t="shared" si="978"/>
        <v/>
      </c>
      <c r="N807" s="29" t="str">
        <f t="shared" si="1000"/>
        <v>-</v>
      </c>
      <c r="O807" s="29" t="str">
        <f t="shared" si="1001"/>
        <v>-</v>
      </c>
      <c r="P807" s="29" t="str">
        <f t="shared" si="1002"/>
        <v>-</v>
      </c>
      <c r="Q807" s="29" t="str">
        <f t="shared" si="1003"/>
        <v>-</v>
      </c>
      <c r="R807" s="29" t="str">
        <f t="shared" si="1004"/>
        <v>-</v>
      </c>
      <c r="U807" s="9" t="s">
        <v>1106</v>
      </c>
      <c r="V807" s="136" t="str">
        <f t="shared" si="982"/>
        <v>住之江区役所</v>
      </c>
      <c r="X807" s="9">
        <f t="shared" si="983"/>
        <v>1</v>
      </c>
      <c r="Y807" s="9">
        <f t="shared" si="984"/>
        <v>1</v>
      </c>
      <c r="Z807" s="9">
        <f t="shared" si="985"/>
        <v>1</v>
      </c>
      <c r="AA807" s="9">
        <f t="shared" si="986"/>
        <v>1</v>
      </c>
      <c r="AB807" s="11" t="str">
        <f t="shared" si="987"/>
        <v xml:space="preserve">②
</v>
      </c>
      <c r="AD807" s="43">
        <f t="shared" si="988"/>
        <v>0</v>
      </c>
      <c r="AE807" s="43">
        <f t="shared" si="989"/>
        <v>0</v>
      </c>
      <c r="AF807" s="43">
        <f t="shared" si="990"/>
        <v>0</v>
      </c>
      <c r="AH807" s="12" t="str">
        <f t="shared" si="1005"/>
        <v>21款　繰入金</v>
      </c>
      <c r="AI807" s="12" t="str">
        <f t="shared" si="1006"/>
        <v>3項　蓄積基金繰入金</v>
      </c>
      <c r="AJ807" s="12" t="str">
        <f t="shared" si="1007"/>
        <v>5目　区政推進基金繰入金</v>
      </c>
      <c r="AK807" s="12" t="str">
        <f t="shared" si="1008"/>
        <v>事項</v>
      </c>
      <c r="AM807" s="12">
        <f t="shared" si="1009"/>
        <v>0</v>
      </c>
      <c r="AP807" s="12" t="str">
        <f t="shared" si="1010"/>
        <v>21款　繰入金3項　蓄積基金繰入金5目　区政推進基金繰入金1節　区政推進基金繰入金</v>
      </c>
      <c r="AQ807" s="9" t="str">
        <f t="shared" si="1011"/>
        <v>21款　繰入金3項　蓄積基金繰入金5目　区政推進基金繰入金1節　区政推進基金繰入金住之江区役所</v>
      </c>
    </row>
    <row r="808" spans="1:43" ht="26.4">
      <c r="A808" s="90">
        <f t="shared" si="981"/>
        <v>801</v>
      </c>
      <c r="B808" s="45"/>
      <c r="C808" s="45"/>
      <c r="D808" s="45"/>
      <c r="E808" s="135"/>
      <c r="F808" s="107"/>
      <c r="G808" s="47" t="s">
        <v>1009</v>
      </c>
      <c r="H808" s="41">
        <v>1265</v>
      </c>
      <c r="I808" s="41"/>
      <c r="J808" s="41">
        <f t="shared" si="977"/>
        <v>-1265</v>
      </c>
      <c r="K808" s="42"/>
      <c r="L808" s="121"/>
      <c r="M808" s="115" t="str">
        <f t="shared" si="978"/>
        <v/>
      </c>
      <c r="N808" s="29" t="str">
        <f t="shared" si="1000"/>
        <v>-</v>
      </c>
      <c r="O808" s="29" t="str">
        <f t="shared" si="1001"/>
        <v>-</v>
      </c>
      <c r="P808" s="29" t="str">
        <f t="shared" si="1002"/>
        <v>-</v>
      </c>
      <c r="Q808" s="29" t="str">
        <f t="shared" si="1003"/>
        <v>-</v>
      </c>
      <c r="R808" s="29" t="str">
        <f t="shared" si="1004"/>
        <v>-</v>
      </c>
      <c r="U808" s="9" t="s">
        <v>1106</v>
      </c>
      <c r="V808" s="136" t="str">
        <f t="shared" si="982"/>
        <v>住吉区役所</v>
      </c>
      <c r="X808" s="9">
        <f t="shared" si="983"/>
        <v>1</v>
      </c>
      <c r="Y808" s="9">
        <f t="shared" si="984"/>
        <v>1</v>
      </c>
      <c r="Z808" s="9">
        <f t="shared" si="985"/>
        <v>1</v>
      </c>
      <c r="AA808" s="9">
        <f t="shared" si="986"/>
        <v>1</v>
      </c>
      <c r="AB808" s="11" t="str">
        <f t="shared" si="987"/>
        <v xml:space="preserve">②
</v>
      </c>
      <c r="AD808" s="43">
        <f t="shared" si="988"/>
        <v>0</v>
      </c>
      <c r="AE808" s="43">
        <f t="shared" si="989"/>
        <v>0</v>
      </c>
      <c r="AF808" s="43">
        <f t="shared" si="990"/>
        <v>0</v>
      </c>
      <c r="AH808" s="12" t="str">
        <f t="shared" si="1005"/>
        <v>21款　繰入金</v>
      </c>
      <c r="AI808" s="12" t="str">
        <f t="shared" si="1006"/>
        <v>3項　蓄積基金繰入金</v>
      </c>
      <c r="AJ808" s="12" t="str">
        <f t="shared" si="1007"/>
        <v>5目　区政推進基金繰入金</v>
      </c>
      <c r="AK808" s="12" t="str">
        <f t="shared" si="1008"/>
        <v>事項</v>
      </c>
      <c r="AM808" s="12">
        <f t="shared" si="1009"/>
        <v>0</v>
      </c>
      <c r="AP808" s="12" t="str">
        <f t="shared" si="1010"/>
        <v>21款　繰入金3項　蓄積基金繰入金5目　区政推進基金繰入金1節　区政推進基金繰入金</v>
      </c>
      <c r="AQ808" s="9" t="str">
        <f t="shared" si="1011"/>
        <v>21款　繰入金3項　蓄積基金繰入金5目　区政推進基金繰入金1節　区政推進基金繰入金住吉区役所</v>
      </c>
    </row>
    <row r="809" spans="1:43" ht="26.4">
      <c r="A809" s="90">
        <f t="shared" si="981"/>
        <v>802</v>
      </c>
      <c r="B809" s="45"/>
      <c r="C809" s="45"/>
      <c r="D809" s="45"/>
      <c r="E809" s="135"/>
      <c r="F809" s="107"/>
      <c r="G809" s="47" t="s">
        <v>605</v>
      </c>
      <c r="H809" s="41">
        <v>215</v>
      </c>
      <c r="I809" s="41"/>
      <c r="J809" s="41">
        <f t="shared" si="977"/>
        <v>-215</v>
      </c>
      <c r="K809" s="42"/>
      <c r="L809" s="121"/>
      <c r="M809" s="115" t="str">
        <f t="shared" si="978"/>
        <v/>
      </c>
      <c r="N809" s="29" t="str">
        <f t="shared" si="1000"/>
        <v>-</v>
      </c>
      <c r="O809" s="29" t="str">
        <f t="shared" si="1001"/>
        <v>-</v>
      </c>
      <c r="P809" s="29" t="str">
        <f t="shared" si="1002"/>
        <v>-</v>
      </c>
      <c r="Q809" s="29" t="str">
        <f t="shared" si="1003"/>
        <v>-</v>
      </c>
      <c r="R809" s="29" t="str">
        <f t="shared" si="1004"/>
        <v>-</v>
      </c>
      <c r="U809" s="9" t="s">
        <v>1106</v>
      </c>
      <c r="V809" s="136" t="str">
        <f t="shared" si="982"/>
        <v>東住吉区役所</v>
      </c>
      <c r="X809" s="9">
        <f t="shared" si="983"/>
        <v>1</v>
      </c>
      <c r="Y809" s="9">
        <f t="shared" si="984"/>
        <v>1</v>
      </c>
      <c r="Z809" s="9">
        <f t="shared" si="985"/>
        <v>1</v>
      </c>
      <c r="AA809" s="9">
        <f t="shared" si="986"/>
        <v>1</v>
      </c>
      <c r="AB809" s="11" t="str">
        <f t="shared" si="987"/>
        <v xml:space="preserve">②
</v>
      </c>
      <c r="AD809" s="43">
        <f t="shared" si="988"/>
        <v>0</v>
      </c>
      <c r="AE809" s="43">
        <f t="shared" si="989"/>
        <v>0</v>
      </c>
      <c r="AF809" s="43">
        <f t="shared" si="990"/>
        <v>0</v>
      </c>
      <c r="AH809" s="12" t="str">
        <f t="shared" si="1005"/>
        <v>21款　繰入金</v>
      </c>
      <c r="AI809" s="12" t="str">
        <f t="shared" si="1006"/>
        <v>3項　蓄積基金繰入金</v>
      </c>
      <c r="AJ809" s="12" t="str">
        <f t="shared" si="1007"/>
        <v>5目　区政推進基金繰入金</v>
      </c>
      <c r="AK809" s="12" t="str">
        <f t="shared" si="1008"/>
        <v>事項</v>
      </c>
      <c r="AM809" s="12">
        <f t="shared" si="1009"/>
        <v>0</v>
      </c>
      <c r="AP809" s="12" t="str">
        <f t="shared" si="1010"/>
        <v>21款　繰入金3項　蓄積基金繰入金5目　区政推進基金繰入金1節　区政推進基金繰入金</v>
      </c>
      <c r="AQ809" s="9" t="str">
        <f t="shared" si="1011"/>
        <v>21款　繰入金3項　蓄積基金繰入金5目　区政推進基金繰入金1節　区政推進基金繰入金東住吉区役所</v>
      </c>
    </row>
    <row r="810" spans="1:43" ht="26.4">
      <c r="A810" s="90">
        <f t="shared" si="981"/>
        <v>803</v>
      </c>
      <c r="B810" s="45"/>
      <c r="C810" s="45"/>
      <c r="D810" s="45"/>
      <c r="E810" s="135"/>
      <c r="F810" s="107"/>
      <c r="G810" s="47" t="s">
        <v>630</v>
      </c>
      <c r="H810" s="41">
        <v>500</v>
      </c>
      <c r="I810" s="41"/>
      <c r="J810" s="41">
        <f t="shared" si="977"/>
        <v>-500</v>
      </c>
      <c r="K810" s="42"/>
      <c r="L810" s="121"/>
      <c r="M810" s="115" t="str">
        <f t="shared" si="978"/>
        <v/>
      </c>
      <c r="N810" s="29" t="str">
        <f t="shared" si="1000"/>
        <v>-</v>
      </c>
      <c r="O810" s="29" t="str">
        <f t="shared" si="1001"/>
        <v>-</v>
      </c>
      <c r="P810" s="29" t="str">
        <f t="shared" si="1002"/>
        <v>-</v>
      </c>
      <c r="Q810" s="29" t="str">
        <f t="shared" si="1003"/>
        <v>-</v>
      </c>
      <c r="R810" s="29" t="str">
        <f t="shared" si="1004"/>
        <v>-</v>
      </c>
      <c r="U810" s="9" t="s">
        <v>1106</v>
      </c>
      <c r="V810" s="136" t="str">
        <f t="shared" si="982"/>
        <v>平野区役所</v>
      </c>
      <c r="X810" s="9">
        <f t="shared" si="983"/>
        <v>1</v>
      </c>
      <c r="Y810" s="9">
        <f t="shared" si="984"/>
        <v>1</v>
      </c>
      <c r="Z810" s="9">
        <f t="shared" si="985"/>
        <v>1</v>
      </c>
      <c r="AA810" s="9">
        <f t="shared" si="986"/>
        <v>1</v>
      </c>
      <c r="AB810" s="11" t="str">
        <f t="shared" si="987"/>
        <v xml:space="preserve">②
</v>
      </c>
      <c r="AD810" s="43">
        <f t="shared" si="988"/>
        <v>0</v>
      </c>
      <c r="AE810" s="43">
        <f t="shared" si="989"/>
        <v>0</v>
      </c>
      <c r="AF810" s="43">
        <f t="shared" si="990"/>
        <v>0</v>
      </c>
      <c r="AH810" s="12" t="str">
        <f t="shared" si="1005"/>
        <v>21款　繰入金</v>
      </c>
      <c r="AI810" s="12" t="str">
        <f t="shared" si="1006"/>
        <v>3項　蓄積基金繰入金</v>
      </c>
      <c r="AJ810" s="12" t="str">
        <f t="shared" si="1007"/>
        <v>5目　区政推進基金繰入金</v>
      </c>
      <c r="AK810" s="12" t="str">
        <f t="shared" si="1008"/>
        <v>事項</v>
      </c>
      <c r="AM810" s="12">
        <f t="shared" si="1009"/>
        <v>0</v>
      </c>
      <c r="AP810" s="12" t="str">
        <f t="shared" si="1010"/>
        <v>21款　繰入金3項　蓄積基金繰入金5目　区政推進基金繰入金1節　区政推進基金繰入金</v>
      </c>
      <c r="AQ810" s="9" t="str">
        <f t="shared" si="1011"/>
        <v>21款　繰入金3項　蓄積基金繰入金5目　区政推進基金繰入金1節　区政推進基金繰入金平野区役所</v>
      </c>
    </row>
    <row r="811" spans="1:43" ht="26.4">
      <c r="A811" s="90">
        <f t="shared" si="981"/>
        <v>804</v>
      </c>
      <c r="B811" s="45"/>
      <c r="C811" s="45"/>
      <c r="D811" s="48"/>
      <c r="E811" s="135"/>
      <c r="F811" s="107"/>
      <c r="G811" s="47" t="s">
        <v>607</v>
      </c>
      <c r="H811" s="41">
        <v>200</v>
      </c>
      <c r="I811" s="41"/>
      <c r="J811" s="41">
        <f t="shared" ref="J811:J875" si="1012">+I811-H811</f>
        <v>-200</v>
      </c>
      <c r="K811" s="42"/>
      <c r="L811" s="121"/>
      <c r="M811" s="115" t="str">
        <f t="shared" ref="M811:M874" si="1013">IF(AND(I811&lt;&gt;0,H811=0),"○","")</f>
        <v/>
      </c>
      <c r="N811" s="29" t="str">
        <f t="shared" si="1000"/>
        <v>-</v>
      </c>
      <c r="O811" s="29" t="str">
        <f t="shared" si="1001"/>
        <v>-</v>
      </c>
      <c r="P811" s="29" t="str">
        <f t="shared" si="1002"/>
        <v>-</v>
      </c>
      <c r="Q811" s="29" t="str">
        <f t="shared" si="1003"/>
        <v>-</v>
      </c>
      <c r="R811" s="29" t="str">
        <f t="shared" si="1004"/>
        <v>-</v>
      </c>
      <c r="U811" s="9" t="s">
        <v>1106</v>
      </c>
      <c r="V811" s="136" t="str">
        <f t="shared" si="982"/>
        <v>西成区役所</v>
      </c>
      <c r="X811" s="9">
        <f t="shared" si="983"/>
        <v>1</v>
      </c>
      <c r="Y811" s="9">
        <f t="shared" si="984"/>
        <v>1</v>
      </c>
      <c r="Z811" s="9">
        <f t="shared" si="985"/>
        <v>1</v>
      </c>
      <c r="AA811" s="9">
        <f t="shared" si="986"/>
        <v>1</v>
      </c>
      <c r="AB811" s="11" t="str">
        <f t="shared" si="987"/>
        <v xml:space="preserve">②
</v>
      </c>
      <c r="AD811" s="43">
        <f t="shared" si="988"/>
        <v>0</v>
      </c>
      <c r="AE811" s="43">
        <f t="shared" si="989"/>
        <v>0</v>
      </c>
      <c r="AF811" s="43">
        <f t="shared" si="990"/>
        <v>0</v>
      </c>
      <c r="AH811" s="12" t="str">
        <f t="shared" si="1005"/>
        <v>21款　繰入金</v>
      </c>
      <c r="AI811" s="12" t="str">
        <f t="shared" si="1006"/>
        <v>3項　蓄積基金繰入金</v>
      </c>
      <c r="AJ811" s="12" t="str">
        <f t="shared" si="1007"/>
        <v>5目　区政推進基金繰入金</v>
      </c>
      <c r="AK811" s="12" t="str">
        <f t="shared" si="1008"/>
        <v>事項</v>
      </c>
      <c r="AM811" s="12">
        <f t="shared" si="1009"/>
        <v>0</v>
      </c>
      <c r="AP811" s="12" t="str">
        <f t="shared" si="1010"/>
        <v>21款　繰入金3項　蓄積基金繰入金5目　区政推進基金繰入金1節　区政推進基金繰入金</v>
      </c>
      <c r="AQ811" s="9" t="str">
        <f t="shared" si="1011"/>
        <v>21款　繰入金3項　蓄積基金繰入金5目　区政推進基金繰入金1節　区政推進基金繰入金西成区役所</v>
      </c>
    </row>
    <row r="812" spans="1:43" ht="39.6">
      <c r="A812" s="90">
        <f t="shared" si="981"/>
        <v>805</v>
      </c>
      <c r="B812" s="45"/>
      <c r="C812" s="45"/>
      <c r="D812" s="331" t="s">
        <v>718</v>
      </c>
      <c r="E812" s="333"/>
      <c r="F812" s="46"/>
      <c r="G812" s="47"/>
      <c r="H812" s="41">
        <f>SUM(H813)</f>
        <v>734</v>
      </c>
      <c r="I812" s="41">
        <f>SUM(I813)</f>
        <v>0</v>
      </c>
      <c r="J812" s="41">
        <f t="shared" si="1012"/>
        <v>-734</v>
      </c>
      <c r="K812" s="42"/>
      <c r="L812" s="121"/>
      <c r="M812" s="115" t="str">
        <f t="shared" si="1013"/>
        <v/>
      </c>
      <c r="N812" s="29" t="str">
        <f t="shared" si="1000"/>
        <v>-</v>
      </c>
      <c r="O812" s="29" t="str">
        <f t="shared" si="1001"/>
        <v>-</v>
      </c>
      <c r="P812" s="29" t="str">
        <f t="shared" si="1002"/>
        <v>目</v>
      </c>
      <c r="Q812" s="29" t="str">
        <f t="shared" si="1003"/>
        <v>-</v>
      </c>
      <c r="R812" s="29" t="str">
        <f t="shared" si="1004"/>
        <v>-</v>
      </c>
      <c r="U812" s="9" t="s">
        <v>1106</v>
      </c>
      <c r="V812" s="136" t="str">
        <f t="shared" si="982"/>
        <v/>
      </c>
      <c r="X812" s="9">
        <f t="shared" si="983"/>
        <v>2</v>
      </c>
      <c r="Y812" s="9">
        <f t="shared" si="984"/>
        <v>1</v>
      </c>
      <c r="Z812" s="9">
        <f t="shared" si="985"/>
        <v>1</v>
      </c>
      <c r="AA812" s="9">
        <f t="shared" si="986"/>
        <v>2</v>
      </c>
      <c r="AB812" s="11" t="str">
        <f t="shared" si="987"/>
        <v xml:space="preserve">③
</v>
      </c>
      <c r="AD812" s="43">
        <f t="shared" si="988"/>
        <v>16.5</v>
      </c>
      <c r="AE812" s="43">
        <f t="shared" si="989"/>
        <v>0</v>
      </c>
      <c r="AF812" s="43">
        <f t="shared" si="990"/>
        <v>0</v>
      </c>
      <c r="AH812" s="12" t="str">
        <f t="shared" si="1005"/>
        <v>21款　繰入金</v>
      </c>
      <c r="AI812" s="12" t="str">
        <f t="shared" si="1006"/>
        <v>3項　蓄積基金繰入金</v>
      </c>
      <c r="AJ812" s="12" t="str">
        <f t="shared" si="1007"/>
        <v>6目　渡邊心身障害者福祉基金繰入金</v>
      </c>
      <c r="AK812" s="12">
        <f t="shared" si="1008"/>
        <v>0</v>
      </c>
      <c r="AM812" s="12" t="str">
        <f t="shared" si="1009"/>
        <v>21款　繰入金3項　蓄積基金繰入金6目　渡邊心身障害者福祉基金繰入金</v>
      </c>
      <c r="AP812" s="12" t="str">
        <f t="shared" si="1010"/>
        <v>21款　繰入金3項　蓄積基金繰入金6目　渡邊心身障害者福祉基金繰入金</v>
      </c>
      <c r="AQ812" s="9" t="str">
        <f t="shared" si="1011"/>
        <v>21款　繰入金3項　蓄積基金繰入金6目　渡邊心身障害者福祉基金繰入金</v>
      </c>
    </row>
    <row r="813" spans="1:43" ht="39.6">
      <c r="A813" s="90">
        <f t="shared" si="981"/>
        <v>806</v>
      </c>
      <c r="B813" s="45"/>
      <c r="C813" s="45"/>
      <c r="D813" s="44"/>
      <c r="E813" s="107" t="s">
        <v>321</v>
      </c>
      <c r="F813" s="107" t="s">
        <v>549</v>
      </c>
      <c r="G813" s="47" t="s">
        <v>91</v>
      </c>
      <c r="H813" s="41">
        <v>734</v>
      </c>
      <c r="I813" s="41"/>
      <c r="J813" s="41">
        <f t="shared" si="1012"/>
        <v>-734</v>
      </c>
      <c r="K813" s="42"/>
      <c r="L813" s="121"/>
      <c r="M813" s="115" t="str">
        <f t="shared" si="1013"/>
        <v/>
      </c>
      <c r="N813" s="29" t="str">
        <f t="shared" si="1000"/>
        <v>-</v>
      </c>
      <c r="O813" s="29" t="str">
        <f t="shared" si="1001"/>
        <v>-</v>
      </c>
      <c r="P813" s="29" t="str">
        <f t="shared" si="1002"/>
        <v>-</v>
      </c>
      <c r="Q813" s="29" t="str">
        <f t="shared" si="1003"/>
        <v>節</v>
      </c>
      <c r="R813" s="29" t="str">
        <f t="shared" si="1004"/>
        <v>事項</v>
      </c>
      <c r="U813" s="9" t="s">
        <v>1106</v>
      </c>
      <c r="V813" s="136" t="str">
        <f t="shared" si="982"/>
        <v>福祉局</v>
      </c>
      <c r="X813" s="9">
        <f t="shared" si="983"/>
        <v>1</v>
      </c>
      <c r="Y813" s="9">
        <f t="shared" si="984"/>
        <v>2</v>
      </c>
      <c r="Z813" s="9">
        <f t="shared" si="985"/>
        <v>1</v>
      </c>
      <c r="AA813" s="9">
        <f t="shared" si="986"/>
        <v>2</v>
      </c>
      <c r="AB813" s="11" t="str">
        <f t="shared" si="987"/>
        <v xml:space="preserve">③
</v>
      </c>
      <c r="AD813" s="43">
        <f t="shared" si="988"/>
        <v>0</v>
      </c>
      <c r="AE813" s="43">
        <f t="shared" si="989"/>
        <v>16.5</v>
      </c>
      <c r="AF813" s="43">
        <f t="shared" si="990"/>
        <v>17</v>
      </c>
      <c r="AH813" s="12" t="str">
        <f t="shared" si="1005"/>
        <v>21款　繰入金</v>
      </c>
      <c r="AI813" s="12" t="str">
        <f t="shared" si="1006"/>
        <v>3項　蓄積基金繰入金</v>
      </c>
      <c r="AJ813" s="12" t="str">
        <f t="shared" si="1007"/>
        <v>6目　渡邊心身障害者福祉基金繰入金</v>
      </c>
      <c r="AK813" s="12" t="str">
        <f t="shared" si="1008"/>
        <v>1節　渡邊心身障害者福祉基金繰入金</v>
      </c>
      <c r="AM813" s="12" t="str">
        <f t="shared" si="1009"/>
        <v>21款　繰入金3項　蓄積基金繰入金6目　渡邊心身障害者福祉基金繰入金1節　渡邊心身障害者福祉基金繰入金</v>
      </c>
      <c r="AP813" s="12" t="str">
        <f t="shared" si="1010"/>
        <v>21款　繰入金3項　蓄積基金繰入金6目　渡邊心身障害者福祉基金繰入金1節　渡邊心身障害者福祉基金繰入金</v>
      </c>
      <c r="AQ813" s="9" t="str">
        <f t="shared" si="1011"/>
        <v>21款　繰入金3項　蓄積基金繰入金6目　渡邊心身障害者福祉基金繰入金1節　渡邊心身障害者福祉基金繰入金福祉局</v>
      </c>
    </row>
    <row r="814" spans="1:43" ht="26.4">
      <c r="A814" s="90">
        <f t="shared" si="981"/>
        <v>807</v>
      </c>
      <c r="B814" s="45"/>
      <c r="C814" s="45"/>
      <c r="D814" s="331" t="s">
        <v>719</v>
      </c>
      <c r="E814" s="333"/>
      <c r="F814" s="46"/>
      <c r="G814" s="47"/>
      <c r="H814" s="41">
        <f>SUM(H815)</f>
        <v>335347</v>
      </c>
      <c r="I814" s="41">
        <f>SUM(I815)</f>
        <v>0</v>
      </c>
      <c r="J814" s="41">
        <f t="shared" si="1012"/>
        <v>-335347</v>
      </c>
      <c r="K814" s="42"/>
      <c r="L814" s="121"/>
      <c r="M814" s="115" t="str">
        <f t="shared" si="1013"/>
        <v/>
      </c>
      <c r="N814" s="29" t="str">
        <f t="shared" si="1000"/>
        <v>-</v>
      </c>
      <c r="O814" s="29" t="str">
        <f t="shared" si="1001"/>
        <v>-</v>
      </c>
      <c r="P814" s="29" t="str">
        <f t="shared" si="1002"/>
        <v>目</v>
      </c>
      <c r="Q814" s="29" t="str">
        <f t="shared" si="1003"/>
        <v>-</v>
      </c>
      <c r="R814" s="29" t="str">
        <f t="shared" si="1004"/>
        <v>-</v>
      </c>
      <c r="U814" s="9" t="s">
        <v>1106</v>
      </c>
      <c r="V814" s="136" t="str">
        <f t="shared" si="982"/>
        <v/>
      </c>
      <c r="X814" s="9">
        <f t="shared" si="983"/>
        <v>1</v>
      </c>
      <c r="Y814" s="9">
        <f t="shared" si="984"/>
        <v>1</v>
      </c>
      <c r="Z814" s="9">
        <f t="shared" si="985"/>
        <v>1</v>
      </c>
      <c r="AA814" s="9">
        <f t="shared" si="986"/>
        <v>1</v>
      </c>
      <c r="AB814" s="11" t="str">
        <f t="shared" si="987"/>
        <v xml:space="preserve">②
</v>
      </c>
      <c r="AD814" s="43">
        <f t="shared" si="988"/>
        <v>13.5</v>
      </c>
      <c r="AE814" s="43">
        <f t="shared" si="989"/>
        <v>0</v>
      </c>
      <c r="AF814" s="43">
        <f t="shared" si="990"/>
        <v>0</v>
      </c>
      <c r="AH814" s="12" t="str">
        <f t="shared" si="1005"/>
        <v>21款　繰入金</v>
      </c>
      <c r="AI814" s="12" t="str">
        <f t="shared" si="1006"/>
        <v>3項　蓄積基金繰入金</v>
      </c>
      <c r="AJ814" s="12" t="str">
        <f t="shared" si="1007"/>
        <v>7目　社会福祉振興基金繰入金</v>
      </c>
      <c r="AK814" s="12">
        <f t="shared" si="1008"/>
        <v>0</v>
      </c>
      <c r="AM814" s="12" t="str">
        <f t="shared" si="1009"/>
        <v>21款　繰入金3項　蓄積基金繰入金7目　社会福祉振興基金繰入金</v>
      </c>
      <c r="AP814" s="12" t="str">
        <f t="shared" si="1010"/>
        <v>21款　繰入金3項　蓄積基金繰入金7目　社会福祉振興基金繰入金</v>
      </c>
      <c r="AQ814" s="9" t="str">
        <f t="shared" si="1011"/>
        <v>21款　繰入金3項　蓄積基金繰入金7目　社会福祉振興基金繰入金</v>
      </c>
    </row>
    <row r="815" spans="1:43" ht="26.4">
      <c r="A815" s="90">
        <f t="shared" si="981"/>
        <v>808</v>
      </c>
      <c r="B815" s="45"/>
      <c r="C815" s="45"/>
      <c r="D815" s="44"/>
      <c r="E815" s="107" t="s">
        <v>322</v>
      </c>
      <c r="F815" s="107" t="s">
        <v>550</v>
      </c>
      <c r="G815" s="47" t="s">
        <v>91</v>
      </c>
      <c r="H815" s="41">
        <v>335347</v>
      </c>
      <c r="I815" s="41"/>
      <c r="J815" s="41">
        <f t="shared" si="1012"/>
        <v>-335347</v>
      </c>
      <c r="K815" s="42"/>
      <c r="L815" s="121"/>
      <c r="M815" s="115" t="str">
        <f t="shared" si="1013"/>
        <v/>
      </c>
      <c r="N815" s="29" t="str">
        <f t="shared" si="1000"/>
        <v>-</v>
      </c>
      <c r="O815" s="29" t="str">
        <f t="shared" si="1001"/>
        <v>-</v>
      </c>
      <c r="P815" s="29" t="str">
        <f t="shared" si="1002"/>
        <v>-</v>
      </c>
      <c r="Q815" s="29" t="str">
        <f t="shared" si="1003"/>
        <v>節</v>
      </c>
      <c r="R815" s="29" t="str">
        <f t="shared" si="1004"/>
        <v>事項</v>
      </c>
      <c r="U815" s="9" t="s">
        <v>1106</v>
      </c>
      <c r="V815" s="136" t="str">
        <f t="shared" si="982"/>
        <v>福祉局</v>
      </c>
      <c r="X815" s="9">
        <f t="shared" si="983"/>
        <v>1</v>
      </c>
      <c r="Y815" s="9">
        <f t="shared" si="984"/>
        <v>1</v>
      </c>
      <c r="Z815" s="9">
        <f t="shared" si="985"/>
        <v>1</v>
      </c>
      <c r="AA815" s="9">
        <f t="shared" si="986"/>
        <v>1</v>
      </c>
      <c r="AB815" s="11" t="str">
        <f t="shared" si="987"/>
        <v xml:space="preserve">②
</v>
      </c>
      <c r="AD815" s="43">
        <f t="shared" si="988"/>
        <v>0</v>
      </c>
      <c r="AE815" s="43">
        <f t="shared" si="989"/>
        <v>13.5</v>
      </c>
      <c r="AF815" s="43">
        <f t="shared" si="990"/>
        <v>14</v>
      </c>
      <c r="AH815" s="12" t="str">
        <f t="shared" si="1005"/>
        <v>21款　繰入金</v>
      </c>
      <c r="AI815" s="12" t="str">
        <f t="shared" si="1006"/>
        <v>3項　蓄積基金繰入金</v>
      </c>
      <c r="AJ815" s="12" t="str">
        <f t="shared" si="1007"/>
        <v>7目　社会福祉振興基金繰入金</v>
      </c>
      <c r="AK815" s="12" t="str">
        <f t="shared" si="1008"/>
        <v>1節　社会福祉振興基金繰入金</v>
      </c>
      <c r="AM815" s="12" t="str">
        <f t="shared" si="1009"/>
        <v>21款　繰入金3項　蓄積基金繰入金7目　社会福祉振興基金繰入金1節　社会福祉振興基金繰入金</v>
      </c>
      <c r="AP815" s="12" t="str">
        <f t="shared" si="1010"/>
        <v>21款　繰入金3項　蓄積基金繰入金7目　社会福祉振興基金繰入金1節　社会福祉振興基金繰入金</v>
      </c>
      <c r="AQ815" s="9" t="str">
        <f t="shared" si="1011"/>
        <v>21款　繰入金3項　蓄積基金繰入金7目　社会福祉振興基金繰入金1節　社会福祉振興基金繰入金福祉局</v>
      </c>
    </row>
    <row r="816" spans="1:43" ht="39.6">
      <c r="A816" s="90">
        <f t="shared" si="981"/>
        <v>809</v>
      </c>
      <c r="B816" s="45"/>
      <c r="C816" s="45"/>
      <c r="D816" s="331" t="s">
        <v>952</v>
      </c>
      <c r="E816" s="333"/>
      <c r="F816" s="46"/>
      <c r="G816" s="47"/>
      <c r="H816" s="41">
        <f>SUM(H817)</f>
        <v>5287</v>
      </c>
      <c r="I816" s="41">
        <f>SUM(I817)</f>
        <v>0</v>
      </c>
      <c r="J816" s="41">
        <f t="shared" si="1012"/>
        <v>-5287</v>
      </c>
      <c r="K816" s="42"/>
      <c r="L816" s="121"/>
      <c r="M816" s="115" t="str">
        <f t="shared" si="1013"/>
        <v/>
      </c>
      <c r="N816" s="29" t="str">
        <f t="shared" si="1000"/>
        <v>-</v>
      </c>
      <c r="O816" s="29" t="str">
        <f t="shared" si="1001"/>
        <v>-</v>
      </c>
      <c r="P816" s="29" t="str">
        <f t="shared" si="1002"/>
        <v>目</v>
      </c>
      <c r="Q816" s="29" t="str">
        <f t="shared" si="1003"/>
        <v>-</v>
      </c>
      <c r="R816" s="29" t="str">
        <f t="shared" si="1004"/>
        <v>-</v>
      </c>
      <c r="U816" s="9" t="s">
        <v>1106</v>
      </c>
      <c r="V816" s="136" t="str">
        <f t="shared" si="982"/>
        <v/>
      </c>
      <c r="X816" s="9">
        <f t="shared" si="983"/>
        <v>2</v>
      </c>
      <c r="Y816" s="9">
        <f t="shared" si="984"/>
        <v>1</v>
      </c>
      <c r="Z816" s="9">
        <f t="shared" si="985"/>
        <v>1</v>
      </c>
      <c r="AA816" s="9">
        <f t="shared" si="986"/>
        <v>2</v>
      </c>
      <c r="AB816" s="11" t="str">
        <f t="shared" si="987"/>
        <v xml:space="preserve">③
</v>
      </c>
      <c r="AD816" s="43">
        <f t="shared" si="988"/>
        <v>17.5</v>
      </c>
      <c r="AE816" s="43">
        <f t="shared" si="989"/>
        <v>0</v>
      </c>
      <c r="AF816" s="43">
        <f t="shared" si="990"/>
        <v>0</v>
      </c>
      <c r="AH816" s="12" t="str">
        <f t="shared" si="1005"/>
        <v>21款　繰入金</v>
      </c>
      <c r="AI816" s="12" t="str">
        <f t="shared" si="1006"/>
        <v>3項　蓄積基金繰入金</v>
      </c>
      <c r="AJ816" s="12" t="str">
        <f t="shared" si="1007"/>
        <v>8目　動物愛護管理施策推進基金繰入金</v>
      </c>
      <c r="AK816" s="12">
        <f t="shared" si="1008"/>
        <v>0</v>
      </c>
      <c r="AM816" s="12" t="str">
        <f t="shared" si="1009"/>
        <v>21款　繰入金3項　蓄積基金繰入金8目　動物愛護管理施策推進基金繰入金</v>
      </c>
      <c r="AP816" s="12" t="str">
        <f t="shared" si="1010"/>
        <v>21款　繰入金3項　蓄積基金繰入金8目　動物愛護管理施策推進基金繰入金</v>
      </c>
      <c r="AQ816" s="9" t="str">
        <f t="shared" si="1011"/>
        <v>21款　繰入金3項　蓄積基金繰入金8目　動物愛護管理施策推進基金繰入金</v>
      </c>
    </row>
    <row r="817" spans="1:48" ht="39.6">
      <c r="A817" s="90">
        <f t="shared" si="981"/>
        <v>810</v>
      </c>
      <c r="B817" s="45"/>
      <c r="C817" s="45"/>
      <c r="D817" s="44"/>
      <c r="E817" s="135" t="s">
        <v>953</v>
      </c>
      <c r="F817" s="107" t="s">
        <v>954</v>
      </c>
      <c r="G817" s="47" t="s">
        <v>82</v>
      </c>
      <c r="H817" s="41">
        <v>5287</v>
      </c>
      <c r="I817" s="41"/>
      <c r="J817" s="41">
        <f t="shared" si="1012"/>
        <v>-5287</v>
      </c>
      <c r="K817" s="42"/>
      <c r="L817" s="121"/>
      <c r="M817" s="115" t="str">
        <f t="shared" si="1013"/>
        <v/>
      </c>
      <c r="N817" s="29" t="str">
        <f t="shared" si="1000"/>
        <v>-</v>
      </c>
      <c r="O817" s="29" t="str">
        <f t="shared" si="1001"/>
        <v>-</v>
      </c>
      <c r="P817" s="29" t="str">
        <f t="shared" si="1002"/>
        <v>-</v>
      </c>
      <c r="Q817" s="29" t="str">
        <f t="shared" si="1003"/>
        <v>節</v>
      </c>
      <c r="R817" s="29" t="str">
        <f t="shared" si="1004"/>
        <v>事項</v>
      </c>
      <c r="U817" s="9" t="s">
        <v>1106</v>
      </c>
      <c r="V817" s="136" t="str">
        <f t="shared" si="982"/>
        <v>健康局</v>
      </c>
      <c r="X817" s="9">
        <f t="shared" si="983"/>
        <v>1</v>
      </c>
      <c r="Y817" s="9">
        <f t="shared" si="984"/>
        <v>2</v>
      </c>
      <c r="Z817" s="9">
        <f t="shared" si="985"/>
        <v>2</v>
      </c>
      <c r="AA817" s="9">
        <f t="shared" si="986"/>
        <v>2</v>
      </c>
      <c r="AB817" s="11" t="str">
        <f t="shared" si="987"/>
        <v xml:space="preserve">③
</v>
      </c>
      <c r="AD817" s="43">
        <f t="shared" si="988"/>
        <v>0</v>
      </c>
      <c r="AE817" s="43">
        <f t="shared" si="989"/>
        <v>17.5</v>
      </c>
      <c r="AF817" s="43">
        <f t="shared" si="990"/>
        <v>18</v>
      </c>
      <c r="AH817" s="12" t="str">
        <f t="shared" si="1005"/>
        <v>21款　繰入金</v>
      </c>
      <c r="AI817" s="12" t="str">
        <f t="shared" si="1006"/>
        <v>3項　蓄積基金繰入金</v>
      </c>
      <c r="AJ817" s="12" t="str">
        <f t="shared" si="1007"/>
        <v>8目　動物愛護管理施策推進基金繰入金</v>
      </c>
      <c r="AK817" s="12" t="str">
        <f t="shared" si="1008"/>
        <v>1節　動物愛護管理施策推進基金繰入金</v>
      </c>
      <c r="AM817" s="12" t="str">
        <f t="shared" si="1009"/>
        <v>21款　繰入金3項　蓄積基金繰入金8目　動物愛護管理施策推進基金繰入金1節　動物愛護管理施策推進基金繰入金</v>
      </c>
      <c r="AP817" s="12" t="str">
        <f t="shared" si="1010"/>
        <v>21款　繰入金3項　蓄積基金繰入金8目　動物愛護管理施策推進基金繰入金1節　動物愛護管理施策推進基金繰入金</v>
      </c>
      <c r="AQ817" s="9" t="str">
        <f t="shared" si="1011"/>
        <v>21款　繰入金3項　蓄積基金繰入金8目　動物愛護管理施策推進基金繰入金1節　動物愛護管理施策推進基金繰入金健康局</v>
      </c>
    </row>
    <row r="818" spans="1:48" s="133" customFormat="1" ht="39.6">
      <c r="A818" s="90">
        <f t="shared" si="981"/>
        <v>811</v>
      </c>
      <c r="B818" s="129"/>
      <c r="C818" s="129"/>
      <c r="D818" s="375" t="s">
        <v>1231</v>
      </c>
      <c r="E818" s="377"/>
      <c r="F818" s="46"/>
      <c r="G818" s="128"/>
      <c r="H818" s="118">
        <f>SUM(H819)</f>
        <v>4123</v>
      </c>
      <c r="I818" s="118">
        <f>SUM(I819)</f>
        <v>0</v>
      </c>
      <c r="J818" s="118">
        <f t="shared" si="1012"/>
        <v>-4123</v>
      </c>
      <c r="K818" s="130"/>
      <c r="L818" s="131"/>
      <c r="M818" s="132" t="str">
        <f t="shared" si="1013"/>
        <v/>
      </c>
      <c r="N818" s="29" t="str">
        <f t="shared" si="1000"/>
        <v>-</v>
      </c>
      <c r="O818" s="29" t="str">
        <f t="shared" si="1001"/>
        <v>-</v>
      </c>
      <c r="P818" s="29" t="str">
        <f t="shared" si="1002"/>
        <v>目</v>
      </c>
      <c r="Q818" s="29" t="str">
        <f t="shared" si="1003"/>
        <v>-</v>
      </c>
      <c r="R818" s="29" t="str">
        <f t="shared" si="1004"/>
        <v>-</v>
      </c>
      <c r="U818" s="9" t="s">
        <v>1106</v>
      </c>
      <c r="V818" s="136" t="str">
        <f t="shared" si="982"/>
        <v/>
      </c>
      <c r="W818" s="9"/>
      <c r="X818" s="9">
        <f t="shared" si="983"/>
        <v>2</v>
      </c>
      <c r="Y818" s="9">
        <f t="shared" si="984"/>
        <v>1</v>
      </c>
      <c r="Z818" s="9">
        <f t="shared" si="985"/>
        <v>1</v>
      </c>
      <c r="AA818" s="9">
        <f t="shared" si="986"/>
        <v>2</v>
      </c>
      <c r="AB818" s="11" t="str">
        <f t="shared" si="987"/>
        <v xml:space="preserve">③
</v>
      </c>
      <c r="AC818" s="9"/>
      <c r="AD818" s="43">
        <f t="shared" si="988"/>
        <v>14.5</v>
      </c>
      <c r="AE818" s="43">
        <f t="shared" si="989"/>
        <v>0</v>
      </c>
      <c r="AF818" s="43">
        <f t="shared" si="990"/>
        <v>0</v>
      </c>
      <c r="AG818" s="9"/>
      <c r="AH818" s="12" t="str">
        <f t="shared" si="1005"/>
        <v>21款　繰入金</v>
      </c>
      <c r="AI818" s="12" t="str">
        <f t="shared" si="1006"/>
        <v>3項　蓄積基金繰入金</v>
      </c>
      <c r="AJ818" s="12" t="str">
        <f t="shared" si="1007"/>
        <v>9目　青少年活動振興基金繰入金</v>
      </c>
      <c r="AK818" s="12">
        <f t="shared" si="1008"/>
        <v>0</v>
      </c>
      <c r="AL818" s="12"/>
      <c r="AM818" s="12" t="str">
        <f t="shared" si="1009"/>
        <v>21款　繰入金3項　蓄積基金繰入金9目　青少年活動振興基金繰入金</v>
      </c>
      <c r="AN818" s="9"/>
      <c r="AO818" s="9"/>
      <c r="AP818" s="12" t="str">
        <f t="shared" si="1010"/>
        <v>21款　繰入金3項　蓄積基金繰入金9目　青少年活動振興基金繰入金</v>
      </c>
      <c r="AQ818" s="9" t="str">
        <f t="shared" si="1011"/>
        <v>21款　繰入金3項　蓄積基金繰入金9目　青少年活動振興基金繰入金</v>
      </c>
      <c r="AR818" s="9"/>
      <c r="AS818" s="9"/>
      <c r="AT818" s="9"/>
      <c r="AU818" s="9"/>
      <c r="AV818" s="9"/>
    </row>
    <row r="819" spans="1:48" s="133" customFormat="1" ht="39.6">
      <c r="A819" s="90">
        <f t="shared" si="981"/>
        <v>812</v>
      </c>
      <c r="B819" s="129"/>
      <c r="C819" s="129"/>
      <c r="D819" s="134"/>
      <c r="E819" s="58" t="s">
        <v>1147</v>
      </c>
      <c r="F819" s="46" t="s">
        <v>1256</v>
      </c>
      <c r="G819" s="128" t="s">
        <v>614</v>
      </c>
      <c r="H819" s="118">
        <v>4123</v>
      </c>
      <c r="I819" s="118"/>
      <c r="J819" s="118">
        <f t="shared" si="1012"/>
        <v>-4123</v>
      </c>
      <c r="K819" s="130"/>
      <c r="L819" s="131"/>
      <c r="M819" s="132" t="str">
        <f t="shared" si="1013"/>
        <v/>
      </c>
      <c r="N819" s="29" t="str">
        <f t="shared" si="1000"/>
        <v>-</v>
      </c>
      <c r="O819" s="29" t="str">
        <f t="shared" si="1001"/>
        <v>-</v>
      </c>
      <c r="P819" s="29" t="str">
        <f t="shared" si="1002"/>
        <v>-</v>
      </c>
      <c r="Q819" s="29" t="str">
        <f t="shared" si="1003"/>
        <v>節</v>
      </c>
      <c r="R819" s="29" t="str">
        <f t="shared" si="1004"/>
        <v>事項</v>
      </c>
      <c r="U819" s="9" t="s">
        <v>1106</v>
      </c>
      <c r="V819" s="136" t="str">
        <f t="shared" si="982"/>
        <v>こども
青少年局</v>
      </c>
      <c r="W819" s="9"/>
      <c r="X819" s="9">
        <f t="shared" si="983"/>
        <v>1</v>
      </c>
      <c r="Y819" s="9">
        <f t="shared" si="984"/>
        <v>2</v>
      </c>
      <c r="Z819" s="9">
        <f t="shared" si="985"/>
        <v>1</v>
      </c>
      <c r="AA819" s="9">
        <f t="shared" si="986"/>
        <v>2</v>
      </c>
      <c r="AB819" s="11" t="str">
        <f t="shared" si="987"/>
        <v xml:space="preserve">③
</v>
      </c>
      <c r="AC819" s="9"/>
      <c r="AD819" s="43">
        <f t="shared" si="988"/>
        <v>0</v>
      </c>
      <c r="AE819" s="43">
        <f t="shared" si="989"/>
        <v>14.5</v>
      </c>
      <c r="AF819" s="43">
        <f t="shared" si="990"/>
        <v>15</v>
      </c>
      <c r="AG819" s="9"/>
      <c r="AH819" s="12" t="str">
        <f t="shared" si="1005"/>
        <v>21款　繰入金</v>
      </c>
      <c r="AI819" s="12" t="str">
        <f t="shared" si="1006"/>
        <v>3項　蓄積基金繰入金</v>
      </c>
      <c r="AJ819" s="12" t="str">
        <f t="shared" si="1007"/>
        <v>9目　青少年活動振興基金繰入金</v>
      </c>
      <c r="AK819" s="12" t="str">
        <f t="shared" si="1008"/>
        <v>1節　青少年活動振興基金繰入金</v>
      </c>
      <c r="AL819" s="12"/>
      <c r="AM819" s="12" t="str">
        <f t="shared" si="1009"/>
        <v>21款　繰入金3項　蓄積基金繰入金9目　青少年活動振興基金繰入金1節　青少年活動振興基金繰入金</v>
      </c>
      <c r="AN819" s="9"/>
      <c r="AO819" s="9"/>
      <c r="AP819" s="12" t="str">
        <f t="shared" si="1010"/>
        <v>21款　繰入金3項　蓄積基金繰入金9目　青少年活動振興基金繰入金1節　青少年活動振興基金繰入金</v>
      </c>
      <c r="AQ819" s="9" t="str">
        <f t="shared" si="1011"/>
        <v>21款　繰入金3項　蓄積基金繰入金9目　青少年活動振興基金繰入金1節　青少年活動振興基金繰入金こども
青少年局</v>
      </c>
      <c r="AR819" s="9"/>
      <c r="AS819" s="9"/>
      <c r="AT819" s="9"/>
      <c r="AU819" s="9"/>
      <c r="AV819" s="9"/>
    </row>
    <row r="820" spans="1:48" ht="26.4">
      <c r="A820" s="90">
        <f t="shared" si="981"/>
        <v>813</v>
      </c>
      <c r="B820" s="45"/>
      <c r="C820" s="45"/>
      <c r="D820" s="331" t="s">
        <v>1148</v>
      </c>
      <c r="E820" s="333"/>
      <c r="F820" s="46"/>
      <c r="G820" s="47"/>
      <c r="H820" s="41">
        <f>SUM(H821)</f>
        <v>151961</v>
      </c>
      <c r="I820" s="41">
        <f>SUM(I821)</f>
        <v>0</v>
      </c>
      <c r="J820" s="41">
        <f t="shared" si="1012"/>
        <v>-151961</v>
      </c>
      <c r="K820" s="42"/>
      <c r="L820" s="121"/>
      <c r="M820" s="115" t="str">
        <f t="shared" si="1013"/>
        <v/>
      </c>
      <c r="N820" s="29" t="str">
        <f t="shared" si="1000"/>
        <v>-</v>
      </c>
      <c r="O820" s="29" t="str">
        <f t="shared" si="1001"/>
        <v>-</v>
      </c>
      <c r="P820" s="29" t="str">
        <f t="shared" si="1002"/>
        <v>目</v>
      </c>
      <c r="Q820" s="29" t="str">
        <f t="shared" si="1003"/>
        <v>-</v>
      </c>
      <c r="R820" s="29" t="str">
        <f t="shared" si="1004"/>
        <v>-</v>
      </c>
      <c r="U820" s="9" t="s">
        <v>1106</v>
      </c>
      <c r="V820" s="136" t="str">
        <f t="shared" si="982"/>
        <v/>
      </c>
      <c r="X820" s="9">
        <f t="shared" si="983"/>
        <v>1</v>
      </c>
      <c r="Y820" s="9">
        <f t="shared" si="984"/>
        <v>1</v>
      </c>
      <c r="Z820" s="9">
        <f t="shared" si="985"/>
        <v>1</v>
      </c>
      <c r="AA820" s="9">
        <f t="shared" si="986"/>
        <v>1</v>
      </c>
      <c r="AB820" s="11" t="str">
        <f t="shared" si="987"/>
        <v xml:space="preserve">②
</v>
      </c>
      <c r="AD820" s="43">
        <f t="shared" si="988"/>
        <v>12</v>
      </c>
      <c r="AE820" s="43">
        <f t="shared" si="989"/>
        <v>0</v>
      </c>
      <c r="AF820" s="43">
        <f t="shared" si="990"/>
        <v>0</v>
      </c>
      <c r="AH820" s="12" t="str">
        <f t="shared" si="1005"/>
        <v>21款　繰入金</v>
      </c>
      <c r="AI820" s="12" t="str">
        <f t="shared" si="1006"/>
        <v>3項　蓄積基金繰入金</v>
      </c>
      <c r="AJ820" s="12" t="str">
        <f t="shared" si="1007"/>
        <v>10目　環境創造基金繰入金</v>
      </c>
      <c r="AK820" s="12">
        <f t="shared" si="1008"/>
        <v>0</v>
      </c>
      <c r="AM820" s="12" t="str">
        <f t="shared" si="1009"/>
        <v>21款　繰入金3項　蓄積基金繰入金10目　環境創造基金繰入金</v>
      </c>
      <c r="AP820" s="12" t="str">
        <f t="shared" si="1010"/>
        <v>21款　繰入金3項　蓄積基金繰入金10目　環境創造基金繰入金</v>
      </c>
      <c r="AQ820" s="9" t="str">
        <f t="shared" si="1011"/>
        <v>21款　繰入金3項　蓄積基金繰入金10目　環境創造基金繰入金</v>
      </c>
    </row>
    <row r="821" spans="1:48" ht="26.4">
      <c r="A821" s="90">
        <f t="shared" si="981"/>
        <v>814</v>
      </c>
      <c r="B821" s="45"/>
      <c r="C821" s="45"/>
      <c r="D821" s="44"/>
      <c r="E821" s="135" t="s">
        <v>323</v>
      </c>
      <c r="F821" s="107" t="s">
        <v>551</v>
      </c>
      <c r="G821" s="47"/>
      <c r="H821" s="41">
        <f>SUM(H822:H823)</f>
        <v>151961</v>
      </c>
      <c r="I821" s="41">
        <f>SUM(I822:I823)</f>
        <v>0</v>
      </c>
      <c r="J821" s="41">
        <f t="shared" si="1012"/>
        <v>-151961</v>
      </c>
      <c r="K821" s="42"/>
      <c r="L821" s="121"/>
      <c r="M821" s="115" t="str">
        <f t="shared" si="1013"/>
        <v/>
      </c>
      <c r="N821" s="29" t="str">
        <f t="shared" si="1000"/>
        <v>-</v>
      </c>
      <c r="O821" s="29" t="str">
        <f t="shared" si="1001"/>
        <v>-</v>
      </c>
      <c r="P821" s="29" t="str">
        <f t="shared" si="1002"/>
        <v>-</v>
      </c>
      <c r="Q821" s="29" t="str">
        <f t="shared" si="1003"/>
        <v>節</v>
      </c>
      <c r="R821" s="29" t="str">
        <f t="shared" si="1004"/>
        <v>事項</v>
      </c>
      <c r="U821" s="9" t="s">
        <v>1106</v>
      </c>
      <c r="V821" s="136" t="str">
        <f t="shared" si="982"/>
        <v/>
      </c>
      <c r="X821" s="9">
        <f t="shared" si="983"/>
        <v>1</v>
      </c>
      <c r="Y821" s="9">
        <f t="shared" si="984"/>
        <v>1</v>
      </c>
      <c r="Z821" s="9">
        <f t="shared" si="985"/>
        <v>1</v>
      </c>
      <c r="AA821" s="9">
        <f t="shared" si="986"/>
        <v>1</v>
      </c>
      <c r="AB821" s="11" t="str">
        <f t="shared" si="987"/>
        <v xml:space="preserve">②
</v>
      </c>
      <c r="AD821" s="43">
        <f t="shared" si="988"/>
        <v>0</v>
      </c>
      <c r="AE821" s="43">
        <f t="shared" si="989"/>
        <v>11.5</v>
      </c>
      <c r="AF821" s="43">
        <f t="shared" si="990"/>
        <v>12</v>
      </c>
      <c r="AH821" s="12" t="str">
        <f t="shared" si="1005"/>
        <v>21款　繰入金</v>
      </c>
      <c r="AI821" s="12" t="str">
        <f t="shared" si="1006"/>
        <v>3項　蓄積基金繰入金</v>
      </c>
      <c r="AJ821" s="12" t="str">
        <f t="shared" si="1007"/>
        <v>10目　環境創造基金繰入金</v>
      </c>
      <c r="AK821" s="12" t="str">
        <f t="shared" si="1008"/>
        <v>1節　環境創造基金繰入金</v>
      </c>
      <c r="AM821" s="12" t="str">
        <f t="shared" si="1009"/>
        <v>21款　繰入金3項　蓄積基金繰入金10目　環境創造基金繰入金1節　環境創造基金繰入金</v>
      </c>
      <c r="AP821" s="12" t="str">
        <f t="shared" si="1010"/>
        <v>21款　繰入金3項　蓄積基金繰入金10目　環境創造基金繰入金1節　環境創造基金繰入金</v>
      </c>
      <c r="AQ821" s="9" t="str">
        <f t="shared" si="1011"/>
        <v>21款　繰入金3項　蓄積基金繰入金10目　環境創造基金繰入金1節　環境創造基金繰入金</v>
      </c>
    </row>
    <row r="822" spans="1:48" ht="26.4">
      <c r="A822" s="90">
        <f t="shared" si="981"/>
        <v>815</v>
      </c>
      <c r="B822" s="45"/>
      <c r="C822" s="45"/>
      <c r="D822" s="45"/>
      <c r="E822" s="135"/>
      <c r="F822" s="107"/>
      <c r="G822" s="47" t="s">
        <v>98</v>
      </c>
      <c r="H822" s="41">
        <v>151961</v>
      </c>
      <c r="I822" s="41"/>
      <c r="J822" s="41">
        <f t="shared" si="1012"/>
        <v>-151961</v>
      </c>
      <c r="K822" s="42"/>
      <c r="L822" s="121"/>
      <c r="M822" s="115" t="str">
        <f t="shared" si="1013"/>
        <v/>
      </c>
      <c r="N822" s="29" t="str">
        <f t="shared" si="1000"/>
        <v>-</v>
      </c>
      <c r="O822" s="29" t="str">
        <f t="shared" si="1001"/>
        <v>-</v>
      </c>
      <c r="P822" s="29" t="str">
        <f t="shared" si="1002"/>
        <v>-</v>
      </c>
      <c r="Q822" s="29" t="str">
        <f t="shared" si="1003"/>
        <v>-</v>
      </c>
      <c r="R822" s="29" t="str">
        <f t="shared" si="1004"/>
        <v>-</v>
      </c>
      <c r="U822" s="9" t="s">
        <v>1106</v>
      </c>
      <c r="V822" s="136" t="str">
        <f t="shared" si="982"/>
        <v>環境局</v>
      </c>
      <c r="X822" s="9">
        <f t="shared" si="983"/>
        <v>1</v>
      </c>
      <c r="Y822" s="9">
        <f t="shared" si="984"/>
        <v>1</v>
      </c>
      <c r="Z822" s="9">
        <f t="shared" si="985"/>
        <v>1</v>
      </c>
      <c r="AA822" s="9">
        <f t="shared" si="986"/>
        <v>1</v>
      </c>
      <c r="AB822" s="11" t="str">
        <f t="shared" si="987"/>
        <v xml:space="preserve">②
</v>
      </c>
      <c r="AD822" s="43">
        <f t="shared" si="988"/>
        <v>0</v>
      </c>
      <c r="AE822" s="43">
        <f t="shared" si="989"/>
        <v>0</v>
      </c>
      <c r="AF822" s="43">
        <f t="shared" si="990"/>
        <v>0</v>
      </c>
      <c r="AH822" s="12" t="str">
        <f t="shared" si="1005"/>
        <v>21款　繰入金</v>
      </c>
      <c r="AI822" s="12" t="str">
        <f t="shared" si="1006"/>
        <v>3項　蓄積基金繰入金</v>
      </c>
      <c r="AJ822" s="12" t="str">
        <f t="shared" si="1007"/>
        <v>10目　環境創造基金繰入金</v>
      </c>
      <c r="AK822" s="12" t="str">
        <f t="shared" si="1008"/>
        <v>事項</v>
      </c>
      <c r="AM822" s="12">
        <f t="shared" si="1009"/>
        <v>0</v>
      </c>
      <c r="AP822" s="12" t="str">
        <f t="shared" si="1010"/>
        <v>21款　繰入金3項　蓄積基金繰入金10目　環境創造基金繰入金1節　環境創造基金繰入金</v>
      </c>
      <c r="AQ822" s="9" t="str">
        <f t="shared" si="1011"/>
        <v>21款　繰入金3項　蓄積基金繰入金10目　環境創造基金繰入金1節　環境創造基金繰入金環境局</v>
      </c>
    </row>
    <row r="823" spans="1:48" ht="26.4">
      <c r="A823" s="90">
        <f t="shared" si="981"/>
        <v>816</v>
      </c>
      <c r="B823" s="45"/>
      <c r="C823" s="45"/>
      <c r="D823" s="48"/>
      <c r="E823" s="135"/>
      <c r="F823" s="107"/>
      <c r="G823" s="47" t="s">
        <v>587</v>
      </c>
      <c r="H823" s="41">
        <v>0</v>
      </c>
      <c r="I823" s="41"/>
      <c r="J823" s="41">
        <f t="shared" si="1012"/>
        <v>0</v>
      </c>
      <c r="K823" s="42"/>
      <c r="L823" s="121"/>
      <c r="M823" s="115" t="str">
        <f t="shared" si="1013"/>
        <v/>
      </c>
      <c r="N823" s="29" t="str">
        <f t="shared" si="1000"/>
        <v>-</v>
      </c>
      <c r="O823" s="29" t="str">
        <f t="shared" si="1001"/>
        <v>-</v>
      </c>
      <c r="P823" s="29" t="str">
        <f t="shared" si="1002"/>
        <v>-</v>
      </c>
      <c r="Q823" s="29" t="str">
        <f t="shared" si="1003"/>
        <v>-</v>
      </c>
      <c r="R823" s="29" t="str">
        <f t="shared" si="1004"/>
        <v>-</v>
      </c>
      <c r="U823" s="9" t="s">
        <v>1106</v>
      </c>
      <c r="V823" s="136" t="str">
        <f t="shared" si="982"/>
        <v>此花区役所</v>
      </c>
      <c r="X823" s="9">
        <f t="shared" si="983"/>
        <v>1</v>
      </c>
      <c r="Y823" s="9">
        <f t="shared" si="984"/>
        <v>1</v>
      </c>
      <c r="Z823" s="9">
        <f t="shared" si="985"/>
        <v>1</v>
      </c>
      <c r="AA823" s="9">
        <f t="shared" si="986"/>
        <v>1</v>
      </c>
      <c r="AB823" s="11" t="str">
        <f t="shared" si="987"/>
        <v xml:space="preserve">②
</v>
      </c>
      <c r="AD823" s="43">
        <f t="shared" si="988"/>
        <v>0</v>
      </c>
      <c r="AE823" s="43">
        <f t="shared" si="989"/>
        <v>0</v>
      </c>
      <c r="AF823" s="43">
        <f t="shared" si="990"/>
        <v>0</v>
      </c>
      <c r="AH823" s="12" t="str">
        <f t="shared" si="1005"/>
        <v>21款　繰入金</v>
      </c>
      <c r="AI823" s="12" t="str">
        <f t="shared" si="1006"/>
        <v>3項　蓄積基金繰入金</v>
      </c>
      <c r="AJ823" s="12" t="str">
        <f t="shared" si="1007"/>
        <v>10目　環境創造基金繰入金</v>
      </c>
      <c r="AK823" s="12" t="str">
        <f t="shared" si="1008"/>
        <v>事項</v>
      </c>
      <c r="AM823" s="12">
        <f t="shared" si="1009"/>
        <v>0</v>
      </c>
      <c r="AP823" s="12" t="str">
        <f t="shared" si="1010"/>
        <v>21款　繰入金3項　蓄積基金繰入金10目　環境創造基金繰入金1節　環境創造基金繰入金</v>
      </c>
      <c r="AQ823" s="9" t="str">
        <f t="shared" si="1011"/>
        <v>21款　繰入金3項　蓄積基金繰入金10目　環境創造基金繰入金1節　環境創造基金繰入金此花区役所</v>
      </c>
    </row>
    <row r="824" spans="1:48" ht="39.6">
      <c r="A824" s="90">
        <f t="shared" si="981"/>
        <v>817</v>
      </c>
      <c r="B824" s="45"/>
      <c r="C824" s="45"/>
      <c r="D824" s="331" t="s">
        <v>1149</v>
      </c>
      <c r="E824" s="333"/>
      <c r="F824" s="46"/>
      <c r="G824" s="47"/>
      <c r="H824" s="41">
        <f>SUM(H825)</f>
        <v>294</v>
      </c>
      <c r="I824" s="41">
        <f>SUM(I825)</f>
        <v>0</v>
      </c>
      <c r="J824" s="41">
        <f t="shared" si="1012"/>
        <v>-294</v>
      </c>
      <c r="K824" s="42"/>
      <c r="L824" s="121"/>
      <c r="M824" s="115" t="str">
        <f t="shared" si="1013"/>
        <v/>
      </c>
      <c r="N824" s="29" t="str">
        <f t="shared" si="1000"/>
        <v>-</v>
      </c>
      <c r="O824" s="29" t="str">
        <f t="shared" si="1001"/>
        <v>-</v>
      </c>
      <c r="P824" s="29" t="str">
        <f t="shared" si="1002"/>
        <v>目</v>
      </c>
      <c r="Q824" s="29" t="str">
        <f t="shared" si="1003"/>
        <v>-</v>
      </c>
      <c r="R824" s="29" t="str">
        <f t="shared" si="1004"/>
        <v>-</v>
      </c>
      <c r="U824" s="9" t="s">
        <v>1106</v>
      </c>
      <c r="V824" s="136" t="str">
        <f t="shared" si="982"/>
        <v/>
      </c>
      <c r="X824" s="9">
        <f t="shared" si="983"/>
        <v>2</v>
      </c>
      <c r="Y824" s="9">
        <f t="shared" si="984"/>
        <v>1</v>
      </c>
      <c r="Z824" s="9">
        <f t="shared" si="985"/>
        <v>1</v>
      </c>
      <c r="AA824" s="9">
        <f t="shared" si="986"/>
        <v>2</v>
      </c>
      <c r="AB824" s="11" t="str">
        <f t="shared" si="987"/>
        <v xml:space="preserve">③
</v>
      </c>
      <c r="AD824" s="43">
        <f t="shared" si="988"/>
        <v>16</v>
      </c>
      <c r="AE824" s="43">
        <f t="shared" si="989"/>
        <v>0</v>
      </c>
      <c r="AF824" s="43">
        <f t="shared" si="990"/>
        <v>0</v>
      </c>
      <c r="AH824" s="12" t="str">
        <f t="shared" si="1005"/>
        <v>21款　繰入金</v>
      </c>
      <c r="AI824" s="12" t="str">
        <f t="shared" si="1006"/>
        <v>3項　蓄積基金繰入金</v>
      </c>
      <c r="AJ824" s="12" t="str">
        <f t="shared" si="1007"/>
        <v>11目　環境美化運動推進基金繰入金</v>
      </c>
      <c r="AK824" s="12">
        <f t="shared" si="1008"/>
        <v>0</v>
      </c>
      <c r="AM824" s="12" t="str">
        <f t="shared" si="1009"/>
        <v>21款　繰入金3項　蓄積基金繰入金11目　環境美化運動推進基金繰入金</v>
      </c>
      <c r="AP824" s="12" t="str">
        <f t="shared" si="1010"/>
        <v>21款　繰入金3項　蓄積基金繰入金11目　環境美化運動推進基金繰入金</v>
      </c>
      <c r="AQ824" s="9" t="str">
        <f t="shared" si="1011"/>
        <v>21款　繰入金3項　蓄積基金繰入金11目　環境美化運動推進基金繰入金</v>
      </c>
    </row>
    <row r="825" spans="1:48" ht="39.6">
      <c r="A825" s="90">
        <f t="shared" si="981"/>
        <v>818</v>
      </c>
      <c r="B825" s="45"/>
      <c r="C825" s="45"/>
      <c r="D825" s="45"/>
      <c r="E825" s="138" t="s">
        <v>324</v>
      </c>
      <c r="F825" s="108" t="s">
        <v>552</v>
      </c>
      <c r="G825" s="94" t="s">
        <v>98</v>
      </c>
      <c r="H825" s="51">
        <v>294</v>
      </c>
      <c r="I825" s="51"/>
      <c r="J825" s="51">
        <f t="shared" si="1012"/>
        <v>-294</v>
      </c>
      <c r="K825" s="92"/>
      <c r="L825" s="122"/>
      <c r="M825" s="115" t="str">
        <f t="shared" si="1013"/>
        <v/>
      </c>
      <c r="N825" s="29" t="str">
        <f t="shared" si="1000"/>
        <v>-</v>
      </c>
      <c r="O825" s="29" t="str">
        <f t="shared" si="1001"/>
        <v>-</v>
      </c>
      <c r="P825" s="29" t="str">
        <f t="shared" si="1002"/>
        <v>-</v>
      </c>
      <c r="Q825" s="29" t="str">
        <f t="shared" si="1003"/>
        <v>節</v>
      </c>
      <c r="R825" s="29" t="str">
        <f t="shared" si="1004"/>
        <v>事項</v>
      </c>
      <c r="U825" s="9" t="s">
        <v>1106</v>
      </c>
      <c r="V825" s="136" t="str">
        <f t="shared" si="982"/>
        <v>環境局</v>
      </c>
      <c r="X825" s="9">
        <f t="shared" si="983"/>
        <v>1</v>
      </c>
      <c r="Y825" s="9">
        <f t="shared" si="984"/>
        <v>2</v>
      </c>
      <c r="Z825" s="9">
        <f t="shared" si="985"/>
        <v>1</v>
      </c>
      <c r="AA825" s="9">
        <f t="shared" si="986"/>
        <v>2</v>
      </c>
      <c r="AB825" s="11" t="str">
        <f t="shared" si="987"/>
        <v xml:space="preserve">③
</v>
      </c>
      <c r="AD825" s="43">
        <f t="shared" si="988"/>
        <v>0</v>
      </c>
      <c r="AE825" s="43">
        <f t="shared" si="989"/>
        <v>15.5</v>
      </c>
      <c r="AF825" s="43">
        <f t="shared" si="990"/>
        <v>16</v>
      </c>
      <c r="AH825" s="12" t="str">
        <f t="shared" si="1005"/>
        <v>21款　繰入金</v>
      </c>
      <c r="AI825" s="12" t="str">
        <f t="shared" si="1006"/>
        <v>3項　蓄積基金繰入金</v>
      </c>
      <c r="AJ825" s="12" t="str">
        <f t="shared" si="1007"/>
        <v>11目　環境美化運動推進基金繰入金</v>
      </c>
      <c r="AK825" s="12" t="str">
        <f t="shared" si="1008"/>
        <v>1節　環境美化運動推進基金繰入金</v>
      </c>
      <c r="AM825" s="12" t="str">
        <f t="shared" si="1009"/>
        <v>21款　繰入金3項　蓄積基金繰入金11目　環境美化運動推進基金繰入金1節　環境美化運動推進基金繰入金</v>
      </c>
      <c r="AP825" s="12" t="str">
        <f t="shared" si="1010"/>
        <v>21款　繰入金3項　蓄積基金繰入金11目　環境美化運動推進基金繰入金1節　環境美化運動推進基金繰入金</v>
      </c>
      <c r="AQ825" s="9" t="str">
        <f t="shared" si="1011"/>
        <v>21款　繰入金3項　蓄積基金繰入金11目　環境美化運動推進基金繰入金1節　環境美化運動推進基金繰入金環境局</v>
      </c>
    </row>
    <row r="826" spans="1:48" ht="39.6">
      <c r="A826" s="90">
        <f t="shared" si="981"/>
        <v>819</v>
      </c>
      <c r="B826" s="45"/>
      <c r="C826" s="45"/>
      <c r="D826" s="331" t="s">
        <v>1150</v>
      </c>
      <c r="E826" s="333"/>
      <c r="F826" s="46"/>
      <c r="G826" s="47"/>
      <c r="H826" s="41">
        <f>SUM(H827)</f>
        <v>103242</v>
      </c>
      <c r="I826" s="41">
        <f>SUM(I827)</f>
        <v>0</v>
      </c>
      <c r="J826" s="41">
        <f t="shared" si="1012"/>
        <v>-103242</v>
      </c>
      <c r="K826" s="42"/>
      <c r="L826" s="121"/>
      <c r="M826" s="115" t="str">
        <f t="shared" si="1013"/>
        <v/>
      </c>
      <c r="N826" s="29" t="str">
        <f t="shared" si="1000"/>
        <v>-</v>
      </c>
      <c r="O826" s="29" t="str">
        <f t="shared" si="1001"/>
        <v>-</v>
      </c>
      <c r="P826" s="29" t="str">
        <f t="shared" si="1002"/>
        <v>目</v>
      </c>
      <c r="Q826" s="29" t="str">
        <f t="shared" si="1003"/>
        <v>-</v>
      </c>
      <c r="R826" s="29" t="str">
        <f t="shared" si="1004"/>
        <v>-</v>
      </c>
      <c r="U826" s="9" t="s">
        <v>1106</v>
      </c>
      <c r="V826" s="136" t="str">
        <f t="shared" si="982"/>
        <v/>
      </c>
      <c r="X826" s="9">
        <f t="shared" si="983"/>
        <v>2</v>
      </c>
      <c r="Y826" s="9">
        <f t="shared" si="984"/>
        <v>1</v>
      </c>
      <c r="Z826" s="9">
        <f t="shared" si="985"/>
        <v>1</v>
      </c>
      <c r="AA826" s="9">
        <f t="shared" si="986"/>
        <v>2</v>
      </c>
      <c r="AB826" s="11" t="str">
        <f t="shared" si="987"/>
        <v xml:space="preserve">③
</v>
      </c>
      <c r="AD826" s="43">
        <f t="shared" si="988"/>
        <v>20</v>
      </c>
      <c r="AE826" s="43">
        <f t="shared" si="989"/>
        <v>0</v>
      </c>
      <c r="AF826" s="43">
        <f t="shared" si="990"/>
        <v>0</v>
      </c>
      <c r="AH826" s="12" t="str">
        <f t="shared" si="1005"/>
        <v>21款　繰入金</v>
      </c>
      <c r="AI826" s="12" t="str">
        <f t="shared" si="1006"/>
        <v>3項　蓄積基金繰入金</v>
      </c>
      <c r="AJ826" s="12" t="str">
        <f t="shared" si="1007"/>
        <v>12目　泉南メモリアルパーク運営基金繰入金</v>
      </c>
      <c r="AK826" s="12">
        <f t="shared" si="1008"/>
        <v>0</v>
      </c>
      <c r="AM826" s="12" t="str">
        <f t="shared" si="1009"/>
        <v>21款　繰入金3項　蓄積基金繰入金12目　泉南メモリアルパーク運営基金繰入金</v>
      </c>
      <c r="AP826" s="12" t="str">
        <f t="shared" si="1010"/>
        <v>21款　繰入金3項　蓄積基金繰入金12目　泉南メモリアルパーク運営基金繰入金</v>
      </c>
      <c r="AQ826" s="9" t="str">
        <f t="shared" si="1011"/>
        <v>21款　繰入金3項　蓄積基金繰入金12目　泉南メモリアルパーク運営基金繰入金</v>
      </c>
    </row>
    <row r="827" spans="1:48" ht="39.6">
      <c r="A827" s="90">
        <f t="shared" si="981"/>
        <v>820</v>
      </c>
      <c r="B827" s="45"/>
      <c r="C827" s="45"/>
      <c r="D827" s="48"/>
      <c r="E827" s="108" t="s">
        <v>325</v>
      </c>
      <c r="F827" s="107" t="s">
        <v>553</v>
      </c>
      <c r="G827" s="47" t="s">
        <v>98</v>
      </c>
      <c r="H827" s="41">
        <v>103242</v>
      </c>
      <c r="I827" s="41"/>
      <c r="J827" s="41">
        <f t="shared" si="1012"/>
        <v>-103242</v>
      </c>
      <c r="K827" s="42"/>
      <c r="L827" s="121"/>
      <c r="M827" s="115" t="str">
        <f t="shared" si="1013"/>
        <v/>
      </c>
      <c r="N827" s="29" t="str">
        <f t="shared" si="1000"/>
        <v>-</v>
      </c>
      <c r="O827" s="29" t="str">
        <f t="shared" si="1001"/>
        <v>-</v>
      </c>
      <c r="P827" s="29" t="str">
        <f t="shared" si="1002"/>
        <v>-</v>
      </c>
      <c r="Q827" s="29" t="str">
        <f t="shared" si="1003"/>
        <v>節</v>
      </c>
      <c r="R827" s="29" t="str">
        <f t="shared" si="1004"/>
        <v>事項</v>
      </c>
      <c r="U827" s="9" t="s">
        <v>1106</v>
      </c>
      <c r="V827" s="136" t="str">
        <f t="shared" si="982"/>
        <v>環境局</v>
      </c>
      <c r="X827" s="9">
        <f t="shared" si="983"/>
        <v>1</v>
      </c>
      <c r="Y827" s="9">
        <f t="shared" si="984"/>
        <v>2</v>
      </c>
      <c r="Z827" s="9">
        <f t="shared" si="985"/>
        <v>2</v>
      </c>
      <c r="AA827" s="9">
        <f t="shared" si="986"/>
        <v>2</v>
      </c>
      <c r="AB827" s="11" t="str">
        <f t="shared" si="987"/>
        <v xml:space="preserve">③
</v>
      </c>
      <c r="AD827" s="43">
        <f t="shared" si="988"/>
        <v>0</v>
      </c>
      <c r="AE827" s="43">
        <f t="shared" si="989"/>
        <v>19.5</v>
      </c>
      <c r="AF827" s="43">
        <f t="shared" si="990"/>
        <v>20</v>
      </c>
      <c r="AH827" s="12" t="str">
        <f t="shared" si="1005"/>
        <v>21款　繰入金</v>
      </c>
      <c r="AI827" s="12" t="str">
        <f t="shared" si="1006"/>
        <v>3項　蓄積基金繰入金</v>
      </c>
      <c r="AJ827" s="12" t="str">
        <f t="shared" si="1007"/>
        <v>12目　泉南メモリアルパーク運営基金繰入金</v>
      </c>
      <c r="AK827" s="12" t="str">
        <f t="shared" si="1008"/>
        <v>1節　泉南メモリアルパーク運営基金繰入金</v>
      </c>
      <c r="AM827" s="12" t="str">
        <f t="shared" si="1009"/>
        <v>21款　繰入金3項　蓄積基金繰入金12目　泉南メモリアルパーク運営基金繰入金1節　泉南メモリアルパーク運営基金繰入金</v>
      </c>
      <c r="AP827" s="12" t="str">
        <f t="shared" si="1010"/>
        <v>21款　繰入金3項　蓄積基金繰入金12目　泉南メモリアルパーク運営基金繰入金1節　泉南メモリアルパーク運営基金繰入金</v>
      </c>
      <c r="AQ827" s="9" t="str">
        <f t="shared" si="1011"/>
        <v>21款　繰入金3項　蓄積基金繰入金12目　泉南メモリアルパーク運営基金繰入金1節　泉南メモリアルパーク運営基金繰入金環境局</v>
      </c>
    </row>
    <row r="828" spans="1:48" ht="27" customHeight="1">
      <c r="A828" s="90">
        <f t="shared" si="981"/>
        <v>821</v>
      </c>
      <c r="B828" s="45"/>
      <c r="C828" s="45"/>
      <c r="D828" s="331" t="s">
        <v>1151</v>
      </c>
      <c r="E828" s="333"/>
      <c r="F828" s="46"/>
      <c r="G828" s="47"/>
      <c r="H828" s="41">
        <f>SUM(H829)</f>
        <v>169134</v>
      </c>
      <c r="I828" s="41">
        <f>SUM(I829)</f>
        <v>0</v>
      </c>
      <c r="J828" s="41">
        <f t="shared" si="1012"/>
        <v>-169134</v>
      </c>
      <c r="K828" s="42"/>
      <c r="L828" s="121"/>
      <c r="M828" s="115" t="str">
        <f t="shared" si="1013"/>
        <v/>
      </c>
      <c r="N828" s="29" t="str">
        <f t="shared" si="1000"/>
        <v>-</v>
      </c>
      <c r="O828" s="29" t="str">
        <f t="shared" si="1001"/>
        <v>-</v>
      </c>
      <c r="P828" s="29" t="str">
        <f t="shared" si="1002"/>
        <v>目</v>
      </c>
      <c r="Q828" s="29" t="str">
        <f t="shared" si="1003"/>
        <v>-</v>
      </c>
      <c r="R828" s="29" t="str">
        <f t="shared" si="1004"/>
        <v>-</v>
      </c>
      <c r="U828" s="9" t="s">
        <v>1106</v>
      </c>
      <c r="V828" s="136" t="str">
        <f t="shared" si="982"/>
        <v/>
      </c>
      <c r="X828" s="9">
        <f t="shared" si="983"/>
        <v>2</v>
      </c>
      <c r="Y828" s="9">
        <f t="shared" si="984"/>
        <v>1</v>
      </c>
      <c r="Z828" s="9">
        <f t="shared" si="985"/>
        <v>1</v>
      </c>
      <c r="AA828" s="9">
        <f t="shared" si="986"/>
        <v>2</v>
      </c>
      <c r="AB828" s="11" t="str">
        <f t="shared" si="987"/>
        <v xml:space="preserve">③
</v>
      </c>
      <c r="AD828" s="43">
        <f t="shared" si="988"/>
        <v>14</v>
      </c>
      <c r="AE828" s="43">
        <f t="shared" si="989"/>
        <v>0</v>
      </c>
      <c r="AF828" s="43">
        <f t="shared" si="990"/>
        <v>0</v>
      </c>
      <c r="AH828" s="12" t="str">
        <f t="shared" si="1005"/>
        <v>21款　繰入金</v>
      </c>
      <c r="AI828" s="12" t="str">
        <f t="shared" si="1006"/>
        <v>3項　蓄積基金繰入金</v>
      </c>
      <c r="AJ828" s="12" t="str">
        <f t="shared" si="1007"/>
        <v>13目　国際交流振興基金繰入金</v>
      </c>
      <c r="AK828" s="12">
        <f t="shared" si="1008"/>
        <v>0</v>
      </c>
      <c r="AM828" s="12" t="str">
        <f t="shared" si="1009"/>
        <v>21款　繰入金3項　蓄積基金繰入金13目　国際交流振興基金繰入金</v>
      </c>
      <c r="AP828" s="12" t="str">
        <f t="shared" si="1010"/>
        <v>21款　繰入金3項　蓄積基金繰入金13目　国際交流振興基金繰入金</v>
      </c>
      <c r="AQ828" s="9" t="str">
        <f t="shared" si="1011"/>
        <v>21款　繰入金3項　蓄積基金繰入金13目　国際交流振興基金繰入金</v>
      </c>
    </row>
    <row r="829" spans="1:48" ht="26.4">
      <c r="A829" s="90">
        <f t="shared" si="981"/>
        <v>822</v>
      </c>
      <c r="B829" s="45"/>
      <c r="C829" s="45"/>
      <c r="D829" s="103"/>
      <c r="E829" s="107" t="s">
        <v>326</v>
      </c>
      <c r="F829" s="107" t="s">
        <v>554</v>
      </c>
      <c r="G829" s="47" t="s">
        <v>101</v>
      </c>
      <c r="H829" s="41">
        <v>169134</v>
      </c>
      <c r="I829" s="41"/>
      <c r="J829" s="41">
        <f t="shared" si="1012"/>
        <v>-169134</v>
      </c>
      <c r="K829" s="42"/>
      <c r="L829" s="121"/>
      <c r="M829" s="115" t="str">
        <f t="shared" si="1013"/>
        <v/>
      </c>
      <c r="N829" s="29" t="str">
        <f t="shared" si="1000"/>
        <v>-</v>
      </c>
      <c r="O829" s="29" t="str">
        <f t="shared" si="1001"/>
        <v>-</v>
      </c>
      <c r="P829" s="29" t="str">
        <f t="shared" si="1002"/>
        <v>-</v>
      </c>
      <c r="Q829" s="29" t="str">
        <f t="shared" si="1003"/>
        <v>節</v>
      </c>
      <c r="R829" s="29" t="str">
        <f t="shared" si="1004"/>
        <v>事項</v>
      </c>
      <c r="U829" s="9" t="s">
        <v>1106</v>
      </c>
      <c r="V829" s="136" t="str">
        <f t="shared" si="982"/>
        <v>経済戦略局</v>
      </c>
      <c r="X829" s="9">
        <f t="shared" si="983"/>
        <v>1</v>
      </c>
      <c r="Y829" s="9">
        <f t="shared" si="984"/>
        <v>1</v>
      </c>
      <c r="Z829" s="9">
        <f t="shared" si="985"/>
        <v>1</v>
      </c>
      <c r="AA829" s="9">
        <f t="shared" si="986"/>
        <v>1</v>
      </c>
      <c r="AB829" s="11" t="str">
        <f t="shared" si="987"/>
        <v xml:space="preserve">②
</v>
      </c>
      <c r="AD829" s="43">
        <f t="shared" si="988"/>
        <v>0</v>
      </c>
      <c r="AE829" s="43">
        <f t="shared" si="989"/>
        <v>13.5</v>
      </c>
      <c r="AF829" s="43">
        <f t="shared" si="990"/>
        <v>14</v>
      </c>
      <c r="AH829" s="12" t="str">
        <f t="shared" si="1005"/>
        <v>21款　繰入金</v>
      </c>
      <c r="AI829" s="12" t="str">
        <f t="shared" si="1006"/>
        <v>3項　蓄積基金繰入金</v>
      </c>
      <c r="AJ829" s="12" t="str">
        <f t="shared" si="1007"/>
        <v>13目　国際交流振興基金繰入金</v>
      </c>
      <c r="AK829" s="12" t="str">
        <f t="shared" si="1008"/>
        <v>1節　国際交流振興基金繰入金</v>
      </c>
      <c r="AM829" s="12" t="str">
        <f t="shared" si="1009"/>
        <v>21款　繰入金3項　蓄積基金繰入金13目　国際交流振興基金繰入金1節　国際交流振興基金繰入金</v>
      </c>
      <c r="AP829" s="12" t="str">
        <f t="shared" si="1010"/>
        <v>21款　繰入金3項　蓄積基金繰入金13目　国際交流振興基金繰入金1節　国際交流振興基金繰入金</v>
      </c>
      <c r="AQ829" s="9" t="str">
        <f t="shared" si="1011"/>
        <v>21款　繰入金3項　蓄積基金繰入金13目　国際交流振興基金繰入金1節　国際交流振興基金繰入金経済戦略局</v>
      </c>
    </row>
    <row r="830" spans="1:48" ht="27" customHeight="1">
      <c r="A830" s="148">
        <f t="shared" si="981"/>
        <v>823</v>
      </c>
      <c r="B830" s="45"/>
      <c r="C830" s="45"/>
      <c r="D830" s="366" t="s">
        <v>1152</v>
      </c>
      <c r="E830" s="368"/>
      <c r="F830" s="93"/>
      <c r="G830" s="94"/>
      <c r="H830" s="51">
        <f>SUM(H831)</f>
        <v>153157</v>
      </c>
      <c r="I830" s="51">
        <f>SUM(I831)</f>
        <v>0</v>
      </c>
      <c r="J830" s="51">
        <f t="shared" si="1012"/>
        <v>-153157</v>
      </c>
      <c r="K830" s="92"/>
      <c r="L830" s="122"/>
      <c r="M830" s="115" t="str">
        <f t="shared" si="1013"/>
        <v/>
      </c>
      <c r="N830" s="29" t="str">
        <f t="shared" si="1000"/>
        <v>-</v>
      </c>
      <c r="O830" s="29" t="str">
        <f t="shared" si="1001"/>
        <v>-</v>
      </c>
      <c r="P830" s="29" t="str">
        <f t="shared" si="1002"/>
        <v>目</v>
      </c>
      <c r="Q830" s="29" t="str">
        <f t="shared" si="1003"/>
        <v>-</v>
      </c>
      <c r="R830" s="29" t="str">
        <f t="shared" si="1004"/>
        <v>-</v>
      </c>
      <c r="U830" s="9" t="s">
        <v>1106</v>
      </c>
      <c r="V830" s="136" t="str">
        <f t="shared" si="982"/>
        <v/>
      </c>
      <c r="X830" s="9">
        <f t="shared" si="983"/>
        <v>2</v>
      </c>
      <c r="Y830" s="9">
        <f t="shared" si="984"/>
        <v>1</v>
      </c>
      <c r="Z830" s="9">
        <f t="shared" si="985"/>
        <v>1</v>
      </c>
      <c r="AA830" s="9">
        <f t="shared" si="986"/>
        <v>2</v>
      </c>
      <c r="AB830" s="11" t="str">
        <f t="shared" si="987"/>
        <v xml:space="preserve">③
</v>
      </c>
      <c r="AD830" s="43">
        <f t="shared" si="988"/>
        <v>14</v>
      </c>
      <c r="AE830" s="43">
        <f t="shared" si="989"/>
        <v>0</v>
      </c>
      <c r="AF830" s="43">
        <f t="shared" si="990"/>
        <v>0</v>
      </c>
      <c r="AH830" s="12" t="str">
        <f t="shared" si="1005"/>
        <v>21款　繰入金</v>
      </c>
      <c r="AI830" s="12" t="str">
        <f t="shared" si="1006"/>
        <v>3項　蓄積基金繰入金</v>
      </c>
      <c r="AJ830" s="12" t="str">
        <f t="shared" si="1007"/>
        <v>14目　文化集客振興基金繰入金</v>
      </c>
      <c r="AK830" s="12">
        <f t="shared" si="1008"/>
        <v>0</v>
      </c>
      <c r="AM830" s="12" t="str">
        <f t="shared" si="1009"/>
        <v>21款　繰入金3項　蓄積基金繰入金14目　文化集客振興基金繰入金</v>
      </c>
      <c r="AP830" s="12" t="str">
        <f t="shared" si="1010"/>
        <v>21款　繰入金3項　蓄積基金繰入金14目　文化集客振興基金繰入金</v>
      </c>
      <c r="AQ830" s="9" t="str">
        <f t="shared" si="1011"/>
        <v>21款　繰入金3項　蓄積基金繰入金14目　文化集客振興基金繰入金</v>
      </c>
    </row>
    <row r="831" spans="1:48" ht="27" thickBot="1">
      <c r="A831" s="149">
        <f t="shared" si="981"/>
        <v>824</v>
      </c>
      <c r="B831" s="153"/>
      <c r="C831" s="153"/>
      <c r="D831" s="150"/>
      <c r="E831" s="154" t="s">
        <v>327</v>
      </c>
      <c r="F831" s="154" t="s">
        <v>555</v>
      </c>
      <c r="G831" s="155" t="s">
        <v>101</v>
      </c>
      <c r="H831" s="65">
        <v>153157</v>
      </c>
      <c r="I831" s="65"/>
      <c r="J831" s="65">
        <f t="shared" si="1012"/>
        <v>-153157</v>
      </c>
      <c r="K831" s="67"/>
      <c r="L831" s="124"/>
      <c r="M831" s="115" t="str">
        <f t="shared" si="1013"/>
        <v/>
      </c>
      <c r="N831" s="29" t="str">
        <f t="shared" si="1000"/>
        <v>-</v>
      </c>
      <c r="O831" s="29" t="str">
        <f t="shared" si="1001"/>
        <v>-</v>
      </c>
      <c r="P831" s="29" t="str">
        <f t="shared" si="1002"/>
        <v>-</v>
      </c>
      <c r="Q831" s="29" t="str">
        <f t="shared" si="1003"/>
        <v>節</v>
      </c>
      <c r="R831" s="29" t="str">
        <f t="shared" si="1004"/>
        <v>事項</v>
      </c>
      <c r="U831" s="9" t="s">
        <v>1106</v>
      </c>
      <c r="V831" s="136" t="str">
        <f t="shared" si="982"/>
        <v>経済戦略局</v>
      </c>
      <c r="X831" s="9">
        <f t="shared" si="983"/>
        <v>1</v>
      </c>
      <c r="Y831" s="9">
        <f t="shared" si="984"/>
        <v>1</v>
      </c>
      <c r="Z831" s="9">
        <f t="shared" si="985"/>
        <v>1</v>
      </c>
      <c r="AA831" s="9">
        <f t="shared" si="986"/>
        <v>1</v>
      </c>
      <c r="AB831" s="11" t="str">
        <f t="shared" si="987"/>
        <v xml:space="preserve">②
</v>
      </c>
      <c r="AD831" s="43">
        <f t="shared" si="988"/>
        <v>0</v>
      </c>
      <c r="AE831" s="43">
        <f t="shared" si="989"/>
        <v>13.5</v>
      </c>
      <c r="AF831" s="43">
        <f t="shared" si="990"/>
        <v>14</v>
      </c>
      <c r="AH831" s="12" t="str">
        <f t="shared" si="1005"/>
        <v>21款　繰入金</v>
      </c>
      <c r="AI831" s="12" t="str">
        <f t="shared" si="1006"/>
        <v>3項　蓄積基金繰入金</v>
      </c>
      <c r="AJ831" s="12" t="str">
        <f t="shared" si="1007"/>
        <v>14目　文化集客振興基金繰入金</v>
      </c>
      <c r="AK831" s="12" t="str">
        <f t="shared" si="1008"/>
        <v>1節　文化集客振興基金繰入金</v>
      </c>
      <c r="AM831" s="12" t="str">
        <f t="shared" si="1009"/>
        <v>21款　繰入金3項　蓄積基金繰入金14目　文化集客振興基金繰入金1節　文化集客振興基金繰入金</v>
      </c>
      <c r="AP831" s="12" t="str">
        <f t="shared" si="1010"/>
        <v>21款　繰入金3項　蓄積基金繰入金14目　文化集客振興基金繰入金1節　文化集客振興基金繰入金</v>
      </c>
      <c r="AQ831" s="9" t="str">
        <f t="shared" si="1011"/>
        <v>21款　繰入金3項　蓄積基金繰入金14目　文化集客振興基金繰入金1節　文化集客振興基金繰入金経済戦略局</v>
      </c>
    </row>
    <row r="832" spans="1:48" ht="39.6">
      <c r="A832" s="148">
        <f t="shared" si="981"/>
        <v>825</v>
      </c>
      <c r="B832" s="45"/>
      <c r="C832" s="45"/>
      <c r="D832" s="366" t="s">
        <v>1153</v>
      </c>
      <c r="E832" s="368"/>
      <c r="F832" s="93"/>
      <c r="G832" s="94"/>
      <c r="H832" s="51">
        <f>SUM(H833)</f>
        <v>1245657</v>
      </c>
      <c r="I832" s="51">
        <f>SUM(I833)</f>
        <v>0</v>
      </c>
      <c r="J832" s="51">
        <f t="shared" si="1012"/>
        <v>-1245657</v>
      </c>
      <c r="K832" s="92"/>
      <c r="L832" s="122"/>
      <c r="M832" s="115" t="str">
        <f t="shared" si="1013"/>
        <v/>
      </c>
      <c r="N832" s="29" t="str">
        <f t="shared" si="1000"/>
        <v>-</v>
      </c>
      <c r="O832" s="29" t="str">
        <f t="shared" si="1001"/>
        <v>-</v>
      </c>
      <c r="P832" s="29" t="str">
        <f t="shared" si="1002"/>
        <v>目</v>
      </c>
      <c r="Q832" s="29" t="str">
        <f t="shared" si="1003"/>
        <v>-</v>
      </c>
      <c r="R832" s="29" t="str">
        <f t="shared" si="1004"/>
        <v>-</v>
      </c>
      <c r="U832" s="9" t="s">
        <v>1106</v>
      </c>
      <c r="V832" s="136" t="str">
        <f t="shared" si="982"/>
        <v/>
      </c>
      <c r="X832" s="9">
        <f t="shared" si="983"/>
        <v>2</v>
      </c>
      <c r="Y832" s="9">
        <f t="shared" si="984"/>
        <v>1</v>
      </c>
      <c r="Z832" s="9">
        <f t="shared" si="985"/>
        <v>1</v>
      </c>
      <c r="AA832" s="9">
        <f t="shared" si="986"/>
        <v>2</v>
      </c>
      <c r="AB832" s="11" t="str">
        <f t="shared" si="987"/>
        <v xml:space="preserve">③
</v>
      </c>
      <c r="AD832" s="43">
        <f t="shared" si="988"/>
        <v>16</v>
      </c>
      <c r="AE832" s="43">
        <f t="shared" si="989"/>
        <v>0</v>
      </c>
      <c r="AF832" s="43">
        <f t="shared" si="990"/>
        <v>0</v>
      </c>
      <c r="AH832" s="12" t="str">
        <f t="shared" si="1005"/>
        <v>21款　繰入金</v>
      </c>
      <c r="AI832" s="12" t="str">
        <f t="shared" si="1006"/>
        <v>3項　蓄積基金繰入金</v>
      </c>
      <c r="AJ832" s="12" t="str">
        <f t="shared" si="1007"/>
        <v>15目　東洋陶磁美術振興基金繰入金</v>
      </c>
      <c r="AK832" s="12">
        <f t="shared" si="1008"/>
        <v>0</v>
      </c>
      <c r="AM832" s="12" t="str">
        <f t="shared" si="1009"/>
        <v>21款　繰入金3項　蓄積基金繰入金15目　東洋陶磁美術振興基金繰入金</v>
      </c>
      <c r="AP832" s="12" t="str">
        <f t="shared" si="1010"/>
        <v>21款　繰入金3項　蓄積基金繰入金15目　東洋陶磁美術振興基金繰入金</v>
      </c>
      <c r="AQ832" s="9" t="str">
        <f t="shared" si="1011"/>
        <v>21款　繰入金3項　蓄積基金繰入金15目　東洋陶磁美術振興基金繰入金</v>
      </c>
    </row>
    <row r="833" spans="1:43" ht="39.6">
      <c r="A833" s="90">
        <f t="shared" si="981"/>
        <v>826</v>
      </c>
      <c r="B833" s="45"/>
      <c r="C833" s="45"/>
      <c r="D833" s="45"/>
      <c r="E833" s="108" t="s">
        <v>328</v>
      </c>
      <c r="F833" s="107" t="s">
        <v>556</v>
      </c>
      <c r="G833" s="47" t="s">
        <v>101</v>
      </c>
      <c r="H833" s="41">
        <v>1245657</v>
      </c>
      <c r="I833" s="41"/>
      <c r="J833" s="41">
        <f t="shared" si="1012"/>
        <v>-1245657</v>
      </c>
      <c r="K833" s="42"/>
      <c r="L833" s="121"/>
      <c r="M833" s="115" t="str">
        <f t="shared" si="1013"/>
        <v/>
      </c>
      <c r="N833" s="29" t="str">
        <f t="shared" si="1000"/>
        <v>-</v>
      </c>
      <c r="O833" s="29" t="str">
        <f t="shared" si="1001"/>
        <v>-</v>
      </c>
      <c r="P833" s="29" t="str">
        <f t="shared" si="1002"/>
        <v>-</v>
      </c>
      <c r="Q833" s="29" t="str">
        <f t="shared" si="1003"/>
        <v>節</v>
      </c>
      <c r="R833" s="29" t="str">
        <f t="shared" si="1004"/>
        <v>事項</v>
      </c>
      <c r="U833" s="9" t="s">
        <v>1106</v>
      </c>
      <c r="V833" s="136" t="str">
        <f t="shared" si="982"/>
        <v>経済戦略局</v>
      </c>
      <c r="X833" s="9">
        <f t="shared" si="983"/>
        <v>1</v>
      </c>
      <c r="Y833" s="9">
        <f t="shared" si="984"/>
        <v>2</v>
      </c>
      <c r="Z833" s="9">
        <f t="shared" si="985"/>
        <v>1</v>
      </c>
      <c r="AA833" s="9">
        <f t="shared" si="986"/>
        <v>2</v>
      </c>
      <c r="AB833" s="11" t="str">
        <f t="shared" si="987"/>
        <v xml:space="preserve">③
</v>
      </c>
      <c r="AD833" s="43">
        <f t="shared" si="988"/>
        <v>0</v>
      </c>
      <c r="AE833" s="43">
        <f t="shared" si="989"/>
        <v>15.5</v>
      </c>
      <c r="AF833" s="43">
        <f t="shared" si="990"/>
        <v>16</v>
      </c>
      <c r="AH833" s="12" t="str">
        <f t="shared" si="1005"/>
        <v>21款　繰入金</v>
      </c>
      <c r="AI833" s="12" t="str">
        <f t="shared" si="1006"/>
        <v>3項　蓄積基金繰入金</v>
      </c>
      <c r="AJ833" s="12" t="str">
        <f t="shared" si="1007"/>
        <v>15目　東洋陶磁美術振興基金繰入金</v>
      </c>
      <c r="AK833" s="12" t="str">
        <f t="shared" si="1008"/>
        <v>1節　東洋陶磁美術振興基金繰入金</v>
      </c>
      <c r="AM833" s="12" t="str">
        <f t="shared" si="1009"/>
        <v>21款　繰入金3項　蓄積基金繰入金15目　東洋陶磁美術振興基金繰入金1節　東洋陶磁美術振興基金繰入金</v>
      </c>
      <c r="AP833" s="12" t="str">
        <f t="shared" si="1010"/>
        <v>21款　繰入金3項　蓄積基金繰入金15目　東洋陶磁美術振興基金繰入金1節　東洋陶磁美術振興基金繰入金</v>
      </c>
      <c r="AQ833" s="9" t="str">
        <f t="shared" si="1011"/>
        <v>21款　繰入金3項　蓄積基金繰入金15目　東洋陶磁美術振興基金繰入金1節　東洋陶磁美術振興基金繰入金経済戦略局</v>
      </c>
    </row>
    <row r="834" spans="1:43" ht="27" customHeight="1">
      <c r="A834" s="90">
        <f t="shared" si="981"/>
        <v>827</v>
      </c>
      <c r="B834" s="45"/>
      <c r="C834" s="45"/>
      <c r="D834" s="331" t="s">
        <v>1154</v>
      </c>
      <c r="E834" s="333"/>
      <c r="F834" s="46"/>
      <c r="G834" s="47"/>
      <c r="H834" s="41">
        <f>SUM(H835)</f>
        <v>21860</v>
      </c>
      <c r="I834" s="41">
        <f>SUM(I835)</f>
        <v>0</v>
      </c>
      <c r="J834" s="41">
        <f t="shared" si="1012"/>
        <v>-21860</v>
      </c>
      <c r="K834" s="42"/>
      <c r="L834" s="121"/>
      <c r="M834" s="115" t="str">
        <f t="shared" si="1013"/>
        <v/>
      </c>
      <c r="N834" s="29" t="str">
        <f t="shared" si="1000"/>
        <v>-</v>
      </c>
      <c r="O834" s="29" t="str">
        <f t="shared" si="1001"/>
        <v>-</v>
      </c>
      <c r="P834" s="29" t="str">
        <f t="shared" si="1002"/>
        <v>目</v>
      </c>
      <c r="Q834" s="29" t="str">
        <f t="shared" si="1003"/>
        <v>-</v>
      </c>
      <c r="R834" s="29" t="str">
        <f t="shared" si="1004"/>
        <v>-</v>
      </c>
      <c r="U834" s="9" t="s">
        <v>1106</v>
      </c>
      <c r="V834" s="136" t="str">
        <f t="shared" si="982"/>
        <v/>
      </c>
      <c r="X834" s="9">
        <f t="shared" si="983"/>
        <v>2</v>
      </c>
      <c r="Y834" s="9">
        <f t="shared" si="984"/>
        <v>1</v>
      </c>
      <c r="Z834" s="9">
        <f t="shared" si="985"/>
        <v>1</v>
      </c>
      <c r="AA834" s="9">
        <f t="shared" si="986"/>
        <v>2</v>
      </c>
      <c r="AB834" s="11" t="str">
        <f t="shared" si="987"/>
        <v xml:space="preserve">③
</v>
      </c>
      <c r="AD834" s="43">
        <f t="shared" si="988"/>
        <v>14</v>
      </c>
      <c r="AE834" s="43">
        <f t="shared" si="989"/>
        <v>0</v>
      </c>
      <c r="AF834" s="43">
        <f t="shared" si="990"/>
        <v>0</v>
      </c>
      <c r="AH834" s="12" t="str">
        <f t="shared" si="1005"/>
        <v>21款　繰入金</v>
      </c>
      <c r="AI834" s="12" t="str">
        <f t="shared" si="1006"/>
        <v>3項　蓄積基金繰入金</v>
      </c>
      <c r="AJ834" s="12" t="str">
        <f t="shared" si="1007"/>
        <v>16目　スポーツ振興基金繰入金</v>
      </c>
      <c r="AK834" s="12">
        <f t="shared" si="1008"/>
        <v>0</v>
      </c>
      <c r="AM834" s="12" t="str">
        <f t="shared" si="1009"/>
        <v>21款　繰入金3項　蓄積基金繰入金16目　スポーツ振興基金繰入金</v>
      </c>
      <c r="AP834" s="12" t="str">
        <f t="shared" si="1010"/>
        <v>21款　繰入金3項　蓄積基金繰入金16目　スポーツ振興基金繰入金</v>
      </c>
      <c r="AQ834" s="9" t="str">
        <f t="shared" si="1011"/>
        <v>21款　繰入金3項　蓄積基金繰入金16目　スポーツ振興基金繰入金</v>
      </c>
    </row>
    <row r="835" spans="1:43" ht="26.4">
      <c r="A835" s="148">
        <f t="shared" si="981"/>
        <v>828</v>
      </c>
      <c r="B835" s="45"/>
      <c r="C835" s="45"/>
      <c r="D835" s="48"/>
      <c r="E835" s="108" t="s">
        <v>329</v>
      </c>
      <c r="F835" s="108" t="s">
        <v>557</v>
      </c>
      <c r="G835" s="94" t="s">
        <v>101</v>
      </c>
      <c r="H835" s="51">
        <v>21860</v>
      </c>
      <c r="I835" s="51"/>
      <c r="J835" s="51">
        <f t="shared" si="1012"/>
        <v>-21860</v>
      </c>
      <c r="K835" s="92"/>
      <c r="L835" s="122"/>
      <c r="M835" s="115" t="str">
        <f t="shared" si="1013"/>
        <v/>
      </c>
      <c r="N835" s="29" t="str">
        <f t="shared" si="1000"/>
        <v>-</v>
      </c>
      <c r="O835" s="29" t="str">
        <f t="shared" si="1001"/>
        <v>-</v>
      </c>
      <c r="P835" s="29" t="str">
        <f t="shared" si="1002"/>
        <v>-</v>
      </c>
      <c r="Q835" s="29" t="str">
        <f t="shared" si="1003"/>
        <v>節</v>
      </c>
      <c r="R835" s="29" t="str">
        <f t="shared" si="1004"/>
        <v>事項</v>
      </c>
      <c r="U835" s="9" t="s">
        <v>1106</v>
      </c>
      <c r="V835" s="136" t="str">
        <f t="shared" si="982"/>
        <v>経済戦略局</v>
      </c>
      <c r="X835" s="9">
        <f t="shared" si="983"/>
        <v>1</v>
      </c>
      <c r="Y835" s="9">
        <f t="shared" si="984"/>
        <v>1</v>
      </c>
      <c r="Z835" s="9">
        <f t="shared" si="985"/>
        <v>1</v>
      </c>
      <c r="AA835" s="9">
        <f t="shared" si="986"/>
        <v>1</v>
      </c>
      <c r="AB835" s="11" t="str">
        <f t="shared" si="987"/>
        <v xml:space="preserve">②
</v>
      </c>
      <c r="AD835" s="43">
        <f t="shared" si="988"/>
        <v>0</v>
      </c>
      <c r="AE835" s="43">
        <f t="shared" si="989"/>
        <v>13.5</v>
      </c>
      <c r="AF835" s="43">
        <f t="shared" si="990"/>
        <v>14</v>
      </c>
      <c r="AH835" s="12" t="str">
        <f t="shared" si="1005"/>
        <v>21款　繰入金</v>
      </c>
      <c r="AI835" s="12" t="str">
        <f t="shared" si="1006"/>
        <v>3項　蓄積基金繰入金</v>
      </c>
      <c r="AJ835" s="12" t="str">
        <f t="shared" si="1007"/>
        <v>16目　スポーツ振興基金繰入金</v>
      </c>
      <c r="AK835" s="12" t="str">
        <f t="shared" si="1008"/>
        <v>1節　スポーツ振興基金繰入金</v>
      </c>
      <c r="AM835" s="12" t="str">
        <f t="shared" si="1009"/>
        <v>21款　繰入金3項　蓄積基金繰入金16目　スポーツ振興基金繰入金1節　スポーツ振興基金繰入金</v>
      </c>
      <c r="AP835" s="12" t="str">
        <f t="shared" si="1010"/>
        <v>21款　繰入金3項　蓄積基金繰入金16目　スポーツ振興基金繰入金1節　スポーツ振興基金繰入金</v>
      </c>
      <c r="AQ835" s="9" t="str">
        <f t="shared" si="1011"/>
        <v>21款　繰入金3項　蓄積基金繰入金16目　スポーツ振興基金繰入金1節　スポーツ振興基金繰入金経済戦略局</v>
      </c>
    </row>
    <row r="836" spans="1:43" ht="27" customHeight="1">
      <c r="A836" s="90">
        <f t="shared" si="981"/>
        <v>829</v>
      </c>
      <c r="B836" s="45"/>
      <c r="C836" s="45"/>
      <c r="D836" s="331" t="s">
        <v>1155</v>
      </c>
      <c r="E836" s="333"/>
      <c r="F836" s="93"/>
      <c r="G836" s="47"/>
      <c r="H836" s="41">
        <f>SUM(H837)</f>
        <v>51494</v>
      </c>
      <c r="I836" s="41">
        <f>SUM(I837)</f>
        <v>0</v>
      </c>
      <c r="J836" s="41">
        <f t="shared" si="1012"/>
        <v>-51494</v>
      </c>
      <c r="K836" s="42"/>
      <c r="L836" s="121"/>
      <c r="M836" s="115" t="str">
        <f t="shared" si="1013"/>
        <v/>
      </c>
      <c r="N836" s="29" t="str">
        <f t="shared" si="1000"/>
        <v>-</v>
      </c>
      <c r="O836" s="29" t="str">
        <f t="shared" si="1001"/>
        <v>-</v>
      </c>
      <c r="P836" s="29" t="str">
        <f t="shared" si="1002"/>
        <v>目</v>
      </c>
      <c r="Q836" s="29" t="str">
        <f t="shared" si="1003"/>
        <v>-</v>
      </c>
      <c r="R836" s="29" t="str">
        <f t="shared" si="1004"/>
        <v>-</v>
      </c>
      <c r="U836" s="9" t="s">
        <v>1106</v>
      </c>
      <c r="V836" s="136" t="str">
        <f t="shared" si="982"/>
        <v/>
      </c>
      <c r="X836" s="9">
        <f t="shared" si="983"/>
        <v>2</v>
      </c>
      <c r="Y836" s="9">
        <f t="shared" si="984"/>
        <v>1</v>
      </c>
      <c r="Z836" s="9">
        <f t="shared" si="985"/>
        <v>1</v>
      </c>
      <c r="AA836" s="9">
        <f t="shared" si="986"/>
        <v>2</v>
      </c>
      <c r="AB836" s="11" t="str">
        <f t="shared" si="987"/>
        <v xml:space="preserve">③
</v>
      </c>
      <c r="AD836" s="43">
        <f t="shared" si="988"/>
        <v>14</v>
      </c>
      <c r="AE836" s="43">
        <f t="shared" si="989"/>
        <v>0</v>
      </c>
      <c r="AF836" s="43">
        <f t="shared" si="990"/>
        <v>0</v>
      </c>
      <c r="AH836" s="12" t="str">
        <f t="shared" si="1005"/>
        <v>21款　繰入金</v>
      </c>
      <c r="AI836" s="12" t="str">
        <f t="shared" si="1006"/>
        <v>3項　蓄積基金繰入金</v>
      </c>
      <c r="AJ836" s="12" t="str">
        <f t="shared" si="1007"/>
        <v>17目　産業経済振興基金繰入金</v>
      </c>
      <c r="AK836" s="12">
        <f t="shared" si="1008"/>
        <v>0</v>
      </c>
      <c r="AM836" s="12" t="str">
        <f t="shared" si="1009"/>
        <v>21款　繰入金3項　蓄積基金繰入金17目　産業経済振興基金繰入金</v>
      </c>
      <c r="AP836" s="12" t="str">
        <f t="shared" si="1010"/>
        <v>21款　繰入金3項　蓄積基金繰入金17目　産業経済振興基金繰入金</v>
      </c>
      <c r="AQ836" s="9" t="str">
        <f t="shared" si="1011"/>
        <v>21款　繰入金3項　蓄積基金繰入金17目　産業経済振興基金繰入金</v>
      </c>
    </row>
    <row r="837" spans="1:43" ht="26.4">
      <c r="A837" s="148">
        <f t="shared" si="981"/>
        <v>830</v>
      </c>
      <c r="B837" s="45"/>
      <c r="C837" s="45"/>
      <c r="D837" s="45"/>
      <c r="E837" s="108" t="s">
        <v>330</v>
      </c>
      <c r="F837" s="108" t="s">
        <v>558</v>
      </c>
      <c r="G837" s="94" t="s">
        <v>101</v>
      </c>
      <c r="H837" s="51">
        <v>51494</v>
      </c>
      <c r="I837" s="51"/>
      <c r="J837" s="51">
        <f t="shared" si="1012"/>
        <v>-51494</v>
      </c>
      <c r="K837" s="92"/>
      <c r="L837" s="122"/>
      <c r="M837" s="115" t="str">
        <f t="shared" si="1013"/>
        <v/>
      </c>
      <c r="N837" s="29" t="str">
        <f t="shared" si="1000"/>
        <v>-</v>
      </c>
      <c r="O837" s="29" t="str">
        <f t="shared" si="1001"/>
        <v>-</v>
      </c>
      <c r="P837" s="29" t="str">
        <f t="shared" si="1002"/>
        <v>-</v>
      </c>
      <c r="Q837" s="29" t="str">
        <f t="shared" si="1003"/>
        <v>節</v>
      </c>
      <c r="R837" s="29" t="str">
        <f t="shared" si="1004"/>
        <v>事項</v>
      </c>
      <c r="U837" s="9" t="s">
        <v>1106</v>
      </c>
      <c r="V837" s="136" t="str">
        <f t="shared" si="982"/>
        <v>経済戦略局</v>
      </c>
      <c r="X837" s="9">
        <f t="shared" si="983"/>
        <v>1</v>
      </c>
      <c r="Y837" s="9">
        <f t="shared" si="984"/>
        <v>1</v>
      </c>
      <c r="Z837" s="9">
        <f t="shared" si="985"/>
        <v>1</v>
      </c>
      <c r="AA837" s="9">
        <f t="shared" si="986"/>
        <v>1</v>
      </c>
      <c r="AB837" s="11" t="str">
        <f t="shared" si="987"/>
        <v xml:space="preserve">②
</v>
      </c>
      <c r="AD837" s="43">
        <f t="shared" si="988"/>
        <v>0</v>
      </c>
      <c r="AE837" s="43">
        <f t="shared" si="989"/>
        <v>13.5</v>
      </c>
      <c r="AF837" s="43">
        <f t="shared" si="990"/>
        <v>14</v>
      </c>
      <c r="AH837" s="12" t="str">
        <f t="shared" si="1005"/>
        <v>21款　繰入金</v>
      </c>
      <c r="AI837" s="12" t="str">
        <f t="shared" si="1006"/>
        <v>3項　蓄積基金繰入金</v>
      </c>
      <c r="AJ837" s="12" t="str">
        <f t="shared" si="1007"/>
        <v>17目　産業経済振興基金繰入金</v>
      </c>
      <c r="AK837" s="12" t="str">
        <f t="shared" si="1008"/>
        <v>1節　産業経済振興基金繰入金</v>
      </c>
      <c r="AM837" s="12" t="str">
        <f t="shared" si="1009"/>
        <v>21款　繰入金3項　蓄積基金繰入金17目　産業経済振興基金繰入金1節　産業経済振興基金繰入金</v>
      </c>
      <c r="AP837" s="12" t="str">
        <f t="shared" si="1010"/>
        <v>21款　繰入金3項　蓄積基金繰入金17目　産業経済振興基金繰入金1節　産業経済振興基金繰入金</v>
      </c>
      <c r="AQ837" s="9" t="str">
        <f t="shared" si="1011"/>
        <v>21款　繰入金3項　蓄積基金繰入金17目　産業経済振興基金繰入金1節　産業経済振興基金繰入金経済戦略局</v>
      </c>
    </row>
    <row r="838" spans="1:43" ht="39.6">
      <c r="A838" s="90">
        <f t="shared" si="981"/>
        <v>831</v>
      </c>
      <c r="B838" s="45"/>
      <c r="C838" s="45"/>
      <c r="D838" s="331" t="s">
        <v>1156</v>
      </c>
      <c r="E838" s="333"/>
      <c r="F838" s="46"/>
      <c r="G838" s="47"/>
      <c r="H838" s="41">
        <f>SUM(H839)</f>
        <v>55383</v>
      </c>
      <c r="I838" s="41">
        <f>SUM(I839)</f>
        <v>0</v>
      </c>
      <c r="J838" s="41">
        <f t="shared" si="1012"/>
        <v>-55383</v>
      </c>
      <c r="K838" s="42"/>
      <c r="L838" s="121"/>
      <c r="M838" s="115" t="str">
        <f t="shared" si="1013"/>
        <v/>
      </c>
      <c r="N838" s="29" t="str">
        <f t="shared" si="1000"/>
        <v>-</v>
      </c>
      <c r="O838" s="29" t="str">
        <f t="shared" si="1001"/>
        <v>-</v>
      </c>
      <c r="P838" s="29" t="str">
        <f t="shared" si="1002"/>
        <v>目</v>
      </c>
      <c r="Q838" s="29" t="str">
        <f t="shared" si="1003"/>
        <v>-</v>
      </c>
      <c r="R838" s="29" t="str">
        <f t="shared" si="1004"/>
        <v>-</v>
      </c>
      <c r="U838" s="9" t="s">
        <v>1106</v>
      </c>
      <c r="V838" s="136" t="str">
        <f t="shared" si="982"/>
        <v/>
      </c>
      <c r="X838" s="9">
        <f t="shared" si="983"/>
        <v>2</v>
      </c>
      <c r="Y838" s="9">
        <f t="shared" si="984"/>
        <v>1</v>
      </c>
      <c r="Z838" s="9">
        <f t="shared" si="985"/>
        <v>1</v>
      </c>
      <c r="AA838" s="9">
        <f t="shared" si="986"/>
        <v>2</v>
      </c>
      <c r="AB838" s="11" t="str">
        <f t="shared" si="987"/>
        <v xml:space="preserve">③
</v>
      </c>
      <c r="AD838" s="43">
        <f t="shared" si="988"/>
        <v>19</v>
      </c>
      <c r="AE838" s="43">
        <f t="shared" si="989"/>
        <v>0</v>
      </c>
      <c r="AF838" s="43">
        <f t="shared" si="990"/>
        <v>0</v>
      </c>
      <c r="AH838" s="12" t="str">
        <f t="shared" si="1005"/>
        <v>21款　繰入金</v>
      </c>
      <c r="AI838" s="12" t="str">
        <f t="shared" si="1006"/>
        <v>3項　蓄積基金繰入金</v>
      </c>
      <c r="AJ838" s="12" t="str">
        <f t="shared" si="1007"/>
        <v>18目　花と緑のまちづくり推進基金繰入金</v>
      </c>
      <c r="AK838" s="12">
        <f t="shared" si="1008"/>
        <v>0</v>
      </c>
      <c r="AM838" s="12" t="str">
        <f t="shared" si="1009"/>
        <v>21款　繰入金3項　蓄積基金繰入金18目　花と緑のまちづくり推進基金繰入金</v>
      </c>
      <c r="AP838" s="12" t="str">
        <f t="shared" si="1010"/>
        <v>21款　繰入金3項　蓄積基金繰入金18目　花と緑のまちづくり推進基金繰入金</v>
      </c>
      <c r="AQ838" s="9" t="str">
        <f t="shared" si="1011"/>
        <v>21款　繰入金3項　蓄積基金繰入金18目　花と緑のまちづくり推進基金繰入金</v>
      </c>
    </row>
    <row r="839" spans="1:43" ht="39.6">
      <c r="A839" s="90">
        <f t="shared" si="981"/>
        <v>832</v>
      </c>
      <c r="B839" s="45"/>
      <c r="C839" s="45"/>
      <c r="D839" s="44"/>
      <c r="E839" s="107" t="s">
        <v>331</v>
      </c>
      <c r="F839" s="107" t="s">
        <v>461</v>
      </c>
      <c r="G839" s="47" t="s">
        <v>83</v>
      </c>
      <c r="H839" s="41">
        <v>55383</v>
      </c>
      <c r="I839" s="41"/>
      <c r="J839" s="41">
        <f t="shared" si="1012"/>
        <v>-55383</v>
      </c>
      <c r="K839" s="42"/>
      <c r="L839" s="121"/>
      <c r="M839" s="115" t="str">
        <f t="shared" si="1013"/>
        <v/>
      </c>
      <c r="N839" s="29" t="str">
        <f t="shared" si="1000"/>
        <v>-</v>
      </c>
      <c r="O839" s="29" t="str">
        <f t="shared" si="1001"/>
        <v>-</v>
      </c>
      <c r="P839" s="29" t="str">
        <f t="shared" si="1002"/>
        <v>-</v>
      </c>
      <c r="Q839" s="29" t="str">
        <f t="shared" si="1003"/>
        <v>節</v>
      </c>
      <c r="R839" s="29" t="str">
        <f t="shared" si="1004"/>
        <v>事項</v>
      </c>
      <c r="U839" s="9" t="s">
        <v>1106</v>
      </c>
      <c r="V839" s="136" t="str">
        <f t="shared" si="982"/>
        <v>建設局</v>
      </c>
      <c r="X839" s="9">
        <f t="shared" si="983"/>
        <v>1</v>
      </c>
      <c r="Y839" s="9">
        <f t="shared" si="984"/>
        <v>2</v>
      </c>
      <c r="Z839" s="9">
        <f t="shared" si="985"/>
        <v>2</v>
      </c>
      <c r="AA839" s="9">
        <f t="shared" si="986"/>
        <v>2</v>
      </c>
      <c r="AB839" s="11" t="str">
        <f t="shared" si="987"/>
        <v xml:space="preserve">③
</v>
      </c>
      <c r="AD839" s="43">
        <f t="shared" si="988"/>
        <v>0</v>
      </c>
      <c r="AE839" s="43">
        <f t="shared" si="989"/>
        <v>18.5</v>
      </c>
      <c r="AF839" s="43">
        <f t="shared" si="990"/>
        <v>19</v>
      </c>
      <c r="AH839" s="12" t="str">
        <f t="shared" si="1005"/>
        <v>21款　繰入金</v>
      </c>
      <c r="AI839" s="12" t="str">
        <f t="shared" si="1006"/>
        <v>3項　蓄積基金繰入金</v>
      </c>
      <c r="AJ839" s="12" t="str">
        <f t="shared" si="1007"/>
        <v>18目　花と緑のまちづくり推進基金繰入金</v>
      </c>
      <c r="AK839" s="12" t="str">
        <f t="shared" si="1008"/>
        <v>1節　花と緑のまちづくり推進基金繰入金</v>
      </c>
      <c r="AM839" s="12" t="str">
        <f t="shared" si="1009"/>
        <v>21款　繰入金3項　蓄積基金繰入金18目　花と緑のまちづくり推進基金繰入金1節　花と緑のまちづくり推進基金繰入金</v>
      </c>
      <c r="AP839" s="12" t="str">
        <f t="shared" si="1010"/>
        <v>21款　繰入金3項　蓄積基金繰入金18目　花と緑のまちづくり推進基金繰入金1節　花と緑のまちづくり推進基金繰入金</v>
      </c>
      <c r="AQ839" s="9" t="str">
        <f t="shared" si="1011"/>
        <v>21款　繰入金3項　蓄積基金繰入金18目　花と緑のまちづくり推進基金繰入金1節　花と緑のまちづくり推進基金繰入金建設局</v>
      </c>
    </row>
    <row r="840" spans="1:43" ht="26.4">
      <c r="A840" s="90">
        <f t="shared" si="981"/>
        <v>833</v>
      </c>
      <c r="B840" s="45"/>
      <c r="C840" s="45"/>
      <c r="D840" s="331" t="s">
        <v>1157</v>
      </c>
      <c r="E840" s="333"/>
      <c r="F840" s="46"/>
      <c r="G840" s="47"/>
      <c r="H840" s="41">
        <f>SUM(H841)</f>
        <v>10757</v>
      </c>
      <c r="I840" s="41">
        <f>SUM(I841)</f>
        <v>0</v>
      </c>
      <c r="J840" s="41">
        <f t="shared" si="1012"/>
        <v>-10757</v>
      </c>
      <c r="K840" s="42"/>
      <c r="L840" s="121"/>
      <c r="M840" s="115" t="str">
        <f t="shared" si="1013"/>
        <v/>
      </c>
      <c r="N840" s="29" t="str">
        <f t="shared" si="1000"/>
        <v>-</v>
      </c>
      <c r="O840" s="29" t="str">
        <f t="shared" si="1001"/>
        <v>-</v>
      </c>
      <c r="P840" s="29" t="str">
        <f t="shared" si="1002"/>
        <v>目</v>
      </c>
      <c r="Q840" s="29" t="str">
        <f t="shared" si="1003"/>
        <v>-</v>
      </c>
      <c r="R840" s="29" t="str">
        <f t="shared" si="1004"/>
        <v>-</v>
      </c>
      <c r="U840" s="9" t="s">
        <v>1106</v>
      </c>
      <c r="V840" s="136" t="str">
        <f t="shared" si="982"/>
        <v/>
      </c>
      <c r="X840" s="9">
        <f t="shared" si="983"/>
        <v>1</v>
      </c>
      <c r="Y840" s="9">
        <f t="shared" si="984"/>
        <v>1</v>
      </c>
      <c r="Z840" s="9">
        <f t="shared" si="985"/>
        <v>1</v>
      </c>
      <c r="AA840" s="9">
        <f t="shared" si="986"/>
        <v>1</v>
      </c>
      <c r="AB840" s="11" t="str">
        <f t="shared" si="987"/>
        <v xml:space="preserve">②
</v>
      </c>
      <c r="AD840" s="43">
        <f t="shared" si="988"/>
        <v>12</v>
      </c>
      <c r="AE840" s="43">
        <f t="shared" si="989"/>
        <v>0</v>
      </c>
      <c r="AF840" s="43">
        <f t="shared" si="990"/>
        <v>0</v>
      </c>
      <c r="AH840" s="12" t="str">
        <f t="shared" si="1005"/>
        <v>21款　繰入金</v>
      </c>
      <c r="AI840" s="12" t="str">
        <f t="shared" si="1006"/>
        <v>3項　蓄積基金繰入金</v>
      </c>
      <c r="AJ840" s="12" t="str">
        <f t="shared" si="1007"/>
        <v>19目　交通政策基金繰入金</v>
      </c>
      <c r="AK840" s="12">
        <f t="shared" si="1008"/>
        <v>0</v>
      </c>
      <c r="AM840" s="12" t="str">
        <f t="shared" si="1009"/>
        <v>21款　繰入金3項　蓄積基金繰入金19目　交通政策基金繰入金</v>
      </c>
      <c r="AP840" s="12" t="str">
        <f t="shared" si="1010"/>
        <v>21款　繰入金3項　蓄積基金繰入金19目　交通政策基金繰入金</v>
      </c>
      <c r="AQ840" s="9" t="str">
        <f t="shared" si="1011"/>
        <v>21款　繰入金3項　蓄積基金繰入金19目　交通政策基金繰入金</v>
      </c>
    </row>
    <row r="841" spans="1:43" ht="26.4">
      <c r="A841" s="90">
        <f t="shared" si="981"/>
        <v>834</v>
      </c>
      <c r="B841" s="45"/>
      <c r="C841" s="45"/>
      <c r="D841" s="44"/>
      <c r="E841" s="107" t="s">
        <v>932</v>
      </c>
      <c r="F841" s="107" t="s">
        <v>949</v>
      </c>
      <c r="G841" s="47" t="s">
        <v>950</v>
      </c>
      <c r="H841" s="41">
        <v>10757</v>
      </c>
      <c r="I841" s="41"/>
      <c r="J841" s="41">
        <f t="shared" si="1012"/>
        <v>-10757</v>
      </c>
      <c r="K841" s="42"/>
      <c r="L841" s="121"/>
      <c r="M841" s="115" t="str">
        <f t="shared" si="1013"/>
        <v/>
      </c>
      <c r="N841" s="29" t="str">
        <f t="shared" si="1000"/>
        <v>-</v>
      </c>
      <c r="O841" s="29" t="str">
        <f t="shared" si="1001"/>
        <v>-</v>
      </c>
      <c r="P841" s="29" t="str">
        <f t="shared" si="1002"/>
        <v>-</v>
      </c>
      <c r="Q841" s="29" t="str">
        <f t="shared" si="1003"/>
        <v>節</v>
      </c>
      <c r="R841" s="29" t="str">
        <f t="shared" si="1004"/>
        <v>事項</v>
      </c>
      <c r="U841" s="9" t="s">
        <v>1106</v>
      </c>
      <c r="V841" s="136" t="str">
        <f t="shared" si="982"/>
        <v>都市交通局</v>
      </c>
      <c r="X841" s="9">
        <f t="shared" si="983"/>
        <v>1</v>
      </c>
      <c r="Y841" s="9">
        <f t="shared" si="984"/>
        <v>1</v>
      </c>
      <c r="Z841" s="9">
        <f t="shared" si="985"/>
        <v>1</v>
      </c>
      <c r="AA841" s="9">
        <f t="shared" si="986"/>
        <v>1</v>
      </c>
      <c r="AB841" s="11" t="str">
        <f t="shared" si="987"/>
        <v xml:space="preserve">②
</v>
      </c>
      <c r="AD841" s="43">
        <f t="shared" si="988"/>
        <v>0</v>
      </c>
      <c r="AE841" s="43">
        <f t="shared" si="989"/>
        <v>11.5</v>
      </c>
      <c r="AF841" s="43">
        <f t="shared" si="990"/>
        <v>12</v>
      </c>
      <c r="AH841" s="12" t="str">
        <f t="shared" si="1005"/>
        <v>21款　繰入金</v>
      </c>
      <c r="AI841" s="12" t="str">
        <f t="shared" si="1006"/>
        <v>3項　蓄積基金繰入金</v>
      </c>
      <c r="AJ841" s="12" t="str">
        <f t="shared" si="1007"/>
        <v>19目　交通政策基金繰入金</v>
      </c>
      <c r="AK841" s="12" t="str">
        <f t="shared" si="1008"/>
        <v>1節　交通政策基金繰入金</v>
      </c>
      <c r="AM841" s="12" t="str">
        <f t="shared" si="1009"/>
        <v>21款　繰入金3項　蓄積基金繰入金19目　交通政策基金繰入金1節　交通政策基金繰入金</v>
      </c>
      <c r="AP841" s="12" t="str">
        <f t="shared" si="1010"/>
        <v>21款　繰入金3項　蓄積基金繰入金19目　交通政策基金繰入金1節　交通政策基金繰入金</v>
      </c>
      <c r="AQ841" s="9" t="str">
        <f t="shared" si="1011"/>
        <v>21款　繰入金3項　蓄積基金繰入金19目　交通政策基金繰入金1節　交通政策基金繰入金都市交通局</v>
      </c>
    </row>
    <row r="842" spans="1:43" ht="27" customHeight="1">
      <c r="A842" s="90">
        <f t="shared" si="981"/>
        <v>835</v>
      </c>
      <c r="B842" s="45"/>
      <c r="C842" s="45"/>
      <c r="D842" s="331" t="s">
        <v>1158</v>
      </c>
      <c r="E842" s="333"/>
      <c r="F842" s="46"/>
      <c r="G842" s="47"/>
      <c r="H842" s="41">
        <f>SUM(H843)</f>
        <v>2305</v>
      </c>
      <c r="I842" s="41">
        <f>SUM(I843)</f>
        <v>0</v>
      </c>
      <c r="J842" s="41">
        <f t="shared" si="1012"/>
        <v>-2305</v>
      </c>
      <c r="K842" s="42"/>
      <c r="L842" s="121"/>
      <c r="M842" s="115" t="str">
        <f t="shared" si="1013"/>
        <v/>
      </c>
      <c r="N842" s="29" t="str">
        <f t="shared" si="1000"/>
        <v>-</v>
      </c>
      <c r="O842" s="29" t="str">
        <f t="shared" si="1001"/>
        <v>-</v>
      </c>
      <c r="P842" s="29" t="str">
        <f t="shared" si="1002"/>
        <v>目</v>
      </c>
      <c r="Q842" s="29" t="str">
        <f t="shared" si="1003"/>
        <v>-</v>
      </c>
      <c r="R842" s="29" t="str">
        <f t="shared" si="1004"/>
        <v>-</v>
      </c>
      <c r="U842" s="9" t="s">
        <v>1106</v>
      </c>
      <c r="V842" s="136" t="str">
        <f t="shared" si="982"/>
        <v/>
      </c>
      <c r="X842" s="9">
        <f t="shared" si="983"/>
        <v>2</v>
      </c>
      <c r="Y842" s="9">
        <f t="shared" si="984"/>
        <v>1</v>
      </c>
      <c r="Z842" s="9">
        <f t="shared" si="985"/>
        <v>1</v>
      </c>
      <c r="AA842" s="9">
        <f t="shared" si="986"/>
        <v>2</v>
      </c>
      <c r="AB842" s="11" t="str">
        <f t="shared" si="987"/>
        <v xml:space="preserve">③
</v>
      </c>
      <c r="AD842" s="43">
        <f t="shared" si="988"/>
        <v>14</v>
      </c>
      <c r="AE842" s="43">
        <f t="shared" si="989"/>
        <v>0</v>
      </c>
      <c r="AF842" s="43">
        <f t="shared" si="990"/>
        <v>0</v>
      </c>
      <c r="AH842" s="12" t="str">
        <f t="shared" si="1005"/>
        <v>21款　繰入金</v>
      </c>
      <c r="AI842" s="12" t="str">
        <f t="shared" si="1006"/>
        <v>3項　蓄積基金繰入金</v>
      </c>
      <c r="AJ842" s="12" t="str">
        <f t="shared" si="1007"/>
        <v>20目　駐車対策推進基金繰入金</v>
      </c>
      <c r="AK842" s="12">
        <f t="shared" si="1008"/>
        <v>0</v>
      </c>
      <c r="AM842" s="12" t="str">
        <f t="shared" si="1009"/>
        <v>21款　繰入金3項　蓄積基金繰入金20目　駐車対策推進基金繰入金</v>
      </c>
      <c r="AP842" s="12" t="str">
        <f t="shared" si="1010"/>
        <v>21款　繰入金3項　蓄積基金繰入金20目　駐車対策推進基金繰入金</v>
      </c>
      <c r="AQ842" s="9" t="str">
        <f t="shared" si="1011"/>
        <v>21款　繰入金3項　蓄積基金繰入金20目　駐車対策推進基金繰入金</v>
      </c>
    </row>
    <row r="843" spans="1:43" ht="26.4">
      <c r="A843" s="90">
        <f t="shared" si="981"/>
        <v>836</v>
      </c>
      <c r="B843" s="45"/>
      <c r="C843" s="45"/>
      <c r="D843" s="44"/>
      <c r="E843" s="135" t="s">
        <v>332</v>
      </c>
      <c r="F843" s="46" t="s">
        <v>457</v>
      </c>
      <c r="G843" s="47"/>
      <c r="H843" s="41">
        <f>SUM(H844:H848)</f>
        <v>2305</v>
      </c>
      <c r="I843" s="41">
        <f>SUM(I844:I848)</f>
        <v>0</v>
      </c>
      <c r="J843" s="41">
        <f t="shared" si="1012"/>
        <v>-2305</v>
      </c>
      <c r="K843" s="42"/>
      <c r="L843" s="121"/>
      <c r="M843" s="115" t="str">
        <f t="shared" si="1013"/>
        <v/>
      </c>
      <c r="N843" s="29" t="str">
        <f t="shared" si="1000"/>
        <v>-</v>
      </c>
      <c r="O843" s="29" t="str">
        <f t="shared" si="1001"/>
        <v>-</v>
      </c>
      <c r="P843" s="29" t="str">
        <f t="shared" si="1002"/>
        <v>-</v>
      </c>
      <c r="Q843" s="29" t="str">
        <f t="shared" si="1003"/>
        <v>節</v>
      </c>
      <c r="R843" s="29" t="str">
        <f t="shared" si="1004"/>
        <v>事項</v>
      </c>
      <c r="U843" s="9" t="s">
        <v>1106</v>
      </c>
      <c r="V843" s="136" t="str">
        <f t="shared" si="982"/>
        <v/>
      </c>
      <c r="X843" s="9">
        <f t="shared" si="983"/>
        <v>1</v>
      </c>
      <c r="Y843" s="9">
        <f t="shared" si="984"/>
        <v>1</v>
      </c>
      <c r="Z843" s="9">
        <f t="shared" si="985"/>
        <v>1</v>
      </c>
      <c r="AA843" s="9">
        <f t="shared" si="986"/>
        <v>1</v>
      </c>
      <c r="AB843" s="11" t="str">
        <f t="shared" si="987"/>
        <v xml:space="preserve">②
</v>
      </c>
      <c r="AD843" s="43">
        <f t="shared" si="988"/>
        <v>0</v>
      </c>
      <c r="AE843" s="43">
        <f t="shared" si="989"/>
        <v>13.5</v>
      </c>
      <c r="AF843" s="43">
        <f t="shared" si="990"/>
        <v>14</v>
      </c>
      <c r="AH843" s="12" t="str">
        <f t="shared" si="1005"/>
        <v>21款　繰入金</v>
      </c>
      <c r="AI843" s="12" t="str">
        <f t="shared" si="1006"/>
        <v>3項　蓄積基金繰入金</v>
      </c>
      <c r="AJ843" s="12" t="str">
        <f t="shared" si="1007"/>
        <v>20目　駐車対策推進基金繰入金</v>
      </c>
      <c r="AK843" s="12" t="str">
        <f t="shared" si="1008"/>
        <v>1節　駐車対策推進基金繰入金</v>
      </c>
      <c r="AM843" s="12" t="str">
        <f t="shared" si="1009"/>
        <v>21款　繰入金3項　蓄積基金繰入金20目　駐車対策推進基金繰入金1節　駐車対策推進基金繰入金</v>
      </c>
      <c r="AP843" s="12" t="str">
        <f t="shared" si="1010"/>
        <v>21款　繰入金3項　蓄積基金繰入金20目　駐車対策推進基金繰入金1節　駐車対策推進基金繰入金</v>
      </c>
      <c r="AQ843" s="9" t="str">
        <f t="shared" si="1011"/>
        <v>21款　繰入金3項　蓄積基金繰入金20目　駐車対策推進基金繰入金1節　駐車対策推進基金繰入金</v>
      </c>
    </row>
    <row r="844" spans="1:43" ht="26.4">
      <c r="A844" s="90">
        <f t="shared" si="981"/>
        <v>837</v>
      </c>
      <c r="B844" s="45"/>
      <c r="C844" s="45"/>
      <c r="D844" s="45"/>
      <c r="E844" s="135"/>
      <c r="F844" s="46"/>
      <c r="G844" s="47" t="s">
        <v>123</v>
      </c>
      <c r="H844" s="41">
        <v>1500</v>
      </c>
      <c r="I844" s="41"/>
      <c r="J844" s="41">
        <f t="shared" si="1012"/>
        <v>-1500</v>
      </c>
      <c r="K844" s="42"/>
      <c r="L844" s="121"/>
      <c r="M844" s="115" t="str">
        <f t="shared" si="1013"/>
        <v/>
      </c>
      <c r="N844" s="29" t="str">
        <f t="shared" si="1000"/>
        <v>-</v>
      </c>
      <c r="O844" s="29" t="str">
        <f t="shared" si="1001"/>
        <v>-</v>
      </c>
      <c r="P844" s="29" t="str">
        <f t="shared" si="1002"/>
        <v>-</v>
      </c>
      <c r="Q844" s="29" t="str">
        <f t="shared" si="1003"/>
        <v>-</v>
      </c>
      <c r="R844" s="29" t="str">
        <f t="shared" si="1004"/>
        <v>-</v>
      </c>
      <c r="U844" s="9" t="s">
        <v>1106</v>
      </c>
      <c r="V844" s="136" t="str">
        <f t="shared" si="982"/>
        <v>都市計画局</v>
      </c>
      <c r="X844" s="9">
        <f t="shared" si="983"/>
        <v>1</v>
      </c>
      <c r="Y844" s="9">
        <f t="shared" si="984"/>
        <v>1</v>
      </c>
      <c r="Z844" s="9">
        <f t="shared" si="985"/>
        <v>1</v>
      </c>
      <c r="AA844" s="9">
        <f t="shared" si="986"/>
        <v>1</v>
      </c>
      <c r="AB844" s="11" t="str">
        <f t="shared" si="987"/>
        <v xml:space="preserve">②
</v>
      </c>
      <c r="AD844" s="43">
        <f t="shared" si="988"/>
        <v>0</v>
      </c>
      <c r="AE844" s="43">
        <f t="shared" si="989"/>
        <v>0</v>
      </c>
      <c r="AF844" s="43">
        <f t="shared" si="990"/>
        <v>0</v>
      </c>
      <c r="AH844" s="12" t="str">
        <f t="shared" si="1005"/>
        <v>21款　繰入金</v>
      </c>
      <c r="AI844" s="12" t="str">
        <f t="shared" si="1006"/>
        <v>3項　蓄積基金繰入金</v>
      </c>
      <c r="AJ844" s="12" t="str">
        <f t="shared" si="1007"/>
        <v>20目　駐車対策推進基金繰入金</v>
      </c>
      <c r="AK844" s="12" t="str">
        <f t="shared" si="1008"/>
        <v>事項</v>
      </c>
      <c r="AM844" s="12">
        <f t="shared" si="1009"/>
        <v>0</v>
      </c>
      <c r="AP844" s="12" t="str">
        <f t="shared" si="1010"/>
        <v>21款　繰入金3項　蓄積基金繰入金20目　駐車対策推進基金繰入金1節　駐車対策推進基金繰入金</v>
      </c>
      <c r="AQ844" s="9" t="str">
        <f t="shared" si="1011"/>
        <v>21款　繰入金3項　蓄積基金繰入金20目　駐車対策推進基金繰入金1節　駐車対策推進基金繰入金都市計画局</v>
      </c>
    </row>
    <row r="845" spans="1:43" ht="26.4">
      <c r="A845" s="90">
        <f t="shared" ref="A845:A908" si="1014">A844+1</f>
        <v>838</v>
      </c>
      <c r="B845" s="45"/>
      <c r="C845" s="45"/>
      <c r="D845" s="45"/>
      <c r="E845" s="135"/>
      <c r="F845" s="107"/>
      <c r="G845" s="47" t="s">
        <v>1165</v>
      </c>
      <c r="H845" s="41">
        <v>227</v>
      </c>
      <c r="I845" s="41"/>
      <c r="J845" s="41">
        <f t="shared" si="1012"/>
        <v>-227</v>
      </c>
      <c r="K845" s="42"/>
      <c r="L845" s="121"/>
      <c r="M845" s="115" t="str">
        <f t="shared" si="1013"/>
        <v/>
      </c>
      <c r="N845" s="29" t="str">
        <f t="shared" si="1000"/>
        <v>-</v>
      </c>
      <c r="O845" s="29" t="str">
        <f t="shared" si="1001"/>
        <v>-</v>
      </c>
      <c r="P845" s="29" t="str">
        <f t="shared" si="1002"/>
        <v>-</v>
      </c>
      <c r="Q845" s="29" t="str">
        <f t="shared" si="1003"/>
        <v>-</v>
      </c>
      <c r="R845" s="29" t="str">
        <f t="shared" si="1004"/>
        <v>-</v>
      </c>
      <c r="U845" s="9" t="s">
        <v>1106</v>
      </c>
      <c r="V845" s="136" t="str">
        <f t="shared" si="982"/>
        <v>此花区役所</v>
      </c>
      <c r="X845" s="9">
        <f t="shared" si="983"/>
        <v>1</v>
      </c>
      <c r="Y845" s="9">
        <f t="shared" si="984"/>
        <v>1</v>
      </c>
      <c r="Z845" s="9">
        <f t="shared" si="985"/>
        <v>1</v>
      </c>
      <c r="AA845" s="9">
        <f t="shared" si="986"/>
        <v>1</v>
      </c>
      <c r="AB845" s="11" t="str">
        <f t="shared" si="987"/>
        <v xml:space="preserve">②
</v>
      </c>
      <c r="AD845" s="43">
        <f t="shared" si="988"/>
        <v>0</v>
      </c>
      <c r="AE845" s="43">
        <f t="shared" si="989"/>
        <v>0</v>
      </c>
      <c r="AF845" s="43">
        <f t="shared" si="990"/>
        <v>0</v>
      </c>
      <c r="AH845" s="12" t="str">
        <f t="shared" si="1005"/>
        <v>21款　繰入金</v>
      </c>
      <c r="AI845" s="12" t="str">
        <f t="shared" si="1006"/>
        <v>3項　蓄積基金繰入金</v>
      </c>
      <c r="AJ845" s="12" t="str">
        <f t="shared" si="1007"/>
        <v>20目　駐車対策推進基金繰入金</v>
      </c>
      <c r="AK845" s="12" t="str">
        <f t="shared" si="1008"/>
        <v>事項</v>
      </c>
      <c r="AM845" s="12">
        <f t="shared" si="1009"/>
        <v>0</v>
      </c>
      <c r="AP845" s="12" t="str">
        <f t="shared" si="1010"/>
        <v>21款　繰入金3項　蓄積基金繰入金20目　駐車対策推進基金繰入金1節　駐車対策推進基金繰入金</v>
      </c>
      <c r="AQ845" s="9" t="str">
        <f t="shared" si="1011"/>
        <v>21款　繰入金3項　蓄積基金繰入金20目　駐車対策推進基金繰入金1節　駐車対策推進基金繰入金此花区役所</v>
      </c>
    </row>
    <row r="846" spans="1:43" ht="26.4">
      <c r="A846" s="90">
        <f t="shared" si="1014"/>
        <v>839</v>
      </c>
      <c r="B846" s="45"/>
      <c r="C846" s="45"/>
      <c r="D846" s="45"/>
      <c r="E846" s="135"/>
      <c r="F846" s="107"/>
      <c r="G846" s="47" t="s">
        <v>1009</v>
      </c>
      <c r="H846" s="41">
        <v>0</v>
      </c>
      <c r="I846" s="41"/>
      <c r="J846" s="41">
        <f t="shared" ref="J846" si="1015">+I846-H846</f>
        <v>0</v>
      </c>
      <c r="K846" s="42"/>
      <c r="L846" s="121"/>
      <c r="M846" s="115" t="str">
        <f t="shared" si="1013"/>
        <v/>
      </c>
      <c r="N846" s="29" t="str">
        <f t="shared" si="1000"/>
        <v>-</v>
      </c>
      <c r="O846" s="29" t="str">
        <f t="shared" si="1001"/>
        <v>-</v>
      </c>
      <c r="P846" s="29" t="str">
        <f t="shared" si="1002"/>
        <v>-</v>
      </c>
      <c r="Q846" s="29" t="str">
        <f t="shared" si="1003"/>
        <v>-</v>
      </c>
      <c r="R846" s="29" t="str">
        <f t="shared" si="1004"/>
        <v>-</v>
      </c>
      <c r="U846" s="9" t="s">
        <v>1106</v>
      </c>
      <c r="V846" s="136" t="str">
        <f t="shared" si="982"/>
        <v>住吉区役所</v>
      </c>
      <c r="X846" s="9">
        <f t="shared" si="983"/>
        <v>1</v>
      </c>
      <c r="Y846" s="9">
        <f t="shared" si="984"/>
        <v>1</v>
      </c>
      <c r="Z846" s="9">
        <f t="shared" si="985"/>
        <v>1</v>
      </c>
      <c r="AA846" s="9">
        <f t="shared" si="986"/>
        <v>1</v>
      </c>
      <c r="AB846" s="11" t="str">
        <f t="shared" si="987"/>
        <v xml:space="preserve">②
</v>
      </c>
      <c r="AD846" s="43">
        <f t="shared" si="988"/>
        <v>0</v>
      </c>
      <c r="AE846" s="43">
        <f t="shared" si="989"/>
        <v>0</v>
      </c>
      <c r="AF846" s="43">
        <f t="shared" si="990"/>
        <v>0</v>
      </c>
      <c r="AH846" s="12" t="str">
        <f t="shared" si="1005"/>
        <v>21款　繰入金</v>
      </c>
      <c r="AI846" s="12" t="str">
        <f t="shared" si="1006"/>
        <v>3項　蓄積基金繰入金</v>
      </c>
      <c r="AJ846" s="12" t="str">
        <f t="shared" si="1007"/>
        <v>20目　駐車対策推進基金繰入金</v>
      </c>
      <c r="AK846" s="12" t="str">
        <f t="shared" si="1008"/>
        <v>事項</v>
      </c>
      <c r="AM846" s="12">
        <f t="shared" si="1009"/>
        <v>0</v>
      </c>
      <c r="AP846" s="12" t="str">
        <f t="shared" si="1010"/>
        <v>21款　繰入金3項　蓄積基金繰入金20目　駐車対策推進基金繰入金1節　駐車対策推進基金繰入金</v>
      </c>
      <c r="AQ846" s="9" t="str">
        <f t="shared" si="1011"/>
        <v>21款　繰入金3項　蓄積基金繰入金20目　駐車対策推進基金繰入金1節　駐車対策推進基金繰入金住吉区役所</v>
      </c>
    </row>
    <row r="847" spans="1:43" ht="26.4">
      <c r="A847" s="90">
        <f t="shared" si="1014"/>
        <v>840</v>
      </c>
      <c r="B847" s="45"/>
      <c r="C847" s="45"/>
      <c r="D847" s="45"/>
      <c r="E847" s="135"/>
      <c r="F847" s="107"/>
      <c r="G847" s="47" t="s">
        <v>947</v>
      </c>
      <c r="H847" s="41">
        <v>284</v>
      </c>
      <c r="I847" s="41"/>
      <c r="J847" s="41">
        <f t="shared" si="1012"/>
        <v>-284</v>
      </c>
      <c r="K847" s="42"/>
      <c r="L847" s="121"/>
      <c r="M847" s="115" t="str">
        <f t="shared" si="1013"/>
        <v/>
      </c>
      <c r="N847" s="29" t="str">
        <f t="shared" si="1000"/>
        <v>-</v>
      </c>
      <c r="O847" s="29" t="str">
        <f t="shared" si="1001"/>
        <v>-</v>
      </c>
      <c r="P847" s="29" t="str">
        <f t="shared" si="1002"/>
        <v>-</v>
      </c>
      <c r="Q847" s="29" t="str">
        <f t="shared" si="1003"/>
        <v>-</v>
      </c>
      <c r="R847" s="29" t="str">
        <f t="shared" si="1004"/>
        <v>-</v>
      </c>
      <c r="U847" s="9" t="s">
        <v>1106</v>
      </c>
      <c r="V847" s="136" t="str">
        <f t="shared" ref="V847:V909" si="1016">IF(G847&lt;&gt;"",G847,"")</f>
        <v>平野区役所</v>
      </c>
      <c r="X847" s="9">
        <f t="shared" ref="X847:X909" si="1017">IF(LENB(D847)/2&gt;13.5,2,1)</f>
        <v>1</v>
      </c>
      <c r="Y847" s="9">
        <f t="shared" ref="Y847:Y909" si="1018">IF(LENB(E847)/2&gt;26.5,3,IF(LENB(E847)/2&gt;13.5,2,1))</f>
        <v>1</v>
      </c>
      <c r="Z847" s="9">
        <f t="shared" ref="Z847:Z909" si="1019">IF(LENB(F847)/2&gt;51,4,IF(LENB(F847)/2&gt;34,3,IF(LENB(F847)/2&gt;17,2,1)))</f>
        <v>1</v>
      </c>
      <c r="AA847" s="9">
        <f t="shared" ref="AA847:AA909" si="1020">MAX(X847:Z847)</f>
        <v>1</v>
      </c>
      <c r="AB847" s="11" t="str">
        <f t="shared" ref="AB847:AB909" si="1021">IF(AA847=4,"⑤"&amp;CHAR(10)&amp;CHAR(10)&amp;CHAR(10)&amp;CHAR(10),IF(AA847=3,"④"&amp;CHAR(10)&amp;CHAR(10)&amp;CHAR(10),IF(AA847=2,"③"&amp;CHAR(10)&amp;CHAR(10),"②"&amp;CHAR(10))))</f>
        <v xml:space="preserve">②
</v>
      </c>
      <c r="AD847" s="43">
        <f t="shared" ref="AD847:AD909" si="1022">LENB(D847)/2</f>
        <v>0</v>
      </c>
      <c r="AE847" s="43">
        <f t="shared" ref="AE847:AE909" si="1023">LENB(E847)/2</f>
        <v>0</v>
      </c>
      <c r="AF847" s="43">
        <f t="shared" ref="AF847:AF909" si="1024">LENB(F847)/2</f>
        <v>0</v>
      </c>
      <c r="AH847" s="12" t="str">
        <f t="shared" si="1005"/>
        <v>21款　繰入金</v>
      </c>
      <c r="AI847" s="12" t="str">
        <f t="shared" si="1006"/>
        <v>3項　蓄積基金繰入金</v>
      </c>
      <c r="AJ847" s="12" t="str">
        <f t="shared" si="1007"/>
        <v>20目　駐車対策推進基金繰入金</v>
      </c>
      <c r="AK847" s="12" t="str">
        <f t="shared" si="1008"/>
        <v>事項</v>
      </c>
      <c r="AM847" s="12">
        <f t="shared" si="1009"/>
        <v>0</v>
      </c>
      <c r="AP847" s="12" t="str">
        <f t="shared" si="1010"/>
        <v>21款　繰入金3項　蓄積基金繰入金20目　駐車対策推進基金繰入金1節　駐車対策推進基金繰入金</v>
      </c>
      <c r="AQ847" s="9" t="str">
        <f t="shared" si="1011"/>
        <v>21款　繰入金3項　蓄積基金繰入金20目　駐車対策推進基金繰入金1節　駐車対策推進基金繰入金平野区役所</v>
      </c>
    </row>
    <row r="848" spans="1:43" ht="26.4">
      <c r="A848" s="90">
        <f t="shared" si="1014"/>
        <v>841</v>
      </c>
      <c r="B848" s="45"/>
      <c r="C848" s="45"/>
      <c r="D848" s="45"/>
      <c r="E848" s="135"/>
      <c r="F848" s="107"/>
      <c r="G848" s="47" t="s">
        <v>607</v>
      </c>
      <c r="H848" s="41">
        <v>294</v>
      </c>
      <c r="I848" s="41"/>
      <c r="J848" s="41">
        <f t="shared" si="1012"/>
        <v>-294</v>
      </c>
      <c r="K848" s="42"/>
      <c r="L848" s="121"/>
      <c r="M848" s="115" t="str">
        <f t="shared" si="1013"/>
        <v/>
      </c>
      <c r="N848" s="29" t="str">
        <f t="shared" si="1000"/>
        <v>-</v>
      </c>
      <c r="O848" s="29" t="str">
        <f t="shared" si="1001"/>
        <v>-</v>
      </c>
      <c r="P848" s="29" t="str">
        <f t="shared" si="1002"/>
        <v>-</v>
      </c>
      <c r="Q848" s="29" t="str">
        <f t="shared" si="1003"/>
        <v>-</v>
      </c>
      <c r="R848" s="29" t="str">
        <f t="shared" si="1004"/>
        <v>-</v>
      </c>
      <c r="U848" s="9" t="s">
        <v>1106</v>
      </c>
      <c r="V848" s="136" t="str">
        <f t="shared" si="1016"/>
        <v>西成区役所</v>
      </c>
      <c r="X848" s="9">
        <f t="shared" si="1017"/>
        <v>1</v>
      </c>
      <c r="Y848" s="9">
        <f t="shared" si="1018"/>
        <v>1</v>
      </c>
      <c r="Z848" s="9">
        <f t="shared" si="1019"/>
        <v>1</v>
      </c>
      <c r="AA848" s="9">
        <f t="shared" si="1020"/>
        <v>1</v>
      </c>
      <c r="AB848" s="11" t="str">
        <f t="shared" si="1021"/>
        <v xml:space="preserve">②
</v>
      </c>
      <c r="AD848" s="43">
        <f t="shared" si="1022"/>
        <v>0</v>
      </c>
      <c r="AE848" s="43">
        <f t="shared" si="1023"/>
        <v>0</v>
      </c>
      <c r="AF848" s="43">
        <f t="shared" si="1024"/>
        <v>0</v>
      </c>
      <c r="AH848" s="12" t="str">
        <f t="shared" si="1005"/>
        <v>21款　繰入金</v>
      </c>
      <c r="AI848" s="12" t="str">
        <f t="shared" si="1006"/>
        <v>3項　蓄積基金繰入金</v>
      </c>
      <c r="AJ848" s="12" t="str">
        <f t="shared" si="1007"/>
        <v>20目　駐車対策推進基金繰入金</v>
      </c>
      <c r="AK848" s="12" t="str">
        <f t="shared" si="1008"/>
        <v>事項</v>
      </c>
      <c r="AM848" s="12">
        <f t="shared" si="1009"/>
        <v>0</v>
      </c>
      <c r="AP848" s="12" t="str">
        <f t="shared" si="1010"/>
        <v>21款　繰入金3項　蓄積基金繰入金20目　駐車対策推進基金繰入金1節　駐車対策推進基金繰入金</v>
      </c>
      <c r="AQ848" s="9" t="str">
        <f t="shared" si="1011"/>
        <v>21款　繰入金3項　蓄積基金繰入金20目　駐車対策推進基金繰入金1節　駐車対策推進基金繰入金西成区役所</v>
      </c>
    </row>
    <row r="849" spans="1:43" ht="39.6">
      <c r="A849" s="90">
        <f t="shared" si="1014"/>
        <v>842</v>
      </c>
      <c r="B849" s="45"/>
      <c r="C849" s="45"/>
      <c r="D849" s="331" t="s">
        <v>1159</v>
      </c>
      <c r="E849" s="333"/>
      <c r="F849" s="46"/>
      <c r="G849" s="47"/>
      <c r="H849" s="41">
        <f>SUM(H850)</f>
        <v>95482</v>
      </c>
      <c r="I849" s="41">
        <f>SUM(I850)</f>
        <v>0</v>
      </c>
      <c r="J849" s="41">
        <f t="shared" si="1012"/>
        <v>-95482</v>
      </c>
      <c r="K849" s="42"/>
      <c r="L849" s="121"/>
      <c r="M849" s="115" t="str">
        <f t="shared" si="1013"/>
        <v/>
      </c>
      <c r="N849" s="29" t="str">
        <f t="shared" si="1000"/>
        <v>-</v>
      </c>
      <c r="O849" s="29" t="str">
        <f t="shared" si="1001"/>
        <v>-</v>
      </c>
      <c r="P849" s="29" t="str">
        <f t="shared" si="1002"/>
        <v>目</v>
      </c>
      <c r="Q849" s="29" t="str">
        <f t="shared" si="1003"/>
        <v>-</v>
      </c>
      <c r="R849" s="29" t="str">
        <f t="shared" si="1004"/>
        <v>-</v>
      </c>
      <c r="U849" s="9" t="s">
        <v>1106</v>
      </c>
      <c r="V849" s="136" t="str">
        <f t="shared" si="1016"/>
        <v/>
      </c>
      <c r="X849" s="9">
        <f t="shared" si="1017"/>
        <v>2</v>
      </c>
      <c r="Y849" s="9">
        <f t="shared" si="1018"/>
        <v>1</v>
      </c>
      <c r="Z849" s="9">
        <f t="shared" si="1019"/>
        <v>1</v>
      </c>
      <c r="AA849" s="9">
        <f t="shared" si="1020"/>
        <v>2</v>
      </c>
      <c r="AB849" s="11" t="str">
        <f t="shared" si="1021"/>
        <v xml:space="preserve">③
</v>
      </c>
      <c r="AD849" s="43">
        <f t="shared" si="1022"/>
        <v>16</v>
      </c>
      <c r="AE849" s="43">
        <f t="shared" si="1023"/>
        <v>0</v>
      </c>
      <c r="AF849" s="43">
        <f t="shared" si="1024"/>
        <v>0</v>
      </c>
      <c r="AH849" s="12" t="str">
        <f t="shared" si="1005"/>
        <v>21款　繰入金</v>
      </c>
      <c r="AI849" s="12" t="str">
        <f t="shared" si="1006"/>
        <v>3項　蓄積基金繰入金</v>
      </c>
      <c r="AJ849" s="12" t="str">
        <f t="shared" si="1007"/>
        <v>21目　土地区画整理事業基金繰入金</v>
      </c>
      <c r="AK849" s="12">
        <f t="shared" si="1008"/>
        <v>0</v>
      </c>
      <c r="AM849" s="12" t="str">
        <f t="shared" si="1009"/>
        <v>21款　繰入金3項　蓄積基金繰入金21目　土地区画整理事業基金繰入金</v>
      </c>
      <c r="AP849" s="12" t="str">
        <f t="shared" si="1010"/>
        <v>21款　繰入金3項　蓄積基金繰入金21目　土地区画整理事業基金繰入金</v>
      </c>
      <c r="AQ849" s="9" t="str">
        <f t="shared" si="1011"/>
        <v>21款　繰入金3項　蓄積基金繰入金21目　土地区画整理事業基金繰入金</v>
      </c>
    </row>
    <row r="850" spans="1:43" ht="39.6">
      <c r="A850" s="90">
        <f t="shared" si="1014"/>
        <v>843</v>
      </c>
      <c r="B850" s="45"/>
      <c r="C850" s="45"/>
      <c r="D850" s="44"/>
      <c r="E850" s="107" t="s">
        <v>704</v>
      </c>
      <c r="F850" s="107" t="s">
        <v>668</v>
      </c>
      <c r="G850" s="47" t="s">
        <v>111</v>
      </c>
      <c r="H850" s="41">
        <v>95482</v>
      </c>
      <c r="I850" s="41"/>
      <c r="J850" s="41">
        <f t="shared" si="1012"/>
        <v>-95482</v>
      </c>
      <c r="K850" s="42"/>
      <c r="L850" s="121"/>
      <c r="M850" s="115" t="str">
        <f t="shared" si="1013"/>
        <v/>
      </c>
      <c r="N850" s="29" t="str">
        <f t="shared" si="1000"/>
        <v>-</v>
      </c>
      <c r="O850" s="29" t="str">
        <f t="shared" si="1001"/>
        <v>-</v>
      </c>
      <c r="P850" s="29" t="str">
        <f t="shared" si="1002"/>
        <v>-</v>
      </c>
      <c r="Q850" s="29" t="str">
        <f t="shared" si="1003"/>
        <v>節</v>
      </c>
      <c r="R850" s="29" t="str">
        <f t="shared" si="1004"/>
        <v>事項</v>
      </c>
      <c r="U850" s="9" t="s">
        <v>1106</v>
      </c>
      <c r="V850" s="136" t="str">
        <f t="shared" si="1016"/>
        <v>都市整備局</v>
      </c>
      <c r="X850" s="9">
        <f t="shared" si="1017"/>
        <v>1</v>
      </c>
      <c r="Y850" s="9">
        <f t="shared" si="1018"/>
        <v>2</v>
      </c>
      <c r="Z850" s="9">
        <f t="shared" si="1019"/>
        <v>1</v>
      </c>
      <c r="AA850" s="9">
        <f t="shared" si="1020"/>
        <v>2</v>
      </c>
      <c r="AB850" s="11" t="str">
        <f t="shared" si="1021"/>
        <v xml:space="preserve">③
</v>
      </c>
      <c r="AD850" s="43">
        <f t="shared" si="1022"/>
        <v>0</v>
      </c>
      <c r="AE850" s="43">
        <f t="shared" si="1023"/>
        <v>15.5</v>
      </c>
      <c r="AF850" s="43">
        <f t="shared" si="1024"/>
        <v>16</v>
      </c>
      <c r="AH850" s="12" t="str">
        <f t="shared" si="1005"/>
        <v>21款　繰入金</v>
      </c>
      <c r="AI850" s="12" t="str">
        <f t="shared" si="1006"/>
        <v>3項　蓄積基金繰入金</v>
      </c>
      <c r="AJ850" s="12" t="str">
        <f t="shared" si="1007"/>
        <v>21目　土地区画整理事業基金繰入金</v>
      </c>
      <c r="AK850" s="12" t="str">
        <f t="shared" si="1008"/>
        <v>1節　土地区画整理事業基金繰入金</v>
      </c>
      <c r="AM850" s="12" t="str">
        <f t="shared" si="1009"/>
        <v>21款　繰入金3項　蓄積基金繰入金21目　土地区画整理事業基金繰入金1節　土地区画整理事業基金繰入金</v>
      </c>
      <c r="AP850" s="12" t="str">
        <f t="shared" si="1010"/>
        <v>21款　繰入金3項　蓄積基金繰入金21目　土地区画整理事業基金繰入金1節　土地区画整理事業基金繰入金</v>
      </c>
      <c r="AQ850" s="9" t="str">
        <f t="shared" si="1011"/>
        <v>21款　繰入金3項　蓄積基金繰入金21目　土地区画整理事業基金繰入金1節　土地区画整理事業基金繰入金都市整備局</v>
      </c>
    </row>
    <row r="851" spans="1:43" ht="26.4">
      <c r="A851" s="90">
        <f t="shared" si="1014"/>
        <v>844</v>
      </c>
      <c r="B851" s="45"/>
      <c r="C851" s="45"/>
      <c r="D851" s="331" t="s">
        <v>1160</v>
      </c>
      <c r="E851" s="333"/>
      <c r="F851" s="46"/>
      <c r="G851" s="47"/>
      <c r="H851" s="41">
        <f>SUM(H852)</f>
        <v>38949</v>
      </c>
      <c r="I851" s="41">
        <f>SUM(I852)</f>
        <v>0</v>
      </c>
      <c r="J851" s="41">
        <f t="shared" si="1012"/>
        <v>-38949</v>
      </c>
      <c r="K851" s="42"/>
      <c r="L851" s="121"/>
      <c r="M851" s="115" t="str">
        <f t="shared" si="1013"/>
        <v/>
      </c>
      <c r="N851" s="29" t="str">
        <f t="shared" si="1000"/>
        <v>-</v>
      </c>
      <c r="O851" s="29" t="str">
        <f t="shared" si="1001"/>
        <v>-</v>
      </c>
      <c r="P851" s="29" t="str">
        <f t="shared" si="1002"/>
        <v>目</v>
      </c>
      <c r="Q851" s="29" t="str">
        <f t="shared" si="1003"/>
        <v>-</v>
      </c>
      <c r="R851" s="29" t="str">
        <f t="shared" si="1004"/>
        <v>-</v>
      </c>
      <c r="U851" s="9" t="s">
        <v>1106</v>
      </c>
      <c r="V851" s="136" t="str">
        <f t="shared" si="1016"/>
        <v/>
      </c>
      <c r="X851" s="9">
        <f t="shared" si="1017"/>
        <v>1</v>
      </c>
      <c r="Y851" s="9">
        <f t="shared" si="1018"/>
        <v>1</v>
      </c>
      <c r="Z851" s="9">
        <f t="shared" si="1019"/>
        <v>1</v>
      </c>
      <c r="AA851" s="9">
        <f t="shared" si="1020"/>
        <v>1</v>
      </c>
      <c r="AB851" s="11" t="str">
        <f t="shared" si="1021"/>
        <v xml:space="preserve">②
</v>
      </c>
      <c r="AD851" s="43">
        <f t="shared" si="1022"/>
        <v>13</v>
      </c>
      <c r="AE851" s="43">
        <f t="shared" si="1023"/>
        <v>0</v>
      </c>
      <c r="AF851" s="43">
        <f t="shared" si="1024"/>
        <v>0</v>
      </c>
      <c r="AH851" s="12" t="str">
        <f t="shared" si="1005"/>
        <v>21款　繰入金</v>
      </c>
      <c r="AI851" s="12" t="str">
        <f t="shared" si="1006"/>
        <v>3項　蓄積基金繰入金</v>
      </c>
      <c r="AJ851" s="12" t="str">
        <f t="shared" si="1007"/>
        <v>22目　大阪港振興基金繰入金</v>
      </c>
      <c r="AK851" s="12">
        <f t="shared" si="1008"/>
        <v>0</v>
      </c>
      <c r="AM851" s="12" t="str">
        <f t="shared" si="1009"/>
        <v>21款　繰入金3項　蓄積基金繰入金22目　大阪港振興基金繰入金</v>
      </c>
      <c r="AP851" s="12" t="str">
        <f t="shared" si="1010"/>
        <v>21款　繰入金3項　蓄積基金繰入金22目　大阪港振興基金繰入金</v>
      </c>
      <c r="AQ851" s="9" t="str">
        <f t="shared" si="1011"/>
        <v>21款　繰入金3項　蓄積基金繰入金22目　大阪港振興基金繰入金</v>
      </c>
    </row>
    <row r="852" spans="1:43" ht="26.4">
      <c r="A852" s="90">
        <f t="shared" si="1014"/>
        <v>845</v>
      </c>
      <c r="B852" s="45"/>
      <c r="C852" s="45"/>
      <c r="D852" s="44"/>
      <c r="E852" s="135" t="s">
        <v>333</v>
      </c>
      <c r="F852" s="46" t="s">
        <v>559</v>
      </c>
      <c r="G852" s="47"/>
      <c r="H852" s="41">
        <f>SUM(H853:H854)</f>
        <v>38949</v>
      </c>
      <c r="I852" s="41">
        <f>SUM(I853:I854)</f>
        <v>0</v>
      </c>
      <c r="J852" s="41">
        <f t="shared" si="1012"/>
        <v>-38949</v>
      </c>
      <c r="K852" s="42"/>
      <c r="L852" s="121"/>
      <c r="M852" s="115" t="str">
        <f t="shared" si="1013"/>
        <v/>
      </c>
      <c r="N852" s="29" t="str">
        <f t="shared" si="1000"/>
        <v>-</v>
      </c>
      <c r="O852" s="29" t="str">
        <f t="shared" si="1001"/>
        <v>-</v>
      </c>
      <c r="P852" s="29" t="str">
        <f t="shared" si="1002"/>
        <v>-</v>
      </c>
      <c r="Q852" s="29" t="str">
        <f t="shared" si="1003"/>
        <v>節</v>
      </c>
      <c r="R852" s="29" t="str">
        <f t="shared" si="1004"/>
        <v>事項</v>
      </c>
      <c r="U852" s="9" t="s">
        <v>1106</v>
      </c>
      <c r="V852" s="136" t="str">
        <f t="shared" si="1016"/>
        <v/>
      </c>
      <c r="X852" s="9">
        <f t="shared" si="1017"/>
        <v>1</v>
      </c>
      <c r="Y852" s="9">
        <f t="shared" si="1018"/>
        <v>1</v>
      </c>
      <c r="Z852" s="9">
        <f t="shared" si="1019"/>
        <v>1</v>
      </c>
      <c r="AA852" s="9">
        <f t="shared" si="1020"/>
        <v>1</v>
      </c>
      <c r="AB852" s="11" t="str">
        <f t="shared" si="1021"/>
        <v xml:space="preserve">②
</v>
      </c>
      <c r="AD852" s="43">
        <f t="shared" si="1022"/>
        <v>0</v>
      </c>
      <c r="AE852" s="43">
        <f t="shared" si="1023"/>
        <v>12.5</v>
      </c>
      <c r="AF852" s="43">
        <f t="shared" si="1024"/>
        <v>13</v>
      </c>
      <c r="AH852" s="12" t="str">
        <f t="shared" si="1005"/>
        <v>21款　繰入金</v>
      </c>
      <c r="AI852" s="12" t="str">
        <f t="shared" si="1006"/>
        <v>3項　蓄積基金繰入金</v>
      </c>
      <c r="AJ852" s="12" t="str">
        <f t="shared" si="1007"/>
        <v>22目　大阪港振興基金繰入金</v>
      </c>
      <c r="AK852" s="12" t="str">
        <f t="shared" si="1008"/>
        <v>1節　大阪港振興基金繰入金</v>
      </c>
      <c r="AM852" s="12" t="str">
        <f t="shared" si="1009"/>
        <v>21款　繰入金3項　蓄積基金繰入金22目　大阪港振興基金繰入金1節　大阪港振興基金繰入金</v>
      </c>
      <c r="AP852" s="12" t="str">
        <f t="shared" si="1010"/>
        <v>21款　繰入金3項　蓄積基金繰入金22目　大阪港振興基金繰入金1節　大阪港振興基金繰入金</v>
      </c>
      <c r="AQ852" s="9" t="str">
        <f t="shared" si="1011"/>
        <v>21款　繰入金3項　蓄積基金繰入金22目　大阪港振興基金繰入金1節　大阪港振興基金繰入金</v>
      </c>
    </row>
    <row r="853" spans="1:43" ht="26.4">
      <c r="A853" s="90">
        <f t="shared" si="1014"/>
        <v>846</v>
      </c>
      <c r="B853" s="45"/>
      <c r="C853" s="45"/>
      <c r="D853" s="45"/>
      <c r="E853" s="135"/>
      <c r="F853" s="46"/>
      <c r="G853" s="47" t="s">
        <v>101</v>
      </c>
      <c r="H853" s="41">
        <v>31300</v>
      </c>
      <c r="I853" s="41"/>
      <c r="J853" s="41">
        <f t="shared" si="1012"/>
        <v>-31300</v>
      </c>
      <c r="K853" s="42"/>
      <c r="L853" s="121"/>
      <c r="M853" s="115" t="str">
        <f t="shared" si="1013"/>
        <v/>
      </c>
      <c r="N853" s="29" t="str">
        <f t="shared" si="1000"/>
        <v>-</v>
      </c>
      <c r="O853" s="29" t="str">
        <f t="shared" si="1001"/>
        <v>-</v>
      </c>
      <c r="P853" s="29" t="str">
        <f t="shared" si="1002"/>
        <v>-</v>
      </c>
      <c r="Q853" s="29" t="str">
        <f t="shared" si="1003"/>
        <v>-</v>
      </c>
      <c r="R853" s="29" t="str">
        <f t="shared" si="1004"/>
        <v>-</v>
      </c>
      <c r="U853" s="9" t="s">
        <v>1106</v>
      </c>
      <c r="V853" s="136" t="str">
        <f t="shared" si="1016"/>
        <v>経済戦略局</v>
      </c>
      <c r="X853" s="9">
        <f t="shared" si="1017"/>
        <v>1</v>
      </c>
      <c r="Y853" s="9">
        <f t="shared" si="1018"/>
        <v>1</v>
      </c>
      <c r="Z853" s="9">
        <f t="shared" si="1019"/>
        <v>1</v>
      </c>
      <c r="AA853" s="9">
        <f t="shared" si="1020"/>
        <v>1</v>
      </c>
      <c r="AB853" s="11" t="str">
        <f t="shared" si="1021"/>
        <v xml:space="preserve">②
</v>
      </c>
      <c r="AD853" s="43">
        <f t="shared" si="1022"/>
        <v>0</v>
      </c>
      <c r="AE853" s="43">
        <f t="shared" si="1023"/>
        <v>0</v>
      </c>
      <c r="AF853" s="43">
        <f t="shared" si="1024"/>
        <v>0</v>
      </c>
      <c r="AH853" s="12" t="str">
        <f t="shared" si="1005"/>
        <v>21款　繰入金</v>
      </c>
      <c r="AI853" s="12" t="str">
        <f t="shared" si="1006"/>
        <v>3項　蓄積基金繰入金</v>
      </c>
      <c r="AJ853" s="12" t="str">
        <f t="shared" si="1007"/>
        <v>22目　大阪港振興基金繰入金</v>
      </c>
      <c r="AK853" s="12" t="str">
        <f t="shared" si="1008"/>
        <v>事項</v>
      </c>
      <c r="AM853" s="12">
        <f t="shared" si="1009"/>
        <v>0</v>
      </c>
      <c r="AP853" s="12" t="str">
        <f t="shared" si="1010"/>
        <v>21款　繰入金3項　蓄積基金繰入金22目　大阪港振興基金繰入金1節　大阪港振興基金繰入金</v>
      </c>
      <c r="AQ853" s="9" t="str">
        <f t="shared" si="1011"/>
        <v>21款　繰入金3項　蓄積基金繰入金22目　大阪港振興基金繰入金1節　大阪港振興基金繰入金経済戦略局</v>
      </c>
    </row>
    <row r="854" spans="1:43" ht="26.4">
      <c r="A854" s="90">
        <f t="shared" si="1014"/>
        <v>847</v>
      </c>
      <c r="B854" s="45"/>
      <c r="C854" s="45"/>
      <c r="D854" s="48"/>
      <c r="E854" s="135"/>
      <c r="F854" s="46"/>
      <c r="G854" s="47" t="s">
        <v>492</v>
      </c>
      <c r="H854" s="41">
        <v>7649</v>
      </c>
      <c r="I854" s="41"/>
      <c r="J854" s="41">
        <f t="shared" si="1012"/>
        <v>-7649</v>
      </c>
      <c r="K854" s="42"/>
      <c r="L854" s="121"/>
      <c r="M854" s="115" t="str">
        <f t="shared" si="1013"/>
        <v/>
      </c>
      <c r="N854" s="29" t="str">
        <f t="shared" si="1000"/>
        <v>-</v>
      </c>
      <c r="O854" s="29" t="str">
        <f t="shared" si="1001"/>
        <v>-</v>
      </c>
      <c r="P854" s="29" t="str">
        <f t="shared" si="1002"/>
        <v>-</v>
      </c>
      <c r="Q854" s="29" t="str">
        <f t="shared" si="1003"/>
        <v>-</v>
      </c>
      <c r="R854" s="29" t="str">
        <f t="shared" si="1004"/>
        <v>-</v>
      </c>
      <c r="U854" s="9" t="s">
        <v>1106</v>
      </c>
      <c r="V854" s="136" t="str">
        <f t="shared" si="1016"/>
        <v>港湾局</v>
      </c>
      <c r="X854" s="9">
        <f t="shared" si="1017"/>
        <v>1</v>
      </c>
      <c r="Y854" s="9">
        <f t="shared" si="1018"/>
        <v>1</v>
      </c>
      <c r="Z854" s="9">
        <f t="shared" si="1019"/>
        <v>1</v>
      </c>
      <c r="AA854" s="9">
        <f t="shared" si="1020"/>
        <v>1</v>
      </c>
      <c r="AB854" s="11" t="str">
        <f t="shared" si="1021"/>
        <v xml:space="preserve">②
</v>
      </c>
      <c r="AD854" s="43">
        <f t="shared" si="1022"/>
        <v>0</v>
      </c>
      <c r="AE854" s="43">
        <f t="shared" si="1023"/>
        <v>0</v>
      </c>
      <c r="AF854" s="43">
        <f t="shared" si="1024"/>
        <v>0</v>
      </c>
      <c r="AH854" s="12" t="str">
        <f t="shared" si="1005"/>
        <v>21款　繰入金</v>
      </c>
      <c r="AI854" s="12" t="str">
        <f t="shared" si="1006"/>
        <v>3項　蓄積基金繰入金</v>
      </c>
      <c r="AJ854" s="12" t="str">
        <f t="shared" si="1007"/>
        <v>22目　大阪港振興基金繰入金</v>
      </c>
      <c r="AK854" s="12" t="str">
        <f t="shared" si="1008"/>
        <v>事項</v>
      </c>
      <c r="AM854" s="12">
        <f t="shared" si="1009"/>
        <v>0</v>
      </c>
      <c r="AP854" s="12" t="str">
        <f t="shared" si="1010"/>
        <v>21款　繰入金3項　蓄積基金繰入金22目　大阪港振興基金繰入金1節　大阪港振興基金繰入金</v>
      </c>
      <c r="AQ854" s="9" t="str">
        <f t="shared" si="1011"/>
        <v>21款　繰入金3項　蓄積基金繰入金22目　大阪港振興基金繰入金1節　大阪港振興基金繰入金港湾局</v>
      </c>
    </row>
    <row r="855" spans="1:43" ht="27" customHeight="1">
      <c r="A855" s="90">
        <f t="shared" si="1014"/>
        <v>848</v>
      </c>
      <c r="B855" s="45"/>
      <c r="C855" s="45"/>
      <c r="D855" s="331" t="s">
        <v>1161</v>
      </c>
      <c r="E855" s="333"/>
      <c r="F855" s="46"/>
      <c r="G855" s="47"/>
      <c r="H855" s="41">
        <f>SUM(H856)</f>
        <v>3885</v>
      </c>
      <c r="I855" s="41">
        <f>SUM(I856)</f>
        <v>0</v>
      </c>
      <c r="J855" s="41">
        <f t="shared" si="1012"/>
        <v>-3885</v>
      </c>
      <c r="K855" s="42"/>
      <c r="L855" s="121"/>
      <c r="M855" s="115" t="str">
        <f t="shared" si="1013"/>
        <v/>
      </c>
      <c r="N855" s="29" t="str">
        <f t="shared" si="1000"/>
        <v>-</v>
      </c>
      <c r="O855" s="29" t="str">
        <f t="shared" si="1001"/>
        <v>-</v>
      </c>
      <c r="P855" s="29" t="str">
        <f t="shared" si="1002"/>
        <v>目</v>
      </c>
      <c r="Q855" s="29" t="str">
        <f t="shared" si="1003"/>
        <v>-</v>
      </c>
      <c r="R855" s="29" t="str">
        <f t="shared" si="1004"/>
        <v>-</v>
      </c>
      <c r="U855" s="9" t="s">
        <v>1106</v>
      </c>
      <c r="V855" s="136" t="str">
        <f t="shared" si="1016"/>
        <v/>
      </c>
      <c r="X855" s="9">
        <f t="shared" si="1017"/>
        <v>2</v>
      </c>
      <c r="Y855" s="9">
        <f t="shared" si="1018"/>
        <v>1</v>
      </c>
      <c r="Z855" s="9">
        <f t="shared" si="1019"/>
        <v>1</v>
      </c>
      <c r="AA855" s="9">
        <f t="shared" si="1020"/>
        <v>2</v>
      </c>
      <c r="AB855" s="11" t="str">
        <f t="shared" si="1021"/>
        <v xml:space="preserve">③
</v>
      </c>
      <c r="AD855" s="43">
        <f t="shared" si="1022"/>
        <v>14</v>
      </c>
      <c r="AE855" s="43">
        <f t="shared" si="1023"/>
        <v>0</v>
      </c>
      <c r="AF855" s="43">
        <f t="shared" si="1024"/>
        <v>0</v>
      </c>
      <c r="AH855" s="12" t="str">
        <f t="shared" si="1005"/>
        <v>21款　繰入金</v>
      </c>
      <c r="AI855" s="12" t="str">
        <f t="shared" si="1006"/>
        <v>3項　蓄積基金繰入金</v>
      </c>
      <c r="AJ855" s="12" t="str">
        <f t="shared" si="1007"/>
        <v>23目　田村教育振興基金繰入金</v>
      </c>
      <c r="AK855" s="12">
        <f t="shared" si="1008"/>
        <v>0</v>
      </c>
      <c r="AM855" s="12" t="str">
        <f t="shared" si="1009"/>
        <v>21款　繰入金3項　蓄積基金繰入金23目　田村教育振興基金繰入金</v>
      </c>
      <c r="AP855" s="12" t="str">
        <f t="shared" si="1010"/>
        <v>21款　繰入金3項　蓄積基金繰入金23目　田村教育振興基金繰入金</v>
      </c>
      <c r="AQ855" s="9" t="str">
        <f t="shared" si="1011"/>
        <v>21款　繰入金3項　蓄積基金繰入金23目　田村教育振興基金繰入金</v>
      </c>
    </row>
    <row r="856" spans="1:43" ht="26.4">
      <c r="A856" s="90">
        <f t="shared" si="1014"/>
        <v>849</v>
      </c>
      <c r="B856" s="45"/>
      <c r="C856" s="45"/>
      <c r="D856" s="103"/>
      <c r="E856" s="107" t="s">
        <v>334</v>
      </c>
      <c r="F856" s="107" t="s">
        <v>998</v>
      </c>
      <c r="G856" s="47" t="s">
        <v>974</v>
      </c>
      <c r="H856" s="41">
        <v>3885</v>
      </c>
      <c r="I856" s="41"/>
      <c r="J856" s="41">
        <f t="shared" si="1012"/>
        <v>-3885</v>
      </c>
      <c r="K856" s="42"/>
      <c r="L856" s="121"/>
      <c r="M856" s="115" t="str">
        <f t="shared" si="1013"/>
        <v/>
      </c>
      <c r="N856" s="29" t="str">
        <f t="shared" si="1000"/>
        <v>-</v>
      </c>
      <c r="O856" s="29" t="str">
        <f t="shared" si="1001"/>
        <v>-</v>
      </c>
      <c r="P856" s="29" t="str">
        <f t="shared" si="1002"/>
        <v>-</v>
      </c>
      <c r="Q856" s="29" t="str">
        <f t="shared" si="1003"/>
        <v>節</v>
      </c>
      <c r="R856" s="29" t="str">
        <f t="shared" si="1004"/>
        <v>事項</v>
      </c>
      <c r="U856" s="9" t="s">
        <v>1106</v>
      </c>
      <c r="V856" s="136" t="str">
        <f t="shared" si="1016"/>
        <v>教育委員会
事務局</v>
      </c>
      <c r="X856" s="9">
        <f t="shared" si="1017"/>
        <v>1</v>
      </c>
      <c r="Y856" s="9">
        <f t="shared" si="1018"/>
        <v>1</v>
      </c>
      <c r="Z856" s="9">
        <f t="shared" si="1019"/>
        <v>1</v>
      </c>
      <c r="AA856" s="9">
        <f t="shared" si="1020"/>
        <v>1</v>
      </c>
      <c r="AB856" s="11" t="str">
        <f t="shared" si="1021"/>
        <v xml:space="preserve">②
</v>
      </c>
      <c r="AD856" s="43">
        <f t="shared" si="1022"/>
        <v>0</v>
      </c>
      <c r="AE856" s="43">
        <f t="shared" si="1023"/>
        <v>13.5</v>
      </c>
      <c r="AF856" s="43">
        <f t="shared" si="1024"/>
        <v>14</v>
      </c>
      <c r="AH856" s="12" t="str">
        <f t="shared" si="1005"/>
        <v>21款　繰入金</v>
      </c>
      <c r="AI856" s="12" t="str">
        <f t="shared" si="1006"/>
        <v>3項　蓄積基金繰入金</v>
      </c>
      <c r="AJ856" s="12" t="str">
        <f t="shared" si="1007"/>
        <v>23目　田村教育振興基金繰入金</v>
      </c>
      <c r="AK856" s="12" t="str">
        <f t="shared" si="1008"/>
        <v>1節　田村教育振興基金繰入金</v>
      </c>
      <c r="AM856" s="12" t="str">
        <f t="shared" si="1009"/>
        <v>21款　繰入金3項　蓄積基金繰入金23目　田村教育振興基金繰入金1節　田村教育振興基金繰入金</v>
      </c>
      <c r="AP856" s="12" t="str">
        <f t="shared" si="1010"/>
        <v>21款　繰入金3項　蓄積基金繰入金23目　田村教育振興基金繰入金1節　田村教育振興基金繰入金</v>
      </c>
      <c r="AQ856" s="9" t="str">
        <f t="shared" si="1011"/>
        <v>21款　繰入金3項　蓄積基金繰入金23目　田村教育振興基金繰入金1節　田村教育振興基金繰入金教育委員会
事務局</v>
      </c>
    </row>
    <row r="857" spans="1:43" ht="26.4">
      <c r="A857" s="90">
        <f t="shared" si="1014"/>
        <v>850</v>
      </c>
      <c r="B857" s="45"/>
      <c r="C857" s="45"/>
      <c r="D857" s="331" t="s">
        <v>1162</v>
      </c>
      <c r="E857" s="333"/>
      <c r="F857" s="93"/>
      <c r="G857" s="94"/>
      <c r="H857" s="51">
        <f>SUM(H858)</f>
        <v>4643976</v>
      </c>
      <c r="I857" s="51">
        <f>SUM(I858)</f>
        <v>0</v>
      </c>
      <c r="J857" s="51">
        <f t="shared" si="1012"/>
        <v>-4643976</v>
      </c>
      <c r="K857" s="92"/>
      <c r="L857" s="122"/>
      <c r="M857" s="115" t="str">
        <f t="shared" si="1013"/>
        <v/>
      </c>
      <c r="N857" s="29" t="str">
        <f t="shared" si="1000"/>
        <v>-</v>
      </c>
      <c r="O857" s="29" t="str">
        <f t="shared" si="1001"/>
        <v>-</v>
      </c>
      <c r="P857" s="29" t="str">
        <f t="shared" si="1002"/>
        <v>目</v>
      </c>
      <c r="Q857" s="29" t="str">
        <f t="shared" si="1003"/>
        <v>-</v>
      </c>
      <c r="R857" s="29" t="str">
        <f t="shared" si="1004"/>
        <v>-</v>
      </c>
      <c r="U857" s="9" t="s">
        <v>1106</v>
      </c>
      <c r="V857" s="136" t="str">
        <f t="shared" si="1016"/>
        <v/>
      </c>
      <c r="X857" s="9">
        <f t="shared" si="1017"/>
        <v>1</v>
      </c>
      <c r="Y857" s="9">
        <f t="shared" si="1018"/>
        <v>1</v>
      </c>
      <c r="Z857" s="9">
        <f t="shared" si="1019"/>
        <v>1</v>
      </c>
      <c r="AA857" s="9">
        <f t="shared" si="1020"/>
        <v>1</v>
      </c>
      <c r="AB857" s="11" t="str">
        <f t="shared" si="1021"/>
        <v xml:space="preserve">②
</v>
      </c>
      <c r="AD857" s="43">
        <f t="shared" si="1022"/>
        <v>12</v>
      </c>
      <c r="AE857" s="43">
        <f t="shared" si="1023"/>
        <v>0</v>
      </c>
      <c r="AF857" s="43">
        <f t="shared" si="1024"/>
        <v>0</v>
      </c>
      <c r="AH857" s="12" t="str">
        <f t="shared" si="1005"/>
        <v>21款　繰入金</v>
      </c>
      <c r="AI857" s="12" t="str">
        <f t="shared" si="1006"/>
        <v>3項　蓄積基金繰入金</v>
      </c>
      <c r="AJ857" s="12" t="str">
        <f t="shared" si="1007"/>
        <v>24目　教育振興基金繰入金</v>
      </c>
      <c r="AK857" s="12">
        <f t="shared" si="1008"/>
        <v>0</v>
      </c>
      <c r="AM857" s="12" t="str">
        <f t="shared" si="1009"/>
        <v>21款　繰入金3項　蓄積基金繰入金24目　教育振興基金繰入金</v>
      </c>
      <c r="AP857" s="12" t="str">
        <f t="shared" si="1010"/>
        <v>21款　繰入金3項　蓄積基金繰入金24目　教育振興基金繰入金</v>
      </c>
      <c r="AQ857" s="9" t="str">
        <f t="shared" si="1011"/>
        <v>21款　繰入金3項　蓄積基金繰入金24目　教育振興基金繰入金</v>
      </c>
    </row>
    <row r="858" spans="1:43" ht="26.4">
      <c r="A858" s="90">
        <f t="shared" si="1014"/>
        <v>851</v>
      </c>
      <c r="B858" s="45"/>
      <c r="C858" s="45"/>
      <c r="D858" s="44"/>
      <c r="E858" s="107" t="s">
        <v>335</v>
      </c>
      <c r="F858" s="107" t="s">
        <v>999</v>
      </c>
      <c r="G858" s="47" t="s">
        <v>974</v>
      </c>
      <c r="H858" s="41">
        <v>4643976</v>
      </c>
      <c r="I858" s="41"/>
      <c r="J858" s="41">
        <f t="shared" si="1012"/>
        <v>-4643976</v>
      </c>
      <c r="K858" s="42"/>
      <c r="L858" s="121"/>
      <c r="M858" s="115" t="str">
        <f t="shared" si="1013"/>
        <v/>
      </c>
      <c r="N858" s="29" t="str">
        <f t="shared" si="1000"/>
        <v>-</v>
      </c>
      <c r="O858" s="29" t="str">
        <f t="shared" si="1001"/>
        <v>-</v>
      </c>
      <c r="P858" s="29" t="str">
        <f t="shared" si="1002"/>
        <v>-</v>
      </c>
      <c r="Q858" s="29" t="str">
        <f t="shared" si="1003"/>
        <v>節</v>
      </c>
      <c r="R858" s="29" t="str">
        <f t="shared" si="1004"/>
        <v>事項</v>
      </c>
      <c r="U858" s="9" t="s">
        <v>1106</v>
      </c>
      <c r="V858" s="136" t="str">
        <f t="shared" si="1016"/>
        <v>教育委員会
事務局</v>
      </c>
      <c r="X858" s="9">
        <f t="shared" si="1017"/>
        <v>1</v>
      </c>
      <c r="Y858" s="9">
        <f t="shared" si="1018"/>
        <v>1</v>
      </c>
      <c r="Z858" s="9">
        <f t="shared" si="1019"/>
        <v>1</v>
      </c>
      <c r="AA858" s="9">
        <f t="shared" si="1020"/>
        <v>1</v>
      </c>
      <c r="AB858" s="11" t="str">
        <f t="shared" si="1021"/>
        <v xml:space="preserve">②
</v>
      </c>
      <c r="AD858" s="43">
        <f t="shared" si="1022"/>
        <v>0</v>
      </c>
      <c r="AE858" s="43">
        <f t="shared" si="1023"/>
        <v>11.5</v>
      </c>
      <c r="AF858" s="43">
        <f t="shared" si="1024"/>
        <v>12</v>
      </c>
      <c r="AH858" s="12" t="str">
        <f t="shared" si="1005"/>
        <v>21款　繰入金</v>
      </c>
      <c r="AI858" s="12" t="str">
        <f t="shared" si="1006"/>
        <v>3項　蓄積基金繰入金</v>
      </c>
      <c r="AJ858" s="12" t="str">
        <f t="shared" si="1007"/>
        <v>24目　教育振興基金繰入金</v>
      </c>
      <c r="AK858" s="12" t="str">
        <f t="shared" si="1008"/>
        <v>1節　教育振興基金繰入金</v>
      </c>
      <c r="AM858" s="12" t="str">
        <f t="shared" si="1009"/>
        <v>21款　繰入金3項　蓄積基金繰入金24目　教育振興基金繰入金1節　教育振興基金繰入金</v>
      </c>
      <c r="AP858" s="12" t="str">
        <f t="shared" si="1010"/>
        <v>21款　繰入金3項　蓄積基金繰入金24目　教育振興基金繰入金1節　教育振興基金繰入金</v>
      </c>
      <c r="AQ858" s="9" t="str">
        <f t="shared" si="1011"/>
        <v>21款　繰入金3項　蓄積基金繰入金24目　教育振興基金繰入金1節　教育振興基金繰入金教育委員会
事務局</v>
      </c>
    </row>
    <row r="859" spans="1:43" ht="27" customHeight="1">
      <c r="A859" s="90">
        <f t="shared" si="1014"/>
        <v>852</v>
      </c>
      <c r="B859" s="45"/>
      <c r="C859" s="45"/>
      <c r="D859" s="331" t="s">
        <v>1163</v>
      </c>
      <c r="E859" s="333"/>
      <c r="F859" s="46"/>
      <c r="G859" s="47"/>
      <c r="H859" s="41">
        <f>SUM(H860)</f>
        <v>972346</v>
      </c>
      <c r="I859" s="41">
        <f>SUM(I860)</f>
        <v>0</v>
      </c>
      <c r="J859" s="41">
        <f t="shared" si="1012"/>
        <v>-972346</v>
      </c>
      <c r="K859" s="42"/>
      <c r="L859" s="121"/>
      <c r="M859" s="115" t="str">
        <f t="shared" si="1013"/>
        <v/>
      </c>
      <c r="N859" s="29" t="str">
        <f t="shared" si="1000"/>
        <v>-</v>
      </c>
      <c r="O859" s="29" t="str">
        <f t="shared" si="1001"/>
        <v>-</v>
      </c>
      <c r="P859" s="29" t="str">
        <f t="shared" si="1002"/>
        <v>目</v>
      </c>
      <c r="Q859" s="29" t="str">
        <f t="shared" si="1003"/>
        <v>-</v>
      </c>
      <c r="R859" s="29" t="str">
        <f t="shared" si="1004"/>
        <v>-</v>
      </c>
      <c r="U859" s="9" t="s">
        <v>1106</v>
      </c>
      <c r="V859" s="136" t="str">
        <f t="shared" si="1016"/>
        <v/>
      </c>
      <c r="X859" s="9">
        <f t="shared" si="1017"/>
        <v>2</v>
      </c>
      <c r="Y859" s="9">
        <f t="shared" si="1018"/>
        <v>1</v>
      </c>
      <c r="Z859" s="9">
        <f t="shared" si="1019"/>
        <v>1</v>
      </c>
      <c r="AA859" s="9">
        <f t="shared" si="1020"/>
        <v>2</v>
      </c>
      <c r="AB859" s="11" t="str">
        <f t="shared" si="1021"/>
        <v xml:space="preserve">③
</v>
      </c>
      <c r="AD859" s="43">
        <f t="shared" si="1022"/>
        <v>14</v>
      </c>
      <c r="AE859" s="43">
        <f t="shared" si="1023"/>
        <v>0</v>
      </c>
      <c r="AF859" s="43">
        <f t="shared" si="1024"/>
        <v>0</v>
      </c>
      <c r="AH859" s="12" t="str">
        <f t="shared" si="1005"/>
        <v>21款　繰入金</v>
      </c>
      <c r="AI859" s="12" t="str">
        <f t="shared" si="1006"/>
        <v>3項　蓄積基金繰入金</v>
      </c>
      <c r="AJ859" s="12" t="str">
        <f t="shared" si="1007"/>
        <v>25目　都市整備事業基金繰入金</v>
      </c>
      <c r="AK859" s="12">
        <f t="shared" si="1008"/>
        <v>0</v>
      </c>
      <c r="AM859" s="12" t="str">
        <f t="shared" si="1009"/>
        <v>21款　繰入金3項　蓄積基金繰入金25目　都市整備事業基金繰入金</v>
      </c>
      <c r="AP859" s="12" t="str">
        <f t="shared" si="1010"/>
        <v>21款　繰入金3項　蓄積基金繰入金25目　都市整備事業基金繰入金</v>
      </c>
      <c r="AQ859" s="9" t="str">
        <f t="shared" si="1011"/>
        <v>21款　繰入金3項　蓄積基金繰入金25目　都市整備事業基金繰入金</v>
      </c>
    </row>
    <row r="860" spans="1:43" ht="26.4">
      <c r="A860" s="90">
        <f t="shared" si="1014"/>
        <v>853</v>
      </c>
      <c r="B860" s="45"/>
      <c r="C860" s="45"/>
      <c r="D860" s="44"/>
      <c r="E860" s="107" t="s">
        <v>336</v>
      </c>
      <c r="F860" s="107" t="s">
        <v>560</v>
      </c>
      <c r="G860" s="47"/>
      <c r="H860" s="41">
        <f>SUM(H861:H863)</f>
        <v>972346</v>
      </c>
      <c r="I860" s="41">
        <f>SUM(I861:I863)</f>
        <v>0</v>
      </c>
      <c r="J860" s="41">
        <f t="shared" si="1012"/>
        <v>-972346</v>
      </c>
      <c r="K860" s="42"/>
      <c r="L860" s="121"/>
      <c r="M860" s="115" t="str">
        <f t="shared" si="1013"/>
        <v/>
      </c>
      <c r="N860" s="29" t="str">
        <f t="shared" si="1000"/>
        <v>-</v>
      </c>
      <c r="O860" s="29" t="str">
        <f t="shared" si="1001"/>
        <v>-</v>
      </c>
      <c r="P860" s="29" t="str">
        <f t="shared" si="1002"/>
        <v>-</v>
      </c>
      <c r="Q860" s="29" t="str">
        <f t="shared" si="1003"/>
        <v>節</v>
      </c>
      <c r="R860" s="29" t="str">
        <f t="shared" si="1004"/>
        <v>事項</v>
      </c>
      <c r="U860" s="9" t="s">
        <v>1106</v>
      </c>
      <c r="V860" s="136" t="str">
        <f t="shared" si="1016"/>
        <v/>
      </c>
      <c r="X860" s="9">
        <f t="shared" si="1017"/>
        <v>1</v>
      </c>
      <c r="Y860" s="9">
        <f t="shared" si="1018"/>
        <v>1</v>
      </c>
      <c r="Z860" s="9">
        <f t="shared" si="1019"/>
        <v>1</v>
      </c>
      <c r="AA860" s="9">
        <f t="shared" si="1020"/>
        <v>1</v>
      </c>
      <c r="AB860" s="11" t="str">
        <f t="shared" si="1021"/>
        <v xml:space="preserve">②
</v>
      </c>
      <c r="AD860" s="43">
        <f t="shared" si="1022"/>
        <v>0</v>
      </c>
      <c r="AE860" s="43">
        <f t="shared" si="1023"/>
        <v>13.5</v>
      </c>
      <c r="AF860" s="43">
        <f t="shared" si="1024"/>
        <v>14</v>
      </c>
      <c r="AH860" s="12" t="str">
        <f t="shared" si="1005"/>
        <v>21款　繰入金</v>
      </c>
      <c r="AI860" s="12" t="str">
        <f t="shared" si="1006"/>
        <v>3項　蓄積基金繰入金</v>
      </c>
      <c r="AJ860" s="12" t="str">
        <f t="shared" si="1007"/>
        <v>25目　都市整備事業基金繰入金</v>
      </c>
      <c r="AK860" s="12" t="str">
        <f t="shared" si="1008"/>
        <v>1節　都市整備事業基金繰入金</v>
      </c>
      <c r="AM860" s="12" t="str">
        <f t="shared" si="1009"/>
        <v>21款　繰入金3項　蓄積基金繰入金25目　都市整備事業基金繰入金1節　都市整備事業基金繰入金</v>
      </c>
      <c r="AP860" s="12" t="str">
        <f t="shared" si="1010"/>
        <v>21款　繰入金3項　蓄積基金繰入金25目　都市整備事業基金繰入金1節　都市整備事業基金繰入金</v>
      </c>
      <c r="AQ860" s="9" t="str">
        <f t="shared" si="1011"/>
        <v>21款　繰入金3項　蓄積基金繰入金25目　都市整備事業基金繰入金1節　都市整備事業基金繰入金</v>
      </c>
    </row>
    <row r="861" spans="1:43" ht="26.4">
      <c r="A861" s="90">
        <f t="shared" si="1014"/>
        <v>854</v>
      </c>
      <c r="B861" s="45"/>
      <c r="C861" s="45"/>
      <c r="D861" s="45"/>
      <c r="E861" s="135"/>
      <c r="F861" s="46"/>
      <c r="G861" s="47" t="s">
        <v>111</v>
      </c>
      <c r="H861" s="41">
        <v>152261</v>
      </c>
      <c r="I861" s="41"/>
      <c r="J861" s="41">
        <f t="shared" si="1012"/>
        <v>-152261</v>
      </c>
      <c r="K861" s="42"/>
      <c r="L861" s="121"/>
      <c r="M861" s="115" t="str">
        <f t="shared" si="1013"/>
        <v/>
      </c>
      <c r="N861" s="29" t="str">
        <f t="shared" si="1000"/>
        <v>-</v>
      </c>
      <c r="O861" s="29" t="str">
        <f t="shared" si="1001"/>
        <v>-</v>
      </c>
      <c r="P861" s="29" t="str">
        <f t="shared" si="1002"/>
        <v>-</v>
      </c>
      <c r="Q861" s="29" t="str">
        <f t="shared" si="1003"/>
        <v>-</v>
      </c>
      <c r="R861" s="29" t="str">
        <f t="shared" si="1004"/>
        <v>-</v>
      </c>
      <c r="U861" s="9" t="s">
        <v>1106</v>
      </c>
      <c r="V861" s="136" t="str">
        <f t="shared" si="1016"/>
        <v>都市整備局</v>
      </c>
      <c r="X861" s="9">
        <f t="shared" si="1017"/>
        <v>1</v>
      </c>
      <c r="Y861" s="9">
        <f t="shared" si="1018"/>
        <v>1</v>
      </c>
      <c r="Z861" s="9">
        <f t="shared" si="1019"/>
        <v>1</v>
      </c>
      <c r="AA861" s="9">
        <f t="shared" si="1020"/>
        <v>1</v>
      </c>
      <c r="AB861" s="11" t="str">
        <f t="shared" si="1021"/>
        <v xml:space="preserve">②
</v>
      </c>
      <c r="AD861" s="43">
        <f t="shared" si="1022"/>
        <v>0</v>
      </c>
      <c r="AE861" s="43">
        <f t="shared" si="1023"/>
        <v>0</v>
      </c>
      <c r="AF861" s="43">
        <f t="shared" si="1024"/>
        <v>0</v>
      </c>
      <c r="AH861" s="12" t="str">
        <f t="shared" si="1005"/>
        <v>21款　繰入金</v>
      </c>
      <c r="AI861" s="12" t="str">
        <f t="shared" si="1006"/>
        <v>3項　蓄積基金繰入金</v>
      </c>
      <c r="AJ861" s="12" t="str">
        <f t="shared" si="1007"/>
        <v>25目　都市整備事業基金繰入金</v>
      </c>
      <c r="AK861" s="12" t="str">
        <f t="shared" si="1008"/>
        <v>事項</v>
      </c>
      <c r="AM861" s="12">
        <f t="shared" si="1009"/>
        <v>0</v>
      </c>
      <c r="AP861" s="12" t="str">
        <f t="shared" si="1010"/>
        <v>21款　繰入金3項　蓄積基金繰入金25目　都市整備事業基金繰入金1節　都市整備事業基金繰入金</v>
      </c>
      <c r="AQ861" s="9" t="str">
        <f t="shared" si="1011"/>
        <v>21款　繰入金3項　蓄積基金繰入金25目　都市整備事業基金繰入金1節　都市整備事業基金繰入金都市整備局</v>
      </c>
    </row>
    <row r="862" spans="1:43" ht="26.4">
      <c r="A862" s="90">
        <f t="shared" si="1014"/>
        <v>855</v>
      </c>
      <c r="B862" s="45"/>
      <c r="C862" s="45"/>
      <c r="D862" s="45"/>
      <c r="E862" s="138"/>
      <c r="F862" s="46"/>
      <c r="G862" s="47" t="s">
        <v>638</v>
      </c>
      <c r="H862" s="41">
        <v>520055</v>
      </c>
      <c r="I862" s="41"/>
      <c r="J862" s="41">
        <f t="shared" si="1012"/>
        <v>-520055</v>
      </c>
      <c r="K862" s="42"/>
      <c r="L862" s="121"/>
      <c r="M862" s="115" t="str">
        <f t="shared" si="1013"/>
        <v/>
      </c>
      <c r="N862" s="29" t="str">
        <f t="shared" si="1000"/>
        <v>-</v>
      </c>
      <c r="O862" s="29" t="str">
        <f t="shared" si="1001"/>
        <v>-</v>
      </c>
      <c r="P862" s="29" t="str">
        <f t="shared" si="1002"/>
        <v>-</v>
      </c>
      <c r="Q862" s="29" t="str">
        <f t="shared" si="1003"/>
        <v>-</v>
      </c>
      <c r="R862" s="29" t="str">
        <f t="shared" si="1004"/>
        <v>-</v>
      </c>
      <c r="U862" s="9" t="s">
        <v>1106</v>
      </c>
      <c r="V862" s="136" t="str">
        <f t="shared" si="1016"/>
        <v>建設局</v>
      </c>
      <c r="X862" s="9">
        <f t="shared" si="1017"/>
        <v>1</v>
      </c>
      <c r="Y862" s="9">
        <f t="shared" si="1018"/>
        <v>1</v>
      </c>
      <c r="Z862" s="9">
        <f t="shared" si="1019"/>
        <v>1</v>
      </c>
      <c r="AA862" s="9">
        <f t="shared" si="1020"/>
        <v>1</v>
      </c>
      <c r="AB862" s="11" t="str">
        <f t="shared" si="1021"/>
        <v xml:space="preserve">②
</v>
      </c>
      <c r="AD862" s="43">
        <f t="shared" si="1022"/>
        <v>0</v>
      </c>
      <c r="AE862" s="43">
        <f t="shared" si="1023"/>
        <v>0</v>
      </c>
      <c r="AF862" s="43">
        <f t="shared" si="1024"/>
        <v>0</v>
      </c>
      <c r="AH862" s="12" t="str">
        <f t="shared" si="1005"/>
        <v>21款　繰入金</v>
      </c>
      <c r="AI862" s="12" t="str">
        <f t="shared" si="1006"/>
        <v>3項　蓄積基金繰入金</v>
      </c>
      <c r="AJ862" s="12" t="str">
        <f t="shared" si="1007"/>
        <v>25目　都市整備事業基金繰入金</v>
      </c>
      <c r="AK862" s="12" t="str">
        <f t="shared" si="1008"/>
        <v>事項</v>
      </c>
      <c r="AM862" s="12">
        <f t="shared" si="1009"/>
        <v>0</v>
      </c>
      <c r="AP862" s="12" t="str">
        <f t="shared" si="1010"/>
        <v>21款　繰入金3項　蓄積基金繰入金25目　都市整備事業基金繰入金1節　都市整備事業基金繰入金</v>
      </c>
      <c r="AQ862" s="9" t="str">
        <f t="shared" si="1011"/>
        <v>21款　繰入金3項　蓄積基金繰入金25目　都市整備事業基金繰入金1節　都市整備事業基金繰入金建設局</v>
      </c>
    </row>
    <row r="863" spans="1:43" ht="26.4">
      <c r="A863" s="90">
        <f t="shared" si="1014"/>
        <v>856</v>
      </c>
      <c r="B863" s="45"/>
      <c r="C863" s="45"/>
      <c r="D863" s="45"/>
      <c r="E863" s="135"/>
      <c r="F863" s="46"/>
      <c r="G863" s="47" t="s">
        <v>492</v>
      </c>
      <c r="H863" s="41">
        <v>300030</v>
      </c>
      <c r="I863" s="41"/>
      <c r="J863" s="41">
        <f t="shared" si="1012"/>
        <v>-300030</v>
      </c>
      <c r="K863" s="42"/>
      <c r="L863" s="121"/>
      <c r="M863" s="115" t="str">
        <f t="shared" si="1013"/>
        <v/>
      </c>
      <c r="N863" s="29" t="str">
        <f t="shared" si="1000"/>
        <v>-</v>
      </c>
      <c r="O863" s="29" t="str">
        <f t="shared" si="1001"/>
        <v>-</v>
      </c>
      <c r="P863" s="29" t="str">
        <f t="shared" si="1002"/>
        <v>-</v>
      </c>
      <c r="Q863" s="29" t="str">
        <f t="shared" si="1003"/>
        <v>-</v>
      </c>
      <c r="R863" s="29" t="str">
        <f t="shared" si="1004"/>
        <v>-</v>
      </c>
      <c r="U863" s="9" t="s">
        <v>1106</v>
      </c>
      <c r="V863" s="136" t="str">
        <f t="shared" si="1016"/>
        <v>港湾局</v>
      </c>
      <c r="X863" s="9">
        <f t="shared" si="1017"/>
        <v>1</v>
      </c>
      <c r="Y863" s="9">
        <f t="shared" si="1018"/>
        <v>1</v>
      </c>
      <c r="Z863" s="9">
        <f t="shared" si="1019"/>
        <v>1</v>
      </c>
      <c r="AA863" s="9">
        <f t="shared" si="1020"/>
        <v>1</v>
      </c>
      <c r="AB863" s="11" t="str">
        <f t="shared" si="1021"/>
        <v xml:space="preserve">②
</v>
      </c>
      <c r="AD863" s="43">
        <f t="shared" si="1022"/>
        <v>0</v>
      </c>
      <c r="AE863" s="43">
        <f t="shared" si="1023"/>
        <v>0</v>
      </c>
      <c r="AF863" s="43">
        <f t="shared" si="1024"/>
        <v>0</v>
      </c>
      <c r="AH863" s="12" t="str">
        <f t="shared" si="1005"/>
        <v>21款　繰入金</v>
      </c>
      <c r="AI863" s="12" t="str">
        <f t="shared" si="1006"/>
        <v>3項　蓄積基金繰入金</v>
      </c>
      <c r="AJ863" s="12" t="str">
        <f t="shared" si="1007"/>
        <v>25目　都市整備事業基金繰入金</v>
      </c>
      <c r="AK863" s="12" t="str">
        <f t="shared" si="1008"/>
        <v>事項</v>
      </c>
      <c r="AM863" s="12">
        <f t="shared" si="1009"/>
        <v>0</v>
      </c>
      <c r="AP863" s="12" t="str">
        <f t="shared" si="1010"/>
        <v>21款　繰入金3項　蓄積基金繰入金25目　都市整備事業基金繰入金1節　都市整備事業基金繰入金</v>
      </c>
      <c r="AQ863" s="9" t="str">
        <f t="shared" si="1011"/>
        <v>21款　繰入金3項　蓄積基金繰入金25目　都市整備事業基金繰入金1節　都市整備事業基金繰入金港湾局</v>
      </c>
    </row>
    <row r="864" spans="1:43" ht="26.4">
      <c r="A864" s="90">
        <f t="shared" si="1014"/>
        <v>857</v>
      </c>
      <c r="B864" s="45"/>
      <c r="C864" s="45"/>
      <c r="D864" s="331" t="s">
        <v>1164</v>
      </c>
      <c r="E864" s="333"/>
      <c r="F864" s="46"/>
      <c r="G864" s="47"/>
      <c r="H864" s="41">
        <f>SUM(H865)</f>
        <v>14913614</v>
      </c>
      <c r="I864" s="41">
        <f>SUM(I865)</f>
        <v>0</v>
      </c>
      <c r="J864" s="41">
        <f t="shared" si="1012"/>
        <v>-14913614</v>
      </c>
      <c r="K864" s="42"/>
      <c r="L864" s="121"/>
      <c r="M864" s="115" t="str">
        <f t="shared" si="1013"/>
        <v/>
      </c>
      <c r="N864" s="29" t="str">
        <f t="shared" si="1000"/>
        <v>-</v>
      </c>
      <c r="O864" s="29" t="str">
        <f t="shared" si="1001"/>
        <v>-</v>
      </c>
      <c r="P864" s="29" t="str">
        <f t="shared" si="1002"/>
        <v>目</v>
      </c>
      <c r="Q864" s="29" t="str">
        <f t="shared" si="1003"/>
        <v>-</v>
      </c>
      <c r="R864" s="29" t="str">
        <f t="shared" si="1004"/>
        <v>-</v>
      </c>
      <c r="U864" s="9" t="s">
        <v>1106</v>
      </c>
      <c r="V864" s="136" t="str">
        <f t="shared" si="1016"/>
        <v/>
      </c>
      <c r="X864" s="9">
        <f t="shared" si="1017"/>
        <v>1</v>
      </c>
      <c r="Y864" s="9">
        <f t="shared" si="1018"/>
        <v>1</v>
      </c>
      <c r="Z864" s="9">
        <f t="shared" si="1019"/>
        <v>1</v>
      </c>
      <c r="AA864" s="9">
        <f t="shared" si="1020"/>
        <v>1</v>
      </c>
      <c r="AB864" s="11" t="str">
        <f t="shared" si="1021"/>
        <v xml:space="preserve">②
</v>
      </c>
      <c r="AD864" s="43">
        <f t="shared" si="1022"/>
        <v>12</v>
      </c>
      <c r="AE864" s="43">
        <f t="shared" si="1023"/>
        <v>0</v>
      </c>
      <c r="AF864" s="43">
        <f t="shared" si="1024"/>
        <v>0</v>
      </c>
      <c r="AH864" s="12" t="str">
        <f t="shared" si="1005"/>
        <v>21款　繰入金</v>
      </c>
      <c r="AI864" s="12" t="str">
        <f t="shared" si="1006"/>
        <v>3項　蓄積基金繰入金</v>
      </c>
      <c r="AJ864" s="12" t="str">
        <f t="shared" si="1007"/>
        <v>26目　財政調整基金繰入金</v>
      </c>
      <c r="AK864" s="12">
        <f t="shared" si="1008"/>
        <v>0</v>
      </c>
      <c r="AM864" s="12" t="str">
        <f t="shared" si="1009"/>
        <v>21款　繰入金3項　蓄積基金繰入金26目　財政調整基金繰入金</v>
      </c>
      <c r="AP864" s="12" t="str">
        <f t="shared" si="1010"/>
        <v>21款　繰入金3項　蓄積基金繰入金26目　財政調整基金繰入金</v>
      </c>
      <c r="AQ864" s="9" t="str">
        <f t="shared" si="1011"/>
        <v>21款　繰入金3項　蓄積基金繰入金26目　財政調整基金繰入金</v>
      </c>
    </row>
    <row r="865" spans="1:43" ht="26.4">
      <c r="A865" s="148">
        <f t="shared" si="1014"/>
        <v>858</v>
      </c>
      <c r="B865" s="45"/>
      <c r="C865" s="45"/>
      <c r="D865" s="45"/>
      <c r="E865" s="108" t="s">
        <v>337</v>
      </c>
      <c r="F865" s="93" t="s">
        <v>561</v>
      </c>
      <c r="G865" s="94"/>
      <c r="H865" s="51">
        <f>SUM(H866:H870)</f>
        <v>14913614</v>
      </c>
      <c r="I865" s="51">
        <f>SUM(I866:I870)</f>
        <v>0</v>
      </c>
      <c r="J865" s="51">
        <f t="shared" si="1012"/>
        <v>-14913614</v>
      </c>
      <c r="K865" s="92"/>
      <c r="L865" s="122"/>
      <c r="M865" s="115" t="str">
        <f t="shared" si="1013"/>
        <v/>
      </c>
      <c r="N865" s="29" t="str">
        <f t="shared" si="1000"/>
        <v>-</v>
      </c>
      <c r="O865" s="29" t="str">
        <f t="shared" si="1001"/>
        <v>-</v>
      </c>
      <c r="P865" s="29" t="str">
        <f t="shared" si="1002"/>
        <v>-</v>
      </c>
      <c r="Q865" s="29" t="str">
        <f t="shared" si="1003"/>
        <v>節</v>
      </c>
      <c r="R865" s="29" t="str">
        <f t="shared" si="1004"/>
        <v>事項</v>
      </c>
      <c r="U865" s="9" t="s">
        <v>1106</v>
      </c>
      <c r="V865" s="136" t="str">
        <f t="shared" si="1016"/>
        <v/>
      </c>
      <c r="X865" s="9">
        <f t="shared" si="1017"/>
        <v>1</v>
      </c>
      <c r="Y865" s="9">
        <f t="shared" si="1018"/>
        <v>1</v>
      </c>
      <c r="Z865" s="9">
        <f t="shared" si="1019"/>
        <v>1</v>
      </c>
      <c r="AA865" s="9">
        <f t="shared" si="1020"/>
        <v>1</v>
      </c>
      <c r="AB865" s="11" t="str">
        <f t="shared" si="1021"/>
        <v xml:space="preserve">②
</v>
      </c>
      <c r="AD865" s="43">
        <f t="shared" si="1022"/>
        <v>0</v>
      </c>
      <c r="AE865" s="43">
        <f t="shared" si="1023"/>
        <v>11.5</v>
      </c>
      <c r="AF865" s="43">
        <f t="shared" si="1024"/>
        <v>12</v>
      </c>
      <c r="AH865" s="12" t="str">
        <f t="shared" si="1005"/>
        <v>21款　繰入金</v>
      </c>
      <c r="AI865" s="12" t="str">
        <f t="shared" si="1006"/>
        <v>3項　蓄積基金繰入金</v>
      </c>
      <c r="AJ865" s="12" t="str">
        <f t="shared" si="1007"/>
        <v>26目　財政調整基金繰入金</v>
      </c>
      <c r="AK865" s="12" t="str">
        <f t="shared" si="1008"/>
        <v>1節　財政調整基金繰入金</v>
      </c>
      <c r="AM865" s="12" t="str">
        <f t="shared" si="1009"/>
        <v>21款　繰入金3項　蓄積基金繰入金26目　財政調整基金繰入金1節　財政調整基金繰入金</v>
      </c>
      <c r="AP865" s="12" t="str">
        <f t="shared" si="1010"/>
        <v>21款　繰入金3項　蓄積基金繰入金26目　財政調整基金繰入金1節　財政調整基金繰入金</v>
      </c>
      <c r="AQ865" s="9" t="str">
        <f t="shared" si="1011"/>
        <v>21款　繰入金3項　蓄積基金繰入金26目　財政調整基金繰入金1節　財政調整基金繰入金</v>
      </c>
    </row>
    <row r="866" spans="1:43" ht="27" thickBot="1">
      <c r="A866" s="149">
        <f t="shared" si="1014"/>
        <v>859</v>
      </c>
      <c r="B866" s="153"/>
      <c r="C866" s="153"/>
      <c r="D866" s="153"/>
      <c r="E866" s="175"/>
      <c r="F866" s="63"/>
      <c r="G866" s="155" t="s">
        <v>494</v>
      </c>
      <c r="H866" s="65">
        <v>7947887</v>
      </c>
      <c r="I866" s="65"/>
      <c r="J866" s="65">
        <f t="shared" si="1012"/>
        <v>-7947887</v>
      </c>
      <c r="K866" s="67"/>
      <c r="L866" s="124"/>
      <c r="M866" s="115" t="str">
        <f t="shared" si="1013"/>
        <v/>
      </c>
      <c r="N866" s="29" t="str">
        <f t="shared" si="1000"/>
        <v>-</v>
      </c>
      <c r="O866" s="29" t="str">
        <f t="shared" si="1001"/>
        <v>-</v>
      </c>
      <c r="P866" s="29" t="str">
        <f t="shared" si="1002"/>
        <v>-</v>
      </c>
      <c r="Q866" s="29" t="str">
        <f t="shared" si="1003"/>
        <v>-</v>
      </c>
      <c r="R866" s="29" t="str">
        <f t="shared" si="1004"/>
        <v>-</v>
      </c>
      <c r="U866" s="9" t="s">
        <v>1106</v>
      </c>
      <c r="V866" s="136" t="str">
        <f t="shared" si="1016"/>
        <v>財政局</v>
      </c>
      <c r="X866" s="9">
        <f t="shared" si="1017"/>
        <v>1</v>
      </c>
      <c r="Y866" s="9">
        <f t="shared" si="1018"/>
        <v>1</v>
      </c>
      <c r="Z866" s="9">
        <f t="shared" si="1019"/>
        <v>1</v>
      </c>
      <c r="AA866" s="9">
        <f t="shared" si="1020"/>
        <v>1</v>
      </c>
      <c r="AB866" s="11" t="str">
        <f t="shared" si="1021"/>
        <v xml:space="preserve">②
</v>
      </c>
      <c r="AD866" s="43">
        <f t="shared" si="1022"/>
        <v>0</v>
      </c>
      <c r="AE866" s="43">
        <f t="shared" si="1023"/>
        <v>0</v>
      </c>
      <c r="AF866" s="43">
        <f t="shared" si="1024"/>
        <v>0</v>
      </c>
      <c r="AH866" s="12" t="str">
        <f t="shared" si="1005"/>
        <v>21款　繰入金</v>
      </c>
      <c r="AI866" s="12" t="str">
        <f t="shared" si="1006"/>
        <v>3項　蓄積基金繰入金</v>
      </c>
      <c r="AJ866" s="12" t="str">
        <f t="shared" si="1007"/>
        <v>26目　財政調整基金繰入金</v>
      </c>
      <c r="AK866" s="12" t="str">
        <f t="shared" si="1008"/>
        <v>事項</v>
      </c>
      <c r="AM866" s="12">
        <f t="shared" si="1009"/>
        <v>0</v>
      </c>
      <c r="AP866" s="12" t="str">
        <f t="shared" si="1010"/>
        <v>21款　繰入金3項　蓄積基金繰入金26目　財政調整基金繰入金1節　財政調整基金繰入金</v>
      </c>
      <c r="AQ866" s="9" t="str">
        <f t="shared" si="1011"/>
        <v>21款　繰入金3項　蓄積基金繰入金26目　財政調整基金繰入金1節　財政調整基金繰入金財政局</v>
      </c>
    </row>
    <row r="867" spans="1:43" ht="26.4">
      <c r="A867" s="148">
        <f t="shared" si="1014"/>
        <v>860</v>
      </c>
      <c r="B867" s="45"/>
      <c r="C867" s="45"/>
      <c r="D867" s="45"/>
      <c r="E867" s="163"/>
      <c r="F867" s="93"/>
      <c r="G867" s="94" t="s">
        <v>1006</v>
      </c>
      <c r="H867" s="51">
        <v>6495844</v>
      </c>
      <c r="I867" s="51"/>
      <c r="J867" s="51">
        <f t="shared" si="1012"/>
        <v>-6495844</v>
      </c>
      <c r="K867" s="92"/>
      <c r="L867" s="122"/>
      <c r="M867" s="115" t="str">
        <f t="shared" si="1013"/>
        <v/>
      </c>
      <c r="N867" s="29" t="str">
        <f t="shared" ref="N867:N930" si="1025">IF(B867&lt;&gt;"","款","-")</f>
        <v>-</v>
      </c>
      <c r="O867" s="29" t="str">
        <f t="shared" ref="O867:O930" si="1026">IF(C867&lt;&gt;"","項","-")</f>
        <v>-</v>
      </c>
      <c r="P867" s="29" t="str">
        <f t="shared" ref="P867:P930" si="1027">IF(D867&lt;&gt;"","目","-")</f>
        <v>-</v>
      </c>
      <c r="Q867" s="29" t="str">
        <f t="shared" ref="Q867:Q930" si="1028">IF(E867&lt;&gt;"","節","-")</f>
        <v>-</v>
      </c>
      <c r="R867" s="29" t="str">
        <f t="shared" ref="R867:R930" si="1029">IF(F867&lt;&gt;"","事項","-")</f>
        <v>-</v>
      </c>
      <c r="U867" s="9" t="s">
        <v>1106</v>
      </c>
      <c r="V867" s="136" t="str">
        <f t="shared" si="1016"/>
        <v>契約管財局</v>
      </c>
      <c r="X867" s="9">
        <f t="shared" si="1017"/>
        <v>1</v>
      </c>
      <c r="Y867" s="9">
        <f t="shared" si="1018"/>
        <v>1</v>
      </c>
      <c r="Z867" s="9">
        <f t="shared" si="1019"/>
        <v>1</v>
      </c>
      <c r="AA867" s="9">
        <f t="shared" si="1020"/>
        <v>1</v>
      </c>
      <c r="AB867" s="11" t="str">
        <f t="shared" si="1021"/>
        <v xml:space="preserve">②
</v>
      </c>
      <c r="AD867" s="43">
        <f t="shared" si="1022"/>
        <v>0</v>
      </c>
      <c r="AE867" s="43">
        <f t="shared" si="1023"/>
        <v>0</v>
      </c>
      <c r="AF867" s="43">
        <f t="shared" si="1024"/>
        <v>0</v>
      </c>
      <c r="AH867" s="12" t="str">
        <f t="shared" si="1005"/>
        <v>21款　繰入金</v>
      </c>
      <c r="AI867" s="12" t="str">
        <f t="shared" si="1006"/>
        <v>3項　蓄積基金繰入金</v>
      </c>
      <c r="AJ867" s="12" t="str">
        <f t="shared" si="1007"/>
        <v>26目　財政調整基金繰入金</v>
      </c>
      <c r="AK867" s="12" t="str">
        <f t="shared" si="1008"/>
        <v>事項</v>
      </c>
      <c r="AM867" s="12">
        <f t="shared" si="1009"/>
        <v>0</v>
      </c>
      <c r="AP867" s="12" t="str">
        <f t="shared" si="1010"/>
        <v>21款　繰入金3項　蓄積基金繰入金26目　財政調整基金繰入金1節　財政調整基金繰入金</v>
      </c>
      <c r="AQ867" s="9" t="str">
        <f t="shared" si="1011"/>
        <v>21款　繰入金3項　蓄積基金繰入金26目　財政調整基金繰入金1節　財政調整基金繰入金契約管財局</v>
      </c>
    </row>
    <row r="868" spans="1:43" ht="26.4">
      <c r="A868" s="90">
        <f t="shared" si="1014"/>
        <v>861</v>
      </c>
      <c r="B868" s="45"/>
      <c r="C868" s="45"/>
      <c r="D868" s="45"/>
      <c r="E868" s="135"/>
      <c r="F868" s="46"/>
      <c r="G868" s="47" t="s">
        <v>111</v>
      </c>
      <c r="H868" s="41">
        <v>427313</v>
      </c>
      <c r="I868" s="41"/>
      <c r="J868" s="41">
        <f t="shared" si="1012"/>
        <v>-427313</v>
      </c>
      <c r="K868" s="42"/>
      <c r="L868" s="121"/>
      <c r="M868" s="115" t="str">
        <f t="shared" si="1013"/>
        <v/>
      </c>
      <c r="N868" s="29" t="str">
        <f t="shared" si="1025"/>
        <v>-</v>
      </c>
      <c r="O868" s="29" t="str">
        <f t="shared" si="1026"/>
        <v>-</v>
      </c>
      <c r="P868" s="29" t="str">
        <f t="shared" si="1027"/>
        <v>-</v>
      </c>
      <c r="Q868" s="29" t="str">
        <f t="shared" si="1028"/>
        <v>-</v>
      </c>
      <c r="R868" s="29" t="str">
        <f t="shared" si="1029"/>
        <v>-</v>
      </c>
      <c r="U868" s="9" t="s">
        <v>1106</v>
      </c>
      <c r="V868" s="136" t="str">
        <f t="shared" si="1016"/>
        <v>都市整備局</v>
      </c>
      <c r="X868" s="9">
        <f t="shared" si="1017"/>
        <v>1</v>
      </c>
      <c r="Y868" s="9">
        <f t="shared" si="1018"/>
        <v>1</v>
      </c>
      <c r="Z868" s="9">
        <f t="shared" si="1019"/>
        <v>1</v>
      </c>
      <c r="AA868" s="9">
        <f t="shared" si="1020"/>
        <v>1</v>
      </c>
      <c r="AB868" s="11" t="str">
        <f t="shared" si="1021"/>
        <v xml:space="preserve">②
</v>
      </c>
      <c r="AD868" s="43">
        <f t="shared" si="1022"/>
        <v>0</v>
      </c>
      <c r="AE868" s="43">
        <f t="shared" si="1023"/>
        <v>0</v>
      </c>
      <c r="AF868" s="43">
        <f t="shared" si="1024"/>
        <v>0</v>
      </c>
      <c r="AH868" s="12" t="str">
        <f t="shared" si="1005"/>
        <v>21款　繰入金</v>
      </c>
      <c r="AI868" s="12" t="str">
        <f t="shared" si="1006"/>
        <v>3項　蓄積基金繰入金</v>
      </c>
      <c r="AJ868" s="12" t="str">
        <f t="shared" si="1007"/>
        <v>26目　財政調整基金繰入金</v>
      </c>
      <c r="AK868" s="12" t="str">
        <f t="shared" si="1008"/>
        <v>事項</v>
      </c>
      <c r="AM868" s="12">
        <f t="shared" si="1009"/>
        <v>0</v>
      </c>
      <c r="AP868" s="12" t="str">
        <f t="shared" si="1010"/>
        <v>21款　繰入金3項　蓄積基金繰入金26目　財政調整基金繰入金1節　財政調整基金繰入金</v>
      </c>
      <c r="AQ868" s="9" t="str">
        <f t="shared" si="1011"/>
        <v>21款　繰入金3項　蓄積基金繰入金26目　財政調整基金繰入金1節　財政調整基金繰入金都市整備局</v>
      </c>
    </row>
    <row r="869" spans="1:43" ht="26.4">
      <c r="A869" s="90">
        <f t="shared" si="1014"/>
        <v>862</v>
      </c>
      <c r="B869" s="45"/>
      <c r="C869" s="45"/>
      <c r="D869" s="45"/>
      <c r="E869" s="135"/>
      <c r="F869" s="46"/>
      <c r="G869" s="47" t="s">
        <v>974</v>
      </c>
      <c r="H869" s="41">
        <v>10420</v>
      </c>
      <c r="I869" s="41"/>
      <c r="J869" s="41">
        <f t="shared" si="1012"/>
        <v>-10420</v>
      </c>
      <c r="K869" s="42"/>
      <c r="L869" s="121"/>
      <c r="M869" s="115" t="str">
        <f t="shared" si="1013"/>
        <v/>
      </c>
      <c r="N869" s="29" t="str">
        <f t="shared" si="1025"/>
        <v>-</v>
      </c>
      <c r="O869" s="29" t="str">
        <f t="shared" si="1026"/>
        <v>-</v>
      </c>
      <c r="P869" s="29" t="str">
        <f t="shared" si="1027"/>
        <v>-</v>
      </c>
      <c r="Q869" s="29" t="str">
        <f t="shared" si="1028"/>
        <v>-</v>
      </c>
      <c r="R869" s="29" t="str">
        <f t="shared" si="1029"/>
        <v>-</v>
      </c>
      <c r="U869" s="9" t="s">
        <v>1106</v>
      </c>
      <c r="V869" s="136" t="str">
        <f t="shared" si="1016"/>
        <v>教育委員会
事務局</v>
      </c>
      <c r="X869" s="9">
        <f t="shared" si="1017"/>
        <v>1</v>
      </c>
      <c r="Y869" s="9">
        <f t="shared" si="1018"/>
        <v>1</v>
      </c>
      <c r="Z869" s="9">
        <f t="shared" si="1019"/>
        <v>1</v>
      </c>
      <c r="AA869" s="9">
        <f t="shared" si="1020"/>
        <v>1</v>
      </c>
      <c r="AB869" s="11" t="str">
        <f t="shared" si="1021"/>
        <v xml:space="preserve">②
</v>
      </c>
      <c r="AD869" s="43">
        <f t="shared" si="1022"/>
        <v>0</v>
      </c>
      <c r="AE869" s="43">
        <f t="shared" si="1023"/>
        <v>0</v>
      </c>
      <c r="AF869" s="43">
        <f t="shared" si="1024"/>
        <v>0</v>
      </c>
      <c r="AH869" s="12" t="str">
        <f t="shared" si="1005"/>
        <v>21款　繰入金</v>
      </c>
      <c r="AI869" s="12" t="str">
        <f t="shared" si="1006"/>
        <v>3項　蓄積基金繰入金</v>
      </c>
      <c r="AJ869" s="12" t="str">
        <f t="shared" si="1007"/>
        <v>26目　財政調整基金繰入金</v>
      </c>
      <c r="AK869" s="12" t="str">
        <f t="shared" si="1008"/>
        <v>事項</v>
      </c>
      <c r="AM869" s="12">
        <f t="shared" si="1009"/>
        <v>0</v>
      </c>
      <c r="AP869" s="12" t="str">
        <f t="shared" si="1010"/>
        <v>21款　繰入金3項　蓄積基金繰入金26目　財政調整基金繰入金1節　財政調整基金繰入金</v>
      </c>
      <c r="AQ869" s="9" t="str">
        <f t="shared" si="1011"/>
        <v>21款　繰入金3項　蓄積基金繰入金26目　財政調整基金繰入金1節　財政調整基金繰入金教育委員会
事務局</v>
      </c>
    </row>
    <row r="870" spans="1:43" ht="26.4">
      <c r="A870" s="90">
        <f t="shared" si="1014"/>
        <v>863</v>
      </c>
      <c r="B870" s="48"/>
      <c r="C870" s="48"/>
      <c r="D870" s="48"/>
      <c r="E870" s="170"/>
      <c r="F870" s="46"/>
      <c r="G870" s="47" t="s">
        <v>590</v>
      </c>
      <c r="H870" s="41">
        <v>32150</v>
      </c>
      <c r="I870" s="41"/>
      <c r="J870" s="41">
        <f t="shared" si="1012"/>
        <v>-32150</v>
      </c>
      <c r="K870" s="42"/>
      <c r="L870" s="121"/>
      <c r="M870" s="115" t="str">
        <f t="shared" si="1013"/>
        <v/>
      </c>
      <c r="N870" s="29" t="str">
        <f t="shared" si="1025"/>
        <v>-</v>
      </c>
      <c r="O870" s="29" t="str">
        <f t="shared" si="1026"/>
        <v>-</v>
      </c>
      <c r="P870" s="29" t="str">
        <f t="shared" si="1027"/>
        <v>-</v>
      </c>
      <c r="Q870" s="29" t="str">
        <f t="shared" si="1028"/>
        <v>-</v>
      </c>
      <c r="R870" s="29" t="str">
        <f t="shared" si="1029"/>
        <v>-</v>
      </c>
      <c r="U870" s="9" t="s">
        <v>1106</v>
      </c>
      <c r="V870" s="136" t="str">
        <f t="shared" si="1016"/>
        <v>港区役所</v>
      </c>
      <c r="X870" s="9">
        <f t="shared" si="1017"/>
        <v>1</v>
      </c>
      <c r="Y870" s="9">
        <f t="shared" si="1018"/>
        <v>1</v>
      </c>
      <c r="Z870" s="9">
        <f t="shared" si="1019"/>
        <v>1</v>
      </c>
      <c r="AA870" s="9">
        <f t="shared" si="1020"/>
        <v>1</v>
      </c>
      <c r="AB870" s="11" t="str">
        <f t="shared" si="1021"/>
        <v xml:space="preserve">②
</v>
      </c>
      <c r="AD870" s="43">
        <f t="shared" si="1022"/>
        <v>0</v>
      </c>
      <c r="AE870" s="43">
        <f t="shared" si="1023"/>
        <v>0</v>
      </c>
      <c r="AF870" s="43">
        <f t="shared" si="1024"/>
        <v>0</v>
      </c>
      <c r="AH870" s="12" t="str">
        <f t="shared" ref="AH870:AH873" si="1030">IF(N870="款",B870,AH869)</f>
        <v>21款　繰入金</v>
      </c>
      <c r="AI870" s="12" t="str">
        <f t="shared" ref="AI870:AI873" si="1031">IF(AH869=AH870,IF(O870="項",C870,AI869),0)</f>
        <v>3項　蓄積基金繰入金</v>
      </c>
      <c r="AJ870" s="12" t="str">
        <f t="shared" ref="AJ870:AJ873" si="1032">IF(AI869=AI870,IF(P870="目",D870,AJ869),0)</f>
        <v>26目　財政調整基金繰入金</v>
      </c>
      <c r="AK870" s="12" t="str">
        <f t="shared" ref="AK870:AK873" si="1033">IF(AJ869=AJ870,IF(Q870="節",E870,"事項"),0)</f>
        <v>事項</v>
      </c>
      <c r="AM870" s="12">
        <f t="shared" ref="AM870:AM873" si="1034">IF(AI870=0,AH870,IF(AJ870=0,CONCATENATE(AH870,AI870),IF(AK870=0,CONCATENATE(AH870,AI870,AJ870),IF(AK870="事項",0,CONCATENATE(AH870,AI870,AJ870,AK870)))))</f>
        <v>0</v>
      </c>
      <c r="AP870" s="12" t="str">
        <f t="shared" ref="AP870:AP873" si="1035">IF(AM870=0,AP869,AM870)</f>
        <v>21款　繰入金3項　蓄積基金繰入金26目　財政調整基金繰入金1節　財政調整基金繰入金</v>
      </c>
      <c r="AQ870" s="9" t="str">
        <f t="shared" ref="AQ870:AQ873" si="1036">CONCATENATE(AP870,V870)</f>
        <v>21款　繰入金3項　蓄積基金繰入金26目　財政調整基金繰入金1節　財政調整基金繰入金港区役所</v>
      </c>
    </row>
    <row r="871" spans="1:43" ht="26.4">
      <c r="A871" s="148">
        <f t="shared" si="1014"/>
        <v>864</v>
      </c>
      <c r="B871" s="366" t="s">
        <v>913</v>
      </c>
      <c r="C871" s="367"/>
      <c r="D871" s="367"/>
      <c r="E871" s="368"/>
      <c r="F871" s="49"/>
      <c r="G871" s="50"/>
      <c r="H871" s="41">
        <f>SUMIFS(H$8:H$1151,$U$8:$U$1151,$U871,$O$8:$O$1151,$O$9)</f>
        <v>79902945</v>
      </c>
      <c r="I871" s="51">
        <f>SUMIFS($I$8:$I$1151,$U$8:$U$1151,$U871,$O$8:$O$1151,$O$9)</f>
        <v>480003</v>
      </c>
      <c r="J871" s="51">
        <f t="shared" si="1012"/>
        <v>-79422942</v>
      </c>
      <c r="K871" s="92"/>
      <c r="L871" s="174"/>
      <c r="M871" s="114" t="str">
        <f t="shared" si="1013"/>
        <v/>
      </c>
      <c r="N871" s="29" t="str">
        <f t="shared" si="1025"/>
        <v>款</v>
      </c>
      <c r="O871" s="29" t="str">
        <f t="shared" si="1026"/>
        <v>-</v>
      </c>
      <c r="P871" s="29" t="str">
        <f t="shared" si="1027"/>
        <v>-</v>
      </c>
      <c r="Q871" s="29" t="str">
        <f t="shared" si="1028"/>
        <v>-</v>
      </c>
      <c r="R871" s="29" t="str">
        <f t="shared" si="1029"/>
        <v>-</v>
      </c>
      <c r="U871" s="9" t="s">
        <v>1098</v>
      </c>
      <c r="V871" s="136" t="str">
        <f t="shared" si="1016"/>
        <v/>
      </c>
      <c r="X871" s="9">
        <f t="shared" si="1017"/>
        <v>1</v>
      </c>
      <c r="Y871" s="9">
        <f t="shared" si="1018"/>
        <v>1</v>
      </c>
      <c r="Z871" s="9">
        <f t="shared" si="1019"/>
        <v>1</v>
      </c>
      <c r="AA871" s="9">
        <f t="shared" si="1020"/>
        <v>1</v>
      </c>
      <c r="AB871" s="11" t="str">
        <f t="shared" si="1021"/>
        <v xml:space="preserve">②
</v>
      </c>
      <c r="AD871" s="43">
        <f t="shared" si="1022"/>
        <v>0</v>
      </c>
      <c r="AE871" s="43">
        <f t="shared" si="1023"/>
        <v>0</v>
      </c>
      <c r="AF871" s="43">
        <f t="shared" si="1024"/>
        <v>0</v>
      </c>
      <c r="AH871" s="12" t="str">
        <f t="shared" si="1030"/>
        <v>22款　諸収入</v>
      </c>
      <c r="AI871" s="12">
        <f t="shared" si="1031"/>
        <v>0</v>
      </c>
      <c r="AJ871" s="12">
        <f t="shared" si="1032"/>
        <v>0</v>
      </c>
      <c r="AK871" s="12">
        <f t="shared" si="1033"/>
        <v>0</v>
      </c>
      <c r="AM871" s="12" t="str">
        <f t="shared" si="1034"/>
        <v>22款　諸収入</v>
      </c>
      <c r="AP871" s="12" t="str">
        <f t="shared" si="1035"/>
        <v>22款　諸収入</v>
      </c>
      <c r="AQ871" s="9" t="str">
        <f t="shared" si="1036"/>
        <v>22款　諸収入</v>
      </c>
    </row>
    <row r="872" spans="1:43" ht="26.4">
      <c r="A872" s="90">
        <f t="shared" si="1014"/>
        <v>865</v>
      </c>
      <c r="B872" s="44"/>
      <c r="C872" s="331" t="s">
        <v>338</v>
      </c>
      <c r="D872" s="332"/>
      <c r="E872" s="333"/>
      <c r="F872" s="39"/>
      <c r="G872" s="40"/>
      <c r="H872" s="41">
        <f>SUM(H873,H878,H880)</f>
        <v>578205</v>
      </c>
      <c r="I872" s="41">
        <f>SUM(I873,I878,I880)</f>
        <v>0</v>
      </c>
      <c r="J872" s="41">
        <f t="shared" si="1012"/>
        <v>-578205</v>
      </c>
      <c r="K872" s="42"/>
      <c r="L872" s="121"/>
      <c r="M872" s="115" t="str">
        <f t="shared" si="1013"/>
        <v/>
      </c>
      <c r="N872" s="29" t="str">
        <f t="shared" si="1025"/>
        <v>-</v>
      </c>
      <c r="O872" s="29" t="str">
        <f t="shared" si="1026"/>
        <v>項</v>
      </c>
      <c r="P872" s="29" t="str">
        <f t="shared" si="1027"/>
        <v>-</v>
      </c>
      <c r="Q872" s="29" t="str">
        <f t="shared" si="1028"/>
        <v>-</v>
      </c>
      <c r="R872" s="29" t="str">
        <f t="shared" si="1029"/>
        <v>-</v>
      </c>
      <c r="U872" s="9" t="s">
        <v>1098</v>
      </c>
      <c r="V872" s="136" t="str">
        <f t="shared" si="1016"/>
        <v/>
      </c>
      <c r="X872" s="9">
        <f t="shared" si="1017"/>
        <v>1</v>
      </c>
      <c r="Y872" s="9">
        <f t="shared" si="1018"/>
        <v>1</v>
      </c>
      <c r="Z872" s="9">
        <f t="shared" si="1019"/>
        <v>1</v>
      </c>
      <c r="AA872" s="9">
        <f t="shared" si="1020"/>
        <v>1</v>
      </c>
      <c r="AB872" s="11" t="str">
        <f t="shared" si="1021"/>
        <v xml:space="preserve">②
</v>
      </c>
      <c r="AD872" s="43">
        <f t="shared" si="1022"/>
        <v>0</v>
      </c>
      <c r="AE872" s="43">
        <f t="shared" si="1023"/>
        <v>0</v>
      </c>
      <c r="AF872" s="43">
        <f t="shared" si="1024"/>
        <v>0</v>
      </c>
      <c r="AH872" s="12" t="str">
        <f t="shared" si="1030"/>
        <v>22款　諸収入</v>
      </c>
      <c r="AI872" s="12" t="str">
        <f t="shared" si="1031"/>
        <v>1項　延滞金、加算金及過料</v>
      </c>
      <c r="AJ872" s="12">
        <f t="shared" si="1032"/>
        <v>0</v>
      </c>
      <c r="AK872" s="12" t="str">
        <f t="shared" si="1033"/>
        <v>事項</v>
      </c>
      <c r="AM872" s="12" t="str">
        <f t="shared" si="1034"/>
        <v>22款　諸収入1項　延滞金、加算金及過料</v>
      </c>
      <c r="AP872" s="12" t="str">
        <f t="shared" si="1035"/>
        <v>22款　諸収入1項　延滞金、加算金及過料</v>
      </c>
      <c r="AQ872" s="9" t="str">
        <f t="shared" si="1036"/>
        <v>22款　諸収入1項　延滞金、加算金及過料</v>
      </c>
    </row>
    <row r="873" spans="1:43" ht="26.4">
      <c r="A873" s="148">
        <f t="shared" si="1014"/>
        <v>866</v>
      </c>
      <c r="B873" s="45"/>
      <c r="C873" s="45"/>
      <c r="D873" s="366" t="s">
        <v>339</v>
      </c>
      <c r="E873" s="368"/>
      <c r="F873" s="93"/>
      <c r="G873" s="94"/>
      <c r="H873" s="51">
        <f>SUM(H874)</f>
        <v>566665</v>
      </c>
      <c r="I873" s="51">
        <f>SUM(I874)</f>
        <v>0</v>
      </c>
      <c r="J873" s="51">
        <f t="shared" si="1012"/>
        <v>-566665</v>
      </c>
      <c r="K873" s="92"/>
      <c r="L873" s="122"/>
      <c r="M873" s="115" t="str">
        <f t="shared" si="1013"/>
        <v/>
      </c>
      <c r="N873" s="29" t="str">
        <f t="shared" si="1025"/>
        <v>-</v>
      </c>
      <c r="O873" s="29" t="str">
        <f t="shared" si="1026"/>
        <v>-</v>
      </c>
      <c r="P873" s="29" t="str">
        <f t="shared" si="1027"/>
        <v>目</v>
      </c>
      <c r="Q873" s="29" t="str">
        <f t="shared" si="1028"/>
        <v>-</v>
      </c>
      <c r="R873" s="29" t="str">
        <f t="shared" si="1029"/>
        <v>-</v>
      </c>
      <c r="U873" s="9" t="s">
        <v>1098</v>
      </c>
      <c r="V873" s="136" t="str">
        <f t="shared" si="1016"/>
        <v/>
      </c>
      <c r="X873" s="9">
        <f t="shared" si="1017"/>
        <v>1</v>
      </c>
      <c r="Y873" s="9">
        <f t="shared" si="1018"/>
        <v>1</v>
      </c>
      <c r="Z873" s="9">
        <f t="shared" si="1019"/>
        <v>1</v>
      </c>
      <c r="AA873" s="9">
        <f t="shared" si="1020"/>
        <v>1</v>
      </c>
      <c r="AB873" s="11" t="str">
        <f t="shared" si="1021"/>
        <v xml:space="preserve">②
</v>
      </c>
      <c r="AD873" s="43">
        <f t="shared" si="1022"/>
        <v>5.5</v>
      </c>
      <c r="AE873" s="43">
        <f t="shared" si="1023"/>
        <v>0</v>
      </c>
      <c r="AF873" s="43">
        <f t="shared" si="1024"/>
        <v>0</v>
      </c>
      <c r="AH873" s="12" t="str">
        <f t="shared" si="1030"/>
        <v>22款　諸収入</v>
      </c>
      <c r="AI873" s="12" t="str">
        <f t="shared" si="1031"/>
        <v>1項　延滞金、加算金及過料</v>
      </c>
      <c r="AJ873" s="12" t="str">
        <f t="shared" si="1032"/>
        <v>1目　延滞金</v>
      </c>
      <c r="AK873" s="12">
        <f t="shared" si="1033"/>
        <v>0</v>
      </c>
      <c r="AM873" s="12" t="str">
        <f t="shared" si="1034"/>
        <v>22款　諸収入1項　延滞金、加算金及過料1目　延滞金</v>
      </c>
      <c r="AP873" s="12" t="str">
        <f t="shared" si="1035"/>
        <v>22款　諸収入1項　延滞金、加算金及過料1目　延滞金</v>
      </c>
      <c r="AQ873" s="9" t="str">
        <f t="shared" si="1036"/>
        <v>22款　諸収入1項　延滞金、加算金及過料1目　延滞金</v>
      </c>
    </row>
    <row r="874" spans="1:43" ht="26.4">
      <c r="A874" s="90">
        <f t="shared" si="1014"/>
        <v>867</v>
      </c>
      <c r="B874" s="45"/>
      <c r="C874" s="45"/>
      <c r="D874" s="45"/>
      <c r="E874" s="138" t="s">
        <v>340</v>
      </c>
      <c r="F874" s="46"/>
      <c r="G874" s="47"/>
      <c r="H874" s="41">
        <f>SUM(H875:H877)</f>
        <v>566665</v>
      </c>
      <c r="I874" s="41">
        <f>SUM(I875:I877)</f>
        <v>0</v>
      </c>
      <c r="J874" s="41">
        <f t="shared" si="1012"/>
        <v>-566665</v>
      </c>
      <c r="K874" s="42"/>
      <c r="L874" s="121"/>
      <c r="M874" s="115" t="str">
        <f t="shared" si="1013"/>
        <v/>
      </c>
      <c r="N874" s="29" t="str">
        <f t="shared" si="1025"/>
        <v>-</v>
      </c>
      <c r="O874" s="29" t="str">
        <f t="shared" si="1026"/>
        <v>-</v>
      </c>
      <c r="P874" s="29" t="str">
        <f t="shared" si="1027"/>
        <v>-</v>
      </c>
      <c r="Q874" s="29" t="str">
        <f t="shared" si="1028"/>
        <v>節</v>
      </c>
      <c r="R874" s="29" t="str">
        <f t="shared" si="1029"/>
        <v>-</v>
      </c>
      <c r="U874" s="9" t="s">
        <v>1098</v>
      </c>
      <c r="V874" s="136" t="str">
        <f t="shared" si="1016"/>
        <v/>
      </c>
      <c r="X874" s="9">
        <f t="shared" si="1017"/>
        <v>1</v>
      </c>
      <c r="Y874" s="9">
        <f t="shared" si="1018"/>
        <v>1</v>
      </c>
      <c r="Z874" s="9">
        <f t="shared" si="1019"/>
        <v>1</v>
      </c>
      <c r="AA874" s="9">
        <f t="shared" si="1020"/>
        <v>1</v>
      </c>
      <c r="AB874" s="11" t="str">
        <f t="shared" si="1021"/>
        <v xml:space="preserve">②
</v>
      </c>
      <c r="AD874" s="43">
        <f t="shared" si="1022"/>
        <v>0</v>
      </c>
      <c r="AE874" s="43">
        <f t="shared" si="1023"/>
        <v>5.5</v>
      </c>
      <c r="AF874" s="43">
        <f t="shared" si="1024"/>
        <v>0</v>
      </c>
      <c r="AH874" s="12" t="str">
        <f t="shared" ref="AH874:AH909" si="1037">IF(N874="款",B874,AH873)</f>
        <v>22款　諸収入</v>
      </c>
      <c r="AI874" s="12" t="str">
        <f t="shared" ref="AI874:AI909" si="1038">IF(AH873=AH874,IF(O874="項",C874,AI873),0)</f>
        <v>1項　延滞金、加算金及過料</v>
      </c>
      <c r="AJ874" s="12" t="str">
        <f t="shared" ref="AJ874:AJ909" si="1039">IF(AI873=AI874,IF(P874="目",D874,AJ873),0)</f>
        <v>1目　延滞金</v>
      </c>
      <c r="AK874" s="12" t="str">
        <f t="shared" ref="AK874:AK909" si="1040">IF(AJ873=AJ874,IF(Q874="節",E874,"事項"),0)</f>
        <v>1節　延滞金</v>
      </c>
      <c r="AM874" s="12" t="str">
        <f t="shared" ref="AM874:AM909" si="1041">IF(AI874=0,AH874,IF(AJ874=0,CONCATENATE(AH874,AI874),IF(AK874=0,CONCATENATE(AH874,AI874,AJ874),IF(AK874="事項",0,CONCATENATE(AH874,AI874,AJ874,AK874)))))</f>
        <v>22款　諸収入1項　延滞金、加算金及過料1目　延滞金1節　延滞金</v>
      </c>
      <c r="AP874" s="12" t="str">
        <f t="shared" ref="AP874:AP909" si="1042">IF(AM874=0,AP873,AM874)</f>
        <v>22款　諸収入1項　延滞金、加算金及過料1目　延滞金1節　延滞金</v>
      </c>
      <c r="AQ874" s="9" t="str">
        <f t="shared" ref="AQ874:AQ909" si="1043">CONCATENATE(AP874,V874)</f>
        <v>22款　諸収入1項　延滞金、加算金及過料1目　延滞金1節　延滞金</v>
      </c>
    </row>
    <row r="875" spans="1:43" ht="26.4">
      <c r="A875" s="90">
        <f t="shared" si="1014"/>
        <v>868</v>
      </c>
      <c r="B875" s="45"/>
      <c r="C875" s="45"/>
      <c r="D875" s="45"/>
      <c r="E875" s="138"/>
      <c r="F875" s="46" t="s">
        <v>501</v>
      </c>
      <c r="G875" s="47" t="s">
        <v>494</v>
      </c>
      <c r="H875" s="41">
        <v>518000</v>
      </c>
      <c r="I875" s="41"/>
      <c r="J875" s="41">
        <f t="shared" si="1012"/>
        <v>-518000</v>
      </c>
      <c r="K875" s="42"/>
      <c r="L875" s="121"/>
      <c r="M875" s="115" t="str">
        <f t="shared" ref="M875:M933" si="1044">IF(AND(I875&lt;&gt;0,H875=0),"○","")</f>
        <v/>
      </c>
      <c r="N875" s="29" t="str">
        <f t="shared" si="1025"/>
        <v>-</v>
      </c>
      <c r="O875" s="29" t="str">
        <f t="shared" si="1026"/>
        <v>-</v>
      </c>
      <c r="P875" s="29" t="str">
        <f t="shared" si="1027"/>
        <v>-</v>
      </c>
      <c r="Q875" s="29" t="str">
        <f t="shared" si="1028"/>
        <v>-</v>
      </c>
      <c r="R875" s="29" t="str">
        <f t="shared" si="1029"/>
        <v>事項</v>
      </c>
      <c r="U875" s="9" t="s">
        <v>1098</v>
      </c>
      <c r="V875" s="136" t="str">
        <f t="shared" si="1016"/>
        <v>財政局</v>
      </c>
      <c r="X875" s="9">
        <f t="shared" si="1017"/>
        <v>1</v>
      </c>
      <c r="Y875" s="9">
        <f t="shared" si="1018"/>
        <v>1</v>
      </c>
      <c r="Z875" s="9">
        <f t="shared" si="1019"/>
        <v>1</v>
      </c>
      <c r="AA875" s="9">
        <f t="shared" si="1020"/>
        <v>1</v>
      </c>
      <c r="AB875" s="11" t="str">
        <f t="shared" si="1021"/>
        <v xml:space="preserve">②
</v>
      </c>
      <c r="AD875" s="43">
        <f t="shared" si="1022"/>
        <v>0</v>
      </c>
      <c r="AE875" s="43">
        <f t="shared" si="1023"/>
        <v>0</v>
      </c>
      <c r="AF875" s="43">
        <f t="shared" si="1024"/>
        <v>5</v>
      </c>
      <c r="AH875" s="12" t="str">
        <f t="shared" si="1037"/>
        <v>22款　諸収入</v>
      </c>
      <c r="AI875" s="12" t="str">
        <f t="shared" si="1038"/>
        <v>1項　延滞金、加算金及過料</v>
      </c>
      <c r="AJ875" s="12" t="str">
        <f t="shared" si="1039"/>
        <v>1目　延滞金</v>
      </c>
      <c r="AK875" s="12" t="str">
        <f t="shared" si="1040"/>
        <v>事項</v>
      </c>
      <c r="AM875" s="12">
        <f t="shared" si="1041"/>
        <v>0</v>
      </c>
      <c r="AP875" s="12" t="str">
        <f t="shared" si="1042"/>
        <v>22款　諸収入1項　延滞金、加算金及過料1目　延滞金1節　延滞金</v>
      </c>
      <c r="AQ875" s="9" t="str">
        <f t="shared" si="1043"/>
        <v>22款　諸収入1項　延滞金、加算金及過料1目　延滞金1節　延滞金財政局</v>
      </c>
    </row>
    <row r="876" spans="1:43" ht="26.4">
      <c r="A876" s="90">
        <f t="shared" si="1014"/>
        <v>869</v>
      </c>
      <c r="B876" s="45"/>
      <c r="C876" s="45"/>
      <c r="D876" s="45"/>
      <c r="E876" s="135"/>
      <c r="F876" s="46" t="s">
        <v>562</v>
      </c>
      <c r="G876" s="47" t="s">
        <v>614</v>
      </c>
      <c r="H876" s="41">
        <v>47000</v>
      </c>
      <c r="I876" s="41"/>
      <c r="J876" s="41">
        <f t="shared" ref="J876:J934" si="1045">+I876-H876</f>
        <v>-47000</v>
      </c>
      <c r="K876" s="42"/>
      <c r="L876" s="121"/>
      <c r="M876" s="115" t="str">
        <f t="shared" si="1044"/>
        <v/>
      </c>
      <c r="N876" s="29" t="str">
        <f t="shared" si="1025"/>
        <v>-</v>
      </c>
      <c r="O876" s="29" t="str">
        <f t="shared" si="1026"/>
        <v>-</v>
      </c>
      <c r="P876" s="29" t="str">
        <f t="shared" si="1027"/>
        <v>-</v>
      </c>
      <c r="Q876" s="29" t="str">
        <f t="shared" si="1028"/>
        <v>-</v>
      </c>
      <c r="R876" s="29" t="str">
        <f t="shared" si="1029"/>
        <v>事項</v>
      </c>
      <c r="U876" s="9" t="s">
        <v>1098</v>
      </c>
      <c r="V876" s="136" t="str">
        <f t="shared" si="1016"/>
        <v>こども
青少年局</v>
      </c>
      <c r="X876" s="9">
        <f t="shared" si="1017"/>
        <v>1</v>
      </c>
      <c r="Y876" s="9">
        <f t="shared" si="1018"/>
        <v>1</v>
      </c>
      <c r="Z876" s="9">
        <f t="shared" si="1019"/>
        <v>1</v>
      </c>
      <c r="AA876" s="9">
        <f t="shared" si="1020"/>
        <v>1</v>
      </c>
      <c r="AB876" s="11" t="str">
        <f t="shared" si="1021"/>
        <v xml:space="preserve">②
</v>
      </c>
      <c r="AD876" s="43">
        <f t="shared" si="1022"/>
        <v>0</v>
      </c>
      <c r="AE876" s="43">
        <f t="shared" si="1023"/>
        <v>0</v>
      </c>
      <c r="AF876" s="43">
        <f t="shared" si="1024"/>
        <v>9</v>
      </c>
      <c r="AH876" s="12" t="str">
        <f t="shared" si="1037"/>
        <v>22款　諸収入</v>
      </c>
      <c r="AI876" s="12" t="str">
        <f t="shared" si="1038"/>
        <v>1項　延滞金、加算金及過料</v>
      </c>
      <c r="AJ876" s="12" t="str">
        <f t="shared" si="1039"/>
        <v>1目　延滞金</v>
      </c>
      <c r="AK876" s="12" t="str">
        <f t="shared" si="1040"/>
        <v>事項</v>
      </c>
      <c r="AM876" s="12">
        <f t="shared" si="1041"/>
        <v>0</v>
      </c>
      <c r="AP876" s="12" t="str">
        <f t="shared" si="1042"/>
        <v>22款　諸収入1項　延滞金、加算金及過料1目　延滞金1節　延滞金</v>
      </c>
      <c r="AQ876" s="9" t="str">
        <f t="shared" si="1043"/>
        <v>22款　諸収入1項　延滞金、加算金及過料1目　延滞金1節　延滞金こども
青少年局</v>
      </c>
    </row>
    <row r="877" spans="1:43" ht="26.4">
      <c r="A877" s="90">
        <f t="shared" si="1014"/>
        <v>870</v>
      </c>
      <c r="B877" s="45"/>
      <c r="C877" s="45"/>
      <c r="D877" s="48"/>
      <c r="E877" s="135"/>
      <c r="F877" s="46" t="s">
        <v>746</v>
      </c>
      <c r="G877" s="47" t="s">
        <v>492</v>
      </c>
      <c r="H877" s="41">
        <v>1665</v>
      </c>
      <c r="I877" s="41"/>
      <c r="J877" s="41">
        <f t="shared" si="1045"/>
        <v>-1665</v>
      </c>
      <c r="K877" s="42"/>
      <c r="L877" s="121"/>
      <c r="M877" s="115" t="str">
        <f t="shared" si="1044"/>
        <v/>
      </c>
      <c r="N877" s="29" t="str">
        <f t="shared" si="1025"/>
        <v>-</v>
      </c>
      <c r="O877" s="29" t="str">
        <f t="shared" si="1026"/>
        <v>-</v>
      </c>
      <c r="P877" s="29" t="str">
        <f t="shared" si="1027"/>
        <v>-</v>
      </c>
      <c r="Q877" s="29" t="str">
        <f t="shared" si="1028"/>
        <v>-</v>
      </c>
      <c r="R877" s="29" t="str">
        <f t="shared" si="1029"/>
        <v>事項</v>
      </c>
      <c r="U877" s="9" t="s">
        <v>1098</v>
      </c>
      <c r="V877" s="136" t="str">
        <f t="shared" si="1016"/>
        <v>港湾局</v>
      </c>
      <c r="X877" s="9">
        <f t="shared" si="1017"/>
        <v>1</v>
      </c>
      <c r="Y877" s="9">
        <f t="shared" si="1018"/>
        <v>1</v>
      </c>
      <c r="Z877" s="9">
        <f t="shared" si="1019"/>
        <v>1</v>
      </c>
      <c r="AA877" s="9">
        <f t="shared" si="1020"/>
        <v>1</v>
      </c>
      <c r="AB877" s="11" t="str">
        <f t="shared" si="1021"/>
        <v xml:space="preserve">②
</v>
      </c>
      <c r="AD877" s="43">
        <f t="shared" si="1022"/>
        <v>0</v>
      </c>
      <c r="AE877" s="43">
        <f t="shared" si="1023"/>
        <v>0</v>
      </c>
      <c r="AF877" s="43">
        <f t="shared" si="1024"/>
        <v>8</v>
      </c>
      <c r="AH877" s="12" t="str">
        <f t="shared" si="1037"/>
        <v>22款　諸収入</v>
      </c>
      <c r="AI877" s="12" t="str">
        <f t="shared" si="1038"/>
        <v>1項　延滞金、加算金及過料</v>
      </c>
      <c r="AJ877" s="12" t="str">
        <f t="shared" si="1039"/>
        <v>1目　延滞金</v>
      </c>
      <c r="AK877" s="12" t="str">
        <f t="shared" si="1040"/>
        <v>事項</v>
      </c>
      <c r="AM877" s="12">
        <f t="shared" si="1041"/>
        <v>0</v>
      </c>
      <c r="AP877" s="12" t="str">
        <f t="shared" si="1042"/>
        <v>22款　諸収入1項　延滞金、加算金及過料1目　延滞金1節　延滞金</v>
      </c>
      <c r="AQ877" s="9" t="str">
        <f t="shared" si="1043"/>
        <v>22款　諸収入1項　延滞金、加算金及過料1目　延滞金1節　延滞金港湾局</v>
      </c>
    </row>
    <row r="878" spans="1:43" ht="26.4">
      <c r="A878" s="90">
        <f t="shared" si="1014"/>
        <v>871</v>
      </c>
      <c r="B878" s="45"/>
      <c r="C878" s="45"/>
      <c r="D878" s="331" t="s">
        <v>341</v>
      </c>
      <c r="E878" s="333"/>
      <c r="F878" s="46"/>
      <c r="G878" s="47"/>
      <c r="H878" s="41">
        <f>SUM(H879)</f>
        <v>5436</v>
      </c>
      <c r="I878" s="41">
        <f>SUM(I879)</f>
        <v>0</v>
      </c>
      <c r="J878" s="41">
        <f t="shared" si="1045"/>
        <v>-5436</v>
      </c>
      <c r="K878" s="42"/>
      <c r="L878" s="121"/>
      <c r="M878" s="115" t="str">
        <f t="shared" si="1044"/>
        <v/>
      </c>
      <c r="N878" s="29" t="str">
        <f t="shared" si="1025"/>
        <v>-</v>
      </c>
      <c r="O878" s="29" t="str">
        <f t="shared" si="1026"/>
        <v>-</v>
      </c>
      <c r="P878" s="29" t="str">
        <f t="shared" si="1027"/>
        <v>目</v>
      </c>
      <c r="Q878" s="29" t="str">
        <f t="shared" si="1028"/>
        <v>-</v>
      </c>
      <c r="R878" s="29" t="str">
        <f t="shared" si="1029"/>
        <v>-</v>
      </c>
      <c r="U878" s="9" t="s">
        <v>1098</v>
      </c>
      <c r="V878" s="136" t="str">
        <f t="shared" si="1016"/>
        <v/>
      </c>
      <c r="X878" s="9">
        <f t="shared" si="1017"/>
        <v>1</v>
      </c>
      <c r="Y878" s="9">
        <f t="shared" si="1018"/>
        <v>1</v>
      </c>
      <c r="Z878" s="9">
        <f t="shared" si="1019"/>
        <v>1</v>
      </c>
      <c r="AA878" s="9">
        <f t="shared" si="1020"/>
        <v>1</v>
      </c>
      <c r="AB878" s="11" t="str">
        <f t="shared" si="1021"/>
        <v xml:space="preserve">②
</v>
      </c>
      <c r="AD878" s="43">
        <f t="shared" si="1022"/>
        <v>5.5</v>
      </c>
      <c r="AE878" s="43">
        <f t="shared" si="1023"/>
        <v>0</v>
      </c>
      <c r="AF878" s="43">
        <f t="shared" si="1024"/>
        <v>0</v>
      </c>
      <c r="AH878" s="12" t="str">
        <f t="shared" ref="AH878" si="1046">IF(N878="款",B878,AH877)</f>
        <v>22款　諸収入</v>
      </c>
      <c r="AI878" s="12" t="str">
        <f t="shared" ref="AI878" si="1047">IF(AH877=AH878,IF(O878="項",C878,AI877),0)</f>
        <v>1項　延滞金、加算金及過料</v>
      </c>
      <c r="AJ878" s="12" t="str">
        <f t="shared" ref="AJ878" si="1048">IF(AI877=AI878,IF(P878="目",D878,AJ877),0)</f>
        <v>2目　加算金</v>
      </c>
      <c r="AK878" s="12">
        <f t="shared" ref="AK878" si="1049">IF(AJ877=AJ878,IF(Q878="節",E878,"事項"),0)</f>
        <v>0</v>
      </c>
      <c r="AM878" s="12" t="str">
        <f t="shared" ref="AM878" si="1050">IF(AI878=0,AH878,IF(AJ878=0,CONCATENATE(AH878,AI878),IF(AK878=0,CONCATENATE(AH878,AI878,AJ878),IF(AK878="事項",0,CONCATENATE(AH878,AI878,AJ878,AK878)))))</f>
        <v>22款　諸収入1項　延滞金、加算金及過料2目　加算金</v>
      </c>
      <c r="AP878" s="12" t="str">
        <f t="shared" ref="AP878" si="1051">IF(AM878=0,AP877,AM878)</f>
        <v>22款　諸収入1項　延滞金、加算金及過料2目　加算金</v>
      </c>
      <c r="AQ878" s="9" t="str">
        <f t="shared" ref="AQ878" si="1052">CONCATENATE(AP878,V878)</f>
        <v>22款　諸収入1項　延滞金、加算金及過料2目　加算金</v>
      </c>
    </row>
    <row r="879" spans="1:43" ht="26.4">
      <c r="A879" s="90">
        <f t="shared" si="1014"/>
        <v>872</v>
      </c>
      <c r="B879" s="45"/>
      <c r="C879" s="45"/>
      <c r="D879" s="44"/>
      <c r="E879" s="107" t="s">
        <v>342</v>
      </c>
      <c r="F879" s="46" t="s">
        <v>748</v>
      </c>
      <c r="G879" s="47" t="s">
        <v>494</v>
      </c>
      <c r="H879" s="41">
        <v>5436</v>
      </c>
      <c r="I879" s="41"/>
      <c r="J879" s="41">
        <f t="shared" si="1045"/>
        <v>-5436</v>
      </c>
      <c r="K879" s="42"/>
      <c r="L879" s="121"/>
      <c r="M879" s="115" t="str">
        <f t="shared" si="1044"/>
        <v/>
      </c>
      <c r="N879" s="29" t="str">
        <f t="shared" si="1025"/>
        <v>-</v>
      </c>
      <c r="O879" s="29" t="str">
        <f t="shared" si="1026"/>
        <v>-</v>
      </c>
      <c r="P879" s="29" t="str">
        <f t="shared" si="1027"/>
        <v>-</v>
      </c>
      <c r="Q879" s="29" t="str">
        <f t="shared" si="1028"/>
        <v>節</v>
      </c>
      <c r="R879" s="29" t="str">
        <f t="shared" si="1029"/>
        <v>事項</v>
      </c>
      <c r="U879" s="9" t="s">
        <v>1098</v>
      </c>
      <c r="V879" s="136" t="str">
        <f t="shared" si="1016"/>
        <v>財政局</v>
      </c>
      <c r="X879" s="9">
        <f t="shared" si="1017"/>
        <v>1</v>
      </c>
      <c r="Y879" s="9">
        <f t="shared" si="1018"/>
        <v>1</v>
      </c>
      <c r="Z879" s="9">
        <f t="shared" si="1019"/>
        <v>1</v>
      </c>
      <c r="AA879" s="9">
        <f t="shared" si="1020"/>
        <v>1</v>
      </c>
      <c r="AB879" s="11" t="str">
        <f t="shared" si="1021"/>
        <v xml:space="preserve">②
</v>
      </c>
      <c r="AD879" s="43">
        <f t="shared" si="1022"/>
        <v>0</v>
      </c>
      <c r="AE879" s="43">
        <f t="shared" si="1023"/>
        <v>5.5</v>
      </c>
      <c r="AF879" s="43">
        <f t="shared" si="1024"/>
        <v>15</v>
      </c>
      <c r="AH879" s="12" t="str">
        <f t="shared" si="1037"/>
        <v>22款　諸収入</v>
      </c>
      <c r="AI879" s="12" t="str">
        <f t="shared" si="1038"/>
        <v>1項　延滞金、加算金及過料</v>
      </c>
      <c r="AJ879" s="12" t="str">
        <f t="shared" si="1039"/>
        <v>2目　加算金</v>
      </c>
      <c r="AK879" s="12" t="str">
        <f t="shared" si="1040"/>
        <v>1節　加算金</v>
      </c>
      <c r="AM879" s="12" t="str">
        <f t="shared" si="1041"/>
        <v>22款　諸収入1項　延滞金、加算金及過料2目　加算金1節　加算金</v>
      </c>
      <c r="AP879" s="12" t="str">
        <f t="shared" si="1042"/>
        <v>22款　諸収入1項　延滞金、加算金及過料2目　加算金1節　加算金</v>
      </c>
      <c r="AQ879" s="9" t="str">
        <f t="shared" si="1043"/>
        <v>22款　諸収入1項　延滞金、加算金及過料2目　加算金1節　加算金財政局</v>
      </c>
    </row>
    <row r="880" spans="1:43" ht="26.4">
      <c r="A880" s="90">
        <f t="shared" si="1014"/>
        <v>873</v>
      </c>
      <c r="B880" s="45"/>
      <c r="C880" s="45"/>
      <c r="D880" s="331" t="s">
        <v>343</v>
      </c>
      <c r="E880" s="333"/>
      <c r="F880" s="46"/>
      <c r="G880" s="47"/>
      <c r="H880" s="41">
        <f>SUM(H881)</f>
        <v>6104</v>
      </c>
      <c r="I880" s="41">
        <f>SUM(I881)</f>
        <v>0</v>
      </c>
      <c r="J880" s="41">
        <f t="shared" si="1045"/>
        <v>-6104</v>
      </c>
      <c r="K880" s="42"/>
      <c r="L880" s="121"/>
      <c r="M880" s="115" t="str">
        <f t="shared" si="1044"/>
        <v/>
      </c>
      <c r="N880" s="29" t="str">
        <f t="shared" si="1025"/>
        <v>-</v>
      </c>
      <c r="O880" s="29" t="str">
        <f t="shared" si="1026"/>
        <v>-</v>
      </c>
      <c r="P880" s="29" t="str">
        <f t="shared" si="1027"/>
        <v>目</v>
      </c>
      <c r="Q880" s="29" t="str">
        <f t="shared" si="1028"/>
        <v>-</v>
      </c>
      <c r="R880" s="29" t="str">
        <f t="shared" si="1029"/>
        <v>-</v>
      </c>
      <c r="U880" s="9" t="s">
        <v>1098</v>
      </c>
      <c r="V880" s="136" t="str">
        <f t="shared" si="1016"/>
        <v/>
      </c>
      <c r="X880" s="9">
        <f t="shared" si="1017"/>
        <v>1</v>
      </c>
      <c r="Y880" s="9">
        <f t="shared" si="1018"/>
        <v>1</v>
      </c>
      <c r="Z880" s="9">
        <f t="shared" si="1019"/>
        <v>1</v>
      </c>
      <c r="AA880" s="9">
        <f t="shared" si="1020"/>
        <v>1</v>
      </c>
      <c r="AB880" s="11" t="str">
        <f t="shared" si="1021"/>
        <v xml:space="preserve">②
</v>
      </c>
      <c r="AD880" s="43">
        <f t="shared" si="1022"/>
        <v>4.5</v>
      </c>
      <c r="AE880" s="43">
        <f t="shared" si="1023"/>
        <v>0</v>
      </c>
      <c r="AF880" s="43">
        <f t="shared" si="1024"/>
        <v>0</v>
      </c>
      <c r="AH880" s="12" t="str">
        <f t="shared" si="1037"/>
        <v>22款　諸収入</v>
      </c>
      <c r="AI880" s="12" t="str">
        <f t="shared" si="1038"/>
        <v>1項　延滞金、加算金及過料</v>
      </c>
      <c r="AJ880" s="12" t="str">
        <f t="shared" si="1039"/>
        <v>3目　過料</v>
      </c>
      <c r="AK880" s="12">
        <f t="shared" si="1040"/>
        <v>0</v>
      </c>
      <c r="AM880" s="12" t="str">
        <f t="shared" si="1041"/>
        <v>22款　諸収入1項　延滞金、加算金及過料3目　過料</v>
      </c>
      <c r="AP880" s="12" t="str">
        <f t="shared" si="1042"/>
        <v>22款　諸収入1項　延滞金、加算金及過料3目　過料</v>
      </c>
      <c r="AQ880" s="9" t="str">
        <f t="shared" si="1043"/>
        <v>22款　諸収入1項　延滞金、加算金及過料3目　過料</v>
      </c>
    </row>
    <row r="881" spans="1:43" ht="26.4">
      <c r="A881" s="90">
        <f t="shared" si="1014"/>
        <v>874</v>
      </c>
      <c r="B881" s="45"/>
      <c r="C881" s="56"/>
      <c r="D881" s="44"/>
      <c r="E881" s="135" t="s">
        <v>344</v>
      </c>
      <c r="F881" s="46"/>
      <c r="G881" s="46"/>
      <c r="H881" s="41">
        <f>SUM(H882:H883)</f>
        <v>6104</v>
      </c>
      <c r="I881" s="41">
        <f>SUM(I882:I883)</f>
        <v>0</v>
      </c>
      <c r="J881" s="41">
        <f t="shared" si="1045"/>
        <v>-6104</v>
      </c>
      <c r="K881" s="42"/>
      <c r="L881" s="121"/>
      <c r="M881" s="115" t="str">
        <f t="shared" si="1044"/>
        <v/>
      </c>
      <c r="N881" s="29" t="str">
        <f t="shared" si="1025"/>
        <v>-</v>
      </c>
      <c r="O881" s="29" t="str">
        <f t="shared" si="1026"/>
        <v>-</v>
      </c>
      <c r="P881" s="29" t="str">
        <f t="shared" si="1027"/>
        <v>-</v>
      </c>
      <c r="Q881" s="29" t="str">
        <f t="shared" si="1028"/>
        <v>節</v>
      </c>
      <c r="R881" s="29" t="str">
        <f t="shared" si="1029"/>
        <v>-</v>
      </c>
      <c r="U881" s="9" t="s">
        <v>1098</v>
      </c>
      <c r="V881" s="136" t="str">
        <f t="shared" si="1016"/>
        <v/>
      </c>
      <c r="X881" s="9">
        <f t="shared" si="1017"/>
        <v>1</v>
      </c>
      <c r="Y881" s="9">
        <f t="shared" si="1018"/>
        <v>1</v>
      </c>
      <c r="Z881" s="9">
        <f t="shared" si="1019"/>
        <v>1</v>
      </c>
      <c r="AA881" s="9">
        <f t="shared" si="1020"/>
        <v>1</v>
      </c>
      <c r="AB881" s="11" t="str">
        <f t="shared" si="1021"/>
        <v xml:space="preserve">②
</v>
      </c>
      <c r="AD881" s="43">
        <f t="shared" si="1022"/>
        <v>0</v>
      </c>
      <c r="AE881" s="43">
        <f t="shared" si="1023"/>
        <v>4.5</v>
      </c>
      <c r="AF881" s="43">
        <f t="shared" si="1024"/>
        <v>0</v>
      </c>
      <c r="AH881" s="12" t="str">
        <f t="shared" si="1037"/>
        <v>22款　諸収入</v>
      </c>
      <c r="AI881" s="12" t="str">
        <f t="shared" si="1038"/>
        <v>1項　延滞金、加算金及過料</v>
      </c>
      <c r="AJ881" s="12" t="str">
        <f t="shared" si="1039"/>
        <v>3目　過料</v>
      </c>
      <c r="AK881" s="12" t="str">
        <f t="shared" si="1040"/>
        <v>1節　過料</v>
      </c>
      <c r="AM881" s="12" t="str">
        <f t="shared" si="1041"/>
        <v>22款　諸収入1項　延滞金、加算金及過料3目　過料1節　過料</v>
      </c>
      <c r="AP881" s="12" t="str">
        <f t="shared" si="1042"/>
        <v>22款　諸収入1項　延滞金、加算金及過料3目　過料1節　過料</v>
      </c>
      <c r="AQ881" s="9" t="str">
        <f t="shared" si="1043"/>
        <v>22款　諸収入1項　延滞金、加算金及過料3目　過料1節　過料</v>
      </c>
    </row>
    <row r="882" spans="1:43" ht="39.6">
      <c r="A882" s="90">
        <f t="shared" si="1014"/>
        <v>875</v>
      </c>
      <c r="B882" s="45"/>
      <c r="C882" s="56"/>
      <c r="D882" s="45"/>
      <c r="E882" s="135"/>
      <c r="F882" s="46" t="s">
        <v>677</v>
      </c>
      <c r="G882" s="47" t="s">
        <v>86</v>
      </c>
      <c r="H882" s="41">
        <v>850</v>
      </c>
      <c r="I882" s="41"/>
      <c r="J882" s="41">
        <f t="shared" si="1045"/>
        <v>-850</v>
      </c>
      <c r="K882" s="42"/>
      <c r="L882" s="121"/>
      <c r="M882" s="115" t="str">
        <f t="shared" si="1044"/>
        <v/>
      </c>
      <c r="N882" s="29" t="str">
        <f t="shared" si="1025"/>
        <v>-</v>
      </c>
      <c r="O882" s="29" t="str">
        <f t="shared" si="1026"/>
        <v>-</v>
      </c>
      <c r="P882" s="29" t="str">
        <f t="shared" si="1027"/>
        <v>-</v>
      </c>
      <c r="Q882" s="29" t="str">
        <f t="shared" si="1028"/>
        <v>-</v>
      </c>
      <c r="R882" s="29" t="str">
        <f t="shared" si="1029"/>
        <v>事項</v>
      </c>
      <c r="U882" s="9" t="s">
        <v>1098</v>
      </c>
      <c r="V882" s="136" t="str">
        <f t="shared" si="1016"/>
        <v>市民局</v>
      </c>
      <c r="X882" s="9">
        <f t="shared" si="1017"/>
        <v>1</v>
      </c>
      <c r="Y882" s="9">
        <f t="shared" si="1018"/>
        <v>1</v>
      </c>
      <c r="Z882" s="9">
        <f t="shared" si="1019"/>
        <v>2</v>
      </c>
      <c r="AA882" s="9">
        <f t="shared" si="1020"/>
        <v>2</v>
      </c>
      <c r="AB882" s="11" t="str">
        <f t="shared" si="1021"/>
        <v xml:space="preserve">③
</v>
      </c>
      <c r="AD882" s="43">
        <f t="shared" si="1022"/>
        <v>0</v>
      </c>
      <c r="AE882" s="43">
        <f t="shared" si="1023"/>
        <v>0</v>
      </c>
      <c r="AF882" s="43">
        <f t="shared" si="1024"/>
        <v>22</v>
      </c>
      <c r="AH882" s="12" t="str">
        <f t="shared" si="1037"/>
        <v>22款　諸収入</v>
      </c>
      <c r="AI882" s="12" t="str">
        <f t="shared" si="1038"/>
        <v>1項　延滞金、加算金及過料</v>
      </c>
      <c r="AJ882" s="12" t="str">
        <f t="shared" si="1039"/>
        <v>3目　過料</v>
      </c>
      <c r="AK882" s="12" t="str">
        <f t="shared" si="1040"/>
        <v>事項</v>
      </c>
      <c r="AM882" s="12">
        <f t="shared" si="1041"/>
        <v>0</v>
      </c>
      <c r="AP882" s="12" t="str">
        <f t="shared" si="1042"/>
        <v>22款　諸収入1項　延滞金、加算金及過料3目　過料1節　過料</v>
      </c>
      <c r="AQ882" s="9" t="str">
        <f t="shared" si="1043"/>
        <v>22款　諸収入1項　延滞金、加算金及過料3目　過料1節　過料市民局</v>
      </c>
    </row>
    <row r="883" spans="1:43" ht="39.6">
      <c r="A883" s="90">
        <f t="shared" si="1014"/>
        <v>876</v>
      </c>
      <c r="B883" s="45"/>
      <c r="C883" s="56"/>
      <c r="D883" s="48"/>
      <c r="E883" s="135"/>
      <c r="F883" s="46" t="s">
        <v>1026</v>
      </c>
      <c r="G883" s="47" t="s">
        <v>98</v>
      </c>
      <c r="H883" s="41">
        <v>5254</v>
      </c>
      <c r="I883" s="41"/>
      <c r="J883" s="41">
        <f t="shared" si="1045"/>
        <v>-5254</v>
      </c>
      <c r="K883" s="42"/>
      <c r="L883" s="121"/>
      <c r="M883" s="115" t="str">
        <f t="shared" si="1044"/>
        <v/>
      </c>
      <c r="N883" s="29" t="str">
        <f t="shared" si="1025"/>
        <v>-</v>
      </c>
      <c r="O883" s="29" t="str">
        <f t="shared" si="1026"/>
        <v>-</v>
      </c>
      <c r="P883" s="29" t="str">
        <f t="shared" si="1027"/>
        <v>-</v>
      </c>
      <c r="Q883" s="29" t="str">
        <f t="shared" si="1028"/>
        <v>-</v>
      </c>
      <c r="R883" s="29" t="str">
        <f t="shared" si="1029"/>
        <v>事項</v>
      </c>
      <c r="U883" s="9" t="s">
        <v>1098</v>
      </c>
      <c r="V883" s="136" t="str">
        <f t="shared" si="1016"/>
        <v>環境局</v>
      </c>
      <c r="X883" s="9">
        <f t="shared" si="1017"/>
        <v>1</v>
      </c>
      <c r="Y883" s="9">
        <f t="shared" si="1018"/>
        <v>1</v>
      </c>
      <c r="Z883" s="9">
        <f t="shared" si="1019"/>
        <v>2</v>
      </c>
      <c r="AA883" s="9">
        <f t="shared" si="1020"/>
        <v>2</v>
      </c>
      <c r="AB883" s="11" t="str">
        <f t="shared" si="1021"/>
        <v xml:space="preserve">③
</v>
      </c>
      <c r="AD883" s="43">
        <f t="shared" si="1022"/>
        <v>0</v>
      </c>
      <c r="AE883" s="43">
        <f t="shared" si="1023"/>
        <v>0</v>
      </c>
      <c r="AF883" s="43">
        <f t="shared" si="1024"/>
        <v>20</v>
      </c>
      <c r="AH883" s="12" t="str">
        <f t="shared" si="1037"/>
        <v>22款　諸収入</v>
      </c>
      <c r="AI883" s="12" t="str">
        <f t="shared" si="1038"/>
        <v>1項　延滞金、加算金及過料</v>
      </c>
      <c r="AJ883" s="12" t="str">
        <f t="shared" si="1039"/>
        <v>3目　過料</v>
      </c>
      <c r="AK883" s="12" t="str">
        <f t="shared" si="1040"/>
        <v>事項</v>
      </c>
      <c r="AM883" s="12">
        <f t="shared" si="1041"/>
        <v>0</v>
      </c>
      <c r="AP883" s="12" t="str">
        <f t="shared" si="1042"/>
        <v>22款　諸収入1項　延滞金、加算金及過料3目　過料1節　過料</v>
      </c>
      <c r="AQ883" s="9" t="str">
        <f t="shared" si="1043"/>
        <v>22款　諸収入1項　延滞金、加算金及過料3目　過料1節　過料環境局</v>
      </c>
    </row>
    <row r="884" spans="1:43" ht="26.4">
      <c r="A884" s="90">
        <f t="shared" si="1014"/>
        <v>877</v>
      </c>
      <c r="B884" s="45"/>
      <c r="C884" s="331" t="s">
        <v>345</v>
      </c>
      <c r="D884" s="332"/>
      <c r="E884" s="333"/>
      <c r="F884" s="39"/>
      <c r="G884" s="40"/>
      <c r="H884" s="41">
        <f>SUM(H885)</f>
        <v>1307</v>
      </c>
      <c r="I884" s="41">
        <f>SUM(I885)</f>
        <v>0</v>
      </c>
      <c r="J884" s="41">
        <f t="shared" si="1045"/>
        <v>-1307</v>
      </c>
      <c r="K884" s="42"/>
      <c r="L884" s="121"/>
      <c r="M884" s="115" t="str">
        <f t="shared" si="1044"/>
        <v/>
      </c>
      <c r="N884" s="29" t="str">
        <f t="shared" si="1025"/>
        <v>-</v>
      </c>
      <c r="O884" s="29" t="str">
        <f t="shared" si="1026"/>
        <v>項</v>
      </c>
      <c r="P884" s="29" t="str">
        <f t="shared" si="1027"/>
        <v>-</v>
      </c>
      <c r="Q884" s="29" t="str">
        <f t="shared" si="1028"/>
        <v>-</v>
      </c>
      <c r="R884" s="29" t="str">
        <f t="shared" si="1029"/>
        <v>-</v>
      </c>
      <c r="U884" s="9" t="s">
        <v>1098</v>
      </c>
      <c r="V884" s="136" t="str">
        <f t="shared" si="1016"/>
        <v/>
      </c>
      <c r="X884" s="9">
        <f t="shared" si="1017"/>
        <v>1</v>
      </c>
      <c r="Y884" s="9">
        <f t="shared" si="1018"/>
        <v>1</v>
      </c>
      <c r="Z884" s="9">
        <f t="shared" si="1019"/>
        <v>1</v>
      </c>
      <c r="AA884" s="9">
        <f t="shared" si="1020"/>
        <v>1</v>
      </c>
      <c r="AB884" s="11" t="str">
        <f t="shared" si="1021"/>
        <v xml:space="preserve">②
</v>
      </c>
      <c r="AD884" s="43">
        <f t="shared" si="1022"/>
        <v>0</v>
      </c>
      <c r="AE884" s="43">
        <f t="shared" si="1023"/>
        <v>0</v>
      </c>
      <c r="AF884" s="43">
        <f t="shared" si="1024"/>
        <v>0</v>
      </c>
      <c r="AH884" s="12" t="str">
        <f t="shared" si="1037"/>
        <v>22款　諸収入</v>
      </c>
      <c r="AI884" s="12" t="str">
        <f t="shared" si="1038"/>
        <v>2項　預金利子</v>
      </c>
      <c r="AJ884" s="12">
        <f t="shared" si="1039"/>
        <v>0</v>
      </c>
      <c r="AK884" s="12">
        <f t="shared" si="1040"/>
        <v>0</v>
      </c>
      <c r="AM884" s="12" t="str">
        <f t="shared" si="1041"/>
        <v>22款　諸収入2項　預金利子</v>
      </c>
      <c r="AP884" s="12" t="str">
        <f t="shared" si="1042"/>
        <v>22款　諸収入2項　預金利子</v>
      </c>
      <c r="AQ884" s="9" t="str">
        <f t="shared" si="1043"/>
        <v>22款　諸収入2項　預金利子</v>
      </c>
    </row>
    <row r="885" spans="1:43" ht="26.4">
      <c r="A885" s="90">
        <f t="shared" si="1014"/>
        <v>878</v>
      </c>
      <c r="B885" s="45"/>
      <c r="C885" s="44"/>
      <c r="D885" s="331" t="s">
        <v>346</v>
      </c>
      <c r="E885" s="333"/>
      <c r="F885" s="46"/>
      <c r="G885" s="47"/>
      <c r="H885" s="41">
        <f>SUM(H886)</f>
        <v>1307</v>
      </c>
      <c r="I885" s="41">
        <f>SUM(I886)</f>
        <v>0</v>
      </c>
      <c r="J885" s="41">
        <f t="shared" si="1045"/>
        <v>-1307</v>
      </c>
      <c r="K885" s="42"/>
      <c r="L885" s="121"/>
      <c r="M885" s="115" t="str">
        <f t="shared" si="1044"/>
        <v/>
      </c>
      <c r="N885" s="29" t="str">
        <f t="shared" si="1025"/>
        <v>-</v>
      </c>
      <c r="O885" s="29" t="str">
        <f t="shared" si="1026"/>
        <v>-</v>
      </c>
      <c r="P885" s="29" t="str">
        <f t="shared" si="1027"/>
        <v>目</v>
      </c>
      <c r="Q885" s="29" t="str">
        <f t="shared" si="1028"/>
        <v>-</v>
      </c>
      <c r="R885" s="29" t="str">
        <f t="shared" si="1029"/>
        <v>-</v>
      </c>
      <c r="U885" s="9" t="s">
        <v>1098</v>
      </c>
      <c r="V885" s="136" t="str">
        <f t="shared" si="1016"/>
        <v/>
      </c>
      <c r="X885" s="9">
        <f t="shared" si="1017"/>
        <v>1</v>
      </c>
      <c r="Y885" s="9">
        <f t="shared" si="1018"/>
        <v>1</v>
      </c>
      <c r="Z885" s="9">
        <f t="shared" si="1019"/>
        <v>1</v>
      </c>
      <c r="AA885" s="9">
        <f t="shared" si="1020"/>
        <v>1</v>
      </c>
      <c r="AB885" s="11" t="str">
        <f t="shared" si="1021"/>
        <v xml:space="preserve">②
</v>
      </c>
      <c r="AD885" s="43">
        <f t="shared" si="1022"/>
        <v>6.5</v>
      </c>
      <c r="AE885" s="43">
        <f t="shared" si="1023"/>
        <v>0</v>
      </c>
      <c r="AF885" s="43">
        <f t="shared" si="1024"/>
        <v>0</v>
      </c>
      <c r="AH885" s="12" t="str">
        <f t="shared" si="1037"/>
        <v>22款　諸収入</v>
      </c>
      <c r="AI885" s="12" t="str">
        <f t="shared" si="1038"/>
        <v>2項　預金利子</v>
      </c>
      <c r="AJ885" s="12" t="str">
        <f t="shared" si="1039"/>
        <v>1目　預金利子</v>
      </c>
      <c r="AK885" s="12">
        <f t="shared" si="1040"/>
        <v>0</v>
      </c>
      <c r="AM885" s="12" t="str">
        <f t="shared" si="1041"/>
        <v>22款　諸収入2項　預金利子1目　預金利子</v>
      </c>
      <c r="AP885" s="12" t="str">
        <f t="shared" si="1042"/>
        <v>22款　諸収入2項　預金利子1目　預金利子</v>
      </c>
      <c r="AQ885" s="9" t="str">
        <f t="shared" si="1043"/>
        <v>22款　諸収入2項　預金利子1目　預金利子</v>
      </c>
    </row>
    <row r="886" spans="1:43" ht="26.4">
      <c r="A886" s="90">
        <f t="shared" si="1014"/>
        <v>879</v>
      </c>
      <c r="B886" s="45"/>
      <c r="C886" s="45"/>
      <c r="D886" s="44"/>
      <c r="E886" s="135" t="s">
        <v>347</v>
      </c>
      <c r="F886" s="46" t="s">
        <v>498</v>
      </c>
      <c r="G886" s="47" t="s">
        <v>497</v>
      </c>
      <c r="H886" s="41">
        <v>1307</v>
      </c>
      <c r="I886" s="41"/>
      <c r="J886" s="41">
        <f t="shared" si="1045"/>
        <v>-1307</v>
      </c>
      <c r="K886" s="42"/>
      <c r="L886" s="121"/>
      <c r="M886" s="115" t="str">
        <f t="shared" si="1044"/>
        <v/>
      </c>
      <c r="N886" s="29" t="str">
        <f t="shared" si="1025"/>
        <v>-</v>
      </c>
      <c r="O886" s="29" t="str">
        <f t="shared" si="1026"/>
        <v>-</v>
      </c>
      <c r="P886" s="29" t="str">
        <f t="shared" si="1027"/>
        <v>-</v>
      </c>
      <c r="Q886" s="29" t="str">
        <f t="shared" si="1028"/>
        <v>節</v>
      </c>
      <c r="R886" s="29" t="str">
        <f t="shared" si="1029"/>
        <v>事項</v>
      </c>
      <c r="U886" s="9" t="s">
        <v>1098</v>
      </c>
      <c r="V886" s="136" t="str">
        <f t="shared" si="1016"/>
        <v>会計室</v>
      </c>
      <c r="X886" s="9">
        <f t="shared" si="1017"/>
        <v>1</v>
      </c>
      <c r="Y886" s="9">
        <f t="shared" si="1018"/>
        <v>1</v>
      </c>
      <c r="Z886" s="9">
        <f t="shared" si="1019"/>
        <v>1</v>
      </c>
      <c r="AA886" s="9">
        <f t="shared" si="1020"/>
        <v>1</v>
      </c>
      <c r="AB886" s="11" t="str">
        <f t="shared" si="1021"/>
        <v xml:space="preserve">②
</v>
      </c>
      <c r="AD886" s="43">
        <f t="shared" si="1022"/>
        <v>0</v>
      </c>
      <c r="AE886" s="43">
        <f t="shared" si="1023"/>
        <v>6.5</v>
      </c>
      <c r="AF886" s="43">
        <f t="shared" si="1024"/>
        <v>9</v>
      </c>
      <c r="AH886" s="12" t="str">
        <f t="shared" si="1037"/>
        <v>22款　諸収入</v>
      </c>
      <c r="AI886" s="12" t="str">
        <f t="shared" si="1038"/>
        <v>2項　預金利子</v>
      </c>
      <c r="AJ886" s="12" t="str">
        <f t="shared" si="1039"/>
        <v>1目　預金利子</v>
      </c>
      <c r="AK886" s="12" t="str">
        <f t="shared" si="1040"/>
        <v>1節　預金利子</v>
      </c>
      <c r="AM886" s="12" t="str">
        <f t="shared" si="1041"/>
        <v>22款　諸収入2項　預金利子1目　預金利子1節　預金利子</v>
      </c>
      <c r="AP886" s="12" t="str">
        <f t="shared" si="1042"/>
        <v>22款　諸収入2項　預金利子1目　預金利子1節　預金利子</v>
      </c>
      <c r="AQ886" s="9" t="str">
        <f t="shared" si="1043"/>
        <v>22款　諸収入2項　預金利子1目　預金利子1節　預金利子会計室</v>
      </c>
    </row>
    <row r="887" spans="1:43" ht="26.4">
      <c r="A887" s="90">
        <f t="shared" si="1014"/>
        <v>880</v>
      </c>
      <c r="B887" s="45"/>
      <c r="C887" s="331" t="s">
        <v>348</v>
      </c>
      <c r="D887" s="332"/>
      <c r="E887" s="333"/>
      <c r="F887" s="39"/>
      <c r="G887" s="40"/>
      <c r="H887" s="41">
        <f>SUM(H888,H909)</f>
        <v>11958016</v>
      </c>
      <c r="I887" s="41">
        <f>SUM(I888,I909)</f>
        <v>0</v>
      </c>
      <c r="J887" s="41">
        <f t="shared" si="1045"/>
        <v>-11958016</v>
      </c>
      <c r="K887" s="42"/>
      <c r="L887" s="121"/>
      <c r="M887" s="115" t="str">
        <f t="shared" si="1044"/>
        <v/>
      </c>
      <c r="N887" s="29" t="str">
        <f t="shared" si="1025"/>
        <v>-</v>
      </c>
      <c r="O887" s="29" t="str">
        <f t="shared" si="1026"/>
        <v>項</v>
      </c>
      <c r="P887" s="29" t="str">
        <f t="shared" si="1027"/>
        <v>-</v>
      </c>
      <c r="Q887" s="29" t="str">
        <f t="shared" si="1028"/>
        <v>-</v>
      </c>
      <c r="R887" s="29" t="str">
        <f t="shared" si="1029"/>
        <v>-</v>
      </c>
      <c r="U887" s="9" t="s">
        <v>1098</v>
      </c>
      <c r="V887" s="136" t="str">
        <f t="shared" si="1016"/>
        <v/>
      </c>
      <c r="X887" s="9">
        <f t="shared" si="1017"/>
        <v>1</v>
      </c>
      <c r="Y887" s="9">
        <f t="shared" si="1018"/>
        <v>1</v>
      </c>
      <c r="Z887" s="9">
        <f t="shared" si="1019"/>
        <v>1</v>
      </c>
      <c r="AA887" s="9">
        <f t="shared" si="1020"/>
        <v>1</v>
      </c>
      <c r="AB887" s="11" t="str">
        <f t="shared" si="1021"/>
        <v xml:space="preserve">②
</v>
      </c>
      <c r="AD887" s="43">
        <f t="shared" si="1022"/>
        <v>0</v>
      </c>
      <c r="AE887" s="43">
        <f t="shared" si="1023"/>
        <v>0</v>
      </c>
      <c r="AF887" s="43">
        <f t="shared" si="1024"/>
        <v>0</v>
      </c>
      <c r="AH887" s="12" t="str">
        <f t="shared" si="1037"/>
        <v>22款　諸収入</v>
      </c>
      <c r="AI887" s="12" t="str">
        <f t="shared" si="1038"/>
        <v>3項　貸付金元利収入</v>
      </c>
      <c r="AJ887" s="12">
        <f t="shared" si="1039"/>
        <v>0</v>
      </c>
      <c r="AK887" s="12">
        <f t="shared" si="1040"/>
        <v>0</v>
      </c>
      <c r="AM887" s="12" t="str">
        <f t="shared" si="1041"/>
        <v>22款　諸収入3項　貸付金元利収入</v>
      </c>
      <c r="AP887" s="12" t="str">
        <f t="shared" si="1042"/>
        <v>22款　諸収入3項　貸付金元利収入</v>
      </c>
      <c r="AQ887" s="9" t="str">
        <f t="shared" si="1043"/>
        <v>22款　諸収入3項　貸付金元利収入</v>
      </c>
    </row>
    <row r="888" spans="1:43" ht="26.4">
      <c r="A888" s="90">
        <f t="shared" si="1014"/>
        <v>881</v>
      </c>
      <c r="B888" s="45"/>
      <c r="C888" s="44"/>
      <c r="D888" s="331" t="s">
        <v>349</v>
      </c>
      <c r="E888" s="333"/>
      <c r="F888" s="46"/>
      <c r="G888" s="47"/>
      <c r="H888" s="41">
        <f>SUM(H889:H897,H900:H908)</f>
        <v>11252690</v>
      </c>
      <c r="I888" s="41">
        <f>SUM(I889:I897,I900:I908)</f>
        <v>0</v>
      </c>
      <c r="J888" s="41">
        <f t="shared" si="1045"/>
        <v>-11252690</v>
      </c>
      <c r="K888" s="42"/>
      <c r="L888" s="121"/>
      <c r="M888" s="115" t="str">
        <f t="shared" si="1044"/>
        <v/>
      </c>
      <c r="N888" s="29" t="str">
        <f t="shared" si="1025"/>
        <v>-</v>
      </c>
      <c r="O888" s="29" t="str">
        <f t="shared" si="1026"/>
        <v>-</v>
      </c>
      <c r="P888" s="29" t="str">
        <f t="shared" si="1027"/>
        <v>目</v>
      </c>
      <c r="Q888" s="29" t="str">
        <f t="shared" si="1028"/>
        <v>-</v>
      </c>
      <c r="R888" s="29" t="str">
        <f t="shared" si="1029"/>
        <v>-</v>
      </c>
      <c r="U888" s="9" t="s">
        <v>1098</v>
      </c>
      <c r="V888" s="136" t="str">
        <f t="shared" si="1016"/>
        <v/>
      </c>
      <c r="X888" s="9">
        <f t="shared" si="1017"/>
        <v>1</v>
      </c>
      <c r="Y888" s="9">
        <f t="shared" si="1018"/>
        <v>1</v>
      </c>
      <c r="Z888" s="9">
        <f t="shared" si="1019"/>
        <v>1</v>
      </c>
      <c r="AA888" s="9">
        <f t="shared" si="1020"/>
        <v>1</v>
      </c>
      <c r="AB888" s="11" t="str">
        <f t="shared" si="1021"/>
        <v xml:space="preserve">②
</v>
      </c>
      <c r="AD888" s="43">
        <f t="shared" si="1022"/>
        <v>10.5</v>
      </c>
      <c r="AE888" s="43">
        <f t="shared" si="1023"/>
        <v>0</v>
      </c>
      <c r="AF888" s="43">
        <f t="shared" si="1024"/>
        <v>0</v>
      </c>
      <c r="AH888" s="12" t="str">
        <f t="shared" si="1037"/>
        <v>22款　諸収入</v>
      </c>
      <c r="AI888" s="12" t="str">
        <f t="shared" si="1038"/>
        <v>3項　貸付金元利収入</v>
      </c>
      <c r="AJ888" s="12" t="str">
        <f t="shared" si="1039"/>
        <v>1目　貸付金返還金収入</v>
      </c>
      <c r="AK888" s="12">
        <f t="shared" si="1040"/>
        <v>0</v>
      </c>
      <c r="AM888" s="12" t="str">
        <f t="shared" si="1041"/>
        <v>22款　諸収入3項　貸付金元利収入1目　貸付金返還金収入</v>
      </c>
      <c r="AP888" s="12" t="str">
        <f t="shared" si="1042"/>
        <v>22款　諸収入3項　貸付金元利収入1目　貸付金返還金収入</v>
      </c>
      <c r="AQ888" s="9" t="str">
        <f t="shared" si="1043"/>
        <v>22款　諸収入3項　貸付金元利収入1目　貸付金返還金収入</v>
      </c>
    </row>
    <row r="889" spans="1:43" ht="39.6">
      <c r="A889" s="90">
        <f t="shared" si="1014"/>
        <v>882</v>
      </c>
      <c r="B889" s="45"/>
      <c r="C889" s="45"/>
      <c r="D889" s="44"/>
      <c r="E889" s="107" t="s">
        <v>350</v>
      </c>
      <c r="F889" s="107" t="s">
        <v>571</v>
      </c>
      <c r="G889" s="47" t="s">
        <v>91</v>
      </c>
      <c r="H889" s="41">
        <v>17104</v>
      </c>
      <c r="I889" s="41"/>
      <c r="J889" s="41">
        <f t="shared" si="1045"/>
        <v>-17104</v>
      </c>
      <c r="K889" s="42"/>
      <c r="L889" s="121"/>
      <c r="M889" s="115" t="str">
        <f t="shared" si="1044"/>
        <v/>
      </c>
      <c r="N889" s="29" t="str">
        <f t="shared" si="1025"/>
        <v>-</v>
      </c>
      <c r="O889" s="29" t="str">
        <f t="shared" si="1026"/>
        <v>-</v>
      </c>
      <c r="P889" s="29" t="str">
        <f t="shared" si="1027"/>
        <v>-</v>
      </c>
      <c r="Q889" s="29" t="str">
        <f t="shared" si="1028"/>
        <v>節</v>
      </c>
      <c r="R889" s="29" t="str">
        <f t="shared" si="1029"/>
        <v>事項</v>
      </c>
      <c r="U889" s="9" t="s">
        <v>1098</v>
      </c>
      <c r="V889" s="136" t="str">
        <f t="shared" si="1016"/>
        <v>福祉局</v>
      </c>
      <c r="X889" s="9">
        <f t="shared" si="1017"/>
        <v>1</v>
      </c>
      <c r="Y889" s="9">
        <f t="shared" si="1018"/>
        <v>2</v>
      </c>
      <c r="Z889" s="9">
        <f t="shared" si="1019"/>
        <v>1</v>
      </c>
      <c r="AA889" s="9">
        <f t="shared" si="1020"/>
        <v>2</v>
      </c>
      <c r="AB889" s="11" t="str">
        <f t="shared" si="1021"/>
        <v xml:space="preserve">③
</v>
      </c>
      <c r="AD889" s="43">
        <f t="shared" si="1022"/>
        <v>0</v>
      </c>
      <c r="AE889" s="43">
        <f t="shared" si="1023"/>
        <v>16.5</v>
      </c>
      <c r="AF889" s="43">
        <f t="shared" si="1024"/>
        <v>17</v>
      </c>
      <c r="AH889" s="12" t="str">
        <f t="shared" si="1037"/>
        <v>22款　諸収入</v>
      </c>
      <c r="AI889" s="12" t="str">
        <f t="shared" si="1038"/>
        <v>3項　貸付金元利収入</v>
      </c>
      <c r="AJ889" s="12" t="str">
        <f t="shared" si="1039"/>
        <v>1目　貸付金返還金収入</v>
      </c>
      <c r="AK889" s="12" t="str">
        <f t="shared" si="1040"/>
        <v>1節　緊急援護資金貸付金返還金収入</v>
      </c>
      <c r="AM889" s="12" t="str">
        <f t="shared" si="1041"/>
        <v>22款　諸収入3項　貸付金元利収入1目　貸付金返還金収入1節　緊急援護資金貸付金返還金収入</v>
      </c>
      <c r="AP889" s="12" t="str">
        <f t="shared" si="1042"/>
        <v>22款　諸収入3項　貸付金元利収入1目　貸付金返還金収入1節　緊急援護資金貸付金返還金収入</v>
      </c>
      <c r="AQ889" s="9" t="str">
        <f t="shared" si="1043"/>
        <v>22款　諸収入3項　貸付金元利収入1目　貸付金返還金収入1節　緊急援護資金貸付金返還金収入福祉局</v>
      </c>
    </row>
    <row r="890" spans="1:43" ht="39.6">
      <c r="A890" s="90">
        <f t="shared" si="1014"/>
        <v>883</v>
      </c>
      <c r="B890" s="45"/>
      <c r="C890" s="45"/>
      <c r="D890" s="45"/>
      <c r="E890" s="107" t="s">
        <v>351</v>
      </c>
      <c r="F890" s="107" t="s">
        <v>572</v>
      </c>
      <c r="G890" s="47" t="s">
        <v>91</v>
      </c>
      <c r="H890" s="41">
        <v>48</v>
      </c>
      <c r="I890" s="41"/>
      <c r="J890" s="41">
        <f t="shared" si="1045"/>
        <v>-48</v>
      </c>
      <c r="K890" s="42"/>
      <c r="L890" s="121"/>
      <c r="M890" s="115" t="str">
        <f t="shared" si="1044"/>
        <v/>
      </c>
      <c r="N890" s="29" t="str">
        <f t="shared" si="1025"/>
        <v>-</v>
      </c>
      <c r="O890" s="29" t="str">
        <f t="shared" si="1026"/>
        <v>-</v>
      </c>
      <c r="P890" s="29" t="str">
        <f t="shared" si="1027"/>
        <v>-</v>
      </c>
      <c r="Q890" s="29" t="str">
        <f t="shared" si="1028"/>
        <v>節</v>
      </c>
      <c r="R890" s="29" t="str">
        <f t="shared" si="1029"/>
        <v>事項</v>
      </c>
      <c r="U890" s="9" t="s">
        <v>1098</v>
      </c>
      <c r="V890" s="136" t="str">
        <f t="shared" si="1016"/>
        <v>福祉局</v>
      </c>
      <c r="X890" s="9">
        <f t="shared" si="1017"/>
        <v>1</v>
      </c>
      <c r="Y890" s="9">
        <f t="shared" si="1018"/>
        <v>2</v>
      </c>
      <c r="Z890" s="9">
        <f t="shared" si="1019"/>
        <v>2</v>
      </c>
      <c r="AA890" s="9">
        <f t="shared" si="1020"/>
        <v>2</v>
      </c>
      <c r="AB890" s="11" t="str">
        <f t="shared" si="1021"/>
        <v xml:space="preserve">③
</v>
      </c>
      <c r="AD890" s="43">
        <f t="shared" si="1022"/>
        <v>0</v>
      </c>
      <c r="AE890" s="43">
        <f t="shared" si="1023"/>
        <v>21.5</v>
      </c>
      <c r="AF890" s="43">
        <f t="shared" si="1024"/>
        <v>22</v>
      </c>
      <c r="AH890" s="12" t="str">
        <f t="shared" si="1037"/>
        <v>22款　諸収入</v>
      </c>
      <c r="AI890" s="12" t="str">
        <f t="shared" si="1038"/>
        <v>3項　貸付金元利収入</v>
      </c>
      <c r="AJ890" s="12" t="str">
        <f t="shared" si="1039"/>
        <v>1目　貸付金返還金収入</v>
      </c>
      <c r="AK890" s="12" t="str">
        <f t="shared" si="1040"/>
        <v>2節　国民年金保険料追納資金貸付金返還金収入</v>
      </c>
      <c r="AM890" s="12" t="str">
        <f t="shared" si="1041"/>
        <v>22款　諸収入3項　貸付金元利収入1目　貸付金返還金収入2節　国民年金保険料追納資金貸付金返還金収入</v>
      </c>
      <c r="AP890" s="12" t="str">
        <f t="shared" si="1042"/>
        <v>22款　諸収入3項　貸付金元利収入1目　貸付金返還金収入2節　国民年金保険料追納資金貸付金返還金収入</v>
      </c>
      <c r="AQ890" s="9" t="str">
        <f t="shared" si="1043"/>
        <v>22款　諸収入3項　貸付金元利収入1目　貸付金返還金収入2節　国民年金保険料追納資金貸付金返還金収入福祉局</v>
      </c>
    </row>
    <row r="891" spans="1:43" ht="39.6">
      <c r="A891" s="90">
        <f t="shared" si="1014"/>
        <v>884</v>
      </c>
      <c r="B891" s="45"/>
      <c r="C891" s="45"/>
      <c r="D891" s="45"/>
      <c r="E891" s="107" t="s">
        <v>352</v>
      </c>
      <c r="F891" s="107" t="s">
        <v>573</v>
      </c>
      <c r="G891" s="47" t="s">
        <v>91</v>
      </c>
      <c r="H891" s="41">
        <v>8025</v>
      </c>
      <c r="I891" s="41"/>
      <c r="J891" s="41">
        <f t="shared" si="1045"/>
        <v>-8025</v>
      </c>
      <c r="K891" s="42"/>
      <c r="L891" s="121"/>
      <c r="M891" s="115" t="str">
        <f t="shared" si="1044"/>
        <v/>
      </c>
      <c r="N891" s="29" t="str">
        <f t="shared" si="1025"/>
        <v>-</v>
      </c>
      <c r="O891" s="29" t="str">
        <f t="shared" si="1026"/>
        <v>-</v>
      </c>
      <c r="P891" s="29" t="str">
        <f t="shared" si="1027"/>
        <v>-</v>
      </c>
      <c r="Q891" s="29" t="str">
        <f t="shared" si="1028"/>
        <v>節</v>
      </c>
      <c r="R891" s="29" t="str">
        <f t="shared" si="1029"/>
        <v>事項</v>
      </c>
      <c r="U891" s="9" t="s">
        <v>1098</v>
      </c>
      <c r="V891" s="136" t="str">
        <f t="shared" si="1016"/>
        <v>福祉局</v>
      </c>
      <c r="X891" s="9">
        <f t="shared" si="1017"/>
        <v>1</v>
      </c>
      <c r="Y891" s="9">
        <f t="shared" si="1018"/>
        <v>2</v>
      </c>
      <c r="Z891" s="9">
        <f t="shared" si="1019"/>
        <v>2</v>
      </c>
      <c r="AA891" s="9">
        <f t="shared" si="1020"/>
        <v>2</v>
      </c>
      <c r="AB891" s="11" t="str">
        <f t="shared" si="1021"/>
        <v xml:space="preserve">③
</v>
      </c>
      <c r="AD891" s="43">
        <f t="shared" si="1022"/>
        <v>0</v>
      </c>
      <c r="AE891" s="43">
        <f t="shared" si="1023"/>
        <v>20.5</v>
      </c>
      <c r="AF891" s="43">
        <f t="shared" si="1024"/>
        <v>21</v>
      </c>
      <c r="AH891" s="12" t="str">
        <f t="shared" si="1037"/>
        <v>22款　諸収入</v>
      </c>
      <c r="AI891" s="12" t="str">
        <f t="shared" si="1038"/>
        <v>3項　貸付金元利収入</v>
      </c>
      <c r="AJ891" s="12" t="str">
        <f t="shared" si="1039"/>
        <v>1目　貸付金返還金収入</v>
      </c>
      <c r="AK891" s="12" t="str">
        <f t="shared" si="1040"/>
        <v>3節　身体障害者団体協議会貸付金返還金収入</v>
      </c>
      <c r="AM891" s="12" t="str">
        <f t="shared" si="1041"/>
        <v>22款　諸収入3項　貸付金元利収入1目　貸付金返還金収入3節　身体障害者団体協議会貸付金返還金収入</v>
      </c>
      <c r="AP891" s="12" t="str">
        <f t="shared" si="1042"/>
        <v>22款　諸収入3項　貸付金元利収入1目　貸付金返還金収入3節　身体障害者団体協議会貸付金返還金収入</v>
      </c>
      <c r="AQ891" s="9" t="str">
        <f t="shared" si="1043"/>
        <v>22款　諸収入3項　貸付金元利収入1目　貸付金返還金収入3節　身体障害者団体協議会貸付金返還金収入福祉局</v>
      </c>
    </row>
    <row r="892" spans="1:43" ht="39.6">
      <c r="A892" s="90">
        <f t="shared" si="1014"/>
        <v>885</v>
      </c>
      <c r="B892" s="45"/>
      <c r="C892" s="45"/>
      <c r="D892" s="45"/>
      <c r="E892" s="108" t="s">
        <v>353</v>
      </c>
      <c r="F892" s="107" t="s">
        <v>574</v>
      </c>
      <c r="G892" s="47" t="s">
        <v>91</v>
      </c>
      <c r="H892" s="41">
        <v>54138</v>
      </c>
      <c r="I892" s="41"/>
      <c r="J892" s="41">
        <f t="shared" si="1045"/>
        <v>-54138</v>
      </c>
      <c r="K892" s="42"/>
      <c r="L892" s="121"/>
      <c r="M892" s="115" t="str">
        <f t="shared" si="1044"/>
        <v/>
      </c>
      <c r="N892" s="29" t="str">
        <f t="shared" si="1025"/>
        <v>-</v>
      </c>
      <c r="O892" s="29" t="str">
        <f t="shared" si="1026"/>
        <v>-</v>
      </c>
      <c r="P892" s="29" t="str">
        <f t="shared" si="1027"/>
        <v>-</v>
      </c>
      <c r="Q892" s="29" t="str">
        <f t="shared" si="1028"/>
        <v>節</v>
      </c>
      <c r="R892" s="29" t="str">
        <f t="shared" si="1029"/>
        <v>事項</v>
      </c>
      <c r="U892" s="9" t="s">
        <v>1098</v>
      </c>
      <c r="V892" s="136" t="str">
        <f t="shared" si="1016"/>
        <v>福祉局</v>
      </c>
      <c r="X892" s="9">
        <f t="shared" si="1017"/>
        <v>1</v>
      </c>
      <c r="Y892" s="9">
        <f t="shared" si="1018"/>
        <v>2</v>
      </c>
      <c r="Z892" s="9">
        <f t="shared" si="1019"/>
        <v>2</v>
      </c>
      <c r="AA892" s="9">
        <f t="shared" si="1020"/>
        <v>2</v>
      </c>
      <c r="AB892" s="11" t="str">
        <f t="shared" si="1021"/>
        <v xml:space="preserve">③
</v>
      </c>
      <c r="AD892" s="43">
        <f t="shared" si="1022"/>
        <v>0</v>
      </c>
      <c r="AE892" s="43">
        <f t="shared" si="1023"/>
        <v>18.5</v>
      </c>
      <c r="AF892" s="43">
        <f t="shared" si="1024"/>
        <v>19</v>
      </c>
      <c r="AH892" s="12" t="str">
        <f t="shared" si="1037"/>
        <v>22款　諸収入</v>
      </c>
      <c r="AI892" s="12" t="str">
        <f t="shared" si="1038"/>
        <v>3項　貸付金元利収入</v>
      </c>
      <c r="AJ892" s="12" t="str">
        <f t="shared" si="1039"/>
        <v>1目　貸付金返還金収入</v>
      </c>
      <c r="AK892" s="12" t="str">
        <f t="shared" si="1040"/>
        <v>4節　老人福祉施設整備貸付金返還金収入</v>
      </c>
      <c r="AM892" s="12" t="str">
        <f t="shared" si="1041"/>
        <v>22款　諸収入3項　貸付金元利収入1目　貸付金返還金収入4節　老人福祉施設整備貸付金返還金収入</v>
      </c>
      <c r="AP892" s="12" t="str">
        <f t="shared" si="1042"/>
        <v>22款　諸収入3項　貸付金元利収入1目　貸付金返還金収入4節　老人福祉施設整備貸付金返還金収入</v>
      </c>
      <c r="AQ892" s="9" t="str">
        <f t="shared" si="1043"/>
        <v>22款　諸収入3項　貸付金元利収入1目　貸付金返還金収入4節　老人福祉施設整備貸付金返還金収入福祉局</v>
      </c>
    </row>
    <row r="893" spans="1:43" ht="39.6">
      <c r="A893" s="90">
        <f t="shared" si="1014"/>
        <v>886</v>
      </c>
      <c r="B893" s="45"/>
      <c r="C893" s="45"/>
      <c r="D893" s="45"/>
      <c r="E893" s="107" t="s">
        <v>354</v>
      </c>
      <c r="F893" s="107" t="s">
        <v>575</v>
      </c>
      <c r="G893" s="47" t="s">
        <v>91</v>
      </c>
      <c r="H893" s="41">
        <v>7634</v>
      </c>
      <c r="I893" s="41"/>
      <c r="J893" s="41">
        <f t="shared" si="1045"/>
        <v>-7634</v>
      </c>
      <c r="K893" s="42"/>
      <c r="L893" s="121"/>
      <c r="M893" s="115" t="str">
        <f t="shared" si="1044"/>
        <v/>
      </c>
      <c r="N893" s="29" t="str">
        <f t="shared" si="1025"/>
        <v>-</v>
      </c>
      <c r="O893" s="29" t="str">
        <f t="shared" si="1026"/>
        <v>-</v>
      </c>
      <c r="P893" s="29" t="str">
        <f t="shared" si="1027"/>
        <v>-</v>
      </c>
      <c r="Q893" s="29" t="str">
        <f t="shared" si="1028"/>
        <v>節</v>
      </c>
      <c r="R893" s="29" t="str">
        <f t="shared" si="1029"/>
        <v>事項</v>
      </c>
      <c r="U893" s="9" t="s">
        <v>1098</v>
      </c>
      <c r="V893" s="136" t="str">
        <f t="shared" si="1016"/>
        <v>福祉局</v>
      </c>
      <c r="X893" s="9">
        <f t="shared" si="1017"/>
        <v>1</v>
      </c>
      <c r="Y893" s="9">
        <f t="shared" si="1018"/>
        <v>2</v>
      </c>
      <c r="Z893" s="9">
        <f t="shared" si="1019"/>
        <v>1</v>
      </c>
      <c r="AA893" s="9">
        <f t="shared" si="1020"/>
        <v>2</v>
      </c>
      <c r="AB893" s="11" t="str">
        <f t="shared" si="1021"/>
        <v xml:space="preserve">③
</v>
      </c>
      <c r="AD893" s="43">
        <f t="shared" si="1022"/>
        <v>0</v>
      </c>
      <c r="AE893" s="43">
        <f t="shared" si="1023"/>
        <v>15.5</v>
      </c>
      <c r="AF893" s="43">
        <f t="shared" si="1024"/>
        <v>16</v>
      </c>
      <c r="AH893" s="12" t="str">
        <f t="shared" si="1037"/>
        <v>22款　諸収入</v>
      </c>
      <c r="AI893" s="12" t="str">
        <f t="shared" si="1038"/>
        <v>3項　貸付金元利収入</v>
      </c>
      <c r="AJ893" s="12" t="str">
        <f t="shared" si="1039"/>
        <v>1目　貸付金返還金収入</v>
      </c>
      <c r="AK893" s="12" t="str">
        <f t="shared" si="1040"/>
        <v>5節　大学奨学費貸付金返還金収入</v>
      </c>
      <c r="AM893" s="12" t="str">
        <f t="shared" si="1041"/>
        <v>22款　諸収入3項　貸付金元利収入1目　貸付金返還金収入5節　大学奨学費貸付金返還金収入</v>
      </c>
      <c r="AP893" s="12" t="str">
        <f t="shared" si="1042"/>
        <v>22款　諸収入3項　貸付金元利収入1目　貸付金返還金収入5節　大学奨学費貸付金返還金収入</v>
      </c>
      <c r="AQ893" s="9" t="str">
        <f t="shared" si="1043"/>
        <v>22款　諸収入3項　貸付金元利収入1目　貸付金返還金収入5節　大学奨学費貸付金返還金収入福祉局</v>
      </c>
    </row>
    <row r="894" spans="1:43" ht="39.6">
      <c r="A894" s="90">
        <f t="shared" si="1014"/>
        <v>887</v>
      </c>
      <c r="B894" s="45"/>
      <c r="C894" s="45"/>
      <c r="D894" s="45"/>
      <c r="E894" s="107" t="s">
        <v>1232</v>
      </c>
      <c r="F894" s="107" t="s">
        <v>1071</v>
      </c>
      <c r="G894" s="47" t="s">
        <v>82</v>
      </c>
      <c r="H894" s="41">
        <v>1347000</v>
      </c>
      <c r="I894" s="41"/>
      <c r="J894" s="41">
        <f t="shared" ref="J894" si="1053">+I894-H894</f>
        <v>-1347000</v>
      </c>
      <c r="K894" s="42"/>
      <c r="L894" s="121"/>
      <c r="M894" s="115" t="str">
        <f t="shared" ref="M894" si="1054">IF(AND(I894&lt;&gt;0,H894=0),"○","")</f>
        <v/>
      </c>
      <c r="N894" s="29" t="str">
        <f t="shared" si="1025"/>
        <v>-</v>
      </c>
      <c r="O894" s="29" t="str">
        <f t="shared" si="1026"/>
        <v>-</v>
      </c>
      <c r="P894" s="29" t="str">
        <f t="shared" si="1027"/>
        <v>-</v>
      </c>
      <c r="Q894" s="29" t="str">
        <f t="shared" si="1028"/>
        <v>節</v>
      </c>
      <c r="R894" s="29" t="str">
        <f t="shared" si="1029"/>
        <v>事項</v>
      </c>
      <c r="U894" s="9" t="s">
        <v>1098</v>
      </c>
      <c r="V894" s="136" t="str">
        <f t="shared" si="1016"/>
        <v>健康局</v>
      </c>
      <c r="X894" s="9">
        <f t="shared" si="1017"/>
        <v>1</v>
      </c>
      <c r="Y894" s="9">
        <f t="shared" si="1018"/>
        <v>2</v>
      </c>
      <c r="Z894" s="9">
        <f t="shared" si="1019"/>
        <v>2</v>
      </c>
      <c r="AA894" s="9">
        <f t="shared" si="1020"/>
        <v>2</v>
      </c>
      <c r="AB894" s="11" t="str">
        <f t="shared" si="1021"/>
        <v xml:space="preserve">③
</v>
      </c>
      <c r="AD894" s="43">
        <f t="shared" si="1022"/>
        <v>0</v>
      </c>
      <c r="AE894" s="43">
        <f t="shared" si="1023"/>
        <v>26.5</v>
      </c>
      <c r="AF894" s="43">
        <f t="shared" si="1024"/>
        <v>27</v>
      </c>
      <c r="AH894" s="12" t="str">
        <f t="shared" si="1037"/>
        <v>22款　諸収入</v>
      </c>
      <c r="AI894" s="12" t="str">
        <f t="shared" si="1038"/>
        <v>3項　貸付金元利収入</v>
      </c>
      <c r="AJ894" s="12" t="str">
        <f t="shared" si="1039"/>
        <v>1目　貸付金返還金収入</v>
      </c>
      <c r="AK894" s="12" t="str">
        <f t="shared" si="1040"/>
        <v>6節　地方独立行政法人大阪市民病院機構貸付金返還金収入</v>
      </c>
      <c r="AM894" s="12" t="str">
        <f t="shared" si="1041"/>
        <v>22款　諸収入3項　貸付金元利収入1目　貸付金返還金収入6節　地方独立行政法人大阪市民病院機構貸付金返還金収入</v>
      </c>
      <c r="AP894" s="12" t="str">
        <f t="shared" si="1042"/>
        <v>22款　諸収入3項　貸付金元利収入1目　貸付金返還金収入6節　地方独立行政法人大阪市民病院機構貸付金返還金収入</v>
      </c>
      <c r="AQ894" s="9" t="str">
        <f t="shared" si="1043"/>
        <v>22款　諸収入3項　貸付金元利収入1目　貸付金返還金収入6節　地方独立行政法人大阪市民病院機構貸付金返還金収入健康局</v>
      </c>
    </row>
    <row r="895" spans="1:43" ht="39.6">
      <c r="A895" s="90">
        <f t="shared" si="1014"/>
        <v>888</v>
      </c>
      <c r="B895" s="45"/>
      <c r="C895" s="45"/>
      <c r="D895" s="45"/>
      <c r="E895" s="107" t="s">
        <v>1210</v>
      </c>
      <c r="F895" s="107" t="s">
        <v>576</v>
      </c>
      <c r="G895" s="47" t="s">
        <v>101</v>
      </c>
      <c r="H895" s="41">
        <v>38632</v>
      </c>
      <c r="I895" s="41"/>
      <c r="J895" s="41">
        <f t="shared" si="1045"/>
        <v>-38632</v>
      </c>
      <c r="K895" s="42"/>
      <c r="L895" s="121"/>
      <c r="M895" s="115" t="str">
        <f t="shared" si="1044"/>
        <v/>
      </c>
      <c r="N895" s="29" t="str">
        <f t="shared" si="1025"/>
        <v>-</v>
      </c>
      <c r="O895" s="29" t="str">
        <f t="shared" si="1026"/>
        <v>-</v>
      </c>
      <c r="P895" s="29" t="str">
        <f t="shared" si="1027"/>
        <v>-</v>
      </c>
      <c r="Q895" s="29" t="str">
        <f t="shared" si="1028"/>
        <v>節</v>
      </c>
      <c r="R895" s="29" t="str">
        <f t="shared" si="1029"/>
        <v>事項</v>
      </c>
      <c r="U895" s="9" t="s">
        <v>1098</v>
      </c>
      <c r="V895" s="136" t="str">
        <f t="shared" si="1016"/>
        <v>経済戦略局</v>
      </c>
      <c r="X895" s="9">
        <f t="shared" si="1017"/>
        <v>1</v>
      </c>
      <c r="Y895" s="9">
        <f t="shared" si="1018"/>
        <v>2</v>
      </c>
      <c r="Z895" s="9">
        <f t="shared" si="1019"/>
        <v>2</v>
      </c>
      <c r="AA895" s="9">
        <f t="shared" si="1020"/>
        <v>2</v>
      </c>
      <c r="AB895" s="11" t="str">
        <f t="shared" si="1021"/>
        <v xml:space="preserve">③
</v>
      </c>
      <c r="AD895" s="43">
        <f t="shared" si="1022"/>
        <v>0</v>
      </c>
      <c r="AE895" s="43">
        <f t="shared" si="1023"/>
        <v>23.5</v>
      </c>
      <c r="AF895" s="43">
        <f t="shared" si="1024"/>
        <v>24</v>
      </c>
      <c r="AH895" s="12" t="str">
        <f t="shared" si="1037"/>
        <v>22款　諸収入</v>
      </c>
      <c r="AI895" s="12" t="str">
        <f t="shared" si="1038"/>
        <v>3項　貸付金元利収入</v>
      </c>
      <c r="AJ895" s="12" t="str">
        <f t="shared" si="1039"/>
        <v>1目　貸付金返還金収入</v>
      </c>
      <c r="AK895" s="12" t="str">
        <f t="shared" si="1040"/>
        <v>7節　大阪府地域支援人権金融公社貸付金返還金収入</v>
      </c>
      <c r="AM895" s="12" t="str">
        <f t="shared" si="1041"/>
        <v>22款　諸収入3項　貸付金元利収入1目　貸付金返還金収入7節　大阪府地域支援人権金融公社貸付金返還金収入</v>
      </c>
      <c r="AP895" s="12" t="str">
        <f t="shared" si="1042"/>
        <v>22款　諸収入3項　貸付金元利収入1目　貸付金返還金収入7節　大阪府地域支援人権金融公社貸付金返還金収入</v>
      </c>
      <c r="AQ895" s="9" t="str">
        <f t="shared" si="1043"/>
        <v>22款　諸収入3項　貸付金元利収入1目　貸付金返還金収入7節　大阪府地域支援人権金融公社貸付金返還金収入経済戦略局</v>
      </c>
    </row>
    <row r="896" spans="1:43" ht="39.6">
      <c r="A896" s="90">
        <f t="shared" si="1014"/>
        <v>889</v>
      </c>
      <c r="B896" s="45"/>
      <c r="C896" s="45"/>
      <c r="D896" s="45"/>
      <c r="E896" s="108" t="s">
        <v>1211</v>
      </c>
      <c r="F896" s="107" t="s">
        <v>1051</v>
      </c>
      <c r="G896" s="47" t="s">
        <v>83</v>
      </c>
      <c r="H896" s="41">
        <v>579308</v>
      </c>
      <c r="I896" s="41"/>
      <c r="J896" s="41">
        <f t="shared" si="1045"/>
        <v>-579308</v>
      </c>
      <c r="K896" s="42"/>
      <c r="L896" s="121"/>
      <c r="M896" s="115" t="str">
        <f t="shared" si="1044"/>
        <v/>
      </c>
      <c r="N896" s="29" t="str">
        <f t="shared" si="1025"/>
        <v>-</v>
      </c>
      <c r="O896" s="29" t="str">
        <f t="shared" si="1026"/>
        <v>-</v>
      </c>
      <c r="P896" s="29" t="str">
        <f t="shared" si="1027"/>
        <v>-</v>
      </c>
      <c r="Q896" s="29" t="str">
        <f t="shared" si="1028"/>
        <v>節</v>
      </c>
      <c r="R896" s="29" t="str">
        <f t="shared" si="1029"/>
        <v>事項</v>
      </c>
      <c r="U896" s="9" t="s">
        <v>1098</v>
      </c>
      <c r="V896" s="136" t="str">
        <f t="shared" si="1016"/>
        <v>建設局</v>
      </c>
      <c r="X896" s="9">
        <f t="shared" si="1017"/>
        <v>1</v>
      </c>
      <c r="Y896" s="9">
        <f t="shared" si="1018"/>
        <v>2</v>
      </c>
      <c r="Z896" s="9">
        <f t="shared" si="1019"/>
        <v>2</v>
      </c>
      <c r="AA896" s="9">
        <f t="shared" si="1020"/>
        <v>2</v>
      </c>
      <c r="AB896" s="11" t="str">
        <f t="shared" si="1021"/>
        <v xml:space="preserve">③
</v>
      </c>
      <c r="AD896" s="43">
        <f t="shared" si="1022"/>
        <v>0</v>
      </c>
      <c r="AE896" s="43">
        <f t="shared" si="1023"/>
        <v>18.5</v>
      </c>
      <c r="AF896" s="43">
        <f t="shared" si="1024"/>
        <v>19</v>
      </c>
      <c r="AH896" s="12" t="str">
        <f t="shared" si="1037"/>
        <v>22款　諸収入</v>
      </c>
      <c r="AI896" s="12" t="str">
        <f t="shared" si="1038"/>
        <v>3項　貸付金元利収入</v>
      </c>
      <c r="AJ896" s="12" t="str">
        <f t="shared" si="1039"/>
        <v>1目　貸付金返還金収入</v>
      </c>
      <c r="AK896" s="12" t="str">
        <f t="shared" si="1040"/>
        <v>8節　湊町開発センター貸付金返還金収入</v>
      </c>
      <c r="AM896" s="12" t="str">
        <f t="shared" si="1041"/>
        <v>22款　諸収入3項　貸付金元利収入1目　貸付金返還金収入8節　湊町開発センター貸付金返還金収入</v>
      </c>
      <c r="AP896" s="12" t="str">
        <f t="shared" si="1042"/>
        <v>22款　諸収入3項　貸付金元利収入1目　貸付金返還金収入8節　湊町開発センター貸付金返還金収入</v>
      </c>
      <c r="AQ896" s="9" t="str">
        <f t="shared" si="1043"/>
        <v>22款　諸収入3項　貸付金元利収入1目　貸付金返還金収入8節　湊町開発センター貸付金返還金収入建設局</v>
      </c>
    </row>
    <row r="897" spans="1:43" ht="39.6">
      <c r="A897" s="148">
        <f t="shared" si="1014"/>
        <v>890</v>
      </c>
      <c r="B897" s="45"/>
      <c r="C897" s="45"/>
      <c r="D897" s="45"/>
      <c r="E897" s="108" t="s">
        <v>1212</v>
      </c>
      <c r="F897" s="108" t="s">
        <v>577</v>
      </c>
      <c r="G897" s="93"/>
      <c r="H897" s="51">
        <f>SUM(H898:H899)</f>
        <v>184052</v>
      </c>
      <c r="I897" s="51">
        <f>SUM(I898:I899)</f>
        <v>0</v>
      </c>
      <c r="J897" s="51">
        <f t="shared" si="1045"/>
        <v>-184052</v>
      </c>
      <c r="K897" s="92"/>
      <c r="L897" s="122"/>
      <c r="M897" s="115" t="str">
        <f t="shared" si="1044"/>
        <v/>
      </c>
      <c r="N897" s="29" t="str">
        <f t="shared" si="1025"/>
        <v>-</v>
      </c>
      <c r="O897" s="29" t="str">
        <f t="shared" si="1026"/>
        <v>-</v>
      </c>
      <c r="P897" s="29" t="str">
        <f t="shared" si="1027"/>
        <v>-</v>
      </c>
      <c r="Q897" s="29" t="str">
        <f t="shared" si="1028"/>
        <v>節</v>
      </c>
      <c r="R897" s="29" t="str">
        <f t="shared" si="1029"/>
        <v>事項</v>
      </c>
      <c r="U897" s="9" t="s">
        <v>1098</v>
      </c>
      <c r="V897" s="136" t="str">
        <f t="shared" si="1016"/>
        <v/>
      </c>
      <c r="X897" s="9">
        <f t="shared" si="1017"/>
        <v>1</v>
      </c>
      <c r="Y897" s="9">
        <f t="shared" si="1018"/>
        <v>2</v>
      </c>
      <c r="Z897" s="9">
        <f t="shared" si="1019"/>
        <v>2</v>
      </c>
      <c r="AA897" s="9">
        <f t="shared" si="1020"/>
        <v>2</v>
      </c>
      <c r="AB897" s="11" t="str">
        <f t="shared" si="1021"/>
        <v xml:space="preserve">③
</v>
      </c>
      <c r="AD897" s="43">
        <f t="shared" si="1022"/>
        <v>0</v>
      </c>
      <c r="AE897" s="43">
        <f t="shared" si="1023"/>
        <v>21.5</v>
      </c>
      <c r="AF897" s="43">
        <f t="shared" si="1024"/>
        <v>22</v>
      </c>
      <c r="AH897" s="12" t="str">
        <f t="shared" si="1037"/>
        <v>22款　諸収入</v>
      </c>
      <c r="AI897" s="12" t="str">
        <f t="shared" si="1038"/>
        <v>3項　貸付金元利収入</v>
      </c>
      <c r="AJ897" s="12" t="str">
        <f t="shared" si="1039"/>
        <v>1目　貸付金返還金収入</v>
      </c>
      <c r="AK897" s="12" t="str">
        <f t="shared" si="1040"/>
        <v>9節　大阪市街地開発株式会社貸付金返還金収入</v>
      </c>
      <c r="AM897" s="12" t="str">
        <f t="shared" si="1041"/>
        <v>22款　諸収入3項　貸付金元利収入1目　貸付金返還金収入9節　大阪市街地開発株式会社貸付金返還金収入</v>
      </c>
      <c r="AP897" s="12" t="str">
        <f t="shared" si="1042"/>
        <v>22款　諸収入3項　貸付金元利収入1目　貸付金返還金収入9節　大阪市街地開発株式会社貸付金返還金収入</v>
      </c>
      <c r="AQ897" s="9" t="str">
        <f t="shared" si="1043"/>
        <v>22款　諸収入3項　貸付金元利収入1目　貸付金返還金収入9節　大阪市街地開発株式会社貸付金返還金収入</v>
      </c>
    </row>
    <row r="898" spans="1:43" ht="27" thickBot="1">
      <c r="A898" s="149">
        <f t="shared" si="1014"/>
        <v>891</v>
      </c>
      <c r="B898" s="153"/>
      <c r="C898" s="153"/>
      <c r="D898" s="153"/>
      <c r="E898" s="154"/>
      <c r="F898" s="154"/>
      <c r="G898" s="155" t="s">
        <v>111</v>
      </c>
      <c r="H898" s="65">
        <v>19066</v>
      </c>
      <c r="I898" s="65"/>
      <c r="J898" s="65">
        <f t="shared" si="1045"/>
        <v>-19066</v>
      </c>
      <c r="K898" s="67"/>
      <c r="L898" s="124"/>
      <c r="M898" s="115" t="str">
        <f t="shared" si="1044"/>
        <v/>
      </c>
      <c r="N898" s="29" t="str">
        <f t="shared" si="1025"/>
        <v>-</v>
      </c>
      <c r="O898" s="29" t="str">
        <f t="shared" si="1026"/>
        <v>-</v>
      </c>
      <c r="P898" s="29" t="str">
        <f t="shared" si="1027"/>
        <v>-</v>
      </c>
      <c r="Q898" s="29" t="str">
        <f t="shared" si="1028"/>
        <v>-</v>
      </c>
      <c r="R898" s="29" t="str">
        <f t="shared" si="1029"/>
        <v>-</v>
      </c>
      <c r="U898" s="9" t="s">
        <v>1098</v>
      </c>
      <c r="V898" s="136" t="str">
        <f t="shared" si="1016"/>
        <v>都市整備局</v>
      </c>
      <c r="X898" s="9">
        <f t="shared" si="1017"/>
        <v>1</v>
      </c>
      <c r="Y898" s="9">
        <f t="shared" si="1018"/>
        <v>1</v>
      </c>
      <c r="Z898" s="9">
        <f t="shared" si="1019"/>
        <v>1</v>
      </c>
      <c r="AA898" s="9">
        <f t="shared" si="1020"/>
        <v>1</v>
      </c>
      <c r="AB898" s="11" t="str">
        <f t="shared" si="1021"/>
        <v xml:space="preserve">②
</v>
      </c>
      <c r="AD898" s="43">
        <f t="shared" si="1022"/>
        <v>0</v>
      </c>
      <c r="AE898" s="43">
        <f t="shared" si="1023"/>
        <v>0</v>
      </c>
      <c r="AF898" s="43">
        <f t="shared" si="1024"/>
        <v>0</v>
      </c>
      <c r="AH898" s="12" t="str">
        <f t="shared" si="1037"/>
        <v>22款　諸収入</v>
      </c>
      <c r="AI898" s="12" t="str">
        <f t="shared" si="1038"/>
        <v>3項　貸付金元利収入</v>
      </c>
      <c r="AJ898" s="12" t="str">
        <f t="shared" si="1039"/>
        <v>1目　貸付金返還金収入</v>
      </c>
      <c r="AK898" s="12" t="str">
        <f t="shared" si="1040"/>
        <v>事項</v>
      </c>
      <c r="AM898" s="12">
        <f t="shared" si="1041"/>
        <v>0</v>
      </c>
      <c r="AP898" s="12" t="str">
        <f t="shared" si="1042"/>
        <v>22款　諸収入3項　貸付金元利収入1目　貸付金返還金収入9節　大阪市街地開発株式会社貸付金返還金収入</v>
      </c>
      <c r="AQ898" s="9" t="str">
        <f t="shared" si="1043"/>
        <v>22款　諸収入3項　貸付金元利収入1目　貸付金返還金収入9節　大阪市街地開発株式会社貸付金返還金収入都市整備局</v>
      </c>
    </row>
    <row r="899" spans="1:43" ht="26.4">
      <c r="A899" s="148">
        <f t="shared" si="1014"/>
        <v>892</v>
      </c>
      <c r="B899" s="45"/>
      <c r="C899" s="45"/>
      <c r="D899" s="45"/>
      <c r="E899" s="108"/>
      <c r="F899" s="108"/>
      <c r="G899" s="94" t="s">
        <v>83</v>
      </c>
      <c r="H899" s="51">
        <v>164986</v>
      </c>
      <c r="I899" s="51"/>
      <c r="J899" s="51">
        <f t="shared" si="1045"/>
        <v>-164986</v>
      </c>
      <c r="K899" s="92"/>
      <c r="L899" s="122"/>
      <c r="M899" s="115" t="str">
        <f t="shared" si="1044"/>
        <v/>
      </c>
      <c r="N899" s="29" t="str">
        <f t="shared" si="1025"/>
        <v>-</v>
      </c>
      <c r="O899" s="29" t="str">
        <f t="shared" si="1026"/>
        <v>-</v>
      </c>
      <c r="P899" s="29" t="str">
        <f t="shared" si="1027"/>
        <v>-</v>
      </c>
      <c r="Q899" s="29" t="str">
        <f t="shared" si="1028"/>
        <v>-</v>
      </c>
      <c r="R899" s="29" t="str">
        <f t="shared" si="1029"/>
        <v>-</v>
      </c>
      <c r="U899" s="9" t="s">
        <v>1098</v>
      </c>
      <c r="V899" s="136" t="str">
        <f t="shared" si="1016"/>
        <v>建設局</v>
      </c>
      <c r="X899" s="9">
        <f t="shared" si="1017"/>
        <v>1</v>
      </c>
      <c r="Y899" s="9">
        <f t="shared" si="1018"/>
        <v>1</v>
      </c>
      <c r="Z899" s="9">
        <f t="shared" si="1019"/>
        <v>1</v>
      </c>
      <c r="AA899" s="9">
        <f t="shared" si="1020"/>
        <v>1</v>
      </c>
      <c r="AB899" s="11" t="str">
        <f t="shared" si="1021"/>
        <v xml:space="preserve">②
</v>
      </c>
      <c r="AD899" s="43">
        <f t="shared" si="1022"/>
        <v>0</v>
      </c>
      <c r="AE899" s="43">
        <f t="shared" si="1023"/>
        <v>0</v>
      </c>
      <c r="AF899" s="43">
        <f t="shared" si="1024"/>
        <v>0</v>
      </c>
      <c r="AH899" s="12" t="str">
        <f t="shared" si="1037"/>
        <v>22款　諸収入</v>
      </c>
      <c r="AI899" s="12" t="str">
        <f t="shared" si="1038"/>
        <v>3項　貸付金元利収入</v>
      </c>
      <c r="AJ899" s="12" t="str">
        <f t="shared" si="1039"/>
        <v>1目　貸付金返還金収入</v>
      </c>
      <c r="AK899" s="12" t="str">
        <f t="shared" si="1040"/>
        <v>事項</v>
      </c>
      <c r="AM899" s="12">
        <f t="shared" si="1041"/>
        <v>0</v>
      </c>
      <c r="AP899" s="12" t="str">
        <f t="shared" si="1042"/>
        <v>22款　諸収入3項　貸付金元利収入1目　貸付金返還金収入9節　大阪市街地開発株式会社貸付金返還金収入</v>
      </c>
      <c r="AQ899" s="9" t="str">
        <f t="shared" si="1043"/>
        <v>22款　諸収入3項　貸付金元利収入1目　貸付金返還金収入9節　大阪市街地開発株式会社貸付金返還金収入建設局</v>
      </c>
    </row>
    <row r="900" spans="1:43" ht="39.6">
      <c r="A900" s="90">
        <f t="shared" si="1014"/>
        <v>893</v>
      </c>
      <c r="B900" s="45"/>
      <c r="C900" s="45"/>
      <c r="D900" s="45"/>
      <c r="E900" s="107" t="s">
        <v>1213</v>
      </c>
      <c r="F900" s="107" t="s">
        <v>681</v>
      </c>
      <c r="G900" s="47" t="s">
        <v>678</v>
      </c>
      <c r="H900" s="41">
        <v>4573</v>
      </c>
      <c r="I900" s="41"/>
      <c r="J900" s="41">
        <f t="shared" si="1045"/>
        <v>-4573</v>
      </c>
      <c r="K900" s="42"/>
      <c r="L900" s="121"/>
      <c r="M900" s="115" t="str">
        <f t="shared" si="1044"/>
        <v/>
      </c>
      <c r="N900" s="29" t="str">
        <f t="shared" si="1025"/>
        <v>-</v>
      </c>
      <c r="O900" s="29" t="str">
        <f t="shared" si="1026"/>
        <v>-</v>
      </c>
      <c r="P900" s="29" t="str">
        <f t="shared" si="1027"/>
        <v>-</v>
      </c>
      <c r="Q900" s="29" t="str">
        <f t="shared" si="1028"/>
        <v>節</v>
      </c>
      <c r="R900" s="29" t="str">
        <f t="shared" si="1029"/>
        <v>事項</v>
      </c>
      <c r="U900" s="9" t="s">
        <v>1098</v>
      </c>
      <c r="V900" s="136" t="str">
        <f t="shared" si="1016"/>
        <v>都市計画局</v>
      </c>
      <c r="X900" s="9">
        <f t="shared" si="1017"/>
        <v>1</v>
      </c>
      <c r="Y900" s="9">
        <f t="shared" si="1018"/>
        <v>2</v>
      </c>
      <c r="Z900" s="9">
        <f t="shared" si="1019"/>
        <v>1</v>
      </c>
      <c r="AA900" s="9">
        <f t="shared" si="1020"/>
        <v>2</v>
      </c>
      <c r="AB900" s="11" t="str">
        <f t="shared" si="1021"/>
        <v xml:space="preserve">③
</v>
      </c>
      <c r="AD900" s="43">
        <f t="shared" si="1022"/>
        <v>0</v>
      </c>
      <c r="AE900" s="43">
        <f t="shared" si="1023"/>
        <v>17</v>
      </c>
      <c r="AF900" s="43">
        <f t="shared" si="1024"/>
        <v>17</v>
      </c>
      <c r="AH900" s="12" t="str">
        <f t="shared" si="1037"/>
        <v>22款　諸収入</v>
      </c>
      <c r="AI900" s="12" t="str">
        <f t="shared" si="1038"/>
        <v>3項　貸付金元利収入</v>
      </c>
      <c r="AJ900" s="12" t="str">
        <f t="shared" si="1039"/>
        <v>1目　貸付金返還金収入</v>
      </c>
      <c r="AK900" s="12" t="str">
        <f t="shared" si="1040"/>
        <v>10節　高速道路事業貸付金返還金収入</v>
      </c>
      <c r="AM900" s="12" t="str">
        <f t="shared" si="1041"/>
        <v>22款　諸収入3項　貸付金元利収入1目　貸付金返還金収入10節　高速道路事業貸付金返還金収入</v>
      </c>
      <c r="AP900" s="12" t="str">
        <f t="shared" si="1042"/>
        <v>22款　諸収入3項　貸付金元利収入1目　貸付金返還金収入10節　高速道路事業貸付金返還金収入</v>
      </c>
      <c r="AQ900" s="9" t="str">
        <f t="shared" si="1043"/>
        <v>22款　諸収入3項　貸付金元利収入1目　貸付金返還金収入10節　高速道路事業貸付金返還金収入都市計画局</v>
      </c>
    </row>
    <row r="901" spans="1:43" ht="39.6">
      <c r="A901" s="90">
        <f t="shared" si="1014"/>
        <v>894</v>
      </c>
      <c r="B901" s="45"/>
      <c r="C901" s="45"/>
      <c r="D901" s="45"/>
      <c r="E901" s="108" t="s">
        <v>1214</v>
      </c>
      <c r="F901" s="107" t="s">
        <v>682</v>
      </c>
      <c r="G901" s="47" t="s">
        <v>678</v>
      </c>
      <c r="H901" s="41">
        <v>829699</v>
      </c>
      <c r="I901" s="41"/>
      <c r="J901" s="41">
        <f t="shared" si="1045"/>
        <v>-829699</v>
      </c>
      <c r="K901" s="42"/>
      <c r="L901" s="121"/>
      <c r="M901" s="115" t="str">
        <f t="shared" si="1044"/>
        <v/>
      </c>
      <c r="N901" s="29" t="str">
        <f t="shared" si="1025"/>
        <v>-</v>
      </c>
      <c r="O901" s="29" t="str">
        <f t="shared" si="1026"/>
        <v>-</v>
      </c>
      <c r="P901" s="29" t="str">
        <f t="shared" si="1027"/>
        <v>-</v>
      </c>
      <c r="Q901" s="29" t="str">
        <f t="shared" si="1028"/>
        <v>節</v>
      </c>
      <c r="R901" s="29" t="str">
        <f t="shared" si="1029"/>
        <v>事項</v>
      </c>
      <c r="U901" s="9" t="s">
        <v>1098</v>
      </c>
      <c r="V901" s="136" t="str">
        <f t="shared" si="1016"/>
        <v>都市計画局</v>
      </c>
      <c r="X901" s="9">
        <f t="shared" si="1017"/>
        <v>1</v>
      </c>
      <c r="Y901" s="9">
        <f t="shared" si="1018"/>
        <v>2</v>
      </c>
      <c r="Z901" s="9">
        <f t="shared" si="1019"/>
        <v>2</v>
      </c>
      <c r="AA901" s="9">
        <f t="shared" si="1020"/>
        <v>2</v>
      </c>
      <c r="AB901" s="11" t="str">
        <f t="shared" si="1021"/>
        <v xml:space="preserve">③
</v>
      </c>
      <c r="AD901" s="43">
        <f t="shared" si="1022"/>
        <v>0</v>
      </c>
      <c r="AE901" s="43">
        <f t="shared" si="1023"/>
        <v>21</v>
      </c>
      <c r="AF901" s="43">
        <f t="shared" si="1024"/>
        <v>21</v>
      </c>
      <c r="AH901" s="12" t="str">
        <f t="shared" si="1037"/>
        <v>22款　諸収入</v>
      </c>
      <c r="AI901" s="12" t="str">
        <f t="shared" si="1038"/>
        <v>3項　貸付金元利収入</v>
      </c>
      <c r="AJ901" s="12" t="str">
        <f t="shared" si="1039"/>
        <v>1目　貸付金返還金収入</v>
      </c>
      <c r="AK901" s="12" t="str">
        <f t="shared" si="1040"/>
        <v>11節　関西国際空港株式会社貸付金返還金収入</v>
      </c>
      <c r="AM901" s="12" t="str">
        <f t="shared" si="1041"/>
        <v>22款　諸収入3項　貸付金元利収入1目　貸付金返還金収入11節　関西国際空港株式会社貸付金返還金収入</v>
      </c>
      <c r="AP901" s="12" t="str">
        <f t="shared" si="1042"/>
        <v>22款　諸収入3項　貸付金元利収入1目　貸付金返還金収入11節　関西国際空港株式会社貸付金返還金収入</v>
      </c>
      <c r="AQ901" s="9" t="str">
        <f t="shared" si="1043"/>
        <v>22款　諸収入3項　貸付金元利収入1目　貸付金返還金収入11節　関西国際空港株式会社貸付金返還金収入都市計画局</v>
      </c>
    </row>
    <row r="902" spans="1:43" ht="39.6">
      <c r="A902" s="148">
        <f t="shared" si="1014"/>
        <v>895</v>
      </c>
      <c r="B902" s="45"/>
      <c r="C902" s="45"/>
      <c r="D902" s="45"/>
      <c r="E902" s="108" t="s">
        <v>1215</v>
      </c>
      <c r="F902" s="108" t="s">
        <v>654</v>
      </c>
      <c r="G902" s="94" t="s">
        <v>492</v>
      </c>
      <c r="H902" s="51">
        <v>514361</v>
      </c>
      <c r="I902" s="51"/>
      <c r="J902" s="51">
        <f t="shared" si="1045"/>
        <v>-514361</v>
      </c>
      <c r="K902" s="92"/>
      <c r="L902" s="122"/>
      <c r="M902" s="115" t="str">
        <f t="shared" si="1044"/>
        <v/>
      </c>
      <c r="N902" s="29" t="str">
        <f t="shared" si="1025"/>
        <v>-</v>
      </c>
      <c r="O902" s="29" t="str">
        <f t="shared" si="1026"/>
        <v>-</v>
      </c>
      <c r="P902" s="29" t="str">
        <f t="shared" si="1027"/>
        <v>-</v>
      </c>
      <c r="Q902" s="29" t="str">
        <f t="shared" si="1028"/>
        <v>節</v>
      </c>
      <c r="R902" s="29" t="str">
        <f t="shared" si="1029"/>
        <v>事項</v>
      </c>
      <c r="U902" s="9" t="s">
        <v>1098</v>
      </c>
      <c r="V902" s="136" t="str">
        <f t="shared" si="1016"/>
        <v>港湾局</v>
      </c>
      <c r="X902" s="9">
        <f t="shared" si="1017"/>
        <v>1</v>
      </c>
      <c r="Y902" s="9">
        <f t="shared" si="1018"/>
        <v>2</v>
      </c>
      <c r="Z902" s="9">
        <f t="shared" si="1019"/>
        <v>2</v>
      </c>
      <c r="AA902" s="9">
        <f t="shared" si="1020"/>
        <v>2</v>
      </c>
      <c r="AB902" s="11" t="str">
        <f t="shared" si="1021"/>
        <v xml:space="preserve">③
</v>
      </c>
      <c r="AD902" s="43">
        <f t="shared" si="1022"/>
        <v>0</v>
      </c>
      <c r="AE902" s="43">
        <f t="shared" si="1023"/>
        <v>20</v>
      </c>
      <c r="AF902" s="43">
        <f t="shared" si="1024"/>
        <v>20</v>
      </c>
      <c r="AH902" s="12" t="str">
        <f t="shared" si="1037"/>
        <v>22款　諸収入</v>
      </c>
      <c r="AI902" s="12" t="str">
        <f t="shared" si="1038"/>
        <v>3項　貸付金元利収入</v>
      </c>
      <c r="AJ902" s="12" t="str">
        <f t="shared" si="1039"/>
        <v>1目　貸付金返還金収入</v>
      </c>
      <c r="AK902" s="12" t="str">
        <f t="shared" si="1040"/>
        <v>12節　大阪港埠頭株式会社貸付金返還金収入</v>
      </c>
      <c r="AM902" s="12" t="str">
        <f t="shared" si="1041"/>
        <v>22款　諸収入3項　貸付金元利収入1目　貸付金返還金収入12節　大阪港埠頭株式会社貸付金返還金収入</v>
      </c>
      <c r="AP902" s="12" t="str">
        <f t="shared" si="1042"/>
        <v>22款　諸収入3項　貸付金元利収入1目　貸付金返還金収入12節　大阪港埠頭株式会社貸付金返還金収入</v>
      </c>
      <c r="AQ902" s="9" t="str">
        <f t="shared" si="1043"/>
        <v>22款　諸収入3項　貸付金元利収入1目　貸付金返還金収入12節　大阪港埠頭株式会社貸付金返還金収入港湾局</v>
      </c>
    </row>
    <row r="903" spans="1:43" ht="39.6">
      <c r="A903" s="148">
        <f t="shared" si="1014"/>
        <v>896</v>
      </c>
      <c r="B903" s="45"/>
      <c r="C903" s="45"/>
      <c r="D903" s="45"/>
      <c r="E903" s="108" t="s">
        <v>1216</v>
      </c>
      <c r="F903" s="108" t="s">
        <v>655</v>
      </c>
      <c r="G903" s="94" t="s">
        <v>492</v>
      </c>
      <c r="H903" s="51">
        <v>561173</v>
      </c>
      <c r="I903" s="51"/>
      <c r="J903" s="51">
        <f t="shared" si="1045"/>
        <v>-561173</v>
      </c>
      <c r="K903" s="92"/>
      <c r="L903" s="122"/>
      <c r="M903" s="115" t="str">
        <f t="shared" si="1044"/>
        <v/>
      </c>
      <c r="N903" s="29" t="str">
        <f t="shared" si="1025"/>
        <v>-</v>
      </c>
      <c r="O903" s="29" t="str">
        <f t="shared" si="1026"/>
        <v>-</v>
      </c>
      <c r="P903" s="29" t="str">
        <f t="shared" si="1027"/>
        <v>-</v>
      </c>
      <c r="Q903" s="29" t="str">
        <f t="shared" si="1028"/>
        <v>節</v>
      </c>
      <c r="R903" s="29" t="str">
        <f t="shared" si="1029"/>
        <v>事項</v>
      </c>
      <c r="U903" s="9" t="s">
        <v>1098</v>
      </c>
      <c r="V903" s="136" t="str">
        <f t="shared" si="1016"/>
        <v>港湾局</v>
      </c>
      <c r="X903" s="9">
        <f t="shared" si="1017"/>
        <v>1</v>
      </c>
      <c r="Y903" s="9">
        <f t="shared" si="1018"/>
        <v>2</v>
      </c>
      <c r="Z903" s="9">
        <f t="shared" si="1019"/>
        <v>2</v>
      </c>
      <c r="AA903" s="9">
        <f t="shared" si="1020"/>
        <v>2</v>
      </c>
      <c r="AB903" s="11" t="str">
        <f t="shared" si="1021"/>
        <v xml:space="preserve">③
</v>
      </c>
      <c r="AD903" s="43">
        <f t="shared" si="1022"/>
        <v>0</v>
      </c>
      <c r="AE903" s="43">
        <f t="shared" si="1023"/>
        <v>26</v>
      </c>
      <c r="AF903" s="43">
        <f t="shared" si="1024"/>
        <v>26</v>
      </c>
      <c r="AH903" s="12" t="str">
        <f t="shared" si="1037"/>
        <v>22款　諸収入</v>
      </c>
      <c r="AI903" s="12" t="str">
        <f t="shared" si="1038"/>
        <v>3項　貸付金元利収入</v>
      </c>
      <c r="AJ903" s="12" t="str">
        <f t="shared" si="1039"/>
        <v>1目　貸付金返還金収入</v>
      </c>
      <c r="AK903" s="12" t="str">
        <f t="shared" si="1040"/>
        <v>13節　夢洲コンテナターミナル株式会社貸付金返還金収入</v>
      </c>
      <c r="AM903" s="12" t="str">
        <f t="shared" si="1041"/>
        <v>22款　諸収入3項　貸付金元利収入1目　貸付金返還金収入13節　夢洲コンテナターミナル株式会社貸付金返還金収入</v>
      </c>
      <c r="AP903" s="12" t="str">
        <f t="shared" si="1042"/>
        <v>22款　諸収入3項　貸付金元利収入1目　貸付金返還金収入13節　夢洲コンテナターミナル株式会社貸付金返還金収入</v>
      </c>
      <c r="AQ903" s="9" t="str">
        <f t="shared" si="1043"/>
        <v>22款　諸収入3項　貸付金元利収入1目　貸付金返還金収入13節　夢洲コンテナターミナル株式会社貸付金返還金収入港湾局</v>
      </c>
    </row>
    <row r="904" spans="1:43" ht="39.6">
      <c r="A904" s="90">
        <f t="shared" si="1014"/>
        <v>897</v>
      </c>
      <c r="B904" s="45"/>
      <c r="C904" s="45"/>
      <c r="D904" s="45"/>
      <c r="E904" s="107" t="s">
        <v>1217</v>
      </c>
      <c r="F904" s="107" t="s">
        <v>713</v>
      </c>
      <c r="G904" s="47" t="s">
        <v>492</v>
      </c>
      <c r="H904" s="41">
        <v>193392</v>
      </c>
      <c r="I904" s="41"/>
      <c r="J904" s="41">
        <f t="shared" si="1045"/>
        <v>-193392</v>
      </c>
      <c r="K904" s="42"/>
      <c r="L904" s="121"/>
      <c r="M904" s="115" t="str">
        <f t="shared" si="1044"/>
        <v/>
      </c>
      <c r="N904" s="29" t="str">
        <f t="shared" si="1025"/>
        <v>-</v>
      </c>
      <c r="O904" s="29" t="str">
        <f t="shared" si="1026"/>
        <v>-</v>
      </c>
      <c r="P904" s="29" t="str">
        <f t="shared" si="1027"/>
        <v>-</v>
      </c>
      <c r="Q904" s="29" t="str">
        <f t="shared" si="1028"/>
        <v>節</v>
      </c>
      <c r="R904" s="29" t="str">
        <f t="shared" si="1029"/>
        <v>事項</v>
      </c>
      <c r="U904" s="9" t="s">
        <v>1098</v>
      </c>
      <c r="V904" s="136" t="str">
        <f t="shared" si="1016"/>
        <v>港湾局</v>
      </c>
      <c r="X904" s="9">
        <f t="shared" si="1017"/>
        <v>1</v>
      </c>
      <c r="Y904" s="9">
        <f t="shared" si="1018"/>
        <v>2</v>
      </c>
      <c r="Z904" s="9">
        <f t="shared" si="1019"/>
        <v>2</v>
      </c>
      <c r="AA904" s="9">
        <f t="shared" si="1020"/>
        <v>2</v>
      </c>
      <c r="AB904" s="11" t="str">
        <f t="shared" si="1021"/>
        <v xml:space="preserve">③
</v>
      </c>
      <c r="AD904" s="43">
        <f t="shared" si="1022"/>
        <v>0</v>
      </c>
      <c r="AE904" s="43">
        <f t="shared" si="1023"/>
        <v>21</v>
      </c>
      <c r="AF904" s="43">
        <f t="shared" si="1024"/>
        <v>21</v>
      </c>
      <c r="AH904" s="12" t="str">
        <f t="shared" si="1037"/>
        <v>22款　諸収入</v>
      </c>
      <c r="AI904" s="12" t="str">
        <f t="shared" si="1038"/>
        <v>3項　貸付金元利収入</v>
      </c>
      <c r="AJ904" s="12" t="str">
        <f t="shared" si="1039"/>
        <v>1目　貸付金返還金収入</v>
      </c>
      <c r="AK904" s="12" t="str">
        <f t="shared" si="1040"/>
        <v>14節　阪神国際港湾株式会社貸付金返還金収入</v>
      </c>
      <c r="AM904" s="12" t="str">
        <f t="shared" si="1041"/>
        <v>22款　諸収入3項　貸付金元利収入1目　貸付金返還金収入14節　阪神国際港湾株式会社貸付金返還金収入</v>
      </c>
      <c r="AP904" s="12" t="str">
        <f t="shared" si="1042"/>
        <v>22款　諸収入3項　貸付金元利収入1目　貸付金返還金収入14節　阪神国際港湾株式会社貸付金返還金収入</v>
      </c>
      <c r="AQ904" s="9" t="str">
        <f t="shared" si="1043"/>
        <v>22款　諸収入3項　貸付金元利収入1目　貸付金返還金収入14節　阪神国際港湾株式会社貸付金返還金収入港湾局</v>
      </c>
    </row>
    <row r="905" spans="1:43" ht="39.6">
      <c r="A905" s="90">
        <f t="shared" si="1014"/>
        <v>898</v>
      </c>
      <c r="B905" s="45"/>
      <c r="C905" s="45"/>
      <c r="D905" s="45"/>
      <c r="E905" s="107" t="s">
        <v>1218</v>
      </c>
      <c r="F905" s="107" t="s">
        <v>632</v>
      </c>
      <c r="G905" s="47" t="s">
        <v>111</v>
      </c>
      <c r="H905" s="41">
        <v>6082927</v>
      </c>
      <c r="I905" s="41"/>
      <c r="J905" s="41">
        <f t="shared" si="1045"/>
        <v>-6082927</v>
      </c>
      <c r="K905" s="42"/>
      <c r="L905" s="121"/>
      <c r="M905" s="115" t="str">
        <f t="shared" si="1044"/>
        <v/>
      </c>
      <c r="N905" s="29" t="str">
        <f t="shared" si="1025"/>
        <v>-</v>
      </c>
      <c r="O905" s="29" t="str">
        <f t="shared" si="1026"/>
        <v>-</v>
      </c>
      <c r="P905" s="29" t="str">
        <f t="shared" si="1027"/>
        <v>-</v>
      </c>
      <c r="Q905" s="29" t="str">
        <f t="shared" si="1028"/>
        <v>節</v>
      </c>
      <c r="R905" s="29" t="str">
        <f t="shared" si="1029"/>
        <v>事項</v>
      </c>
      <c r="U905" s="9" t="s">
        <v>1098</v>
      </c>
      <c r="V905" s="136" t="str">
        <f t="shared" si="1016"/>
        <v>都市整備局</v>
      </c>
      <c r="X905" s="9">
        <f t="shared" si="1017"/>
        <v>1</v>
      </c>
      <c r="Y905" s="9">
        <f t="shared" si="1018"/>
        <v>2</v>
      </c>
      <c r="Z905" s="9">
        <f t="shared" si="1019"/>
        <v>1</v>
      </c>
      <c r="AA905" s="9">
        <f t="shared" si="1020"/>
        <v>2</v>
      </c>
      <c r="AB905" s="11" t="str">
        <f t="shared" si="1021"/>
        <v xml:space="preserve">③
</v>
      </c>
      <c r="AD905" s="43">
        <f t="shared" si="1022"/>
        <v>0</v>
      </c>
      <c r="AE905" s="43">
        <f t="shared" si="1023"/>
        <v>17</v>
      </c>
      <c r="AF905" s="43">
        <f t="shared" si="1024"/>
        <v>17</v>
      </c>
      <c r="AH905" s="12" t="str">
        <f t="shared" si="1037"/>
        <v>22款　諸収入</v>
      </c>
      <c r="AI905" s="12" t="str">
        <f t="shared" si="1038"/>
        <v>3項　貸付金元利収入</v>
      </c>
      <c r="AJ905" s="12" t="str">
        <f t="shared" si="1039"/>
        <v>1目　貸付金返還金収入</v>
      </c>
      <c r="AK905" s="12" t="str">
        <f t="shared" si="1040"/>
        <v>15節　住宅供給公社貸付金返還金収入</v>
      </c>
      <c r="AM905" s="12" t="str">
        <f t="shared" si="1041"/>
        <v>22款　諸収入3項　貸付金元利収入1目　貸付金返還金収入15節　住宅供給公社貸付金返還金収入</v>
      </c>
      <c r="AP905" s="12" t="str">
        <f t="shared" si="1042"/>
        <v>22款　諸収入3項　貸付金元利収入1目　貸付金返還金収入15節　住宅供給公社貸付金返還金収入</v>
      </c>
      <c r="AQ905" s="9" t="str">
        <f t="shared" si="1043"/>
        <v>22款　諸収入3項　貸付金元利収入1目　貸付金返還金収入15節　住宅供給公社貸付金返還金収入都市整備局</v>
      </c>
    </row>
    <row r="906" spans="1:43" ht="39.6">
      <c r="A906" s="90">
        <f t="shared" si="1014"/>
        <v>899</v>
      </c>
      <c r="B906" s="45"/>
      <c r="C906" s="45"/>
      <c r="D906" s="45"/>
      <c r="E906" s="108" t="s">
        <v>1219</v>
      </c>
      <c r="F906" s="108" t="s">
        <v>1000</v>
      </c>
      <c r="G906" s="94" t="s">
        <v>974</v>
      </c>
      <c r="H906" s="51">
        <v>5364</v>
      </c>
      <c r="I906" s="51"/>
      <c r="J906" s="51">
        <f t="shared" si="1045"/>
        <v>-5364</v>
      </c>
      <c r="K906" s="92"/>
      <c r="L906" s="122"/>
      <c r="M906" s="115" t="str">
        <f t="shared" si="1044"/>
        <v/>
      </c>
      <c r="N906" s="29" t="str">
        <f t="shared" si="1025"/>
        <v>-</v>
      </c>
      <c r="O906" s="29" t="str">
        <f t="shared" si="1026"/>
        <v>-</v>
      </c>
      <c r="P906" s="29" t="str">
        <f t="shared" si="1027"/>
        <v>-</v>
      </c>
      <c r="Q906" s="29" t="str">
        <f t="shared" si="1028"/>
        <v>節</v>
      </c>
      <c r="R906" s="29" t="str">
        <f t="shared" si="1029"/>
        <v>事項</v>
      </c>
      <c r="U906" s="9" t="s">
        <v>1098</v>
      </c>
      <c r="V906" s="136" t="str">
        <f t="shared" si="1016"/>
        <v>教育委員会
事務局</v>
      </c>
      <c r="X906" s="9">
        <f t="shared" si="1017"/>
        <v>1</v>
      </c>
      <c r="Y906" s="9">
        <f t="shared" si="1018"/>
        <v>2</v>
      </c>
      <c r="Z906" s="9">
        <f t="shared" si="1019"/>
        <v>2</v>
      </c>
      <c r="AA906" s="9">
        <f t="shared" si="1020"/>
        <v>2</v>
      </c>
      <c r="AB906" s="11" t="str">
        <f t="shared" si="1021"/>
        <v xml:space="preserve">③
</v>
      </c>
      <c r="AD906" s="43">
        <f t="shared" si="1022"/>
        <v>0</v>
      </c>
      <c r="AE906" s="43">
        <f t="shared" si="1023"/>
        <v>19</v>
      </c>
      <c r="AF906" s="43">
        <f t="shared" si="1024"/>
        <v>19</v>
      </c>
      <c r="AH906" s="12" t="str">
        <f t="shared" si="1037"/>
        <v>22款　諸収入</v>
      </c>
      <c r="AI906" s="12" t="str">
        <f t="shared" si="1038"/>
        <v>3項　貸付金元利収入</v>
      </c>
      <c r="AJ906" s="12" t="str">
        <f t="shared" si="1039"/>
        <v>1目　貸付金返還金収入</v>
      </c>
      <c r="AK906" s="12" t="str">
        <f t="shared" si="1040"/>
        <v>16節　高等学校等奨学費貸付金返還金収入</v>
      </c>
      <c r="AM906" s="12" t="str">
        <f t="shared" si="1041"/>
        <v>22款　諸収入3項　貸付金元利収入1目　貸付金返還金収入16節　高等学校等奨学費貸付金返還金収入</v>
      </c>
      <c r="AP906" s="12" t="str">
        <f t="shared" si="1042"/>
        <v>22款　諸収入3項　貸付金元利収入1目　貸付金返還金収入16節　高等学校等奨学費貸付金返還金収入</v>
      </c>
      <c r="AQ906" s="9" t="str">
        <f t="shared" si="1043"/>
        <v>22款　諸収入3項　貸付金元利収入1目　貸付金返還金収入16節　高等学校等奨学費貸付金返還金収入教育委員会
事務局</v>
      </c>
    </row>
    <row r="907" spans="1:43" ht="39.6">
      <c r="A907" s="90">
        <f t="shared" si="1014"/>
        <v>900</v>
      </c>
      <c r="B907" s="45"/>
      <c r="C907" s="45"/>
      <c r="D907" s="45"/>
      <c r="E907" s="107" t="s">
        <v>1284</v>
      </c>
      <c r="F907" s="107" t="s">
        <v>1285</v>
      </c>
      <c r="G907" s="47" t="s">
        <v>101</v>
      </c>
      <c r="H907" s="41">
        <v>825260</v>
      </c>
      <c r="I907" s="41"/>
      <c r="J907" s="41">
        <f t="shared" si="1045"/>
        <v>-825260</v>
      </c>
      <c r="K907" s="42"/>
      <c r="L907" s="121"/>
      <c r="M907" s="115" t="str">
        <f t="shared" si="1044"/>
        <v/>
      </c>
      <c r="N907" s="29" t="str">
        <f t="shared" si="1025"/>
        <v>-</v>
      </c>
      <c r="O907" s="29" t="str">
        <f t="shared" si="1026"/>
        <v>-</v>
      </c>
      <c r="P907" s="29" t="str">
        <f t="shared" si="1027"/>
        <v>-</v>
      </c>
      <c r="Q907" s="29" t="str">
        <f t="shared" si="1028"/>
        <v>節</v>
      </c>
      <c r="R907" s="29" t="str">
        <f t="shared" si="1029"/>
        <v>事項</v>
      </c>
      <c r="U907" s="9" t="s">
        <v>1098</v>
      </c>
      <c r="V907" s="136" t="str">
        <f t="shared" si="1016"/>
        <v>経済戦略局</v>
      </c>
      <c r="X907" s="9">
        <f t="shared" si="1017"/>
        <v>1</v>
      </c>
      <c r="Y907" s="9">
        <f t="shared" si="1018"/>
        <v>2</v>
      </c>
      <c r="Z907" s="9">
        <f t="shared" si="1019"/>
        <v>2</v>
      </c>
      <c r="AA907" s="9">
        <f t="shared" si="1020"/>
        <v>2</v>
      </c>
      <c r="AB907" s="11" t="str">
        <f t="shared" si="1021"/>
        <v xml:space="preserve">③
</v>
      </c>
      <c r="AD907" s="43">
        <f t="shared" si="1022"/>
        <v>0</v>
      </c>
      <c r="AE907" s="43">
        <f t="shared" si="1023"/>
        <v>19</v>
      </c>
      <c r="AF907" s="43">
        <f t="shared" si="1024"/>
        <v>19</v>
      </c>
      <c r="AH907" s="12" t="str">
        <f t="shared" si="1037"/>
        <v>22款　諸収入</v>
      </c>
      <c r="AI907" s="12" t="str">
        <f t="shared" si="1038"/>
        <v>3項　貸付金元利収入</v>
      </c>
      <c r="AJ907" s="12" t="str">
        <f t="shared" si="1039"/>
        <v>1目　貸付金返還金収入</v>
      </c>
      <c r="AK907" s="12" t="str">
        <f t="shared" si="1040"/>
        <v>17節　公立大学法人大阪貸付金返還金収入</v>
      </c>
      <c r="AM907" s="12" t="str">
        <f t="shared" si="1041"/>
        <v>22款　諸収入3項　貸付金元利収入1目　貸付金返還金収入17節　公立大学法人大阪貸付金返還金収入</v>
      </c>
      <c r="AP907" s="12" t="str">
        <f t="shared" si="1042"/>
        <v>22款　諸収入3項　貸付金元利収入1目　貸付金返還金収入17節　公立大学法人大阪貸付金返還金収入</v>
      </c>
      <c r="AQ907" s="9" t="str">
        <f t="shared" si="1043"/>
        <v>22款　諸収入3項　貸付金元利収入1目　貸付金返還金収入17節　公立大学法人大阪貸付金返還金収入経済戦略局</v>
      </c>
    </row>
    <row r="908" spans="1:43" ht="39.6">
      <c r="A908" s="90">
        <f t="shared" si="1014"/>
        <v>901</v>
      </c>
      <c r="B908" s="45"/>
      <c r="C908" s="45"/>
      <c r="D908" s="45"/>
      <c r="E908" s="108" t="s">
        <v>1208</v>
      </c>
      <c r="F908" s="107" t="s">
        <v>1209</v>
      </c>
      <c r="G908" s="47" t="s">
        <v>614</v>
      </c>
      <c r="H908" s="41">
        <v>0</v>
      </c>
      <c r="I908" s="41"/>
      <c r="J908" s="41">
        <f>+I908-H908</f>
        <v>0</v>
      </c>
      <c r="K908" s="42"/>
      <c r="L908" s="121"/>
      <c r="M908" s="115" t="str">
        <f>IF(AND(I908&lt;&gt;0,H908=0),"○","")</f>
        <v/>
      </c>
      <c r="N908" s="29" t="str">
        <f t="shared" si="1025"/>
        <v>-</v>
      </c>
      <c r="O908" s="29" t="str">
        <f t="shared" si="1026"/>
        <v>-</v>
      </c>
      <c r="P908" s="29" t="str">
        <f t="shared" si="1027"/>
        <v>-</v>
      </c>
      <c r="Q908" s="29" t="str">
        <f t="shared" si="1028"/>
        <v>節</v>
      </c>
      <c r="R908" s="29" t="str">
        <f t="shared" si="1029"/>
        <v>事項</v>
      </c>
      <c r="U908" s="9" t="s">
        <v>1098</v>
      </c>
      <c r="V908" s="136" t="str">
        <f t="shared" si="1016"/>
        <v>こども
青少年局</v>
      </c>
      <c r="X908" s="9">
        <f t="shared" si="1017"/>
        <v>1</v>
      </c>
      <c r="Y908" s="9">
        <f t="shared" si="1018"/>
        <v>2</v>
      </c>
      <c r="Z908" s="9">
        <f t="shared" si="1019"/>
        <v>2</v>
      </c>
      <c r="AA908" s="9">
        <f t="shared" si="1020"/>
        <v>2</v>
      </c>
      <c r="AB908" s="11" t="str">
        <f t="shared" si="1021"/>
        <v xml:space="preserve">③
</v>
      </c>
      <c r="AD908" s="43">
        <f t="shared" si="1022"/>
        <v>0</v>
      </c>
      <c r="AE908" s="43">
        <f t="shared" si="1023"/>
        <v>18</v>
      </c>
      <c r="AF908" s="43">
        <f t="shared" si="1024"/>
        <v>21</v>
      </c>
      <c r="AH908" s="12" t="str">
        <f t="shared" si="1037"/>
        <v>22款　諸収入</v>
      </c>
      <c r="AI908" s="12" t="str">
        <f t="shared" si="1038"/>
        <v>3項　貸付金元利収入</v>
      </c>
      <c r="AJ908" s="12" t="str">
        <f t="shared" si="1039"/>
        <v>1目　貸付金返還金収入</v>
      </c>
      <c r="AK908" s="12" t="str">
        <f t="shared" si="1040"/>
        <v>（児童福祉施設整備貸付金返還金収入）</v>
      </c>
      <c r="AM908" s="12" t="str">
        <f t="shared" si="1041"/>
        <v>22款　諸収入3項　貸付金元利収入1目　貸付金返還金収入（児童福祉施設整備貸付金返還金収入）</v>
      </c>
      <c r="AP908" s="12" t="str">
        <f t="shared" si="1042"/>
        <v>22款　諸収入3項　貸付金元利収入1目　貸付金返還金収入（児童福祉施設整備貸付金返還金収入）</v>
      </c>
      <c r="AQ908" s="9" t="str">
        <f t="shared" si="1043"/>
        <v>22款　諸収入3項　貸付金元利収入1目　貸付金返還金収入（児童福祉施設整備貸付金返還金収入）こども
青少年局</v>
      </c>
    </row>
    <row r="909" spans="1:43" ht="26.4">
      <c r="A909" s="90">
        <f t="shared" ref="A909:A972" si="1055">A908+1</f>
        <v>902</v>
      </c>
      <c r="B909" s="45"/>
      <c r="C909" s="45"/>
      <c r="D909" s="331" t="s">
        <v>449</v>
      </c>
      <c r="E909" s="333"/>
      <c r="F909" s="46"/>
      <c r="G909" s="47"/>
      <c r="H909" s="41">
        <f>SUM(H910:H919)</f>
        <v>705326</v>
      </c>
      <c r="I909" s="41">
        <f>SUM(I910:I919)</f>
        <v>0</v>
      </c>
      <c r="J909" s="41">
        <f t="shared" si="1045"/>
        <v>-705326</v>
      </c>
      <c r="K909" s="42"/>
      <c r="L909" s="121"/>
      <c r="M909" s="115" t="str">
        <f t="shared" si="1044"/>
        <v/>
      </c>
      <c r="N909" s="29" t="str">
        <f t="shared" si="1025"/>
        <v>-</v>
      </c>
      <c r="O909" s="29" t="str">
        <f t="shared" si="1026"/>
        <v>-</v>
      </c>
      <c r="P909" s="29" t="str">
        <f t="shared" si="1027"/>
        <v>目</v>
      </c>
      <c r="Q909" s="29" t="str">
        <f t="shared" si="1028"/>
        <v>-</v>
      </c>
      <c r="R909" s="29" t="str">
        <f t="shared" si="1029"/>
        <v>-</v>
      </c>
      <c r="U909" s="9" t="s">
        <v>1098</v>
      </c>
      <c r="V909" s="136" t="str">
        <f t="shared" si="1016"/>
        <v/>
      </c>
      <c r="X909" s="9">
        <f t="shared" si="1017"/>
        <v>1</v>
      </c>
      <c r="Y909" s="9">
        <f t="shared" si="1018"/>
        <v>1</v>
      </c>
      <c r="Z909" s="9">
        <f t="shared" si="1019"/>
        <v>1</v>
      </c>
      <c r="AA909" s="9">
        <f t="shared" si="1020"/>
        <v>1</v>
      </c>
      <c r="AB909" s="11" t="str">
        <f t="shared" si="1021"/>
        <v xml:space="preserve">②
</v>
      </c>
      <c r="AD909" s="43">
        <f t="shared" si="1022"/>
        <v>9.5</v>
      </c>
      <c r="AE909" s="43">
        <f t="shared" si="1023"/>
        <v>0</v>
      </c>
      <c r="AF909" s="43">
        <f t="shared" si="1024"/>
        <v>0</v>
      </c>
      <c r="AH909" s="12" t="str">
        <f t="shared" si="1037"/>
        <v>22款　諸収入</v>
      </c>
      <c r="AI909" s="12" t="str">
        <f t="shared" si="1038"/>
        <v>3項　貸付金元利収入</v>
      </c>
      <c r="AJ909" s="12" t="str">
        <f t="shared" si="1039"/>
        <v>2目　貸付金利子収入</v>
      </c>
      <c r="AK909" s="12">
        <f t="shared" si="1040"/>
        <v>0</v>
      </c>
      <c r="AM909" s="12" t="str">
        <f t="shared" si="1041"/>
        <v>22款　諸収入3項　貸付金元利収入2目　貸付金利子収入</v>
      </c>
      <c r="AP909" s="12" t="str">
        <f t="shared" si="1042"/>
        <v>22款　諸収入3項　貸付金元利収入2目　貸付金利子収入</v>
      </c>
      <c r="AQ909" s="9" t="str">
        <f t="shared" si="1043"/>
        <v>22款　諸収入3項　貸付金元利収入2目　貸付金利子収入</v>
      </c>
    </row>
    <row r="910" spans="1:43" ht="39.6">
      <c r="A910" s="90">
        <f t="shared" si="1055"/>
        <v>903</v>
      </c>
      <c r="B910" s="45"/>
      <c r="C910" s="45"/>
      <c r="D910" s="44"/>
      <c r="E910" s="107" t="s">
        <v>355</v>
      </c>
      <c r="F910" s="107" t="s">
        <v>563</v>
      </c>
      <c r="G910" s="47" t="s">
        <v>91</v>
      </c>
      <c r="H910" s="41">
        <v>5673</v>
      </c>
      <c r="I910" s="41"/>
      <c r="J910" s="41">
        <f t="shared" si="1045"/>
        <v>-5673</v>
      </c>
      <c r="K910" s="42"/>
      <c r="L910" s="121"/>
      <c r="M910" s="115" t="str">
        <f t="shared" si="1044"/>
        <v/>
      </c>
      <c r="N910" s="29" t="str">
        <f t="shared" si="1025"/>
        <v>-</v>
      </c>
      <c r="O910" s="29" t="str">
        <f t="shared" si="1026"/>
        <v>-</v>
      </c>
      <c r="P910" s="29" t="str">
        <f t="shared" si="1027"/>
        <v>-</v>
      </c>
      <c r="Q910" s="29" t="str">
        <f t="shared" si="1028"/>
        <v>節</v>
      </c>
      <c r="R910" s="29" t="str">
        <f t="shared" si="1029"/>
        <v>事項</v>
      </c>
      <c r="U910" s="9" t="s">
        <v>1098</v>
      </c>
      <c r="V910" s="136" t="str">
        <f t="shared" ref="V910:V969" si="1056">IF(G910&lt;&gt;"",G910,"")</f>
        <v>福祉局</v>
      </c>
      <c r="X910" s="9">
        <f t="shared" ref="X910:X969" si="1057">IF(LENB(D910)/2&gt;13.5,2,1)</f>
        <v>1</v>
      </c>
      <c r="Y910" s="9">
        <f t="shared" ref="Y910:Y969" si="1058">IF(LENB(E910)/2&gt;26.5,3,IF(LENB(E910)/2&gt;13.5,2,1))</f>
        <v>2</v>
      </c>
      <c r="Z910" s="9">
        <f t="shared" ref="Z910:Z969" si="1059">IF(LENB(F910)/2&gt;51,4,IF(LENB(F910)/2&gt;34,3,IF(LENB(F910)/2&gt;17,2,1)))</f>
        <v>1</v>
      </c>
      <c r="AA910" s="9">
        <f t="shared" ref="AA910:AA969" si="1060">MAX(X910:Z910)</f>
        <v>2</v>
      </c>
      <c r="AB910" s="11" t="str">
        <f t="shared" ref="AB910:AB969" si="1061">IF(AA910=4,"⑤"&amp;CHAR(10)&amp;CHAR(10)&amp;CHAR(10)&amp;CHAR(10),IF(AA910=3,"④"&amp;CHAR(10)&amp;CHAR(10)&amp;CHAR(10),IF(AA910=2,"③"&amp;CHAR(10)&amp;CHAR(10),"②"&amp;CHAR(10))))</f>
        <v xml:space="preserve">③
</v>
      </c>
      <c r="AD910" s="43">
        <f t="shared" ref="AD910:AD969" si="1062">LENB(D910)/2</f>
        <v>0</v>
      </c>
      <c r="AE910" s="43">
        <f t="shared" ref="AE910:AE969" si="1063">LENB(E910)/2</f>
        <v>15.5</v>
      </c>
      <c r="AF910" s="43">
        <f t="shared" ref="AF910:AF969" si="1064">LENB(F910)/2</f>
        <v>16</v>
      </c>
      <c r="AH910" s="12" t="str">
        <f t="shared" ref="AH910:AH940" si="1065">IF(N910="款",B910,AH909)</f>
        <v>22款　諸収入</v>
      </c>
      <c r="AI910" s="12" t="str">
        <f t="shared" ref="AI910:AI940" si="1066">IF(AH909=AH910,IF(O910="項",C910,AI909),0)</f>
        <v>3項　貸付金元利収入</v>
      </c>
      <c r="AJ910" s="12" t="str">
        <f t="shared" ref="AJ910:AJ940" si="1067">IF(AI909=AI910,IF(P910="目",D910,AJ909),0)</f>
        <v>2目　貸付金利子収入</v>
      </c>
      <c r="AK910" s="12" t="str">
        <f t="shared" ref="AK910:AK940" si="1068">IF(AJ909=AJ910,IF(Q910="節",E910,"事項"),0)</f>
        <v>1節　老人福祉施設整備貸付金収入</v>
      </c>
      <c r="AM910" s="12" t="str">
        <f t="shared" ref="AM910:AM940" si="1069">IF(AI910=0,AH910,IF(AJ910=0,CONCATENATE(AH910,AI910),IF(AK910=0,CONCATENATE(AH910,AI910,AJ910),IF(AK910="事項",0,CONCATENATE(AH910,AI910,AJ910,AK910)))))</f>
        <v>22款　諸収入3項　貸付金元利収入2目　貸付金利子収入1節　老人福祉施設整備貸付金収入</v>
      </c>
      <c r="AP910" s="12" t="str">
        <f t="shared" ref="AP910:AP940" si="1070">IF(AM910=0,AP909,AM910)</f>
        <v>22款　諸収入3項　貸付金元利収入2目　貸付金利子収入1節　老人福祉施設整備貸付金収入</v>
      </c>
      <c r="AQ910" s="9" t="str">
        <f t="shared" ref="AQ910:AQ940" si="1071">CONCATENATE(AP910,V910)</f>
        <v>22款　諸収入3項　貸付金元利収入2目　貸付金利子収入1節　老人福祉施設整備貸付金収入福祉局</v>
      </c>
    </row>
    <row r="911" spans="1:43" ht="39.6">
      <c r="A911" s="90">
        <f t="shared" si="1055"/>
        <v>904</v>
      </c>
      <c r="B911" s="45"/>
      <c r="C911" s="45"/>
      <c r="D911" s="45"/>
      <c r="E911" s="107" t="s">
        <v>356</v>
      </c>
      <c r="F911" s="107" t="s">
        <v>564</v>
      </c>
      <c r="G911" s="47" t="s">
        <v>82</v>
      </c>
      <c r="H911" s="41">
        <v>37004</v>
      </c>
      <c r="I911" s="41"/>
      <c r="J911" s="41">
        <f t="shared" si="1045"/>
        <v>-37004</v>
      </c>
      <c r="K911" s="42"/>
      <c r="L911" s="121"/>
      <c r="M911" s="115" t="str">
        <f t="shared" si="1044"/>
        <v/>
      </c>
      <c r="N911" s="29" t="str">
        <f t="shared" si="1025"/>
        <v>-</v>
      </c>
      <c r="O911" s="29" t="str">
        <f t="shared" si="1026"/>
        <v>-</v>
      </c>
      <c r="P911" s="29" t="str">
        <f t="shared" si="1027"/>
        <v>-</v>
      </c>
      <c r="Q911" s="29" t="str">
        <f t="shared" si="1028"/>
        <v>節</v>
      </c>
      <c r="R911" s="29" t="str">
        <f t="shared" si="1029"/>
        <v>事項</v>
      </c>
      <c r="U911" s="9" t="s">
        <v>1098</v>
      </c>
      <c r="V911" s="136" t="str">
        <f t="shared" si="1056"/>
        <v>健康局</v>
      </c>
      <c r="X911" s="9">
        <f t="shared" si="1057"/>
        <v>1</v>
      </c>
      <c r="Y911" s="9">
        <f t="shared" si="1058"/>
        <v>2</v>
      </c>
      <c r="Z911" s="9">
        <f t="shared" si="1059"/>
        <v>2</v>
      </c>
      <c r="AA911" s="9">
        <f t="shared" si="1060"/>
        <v>2</v>
      </c>
      <c r="AB911" s="11" t="str">
        <f t="shared" si="1061"/>
        <v xml:space="preserve">③
</v>
      </c>
      <c r="AD911" s="43">
        <f t="shared" si="1062"/>
        <v>0</v>
      </c>
      <c r="AE911" s="43">
        <f t="shared" si="1063"/>
        <v>23.5</v>
      </c>
      <c r="AF911" s="43">
        <f t="shared" si="1064"/>
        <v>24</v>
      </c>
      <c r="AH911" s="12" t="str">
        <f t="shared" si="1065"/>
        <v>22款　諸収入</v>
      </c>
      <c r="AI911" s="12" t="str">
        <f t="shared" si="1066"/>
        <v>3項　貸付金元利収入</v>
      </c>
      <c r="AJ911" s="12" t="str">
        <f t="shared" si="1067"/>
        <v>2目　貸付金利子収入</v>
      </c>
      <c r="AK911" s="12" t="str">
        <f t="shared" si="1068"/>
        <v>2節　地方独立行政法人大阪市民病院機構貸付金収入</v>
      </c>
      <c r="AM911" s="12" t="str">
        <f t="shared" si="1069"/>
        <v>22款　諸収入3項　貸付金元利収入2目　貸付金利子収入2節　地方独立行政法人大阪市民病院機構貸付金収入</v>
      </c>
      <c r="AP911" s="12" t="str">
        <f t="shared" si="1070"/>
        <v>22款　諸収入3項　貸付金元利収入2目　貸付金利子収入2節　地方独立行政法人大阪市民病院機構貸付金収入</v>
      </c>
      <c r="AQ911" s="9" t="str">
        <f t="shared" si="1071"/>
        <v>22款　諸収入3項　貸付金元利収入2目　貸付金利子収入2節　地方独立行政法人大阪市民病院機構貸付金収入健康局</v>
      </c>
    </row>
    <row r="912" spans="1:43" ht="39.6">
      <c r="A912" s="90">
        <f t="shared" si="1055"/>
        <v>905</v>
      </c>
      <c r="B912" s="45"/>
      <c r="C912" s="45"/>
      <c r="D912" s="45"/>
      <c r="E912" s="107" t="s">
        <v>357</v>
      </c>
      <c r="F912" s="107" t="s">
        <v>1052</v>
      </c>
      <c r="G912" s="47" t="s">
        <v>101</v>
      </c>
      <c r="H912" s="41">
        <v>4686</v>
      </c>
      <c r="I912" s="41"/>
      <c r="J912" s="41">
        <f t="shared" si="1045"/>
        <v>-4686</v>
      </c>
      <c r="K912" s="42"/>
      <c r="L912" s="121"/>
      <c r="M912" s="115" t="str">
        <f t="shared" si="1044"/>
        <v/>
      </c>
      <c r="N912" s="29" t="str">
        <f t="shared" si="1025"/>
        <v>-</v>
      </c>
      <c r="O912" s="29" t="str">
        <f t="shared" si="1026"/>
        <v>-</v>
      </c>
      <c r="P912" s="29" t="str">
        <f t="shared" si="1027"/>
        <v>-</v>
      </c>
      <c r="Q912" s="29" t="str">
        <f t="shared" si="1028"/>
        <v>節</v>
      </c>
      <c r="R912" s="29" t="str">
        <f t="shared" si="1029"/>
        <v>事項</v>
      </c>
      <c r="U912" s="9" t="s">
        <v>1098</v>
      </c>
      <c r="V912" s="136" t="str">
        <f t="shared" si="1056"/>
        <v>経済戦略局</v>
      </c>
      <c r="X912" s="9">
        <f t="shared" si="1057"/>
        <v>1</v>
      </c>
      <c r="Y912" s="9">
        <f t="shared" si="1058"/>
        <v>2</v>
      </c>
      <c r="Z912" s="9">
        <f t="shared" si="1059"/>
        <v>2</v>
      </c>
      <c r="AA912" s="9">
        <f t="shared" si="1060"/>
        <v>2</v>
      </c>
      <c r="AB912" s="11" t="str">
        <f t="shared" si="1061"/>
        <v xml:space="preserve">③
</v>
      </c>
      <c r="AD912" s="43">
        <f t="shared" si="1062"/>
        <v>0</v>
      </c>
      <c r="AE912" s="43">
        <f t="shared" si="1063"/>
        <v>21.5</v>
      </c>
      <c r="AF912" s="43">
        <f t="shared" si="1064"/>
        <v>22</v>
      </c>
      <c r="AH912" s="12" t="str">
        <f t="shared" si="1065"/>
        <v>22款　諸収入</v>
      </c>
      <c r="AI912" s="12" t="str">
        <f t="shared" si="1066"/>
        <v>3項　貸付金元利収入</v>
      </c>
      <c r="AJ912" s="12" t="str">
        <f t="shared" si="1067"/>
        <v>2目　貸付金利子収入</v>
      </c>
      <c r="AK912" s="12" t="str">
        <f t="shared" si="1068"/>
        <v>3節　アジア太平洋トレードセンター貸付金収入</v>
      </c>
      <c r="AM912" s="12" t="str">
        <f t="shared" si="1069"/>
        <v>22款　諸収入3項　貸付金元利収入2目　貸付金利子収入3節　アジア太平洋トレードセンター貸付金収入</v>
      </c>
      <c r="AP912" s="12" t="str">
        <f t="shared" si="1070"/>
        <v>22款　諸収入3項　貸付金元利収入2目　貸付金利子収入3節　アジア太平洋トレードセンター貸付金収入</v>
      </c>
      <c r="AQ912" s="9" t="str">
        <f t="shared" si="1071"/>
        <v>22款　諸収入3項　貸付金元利収入2目　貸付金利子収入3節　アジア太平洋トレードセンター貸付金収入経済戦略局</v>
      </c>
    </row>
    <row r="913" spans="1:43" ht="27" customHeight="1">
      <c r="A913" s="90">
        <f t="shared" si="1055"/>
        <v>906</v>
      </c>
      <c r="B913" s="45"/>
      <c r="C913" s="45"/>
      <c r="D913" s="45"/>
      <c r="E913" s="107" t="s">
        <v>358</v>
      </c>
      <c r="F913" s="46" t="s">
        <v>1053</v>
      </c>
      <c r="G913" s="47" t="s">
        <v>83</v>
      </c>
      <c r="H913" s="41">
        <v>360</v>
      </c>
      <c r="I913" s="41"/>
      <c r="J913" s="41">
        <f t="shared" si="1045"/>
        <v>-360</v>
      </c>
      <c r="K913" s="42"/>
      <c r="L913" s="121"/>
      <c r="M913" s="115" t="str">
        <f t="shared" si="1044"/>
        <v/>
      </c>
      <c r="N913" s="29" t="str">
        <f t="shared" si="1025"/>
        <v>-</v>
      </c>
      <c r="O913" s="29" t="str">
        <f t="shared" si="1026"/>
        <v>-</v>
      </c>
      <c r="P913" s="29" t="str">
        <f t="shared" si="1027"/>
        <v>-</v>
      </c>
      <c r="Q913" s="29" t="str">
        <f t="shared" si="1028"/>
        <v>節</v>
      </c>
      <c r="R913" s="29" t="str">
        <f t="shared" si="1029"/>
        <v>事項</v>
      </c>
      <c r="U913" s="9" t="s">
        <v>1098</v>
      </c>
      <c r="V913" s="136" t="str">
        <f t="shared" si="1056"/>
        <v>建設局</v>
      </c>
      <c r="X913" s="9">
        <f t="shared" si="1057"/>
        <v>1</v>
      </c>
      <c r="Y913" s="9">
        <f t="shared" si="1058"/>
        <v>1</v>
      </c>
      <c r="Z913" s="9">
        <f t="shared" si="1059"/>
        <v>1</v>
      </c>
      <c r="AA913" s="9">
        <f t="shared" si="1060"/>
        <v>1</v>
      </c>
      <c r="AB913" s="11" t="str">
        <f t="shared" si="1061"/>
        <v xml:space="preserve">②
</v>
      </c>
      <c r="AD913" s="43">
        <f t="shared" si="1062"/>
        <v>0</v>
      </c>
      <c r="AE913" s="43">
        <f t="shared" si="1063"/>
        <v>13.5</v>
      </c>
      <c r="AF913" s="43">
        <f t="shared" si="1064"/>
        <v>14</v>
      </c>
      <c r="AH913" s="12" t="str">
        <f t="shared" si="1065"/>
        <v>22款　諸収入</v>
      </c>
      <c r="AI913" s="12" t="str">
        <f t="shared" si="1066"/>
        <v>3項　貸付金元利収入</v>
      </c>
      <c r="AJ913" s="12" t="str">
        <f t="shared" si="1067"/>
        <v>2目　貸付金利子収入</v>
      </c>
      <c r="AK913" s="12" t="str">
        <f t="shared" si="1068"/>
        <v>4節　クリスタ長堀貸付金収入</v>
      </c>
      <c r="AM913" s="12" t="str">
        <f t="shared" si="1069"/>
        <v>22款　諸収入3項　貸付金元利収入2目　貸付金利子収入4節　クリスタ長堀貸付金収入</v>
      </c>
      <c r="AP913" s="12" t="str">
        <f t="shared" si="1070"/>
        <v>22款　諸収入3項　貸付金元利収入2目　貸付金利子収入4節　クリスタ長堀貸付金収入</v>
      </c>
      <c r="AQ913" s="9" t="str">
        <f t="shared" si="1071"/>
        <v>22款　諸収入3項　貸付金元利収入2目　貸付金利子収入4節　クリスタ長堀貸付金収入建設局</v>
      </c>
    </row>
    <row r="914" spans="1:43" ht="39.6">
      <c r="A914" s="90">
        <f t="shared" si="1055"/>
        <v>907</v>
      </c>
      <c r="B914" s="45"/>
      <c r="C914" s="45"/>
      <c r="D914" s="45"/>
      <c r="E914" s="108" t="s">
        <v>359</v>
      </c>
      <c r="F914" s="108" t="s">
        <v>683</v>
      </c>
      <c r="G914" s="94" t="s">
        <v>678</v>
      </c>
      <c r="H914" s="51">
        <v>10466</v>
      </c>
      <c r="I914" s="51"/>
      <c r="J914" s="51">
        <f t="shared" si="1045"/>
        <v>-10466</v>
      </c>
      <c r="K914" s="92"/>
      <c r="L914" s="122"/>
      <c r="M914" s="115" t="str">
        <f t="shared" si="1044"/>
        <v/>
      </c>
      <c r="N914" s="29" t="str">
        <f t="shared" si="1025"/>
        <v>-</v>
      </c>
      <c r="O914" s="29" t="str">
        <f t="shared" si="1026"/>
        <v>-</v>
      </c>
      <c r="P914" s="29" t="str">
        <f t="shared" si="1027"/>
        <v>-</v>
      </c>
      <c r="Q914" s="29" t="str">
        <f t="shared" si="1028"/>
        <v>節</v>
      </c>
      <c r="R914" s="29" t="str">
        <f t="shared" si="1029"/>
        <v>事項</v>
      </c>
      <c r="U914" s="9" t="s">
        <v>1098</v>
      </c>
      <c r="V914" s="136" t="str">
        <f t="shared" si="1056"/>
        <v>都市計画局</v>
      </c>
      <c r="X914" s="9">
        <f t="shared" si="1057"/>
        <v>1</v>
      </c>
      <c r="Y914" s="9">
        <f t="shared" si="1058"/>
        <v>2</v>
      </c>
      <c r="Z914" s="9">
        <f t="shared" si="1059"/>
        <v>2</v>
      </c>
      <c r="AA914" s="9">
        <f t="shared" si="1060"/>
        <v>2</v>
      </c>
      <c r="AB914" s="11" t="str">
        <f t="shared" si="1061"/>
        <v xml:space="preserve">③
</v>
      </c>
      <c r="AD914" s="43">
        <f t="shared" si="1062"/>
        <v>0</v>
      </c>
      <c r="AE914" s="43">
        <f t="shared" si="1063"/>
        <v>18.5</v>
      </c>
      <c r="AF914" s="43">
        <f t="shared" si="1064"/>
        <v>19</v>
      </c>
      <c r="AH914" s="12" t="str">
        <f t="shared" si="1065"/>
        <v>22款　諸収入</v>
      </c>
      <c r="AI914" s="12" t="str">
        <f t="shared" si="1066"/>
        <v>3項　貸付金元利収入</v>
      </c>
      <c r="AJ914" s="12" t="str">
        <f t="shared" si="1067"/>
        <v>2目　貸付金利子収入</v>
      </c>
      <c r="AK914" s="12" t="str">
        <f t="shared" si="1068"/>
        <v>5節　大阪外環状鉄道株式会社貸付金収入</v>
      </c>
      <c r="AM914" s="12" t="str">
        <f t="shared" si="1069"/>
        <v>22款　諸収入3項　貸付金元利収入2目　貸付金利子収入5節　大阪外環状鉄道株式会社貸付金収入</v>
      </c>
      <c r="AP914" s="12" t="str">
        <f t="shared" si="1070"/>
        <v>22款　諸収入3項　貸付金元利収入2目　貸付金利子収入5節　大阪外環状鉄道株式会社貸付金収入</v>
      </c>
      <c r="AQ914" s="9" t="str">
        <f t="shared" si="1071"/>
        <v>22款　諸収入3項　貸付金元利収入2目　貸付金利子収入5節　大阪外環状鉄道株式会社貸付金収入都市計画局</v>
      </c>
    </row>
    <row r="915" spans="1:43" ht="39.6">
      <c r="A915" s="90">
        <f t="shared" si="1055"/>
        <v>908</v>
      </c>
      <c r="B915" s="45"/>
      <c r="C915" s="45"/>
      <c r="D915" s="45"/>
      <c r="E915" s="107" t="s">
        <v>360</v>
      </c>
      <c r="F915" s="107" t="s">
        <v>656</v>
      </c>
      <c r="G915" s="47" t="s">
        <v>492</v>
      </c>
      <c r="H915" s="41">
        <v>21300</v>
      </c>
      <c r="I915" s="41"/>
      <c r="J915" s="41">
        <f t="shared" si="1045"/>
        <v>-21300</v>
      </c>
      <c r="K915" s="42"/>
      <c r="L915" s="121"/>
      <c r="M915" s="115" t="str">
        <f t="shared" si="1044"/>
        <v/>
      </c>
      <c r="N915" s="29" t="str">
        <f t="shared" si="1025"/>
        <v>-</v>
      </c>
      <c r="O915" s="29" t="str">
        <f t="shared" si="1026"/>
        <v>-</v>
      </c>
      <c r="P915" s="29" t="str">
        <f t="shared" si="1027"/>
        <v>-</v>
      </c>
      <c r="Q915" s="29" t="str">
        <f t="shared" si="1028"/>
        <v>節</v>
      </c>
      <c r="R915" s="29" t="str">
        <f t="shared" si="1029"/>
        <v>事項</v>
      </c>
      <c r="U915" s="9" t="s">
        <v>1098</v>
      </c>
      <c r="V915" s="136" t="str">
        <f t="shared" si="1056"/>
        <v>港湾局</v>
      </c>
      <c r="X915" s="9">
        <f t="shared" si="1057"/>
        <v>1</v>
      </c>
      <c r="Y915" s="9">
        <f t="shared" si="1058"/>
        <v>2</v>
      </c>
      <c r="Z915" s="9">
        <f t="shared" si="1059"/>
        <v>1</v>
      </c>
      <c r="AA915" s="9">
        <f t="shared" si="1060"/>
        <v>2</v>
      </c>
      <c r="AB915" s="11" t="str">
        <f t="shared" si="1061"/>
        <v xml:space="preserve">③
</v>
      </c>
      <c r="AD915" s="43">
        <f t="shared" si="1062"/>
        <v>0</v>
      </c>
      <c r="AE915" s="43">
        <f t="shared" si="1063"/>
        <v>16.5</v>
      </c>
      <c r="AF915" s="43">
        <f t="shared" si="1064"/>
        <v>17</v>
      </c>
      <c r="AH915" s="12" t="str">
        <f t="shared" si="1065"/>
        <v>22款　諸収入</v>
      </c>
      <c r="AI915" s="12" t="str">
        <f t="shared" si="1066"/>
        <v>3項　貸付金元利収入</v>
      </c>
      <c r="AJ915" s="12" t="str">
        <f t="shared" si="1067"/>
        <v>2目　貸付金利子収入</v>
      </c>
      <c r="AK915" s="12" t="str">
        <f t="shared" si="1068"/>
        <v>6節　大阪港埠頭株式会社貸付金収入</v>
      </c>
      <c r="AM915" s="12" t="str">
        <f t="shared" si="1069"/>
        <v>22款　諸収入3項　貸付金元利収入2目　貸付金利子収入6節　大阪港埠頭株式会社貸付金収入</v>
      </c>
      <c r="AP915" s="12" t="str">
        <f t="shared" si="1070"/>
        <v>22款　諸収入3項　貸付金元利収入2目　貸付金利子収入6節　大阪港埠頭株式会社貸付金収入</v>
      </c>
      <c r="AQ915" s="9" t="str">
        <f t="shared" si="1071"/>
        <v>22款　諸収入3項　貸付金元利収入2目　貸付金利子収入6節　大阪港埠頭株式会社貸付金収入港湾局</v>
      </c>
    </row>
    <row r="916" spans="1:43" ht="39.6">
      <c r="A916" s="90">
        <f t="shared" si="1055"/>
        <v>909</v>
      </c>
      <c r="B916" s="45"/>
      <c r="C916" s="45"/>
      <c r="D916" s="45"/>
      <c r="E916" s="107" t="s">
        <v>361</v>
      </c>
      <c r="F916" s="107" t="s">
        <v>657</v>
      </c>
      <c r="G916" s="47" t="s">
        <v>492</v>
      </c>
      <c r="H916" s="41">
        <v>10933</v>
      </c>
      <c r="I916" s="41"/>
      <c r="J916" s="41">
        <f t="shared" si="1045"/>
        <v>-10933</v>
      </c>
      <c r="K916" s="42"/>
      <c r="L916" s="121"/>
      <c r="M916" s="115" t="str">
        <f t="shared" si="1044"/>
        <v/>
      </c>
      <c r="N916" s="29" t="str">
        <f t="shared" si="1025"/>
        <v>-</v>
      </c>
      <c r="O916" s="29" t="str">
        <f t="shared" si="1026"/>
        <v>-</v>
      </c>
      <c r="P916" s="29" t="str">
        <f t="shared" si="1027"/>
        <v>-</v>
      </c>
      <c r="Q916" s="29" t="str">
        <f t="shared" si="1028"/>
        <v>節</v>
      </c>
      <c r="R916" s="29" t="str">
        <f t="shared" si="1029"/>
        <v>事項</v>
      </c>
      <c r="U916" s="9" t="s">
        <v>1098</v>
      </c>
      <c r="V916" s="136" t="str">
        <f t="shared" si="1056"/>
        <v>港湾局</v>
      </c>
      <c r="X916" s="9">
        <f t="shared" si="1057"/>
        <v>1</v>
      </c>
      <c r="Y916" s="9">
        <f t="shared" si="1058"/>
        <v>2</v>
      </c>
      <c r="Z916" s="9">
        <f t="shared" si="1059"/>
        <v>2</v>
      </c>
      <c r="AA916" s="9">
        <f t="shared" si="1060"/>
        <v>2</v>
      </c>
      <c r="AB916" s="11" t="str">
        <f t="shared" si="1061"/>
        <v xml:space="preserve">③
</v>
      </c>
      <c r="AD916" s="43">
        <f t="shared" si="1062"/>
        <v>0</v>
      </c>
      <c r="AE916" s="43">
        <f t="shared" si="1063"/>
        <v>22.5</v>
      </c>
      <c r="AF916" s="43">
        <f t="shared" si="1064"/>
        <v>23</v>
      </c>
      <c r="AH916" s="12" t="str">
        <f t="shared" si="1065"/>
        <v>22款　諸収入</v>
      </c>
      <c r="AI916" s="12" t="str">
        <f t="shared" si="1066"/>
        <v>3項　貸付金元利収入</v>
      </c>
      <c r="AJ916" s="12" t="str">
        <f t="shared" si="1067"/>
        <v>2目　貸付金利子収入</v>
      </c>
      <c r="AK916" s="12" t="str">
        <f t="shared" si="1068"/>
        <v>7節　夢洲コンテナターミナル株式会社貸付金収入</v>
      </c>
      <c r="AM916" s="12" t="str">
        <f t="shared" si="1069"/>
        <v>22款　諸収入3項　貸付金元利収入2目　貸付金利子収入7節　夢洲コンテナターミナル株式会社貸付金収入</v>
      </c>
      <c r="AP916" s="12" t="str">
        <f t="shared" si="1070"/>
        <v>22款　諸収入3項　貸付金元利収入2目　貸付金利子収入7節　夢洲コンテナターミナル株式会社貸付金収入</v>
      </c>
      <c r="AQ916" s="9" t="str">
        <f t="shared" si="1071"/>
        <v>22款　諸収入3項　貸付金元利収入2目　貸付金利子収入7節　夢洲コンテナターミナル株式会社貸付金収入港湾局</v>
      </c>
    </row>
    <row r="917" spans="1:43" ht="39.6">
      <c r="A917" s="90">
        <f t="shared" si="1055"/>
        <v>910</v>
      </c>
      <c r="B917" s="45"/>
      <c r="C917" s="45"/>
      <c r="D917" s="45"/>
      <c r="E917" s="107" t="s">
        <v>362</v>
      </c>
      <c r="F917" s="107" t="s">
        <v>658</v>
      </c>
      <c r="G917" s="47" t="s">
        <v>492</v>
      </c>
      <c r="H917" s="41">
        <v>2654</v>
      </c>
      <c r="I917" s="41"/>
      <c r="J917" s="41">
        <f t="shared" si="1045"/>
        <v>-2654</v>
      </c>
      <c r="K917" s="42"/>
      <c r="L917" s="121"/>
      <c r="M917" s="115" t="str">
        <f t="shared" si="1044"/>
        <v/>
      </c>
      <c r="N917" s="29" t="str">
        <f t="shared" si="1025"/>
        <v>-</v>
      </c>
      <c r="O917" s="29" t="str">
        <f t="shared" si="1026"/>
        <v>-</v>
      </c>
      <c r="P917" s="29" t="str">
        <f t="shared" si="1027"/>
        <v>-</v>
      </c>
      <c r="Q917" s="29" t="str">
        <f t="shared" si="1028"/>
        <v>節</v>
      </c>
      <c r="R917" s="29" t="str">
        <f t="shared" si="1029"/>
        <v>事項</v>
      </c>
      <c r="U917" s="9" t="s">
        <v>1098</v>
      </c>
      <c r="V917" s="136" t="str">
        <f t="shared" si="1056"/>
        <v>港湾局</v>
      </c>
      <c r="X917" s="9">
        <f t="shared" si="1057"/>
        <v>1</v>
      </c>
      <c r="Y917" s="9">
        <f t="shared" si="1058"/>
        <v>2</v>
      </c>
      <c r="Z917" s="9">
        <f t="shared" si="1059"/>
        <v>2</v>
      </c>
      <c r="AA917" s="9">
        <f t="shared" si="1060"/>
        <v>2</v>
      </c>
      <c r="AB917" s="11" t="str">
        <f t="shared" si="1061"/>
        <v xml:space="preserve">③
</v>
      </c>
      <c r="AD917" s="43">
        <f t="shared" si="1062"/>
        <v>0</v>
      </c>
      <c r="AE917" s="43">
        <f t="shared" si="1063"/>
        <v>17.5</v>
      </c>
      <c r="AF917" s="43">
        <f t="shared" si="1064"/>
        <v>18</v>
      </c>
      <c r="AH917" s="12" t="str">
        <f t="shared" si="1065"/>
        <v>22款　諸収入</v>
      </c>
      <c r="AI917" s="12" t="str">
        <f t="shared" si="1066"/>
        <v>3項　貸付金元利収入</v>
      </c>
      <c r="AJ917" s="12" t="str">
        <f t="shared" si="1067"/>
        <v>2目　貸付金利子収入</v>
      </c>
      <c r="AK917" s="12" t="str">
        <f t="shared" si="1068"/>
        <v>8節　阪神国際港湾株式会社貸付金収入</v>
      </c>
      <c r="AM917" s="12" t="str">
        <f t="shared" si="1069"/>
        <v>22款　諸収入3項　貸付金元利収入2目　貸付金利子収入8節　阪神国際港湾株式会社貸付金収入</v>
      </c>
      <c r="AP917" s="12" t="str">
        <f t="shared" si="1070"/>
        <v>22款　諸収入3項　貸付金元利収入2目　貸付金利子収入8節　阪神国際港湾株式会社貸付金収入</v>
      </c>
      <c r="AQ917" s="9" t="str">
        <f t="shared" si="1071"/>
        <v>22款　諸収入3項　貸付金元利収入2目　貸付金利子収入8節　阪神国際港湾株式会社貸付金収入港湾局</v>
      </c>
    </row>
    <row r="918" spans="1:43" ht="26.4">
      <c r="A918" s="90">
        <f t="shared" si="1055"/>
        <v>911</v>
      </c>
      <c r="B918" s="45"/>
      <c r="C918" s="45"/>
      <c r="D918" s="45"/>
      <c r="E918" s="107" t="s">
        <v>363</v>
      </c>
      <c r="F918" s="107" t="s">
        <v>565</v>
      </c>
      <c r="G918" s="47" t="s">
        <v>111</v>
      </c>
      <c r="H918" s="41">
        <v>598415</v>
      </c>
      <c r="I918" s="41"/>
      <c r="J918" s="41">
        <f t="shared" si="1045"/>
        <v>-598415</v>
      </c>
      <c r="K918" s="42"/>
      <c r="L918" s="121"/>
      <c r="M918" s="115" t="str">
        <f t="shared" si="1044"/>
        <v/>
      </c>
      <c r="N918" s="29" t="str">
        <f t="shared" si="1025"/>
        <v>-</v>
      </c>
      <c r="O918" s="29" t="str">
        <f t="shared" si="1026"/>
        <v>-</v>
      </c>
      <c r="P918" s="29" t="str">
        <f t="shared" si="1027"/>
        <v>-</v>
      </c>
      <c r="Q918" s="29" t="str">
        <f t="shared" si="1028"/>
        <v>節</v>
      </c>
      <c r="R918" s="29" t="str">
        <f t="shared" si="1029"/>
        <v>事項</v>
      </c>
      <c r="U918" s="9" t="s">
        <v>1098</v>
      </c>
      <c r="V918" s="136" t="str">
        <f t="shared" si="1056"/>
        <v>都市整備局</v>
      </c>
      <c r="X918" s="9">
        <f t="shared" si="1057"/>
        <v>1</v>
      </c>
      <c r="Y918" s="9">
        <f t="shared" si="1058"/>
        <v>1</v>
      </c>
      <c r="Z918" s="9">
        <f t="shared" si="1059"/>
        <v>1</v>
      </c>
      <c r="AA918" s="9">
        <f t="shared" si="1060"/>
        <v>1</v>
      </c>
      <c r="AB918" s="11" t="str">
        <f t="shared" si="1061"/>
        <v xml:space="preserve">②
</v>
      </c>
      <c r="AD918" s="43">
        <f t="shared" si="1062"/>
        <v>0</v>
      </c>
      <c r="AE918" s="43">
        <f t="shared" si="1063"/>
        <v>13.5</v>
      </c>
      <c r="AF918" s="43">
        <f t="shared" si="1064"/>
        <v>14</v>
      </c>
      <c r="AH918" s="12" t="str">
        <f t="shared" si="1065"/>
        <v>22款　諸収入</v>
      </c>
      <c r="AI918" s="12" t="str">
        <f t="shared" si="1066"/>
        <v>3項　貸付金元利収入</v>
      </c>
      <c r="AJ918" s="12" t="str">
        <f t="shared" si="1067"/>
        <v>2目　貸付金利子収入</v>
      </c>
      <c r="AK918" s="12" t="str">
        <f t="shared" si="1068"/>
        <v>9節　住宅供給公社貸付金収入</v>
      </c>
      <c r="AM918" s="12" t="str">
        <f t="shared" si="1069"/>
        <v>22款　諸収入3項　貸付金元利収入2目　貸付金利子収入9節　住宅供給公社貸付金収入</v>
      </c>
      <c r="AP918" s="12" t="str">
        <f t="shared" si="1070"/>
        <v>22款　諸収入3項　貸付金元利収入2目　貸付金利子収入9節　住宅供給公社貸付金収入</v>
      </c>
      <c r="AQ918" s="9" t="str">
        <f t="shared" si="1071"/>
        <v>22款　諸収入3項　貸付金元利収入2目　貸付金利子収入9節　住宅供給公社貸付金収入都市整備局</v>
      </c>
    </row>
    <row r="919" spans="1:43" ht="39.6">
      <c r="A919" s="90">
        <f t="shared" si="1055"/>
        <v>912</v>
      </c>
      <c r="B919" s="45"/>
      <c r="C919" s="45"/>
      <c r="D919" s="45"/>
      <c r="E919" s="108" t="s">
        <v>1286</v>
      </c>
      <c r="F919" s="107" t="s">
        <v>1287</v>
      </c>
      <c r="G919" s="47" t="s">
        <v>101</v>
      </c>
      <c r="H919" s="41">
        <v>13835</v>
      </c>
      <c r="I919" s="41"/>
      <c r="J919" s="41">
        <f t="shared" si="1045"/>
        <v>-13835</v>
      </c>
      <c r="K919" s="42"/>
      <c r="L919" s="121"/>
      <c r="M919" s="115" t="str">
        <f t="shared" si="1044"/>
        <v/>
      </c>
      <c r="N919" s="29" t="str">
        <f t="shared" si="1025"/>
        <v>-</v>
      </c>
      <c r="O919" s="29" t="str">
        <f t="shared" si="1026"/>
        <v>-</v>
      </c>
      <c r="P919" s="29" t="str">
        <f t="shared" si="1027"/>
        <v>-</v>
      </c>
      <c r="Q919" s="29" t="str">
        <f t="shared" si="1028"/>
        <v>節</v>
      </c>
      <c r="R919" s="29" t="str">
        <f t="shared" si="1029"/>
        <v>事項</v>
      </c>
      <c r="U919" s="9" t="s">
        <v>1098</v>
      </c>
      <c r="V919" s="136" t="str">
        <f t="shared" si="1056"/>
        <v>経済戦略局</v>
      </c>
      <c r="X919" s="9">
        <f t="shared" si="1057"/>
        <v>1</v>
      </c>
      <c r="Y919" s="9">
        <f t="shared" si="1058"/>
        <v>2</v>
      </c>
      <c r="Z919" s="9">
        <f t="shared" si="1059"/>
        <v>1</v>
      </c>
      <c r="AA919" s="9">
        <f t="shared" si="1060"/>
        <v>2</v>
      </c>
      <c r="AB919" s="11" t="str">
        <f t="shared" si="1061"/>
        <v xml:space="preserve">③
</v>
      </c>
      <c r="AD919" s="43">
        <f t="shared" si="1062"/>
        <v>0</v>
      </c>
      <c r="AE919" s="43">
        <f t="shared" si="1063"/>
        <v>16</v>
      </c>
      <c r="AF919" s="43">
        <f t="shared" si="1064"/>
        <v>16</v>
      </c>
      <c r="AH919" s="12" t="str">
        <f t="shared" si="1065"/>
        <v>22款　諸収入</v>
      </c>
      <c r="AI919" s="12" t="str">
        <f t="shared" si="1066"/>
        <v>3項　貸付金元利収入</v>
      </c>
      <c r="AJ919" s="12" t="str">
        <f t="shared" si="1067"/>
        <v>2目　貸付金利子収入</v>
      </c>
      <c r="AK919" s="12" t="str">
        <f t="shared" si="1068"/>
        <v>10節　公立大学法人大阪貸付金収入</v>
      </c>
      <c r="AM919" s="12" t="str">
        <f t="shared" si="1069"/>
        <v>22款　諸収入3項　貸付金元利収入2目　貸付金利子収入10節　公立大学法人大阪貸付金収入</v>
      </c>
      <c r="AP919" s="12" t="str">
        <f t="shared" si="1070"/>
        <v>22款　諸収入3項　貸付金元利収入2目　貸付金利子収入10節　公立大学法人大阪貸付金収入</v>
      </c>
      <c r="AQ919" s="9" t="str">
        <f t="shared" si="1071"/>
        <v>22款　諸収入3項　貸付金元利収入2目　貸付金利子収入10節　公立大学法人大阪貸付金収入経済戦略局</v>
      </c>
    </row>
    <row r="920" spans="1:43" ht="26.4">
      <c r="A920" s="90">
        <f t="shared" si="1055"/>
        <v>913</v>
      </c>
      <c r="B920" s="45"/>
      <c r="C920" s="331" t="s">
        <v>364</v>
      </c>
      <c r="D920" s="332"/>
      <c r="E920" s="333"/>
      <c r="F920" s="39"/>
      <c r="G920" s="40"/>
      <c r="H920" s="41">
        <f>SUM(H921)</f>
        <v>603500</v>
      </c>
      <c r="I920" s="41">
        <f>SUM(I921)</f>
        <v>0</v>
      </c>
      <c r="J920" s="41">
        <f t="shared" si="1045"/>
        <v>-603500</v>
      </c>
      <c r="K920" s="42"/>
      <c r="L920" s="121"/>
      <c r="M920" s="115" t="str">
        <f t="shared" si="1044"/>
        <v/>
      </c>
      <c r="N920" s="29" t="str">
        <f t="shared" si="1025"/>
        <v>-</v>
      </c>
      <c r="O920" s="29" t="str">
        <f t="shared" si="1026"/>
        <v>項</v>
      </c>
      <c r="P920" s="29" t="str">
        <f t="shared" si="1027"/>
        <v>-</v>
      </c>
      <c r="Q920" s="29" t="str">
        <f t="shared" si="1028"/>
        <v>-</v>
      </c>
      <c r="R920" s="29" t="str">
        <f t="shared" si="1029"/>
        <v>-</v>
      </c>
      <c r="U920" s="9" t="s">
        <v>1098</v>
      </c>
      <c r="V920" s="136" t="str">
        <f t="shared" si="1056"/>
        <v/>
      </c>
      <c r="X920" s="9">
        <f t="shared" si="1057"/>
        <v>1</v>
      </c>
      <c r="Y920" s="9">
        <f t="shared" si="1058"/>
        <v>1</v>
      </c>
      <c r="Z920" s="9">
        <f t="shared" si="1059"/>
        <v>1</v>
      </c>
      <c r="AA920" s="9">
        <f t="shared" si="1060"/>
        <v>1</v>
      </c>
      <c r="AB920" s="11" t="str">
        <f t="shared" si="1061"/>
        <v xml:space="preserve">②
</v>
      </c>
      <c r="AD920" s="43">
        <f t="shared" si="1062"/>
        <v>0</v>
      </c>
      <c r="AE920" s="43">
        <f t="shared" si="1063"/>
        <v>0</v>
      </c>
      <c r="AF920" s="43">
        <f t="shared" si="1064"/>
        <v>0</v>
      </c>
      <c r="AH920" s="12" t="str">
        <f t="shared" si="1065"/>
        <v>22款　諸収入</v>
      </c>
      <c r="AI920" s="12" t="str">
        <f t="shared" si="1066"/>
        <v>4項　受託事業収入</v>
      </c>
      <c r="AJ920" s="12">
        <f t="shared" si="1067"/>
        <v>0</v>
      </c>
      <c r="AK920" s="12">
        <f t="shared" si="1068"/>
        <v>0</v>
      </c>
      <c r="AM920" s="12" t="str">
        <f t="shared" si="1069"/>
        <v>22款　諸収入4項　受託事業収入</v>
      </c>
      <c r="AP920" s="12" t="str">
        <f t="shared" si="1070"/>
        <v>22款　諸収入4項　受託事業収入</v>
      </c>
      <c r="AQ920" s="9" t="str">
        <f t="shared" si="1071"/>
        <v>22款　諸収入4項　受託事業収入</v>
      </c>
    </row>
    <row r="921" spans="1:43" ht="26.4">
      <c r="A921" s="90">
        <f t="shared" si="1055"/>
        <v>914</v>
      </c>
      <c r="B921" s="45"/>
      <c r="C921" s="44"/>
      <c r="D921" s="331" t="s">
        <v>365</v>
      </c>
      <c r="E921" s="333"/>
      <c r="F921" s="46"/>
      <c r="G921" s="47"/>
      <c r="H921" s="41">
        <f>SUM(H922:H924)</f>
        <v>603500</v>
      </c>
      <c r="I921" s="41">
        <f>SUM(I922:I924)</f>
        <v>0</v>
      </c>
      <c r="J921" s="41">
        <f t="shared" si="1045"/>
        <v>-603500</v>
      </c>
      <c r="K921" s="42"/>
      <c r="L921" s="121"/>
      <c r="M921" s="115" t="str">
        <f t="shared" si="1044"/>
        <v/>
      </c>
      <c r="N921" s="29" t="str">
        <f t="shared" si="1025"/>
        <v>-</v>
      </c>
      <c r="O921" s="29" t="str">
        <f t="shared" si="1026"/>
        <v>-</v>
      </c>
      <c r="P921" s="29" t="str">
        <f t="shared" si="1027"/>
        <v>目</v>
      </c>
      <c r="Q921" s="29" t="str">
        <f t="shared" si="1028"/>
        <v>-</v>
      </c>
      <c r="R921" s="29" t="str">
        <f t="shared" si="1029"/>
        <v>-</v>
      </c>
      <c r="U921" s="9" t="s">
        <v>1098</v>
      </c>
      <c r="V921" s="136" t="str">
        <f t="shared" si="1056"/>
        <v/>
      </c>
      <c r="X921" s="9">
        <f t="shared" si="1057"/>
        <v>1</v>
      </c>
      <c r="Y921" s="9">
        <f t="shared" si="1058"/>
        <v>1</v>
      </c>
      <c r="Z921" s="9">
        <f t="shared" si="1059"/>
        <v>1</v>
      </c>
      <c r="AA921" s="9">
        <f t="shared" si="1060"/>
        <v>1</v>
      </c>
      <c r="AB921" s="11" t="str">
        <f t="shared" si="1061"/>
        <v xml:space="preserve">②
</v>
      </c>
      <c r="AD921" s="43">
        <f t="shared" si="1062"/>
        <v>8.5</v>
      </c>
      <c r="AE921" s="43">
        <f t="shared" si="1063"/>
        <v>0</v>
      </c>
      <c r="AF921" s="43">
        <f t="shared" si="1064"/>
        <v>0</v>
      </c>
      <c r="AH921" s="12" t="str">
        <f t="shared" si="1065"/>
        <v>22款　諸収入</v>
      </c>
      <c r="AI921" s="12" t="str">
        <f t="shared" si="1066"/>
        <v>4項　受託事業収入</v>
      </c>
      <c r="AJ921" s="12" t="str">
        <f t="shared" si="1067"/>
        <v>1目　受託事業収入</v>
      </c>
      <c r="AK921" s="12">
        <f t="shared" si="1068"/>
        <v>0</v>
      </c>
      <c r="AM921" s="12" t="str">
        <f t="shared" si="1069"/>
        <v>22款　諸収入4項　受託事業収入1目　受託事業収入</v>
      </c>
      <c r="AP921" s="12" t="str">
        <f t="shared" si="1070"/>
        <v>22款　諸収入4項　受託事業収入1目　受託事業収入</v>
      </c>
      <c r="AQ921" s="9" t="str">
        <f t="shared" si="1071"/>
        <v>22款　諸収入4項　受託事業収入1目　受託事業収入</v>
      </c>
    </row>
    <row r="922" spans="1:43" ht="39.6">
      <c r="A922" s="90">
        <f t="shared" si="1055"/>
        <v>915</v>
      </c>
      <c r="B922" s="45"/>
      <c r="C922" s="45"/>
      <c r="D922" s="45"/>
      <c r="E922" s="108" t="s">
        <v>366</v>
      </c>
      <c r="F922" s="107" t="s">
        <v>1057</v>
      </c>
      <c r="G922" s="47" t="s">
        <v>83</v>
      </c>
      <c r="H922" s="41">
        <v>470000</v>
      </c>
      <c r="I922" s="41"/>
      <c r="J922" s="41">
        <f t="shared" si="1045"/>
        <v>-470000</v>
      </c>
      <c r="K922" s="42"/>
      <c r="L922" s="121"/>
      <c r="M922" s="115" t="str">
        <f t="shared" si="1044"/>
        <v/>
      </c>
      <c r="N922" s="29" t="str">
        <f t="shared" si="1025"/>
        <v>-</v>
      </c>
      <c r="O922" s="29" t="str">
        <f t="shared" si="1026"/>
        <v>-</v>
      </c>
      <c r="P922" s="29" t="str">
        <f t="shared" si="1027"/>
        <v>-</v>
      </c>
      <c r="Q922" s="29" t="str">
        <f t="shared" si="1028"/>
        <v>節</v>
      </c>
      <c r="R922" s="29" t="str">
        <f t="shared" si="1029"/>
        <v>事項</v>
      </c>
      <c r="U922" s="9" t="s">
        <v>1098</v>
      </c>
      <c r="V922" s="136" t="str">
        <f t="shared" si="1056"/>
        <v>建設局</v>
      </c>
      <c r="X922" s="9">
        <f t="shared" si="1057"/>
        <v>1</v>
      </c>
      <c r="Y922" s="9">
        <f t="shared" si="1058"/>
        <v>2</v>
      </c>
      <c r="Z922" s="9">
        <f t="shared" si="1059"/>
        <v>2</v>
      </c>
      <c r="AA922" s="9">
        <f t="shared" si="1060"/>
        <v>2</v>
      </c>
      <c r="AB922" s="11" t="str">
        <f t="shared" si="1061"/>
        <v xml:space="preserve">③
</v>
      </c>
      <c r="AD922" s="43">
        <f t="shared" si="1062"/>
        <v>0</v>
      </c>
      <c r="AE922" s="43">
        <f t="shared" si="1063"/>
        <v>14.5</v>
      </c>
      <c r="AF922" s="43">
        <f t="shared" si="1064"/>
        <v>19</v>
      </c>
      <c r="AH922" s="12" t="str">
        <f t="shared" si="1065"/>
        <v>22款　諸収入</v>
      </c>
      <c r="AI922" s="12" t="str">
        <f t="shared" si="1066"/>
        <v>4項　受託事業収入</v>
      </c>
      <c r="AJ922" s="12" t="str">
        <f t="shared" si="1067"/>
        <v>1目　受託事業収入</v>
      </c>
      <c r="AK922" s="12" t="str">
        <f t="shared" si="1068"/>
        <v>1節　道路掘さく跡復旧其他収入</v>
      </c>
      <c r="AM922" s="12" t="str">
        <f t="shared" si="1069"/>
        <v>22款　諸収入4項　受託事業収入1目　受託事業収入1節　道路掘さく跡復旧其他収入</v>
      </c>
      <c r="AP922" s="12" t="str">
        <f t="shared" si="1070"/>
        <v>22款　諸収入4項　受託事業収入1目　受託事業収入1節　道路掘さく跡復旧其他収入</v>
      </c>
      <c r="AQ922" s="9" t="str">
        <f t="shared" si="1071"/>
        <v>22款　諸収入4項　受託事業収入1目　受託事業収入1節　道路掘さく跡復旧其他収入建設局</v>
      </c>
    </row>
    <row r="923" spans="1:43" ht="27" customHeight="1">
      <c r="A923" s="90">
        <f t="shared" si="1055"/>
        <v>916</v>
      </c>
      <c r="B923" s="45"/>
      <c r="C923" s="45"/>
      <c r="D923" s="45"/>
      <c r="E923" s="108" t="s">
        <v>1027</v>
      </c>
      <c r="F923" s="107" t="s">
        <v>1063</v>
      </c>
      <c r="G923" s="47" t="s">
        <v>83</v>
      </c>
      <c r="H923" s="41">
        <v>40000</v>
      </c>
      <c r="I923" s="41"/>
      <c r="J923" s="41">
        <f t="shared" si="1045"/>
        <v>-40000</v>
      </c>
      <c r="K923" s="42"/>
      <c r="L923" s="121"/>
      <c r="M923" s="115" t="str">
        <f t="shared" si="1044"/>
        <v/>
      </c>
      <c r="N923" s="29" t="str">
        <f t="shared" si="1025"/>
        <v>-</v>
      </c>
      <c r="O923" s="29" t="str">
        <f t="shared" si="1026"/>
        <v>-</v>
      </c>
      <c r="P923" s="29" t="str">
        <f t="shared" si="1027"/>
        <v>-</v>
      </c>
      <c r="Q923" s="29" t="str">
        <f t="shared" si="1028"/>
        <v>節</v>
      </c>
      <c r="R923" s="29" t="str">
        <f t="shared" si="1029"/>
        <v>事項</v>
      </c>
      <c r="U923" s="9" t="s">
        <v>1098</v>
      </c>
      <c r="V923" s="136" t="str">
        <f t="shared" si="1056"/>
        <v>建設局</v>
      </c>
      <c r="X923" s="9">
        <f t="shared" si="1057"/>
        <v>1</v>
      </c>
      <c r="Y923" s="9">
        <f t="shared" si="1058"/>
        <v>1</v>
      </c>
      <c r="Z923" s="9">
        <f t="shared" si="1059"/>
        <v>1</v>
      </c>
      <c r="AA923" s="9">
        <f t="shared" si="1060"/>
        <v>1</v>
      </c>
      <c r="AB923" s="11" t="str">
        <f t="shared" si="1061"/>
        <v xml:space="preserve">②
</v>
      </c>
      <c r="AD923" s="43">
        <f t="shared" si="1062"/>
        <v>0</v>
      </c>
      <c r="AE923" s="43">
        <f t="shared" si="1063"/>
        <v>12.5</v>
      </c>
      <c r="AF923" s="43">
        <f t="shared" si="1064"/>
        <v>15</v>
      </c>
      <c r="AH923" s="12" t="str">
        <f t="shared" si="1065"/>
        <v>22款　諸収入</v>
      </c>
      <c r="AI923" s="12" t="str">
        <f t="shared" si="1066"/>
        <v>4項　受託事業収入</v>
      </c>
      <c r="AJ923" s="12" t="str">
        <f t="shared" si="1067"/>
        <v>1目　受託事業収入</v>
      </c>
      <c r="AK923" s="12" t="str">
        <f t="shared" si="1068"/>
        <v>2節　河川施設工事其他収入</v>
      </c>
      <c r="AM923" s="12" t="str">
        <f t="shared" si="1069"/>
        <v>22款　諸収入4項　受託事業収入1目　受託事業収入2節　河川施設工事其他収入</v>
      </c>
      <c r="AP923" s="12" t="str">
        <f t="shared" si="1070"/>
        <v>22款　諸収入4項　受託事業収入1目　受託事業収入2節　河川施設工事其他収入</v>
      </c>
      <c r="AQ923" s="9" t="str">
        <f t="shared" si="1071"/>
        <v>22款　諸収入4項　受託事業収入1目　受託事業収入2節　河川施設工事其他収入建設局</v>
      </c>
    </row>
    <row r="924" spans="1:43" ht="39.6">
      <c r="A924" s="90">
        <f t="shared" si="1055"/>
        <v>917</v>
      </c>
      <c r="B924" s="45"/>
      <c r="C924" s="48"/>
      <c r="D924" s="48"/>
      <c r="E924" s="108" t="s">
        <v>1028</v>
      </c>
      <c r="F924" s="107" t="s">
        <v>1029</v>
      </c>
      <c r="G924" s="47" t="s">
        <v>83</v>
      </c>
      <c r="H924" s="41">
        <v>93500</v>
      </c>
      <c r="I924" s="41"/>
      <c r="J924" s="41">
        <f t="shared" si="1045"/>
        <v>-93500</v>
      </c>
      <c r="K924" s="42"/>
      <c r="L924" s="121"/>
      <c r="M924" s="115" t="str">
        <f t="shared" si="1044"/>
        <v/>
      </c>
      <c r="N924" s="29" t="str">
        <f t="shared" si="1025"/>
        <v>-</v>
      </c>
      <c r="O924" s="29" t="str">
        <f t="shared" si="1026"/>
        <v>-</v>
      </c>
      <c r="P924" s="29" t="str">
        <f t="shared" si="1027"/>
        <v>-</v>
      </c>
      <c r="Q924" s="29" t="str">
        <f t="shared" si="1028"/>
        <v>節</v>
      </c>
      <c r="R924" s="29" t="str">
        <f t="shared" si="1029"/>
        <v>事項</v>
      </c>
      <c r="U924" s="9" t="s">
        <v>1098</v>
      </c>
      <c r="V924" s="136" t="str">
        <f t="shared" si="1056"/>
        <v>建設局</v>
      </c>
      <c r="X924" s="9">
        <f t="shared" si="1057"/>
        <v>1</v>
      </c>
      <c r="Y924" s="9">
        <f t="shared" si="1058"/>
        <v>1</v>
      </c>
      <c r="Z924" s="9">
        <f t="shared" si="1059"/>
        <v>2</v>
      </c>
      <c r="AA924" s="9">
        <f t="shared" si="1060"/>
        <v>2</v>
      </c>
      <c r="AB924" s="11" t="str">
        <f t="shared" si="1061"/>
        <v xml:space="preserve">③
</v>
      </c>
      <c r="AD924" s="43">
        <f t="shared" si="1062"/>
        <v>0</v>
      </c>
      <c r="AE924" s="43">
        <f t="shared" si="1063"/>
        <v>10.5</v>
      </c>
      <c r="AF924" s="43">
        <f t="shared" si="1064"/>
        <v>18</v>
      </c>
      <c r="AH924" s="12" t="str">
        <f t="shared" si="1065"/>
        <v>22款　諸収入</v>
      </c>
      <c r="AI924" s="12" t="str">
        <f t="shared" si="1066"/>
        <v>4項　受託事業収入</v>
      </c>
      <c r="AJ924" s="12" t="str">
        <f t="shared" si="1067"/>
        <v>1目　受託事業収入</v>
      </c>
      <c r="AK924" s="12" t="str">
        <f t="shared" si="1068"/>
        <v>3節　樹木復旧其他収入</v>
      </c>
      <c r="AM924" s="12" t="str">
        <f t="shared" si="1069"/>
        <v>22款　諸収入4項　受託事業収入1目　受託事業収入3節　樹木復旧其他収入</v>
      </c>
      <c r="AP924" s="12" t="str">
        <f t="shared" si="1070"/>
        <v>22款　諸収入4項　受託事業収入1目　受託事業収入3節　樹木復旧其他収入</v>
      </c>
      <c r="AQ924" s="9" t="str">
        <f t="shared" si="1071"/>
        <v>22款　諸収入4項　受託事業収入1目　受託事業収入3節　樹木復旧其他収入建設局</v>
      </c>
    </row>
    <row r="925" spans="1:43" ht="26.4">
      <c r="A925" s="148">
        <f t="shared" si="1055"/>
        <v>918</v>
      </c>
      <c r="B925" s="45"/>
      <c r="C925" s="366" t="s">
        <v>367</v>
      </c>
      <c r="D925" s="367"/>
      <c r="E925" s="368"/>
      <c r="F925" s="49"/>
      <c r="G925" s="50"/>
      <c r="H925" s="51">
        <f>SUM(H926)</f>
        <v>9606147</v>
      </c>
      <c r="I925" s="51">
        <f>SUM(I926)</f>
        <v>0</v>
      </c>
      <c r="J925" s="51">
        <f t="shared" si="1045"/>
        <v>-9606147</v>
      </c>
      <c r="K925" s="92"/>
      <c r="L925" s="122"/>
      <c r="M925" s="115" t="str">
        <f t="shared" si="1044"/>
        <v/>
      </c>
      <c r="N925" s="29" t="str">
        <f t="shared" si="1025"/>
        <v>-</v>
      </c>
      <c r="O925" s="29" t="str">
        <f t="shared" si="1026"/>
        <v>項</v>
      </c>
      <c r="P925" s="29" t="str">
        <f t="shared" si="1027"/>
        <v>-</v>
      </c>
      <c r="Q925" s="29" t="str">
        <f t="shared" si="1028"/>
        <v>-</v>
      </c>
      <c r="R925" s="29" t="str">
        <f t="shared" si="1029"/>
        <v>-</v>
      </c>
      <c r="U925" s="9" t="s">
        <v>1098</v>
      </c>
      <c r="V925" s="136" t="str">
        <f t="shared" si="1056"/>
        <v/>
      </c>
      <c r="X925" s="9">
        <f t="shared" si="1057"/>
        <v>1</v>
      </c>
      <c r="Y925" s="9">
        <f t="shared" si="1058"/>
        <v>1</v>
      </c>
      <c r="Z925" s="9">
        <f t="shared" si="1059"/>
        <v>1</v>
      </c>
      <c r="AA925" s="9">
        <f t="shared" si="1060"/>
        <v>1</v>
      </c>
      <c r="AB925" s="11" t="str">
        <f t="shared" si="1061"/>
        <v xml:space="preserve">②
</v>
      </c>
      <c r="AD925" s="43">
        <f t="shared" si="1062"/>
        <v>0</v>
      </c>
      <c r="AE925" s="43">
        <f t="shared" si="1063"/>
        <v>0</v>
      </c>
      <c r="AF925" s="43">
        <f t="shared" si="1064"/>
        <v>0</v>
      </c>
      <c r="AH925" s="12" t="str">
        <f t="shared" si="1065"/>
        <v>22款　諸収入</v>
      </c>
      <c r="AI925" s="12" t="str">
        <f t="shared" si="1066"/>
        <v>5項　収益事業収入</v>
      </c>
      <c r="AJ925" s="12">
        <f t="shared" si="1067"/>
        <v>0</v>
      </c>
      <c r="AK925" s="12">
        <f t="shared" si="1068"/>
        <v>0</v>
      </c>
      <c r="AM925" s="12" t="str">
        <f t="shared" si="1069"/>
        <v>22款　諸収入5項　収益事業収入</v>
      </c>
      <c r="AP925" s="12" t="str">
        <f t="shared" si="1070"/>
        <v>22款　諸収入5項　収益事業収入</v>
      </c>
      <c r="AQ925" s="9" t="str">
        <f t="shared" si="1071"/>
        <v>22款　諸収入5項　収益事業収入</v>
      </c>
    </row>
    <row r="926" spans="1:43" ht="27" thickBot="1">
      <c r="A926" s="149">
        <f t="shared" si="1055"/>
        <v>919</v>
      </c>
      <c r="B926" s="153"/>
      <c r="C926" s="150"/>
      <c r="D926" s="428" t="s">
        <v>368</v>
      </c>
      <c r="E926" s="430"/>
      <c r="F926" s="63"/>
      <c r="G926" s="155"/>
      <c r="H926" s="65">
        <f>SUM(H927:H929)</f>
        <v>9606147</v>
      </c>
      <c r="I926" s="65">
        <f>SUM(I927:I929)</f>
        <v>0</v>
      </c>
      <c r="J926" s="65">
        <f t="shared" si="1045"/>
        <v>-9606147</v>
      </c>
      <c r="K926" s="67"/>
      <c r="L926" s="124"/>
      <c r="M926" s="115" t="str">
        <f t="shared" si="1044"/>
        <v/>
      </c>
      <c r="N926" s="29" t="str">
        <f t="shared" si="1025"/>
        <v>-</v>
      </c>
      <c r="O926" s="29" t="str">
        <f t="shared" si="1026"/>
        <v>-</v>
      </c>
      <c r="P926" s="29" t="str">
        <f t="shared" si="1027"/>
        <v>目</v>
      </c>
      <c r="Q926" s="29" t="str">
        <f t="shared" si="1028"/>
        <v>-</v>
      </c>
      <c r="R926" s="29" t="str">
        <f t="shared" si="1029"/>
        <v>-</v>
      </c>
      <c r="U926" s="9" t="s">
        <v>1098</v>
      </c>
      <c r="V926" s="136" t="str">
        <f t="shared" si="1056"/>
        <v/>
      </c>
      <c r="X926" s="9">
        <f t="shared" si="1057"/>
        <v>1</v>
      </c>
      <c r="Y926" s="9">
        <f t="shared" si="1058"/>
        <v>1</v>
      </c>
      <c r="Z926" s="9">
        <f t="shared" si="1059"/>
        <v>1</v>
      </c>
      <c r="AA926" s="9">
        <f t="shared" si="1060"/>
        <v>1</v>
      </c>
      <c r="AB926" s="11" t="str">
        <f t="shared" si="1061"/>
        <v xml:space="preserve">②
</v>
      </c>
      <c r="AD926" s="43">
        <f t="shared" si="1062"/>
        <v>7.5</v>
      </c>
      <c r="AE926" s="43">
        <f t="shared" si="1063"/>
        <v>0</v>
      </c>
      <c r="AF926" s="43">
        <f t="shared" si="1064"/>
        <v>0</v>
      </c>
      <c r="AH926" s="12" t="str">
        <f t="shared" si="1065"/>
        <v>22款　諸収入</v>
      </c>
      <c r="AI926" s="12" t="str">
        <f t="shared" si="1066"/>
        <v>5項　収益事業収入</v>
      </c>
      <c r="AJ926" s="12" t="str">
        <f t="shared" si="1067"/>
        <v>1目　宝くじ収入</v>
      </c>
      <c r="AK926" s="12">
        <f t="shared" si="1068"/>
        <v>0</v>
      </c>
      <c r="AM926" s="12" t="str">
        <f t="shared" si="1069"/>
        <v>22款　諸収入5項　収益事業収入1目　宝くじ収入</v>
      </c>
      <c r="AP926" s="12" t="str">
        <f t="shared" si="1070"/>
        <v>22款　諸収入5項　収益事業収入1目　宝くじ収入</v>
      </c>
      <c r="AQ926" s="9" t="str">
        <f t="shared" si="1071"/>
        <v>22款　諸収入5項　収益事業収入1目　宝くじ収入</v>
      </c>
    </row>
    <row r="927" spans="1:43" ht="26.4">
      <c r="A927" s="148">
        <f t="shared" si="1055"/>
        <v>920</v>
      </c>
      <c r="B927" s="45"/>
      <c r="C927" s="45"/>
      <c r="D927" s="45"/>
      <c r="E927" s="108" t="s">
        <v>369</v>
      </c>
      <c r="F927" s="108" t="s">
        <v>836</v>
      </c>
      <c r="G927" s="94" t="s">
        <v>494</v>
      </c>
      <c r="H927" s="51">
        <v>9054000</v>
      </c>
      <c r="I927" s="51"/>
      <c r="J927" s="51">
        <f t="shared" si="1045"/>
        <v>-9054000</v>
      </c>
      <c r="K927" s="92"/>
      <c r="L927" s="122"/>
      <c r="M927" s="115" t="str">
        <f t="shared" si="1044"/>
        <v/>
      </c>
      <c r="N927" s="29" t="str">
        <f t="shared" si="1025"/>
        <v>-</v>
      </c>
      <c r="O927" s="29" t="str">
        <f t="shared" si="1026"/>
        <v>-</v>
      </c>
      <c r="P927" s="29" t="str">
        <f t="shared" si="1027"/>
        <v>-</v>
      </c>
      <c r="Q927" s="29" t="str">
        <f t="shared" si="1028"/>
        <v>節</v>
      </c>
      <c r="R927" s="29" t="str">
        <f t="shared" si="1029"/>
        <v>事項</v>
      </c>
      <c r="U927" s="9" t="s">
        <v>1098</v>
      </c>
      <c r="V927" s="136" t="str">
        <f t="shared" si="1056"/>
        <v>財政局</v>
      </c>
      <c r="X927" s="9">
        <f t="shared" si="1057"/>
        <v>1</v>
      </c>
      <c r="Y927" s="9">
        <f t="shared" si="1058"/>
        <v>1</v>
      </c>
      <c r="Z927" s="9">
        <f t="shared" si="1059"/>
        <v>1</v>
      </c>
      <c r="AA927" s="9">
        <f t="shared" si="1060"/>
        <v>1</v>
      </c>
      <c r="AB927" s="11" t="str">
        <f t="shared" si="1061"/>
        <v xml:space="preserve">②
</v>
      </c>
      <c r="AD927" s="43">
        <f t="shared" si="1062"/>
        <v>0</v>
      </c>
      <c r="AE927" s="43">
        <f t="shared" si="1063"/>
        <v>9.5</v>
      </c>
      <c r="AF927" s="43">
        <f t="shared" si="1064"/>
        <v>11</v>
      </c>
      <c r="AH927" s="12" t="str">
        <f t="shared" si="1065"/>
        <v>22款　諸収入</v>
      </c>
      <c r="AI927" s="12" t="str">
        <f t="shared" si="1066"/>
        <v>5項　収益事業収入</v>
      </c>
      <c r="AJ927" s="12" t="str">
        <f t="shared" si="1067"/>
        <v>1目　宝くじ収入</v>
      </c>
      <c r="AK927" s="12" t="str">
        <f t="shared" si="1068"/>
        <v>1節　宝くじ発売収入</v>
      </c>
      <c r="AM927" s="12" t="str">
        <f t="shared" si="1069"/>
        <v>22款　諸収入5項　収益事業収入1目　宝くじ収入1節　宝くじ発売収入</v>
      </c>
      <c r="AP927" s="12" t="str">
        <f t="shared" si="1070"/>
        <v>22款　諸収入5項　収益事業収入1目　宝くじ収入1節　宝くじ発売収入</v>
      </c>
      <c r="AQ927" s="9" t="str">
        <f t="shared" si="1071"/>
        <v>22款　諸収入5項　収益事業収入1目　宝くじ収入1節　宝くじ発売収入財政局</v>
      </c>
    </row>
    <row r="928" spans="1:43" ht="26.4">
      <c r="A928" s="90">
        <f t="shared" si="1055"/>
        <v>921</v>
      </c>
      <c r="B928" s="45"/>
      <c r="C928" s="45"/>
      <c r="D928" s="45"/>
      <c r="E928" s="108" t="s">
        <v>370</v>
      </c>
      <c r="F928" s="107" t="s">
        <v>837</v>
      </c>
      <c r="G928" s="47" t="s">
        <v>494</v>
      </c>
      <c r="H928" s="41">
        <v>552000</v>
      </c>
      <c r="I928" s="41"/>
      <c r="J928" s="41">
        <f t="shared" si="1045"/>
        <v>-552000</v>
      </c>
      <c r="K928" s="42"/>
      <c r="L928" s="121"/>
      <c r="M928" s="115" t="str">
        <f t="shared" si="1044"/>
        <v/>
      </c>
      <c r="N928" s="29" t="str">
        <f t="shared" si="1025"/>
        <v>-</v>
      </c>
      <c r="O928" s="29" t="str">
        <f t="shared" si="1026"/>
        <v>-</v>
      </c>
      <c r="P928" s="29" t="str">
        <f t="shared" si="1027"/>
        <v>-</v>
      </c>
      <c r="Q928" s="29" t="str">
        <f t="shared" si="1028"/>
        <v>節</v>
      </c>
      <c r="R928" s="29" t="str">
        <f t="shared" si="1029"/>
        <v>事項</v>
      </c>
      <c r="U928" s="9" t="s">
        <v>1098</v>
      </c>
      <c r="V928" s="136" t="str">
        <f t="shared" si="1056"/>
        <v>財政局</v>
      </c>
      <c r="X928" s="9">
        <f t="shared" si="1057"/>
        <v>1</v>
      </c>
      <c r="Y928" s="9">
        <f t="shared" si="1058"/>
        <v>1</v>
      </c>
      <c r="Z928" s="9">
        <f t="shared" si="1059"/>
        <v>1</v>
      </c>
      <c r="AA928" s="9">
        <f t="shared" si="1060"/>
        <v>1</v>
      </c>
      <c r="AB928" s="11" t="str">
        <f t="shared" si="1061"/>
        <v xml:space="preserve">②
</v>
      </c>
      <c r="AD928" s="43">
        <f t="shared" si="1062"/>
        <v>0</v>
      </c>
      <c r="AE928" s="43">
        <f t="shared" si="1063"/>
        <v>7.5</v>
      </c>
      <c r="AF928" s="43">
        <f t="shared" si="1064"/>
        <v>11</v>
      </c>
      <c r="AH928" s="12" t="str">
        <f t="shared" si="1065"/>
        <v>22款　諸収入</v>
      </c>
      <c r="AI928" s="12" t="str">
        <f t="shared" si="1066"/>
        <v>5項　収益事業収入</v>
      </c>
      <c r="AJ928" s="12" t="str">
        <f t="shared" si="1067"/>
        <v>1目　宝くじ収入</v>
      </c>
      <c r="AK928" s="12" t="str">
        <f t="shared" si="1068"/>
        <v>2節　時効金収入</v>
      </c>
      <c r="AM928" s="12" t="str">
        <f t="shared" si="1069"/>
        <v>22款　諸収入5項　収益事業収入1目　宝くじ収入2節　時効金収入</v>
      </c>
      <c r="AP928" s="12" t="str">
        <f t="shared" si="1070"/>
        <v>22款　諸収入5項　収益事業収入1目　宝くじ収入2節　時効金収入</v>
      </c>
      <c r="AQ928" s="9" t="str">
        <f t="shared" si="1071"/>
        <v>22款　諸収入5項　収益事業収入1目　宝くじ収入2節　時効金収入財政局</v>
      </c>
    </row>
    <row r="929" spans="1:43" ht="26.4">
      <c r="A929" s="90">
        <f t="shared" si="1055"/>
        <v>922</v>
      </c>
      <c r="B929" s="45"/>
      <c r="C929" s="45"/>
      <c r="D929" s="45"/>
      <c r="E929" s="107" t="s">
        <v>371</v>
      </c>
      <c r="F929" s="107" t="s">
        <v>838</v>
      </c>
      <c r="G929" s="47" t="s">
        <v>494</v>
      </c>
      <c r="H929" s="41">
        <v>147</v>
      </c>
      <c r="I929" s="41"/>
      <c r="J929" s="41">
        <f t="shared" si="1045"/>
        <v>-147</v>
      </c>
      <c r="K929" s="42"/>
      <c r="L929" s="121"/>
      <c r="M929" s="115" t="str">
        <f t="shared" si="1044"/>
        <v/>
      </c>
      <c r="N929" s="29" t="str">
        <f t="shared" si="1025"/>
        <v>-</v>
      </c>
      <c r="O929" s="29" t="str">
        <f t="shared" si="1026"/>
        <v>-</v>
      </c>
      <c r="P929" s="29" t="str">
        <f t="shared" si="1027"/>
        <v>-</v>
      </c>
      <c r="Q929" s="29" t="str">
        <f t="shared" si="1028"/>
        <v>節</v>
      </c>
      <c r="R929" s="29" t="str">
        <f t="shared" si="1029"/>
        <v>事項</v>
      </c>
      <c r="U929" s="9" t="s">
        <v>1098</v>
      </c>
      <c r="V929" s="136" t="str">
        <f t="shared" si="1056"/>
        <v>財政局</v>
      </c>
      <c r="X929" s="9">
        <f t="shared" si="1057"/>
        <v>1</v>
      </c>
      <c r="Y929" s="9">
        <f t="shared" si="1058"/>
        <v>1</v>
      </c>
      <c r="Z929" s="9">
        <f t="shared" si="1059"/>
        <v>1</v>
      </c>
      <c r="AA929" s="9">
        <f t="shared" si="1060"/>
        <v>1</v>
      </c>
      <c r="AB929" s="11" t="str">
        <f t="shared" si="1061"/>
        <v xml:space="preserve">②
</v>
      </c>
      <c r="AD929" s="43">
        <f t="shared" si="1062"/>
        <v>0</v>
      </c>
      <c r="AE929" s="43">
        <f t="shared" si="1063"/>
        <v>9.5</v>
      </c>
      <c r="AF929" s="43">
        <f t="shared" si="1064"/>
        <v>14</v>
      </c>
      <c r="AH929" s="12" t="str">
        <f t="shared" si="1065"/>
        <v>22款　諸収入</v>
      </c>
      <c r="AI929" s="12" t="str">
        <f t="shared" si="1066"/>
        <v>5項　収益事業収入</v>
      </c>
      <c r="AJ929" s="12" t="str">
        <f t="shared" si="1067"/>
        <v>1目　宝くじ収入</v>
      </c>
      <c r="AK929" s="12" t="str">
        <f t="shared" si="1068"/>
        <v>3節　運用利益金収入</v>
      </c>
      <c r="AM929" s="12" t="str">
        <f t="shared" si="1069"/>
        <v>22款　諸収入5項　収益事業収入1目　宝くじ収入3節　運用利益金収入</v>
      </c>
      <c r="AP929" s="12" t="str">
        <f t="shared" si="1070"/>
        <v>22款　諸収入5項　収益事業収入1目　宝くじ収入3節　運用利益金収入</v>
      </c>
      <c r="AQ929" s="9" t="str">
        <f t="shared" si="1071"/>
        <v>22款　諸収入5項　収益事業収入1目　宝くじ収入3節　運用利益金収入財政局</v>
      </c>
    </row>
    <row r="930" spans="1:43" ht="26.4">
      <c r="A930" s="90">
        <f t="shared" si="1055"/>
        <v>923</v>
      </c>
      <c r="B930" s="45"/>
      <c r="C930" s="331" t="s">
        <v>372</v>
      </c>
      <c r="D930" s="332"/>
      <c r="E930" s="333"/>
      <c r="F930" s="39"/>
      <c r="G930" s="40"/>
      <c r="H930" s="41">
        <f>SUBTOTAL(9,H931,H933,H955,H957,H963,H966,H968,H971,H973,H978,H980,H983,H985,H987,H989,H991,H994,H997,H1001,H1003,H1009,H1094,H1020)</f>
        <v>57155770</v>
      </c>
      <c r="I930" s="41">
        <f>SUBTOTAL(9,I931,I933,I955,I957,I963,I966,I968,I971,I973,I978,I980,I983,I985,I987,I989,I991,I994,I997,I1001,I1003,I1009,I1094,I1020)</f>
        <v>480003</v>
      </c>
      <c r="J930" s="41">
        <f t="shared" si="1045"/>
        <v>-56675767</v>
      </c>
      <c r="K930" s="42"/>
      <c r="L930" s="121"/>
      <c r="M930" s="115" t="str">
        <f t="shared" si="1044"/>
        <v/>
      </c>
      <c r="N930" s="29" t="str">
        <f t="shared" si="1025"/>
        <v>-</v>
      </c>
      <c r="O930" s="29" t="str">
        <f t="shared" si="1026"/>
        <v>項</v>
      </c>
      <c r="P930" s="29" t="str">
        <f t="shared" si="1027"/>
        <v>-</v>
      </c>
      <c r="Q930" s="29" t="str">
        <f t="shared" si="1028"/>
        <v>-</v>
      </c>
      <c r="R930" s="29" t="str">
        <f t="shared" si="1029"/>
        <v>-</v>
      </c>
      <c r="U930" s="9" t="s">
        <v>1098</v>
      </c>
      <c r="V930" s="136" t="str">
        <f t="shared" si="1056"/>
        <v/>
      </c>
      <c r="X930" s="9">
        <f t="shared" si="1057"/>
        <v>1</v>
      </c>
      <c r="Y930" s="9">
        <f t="shared" si="1058"/>
        <v>1</v>
      </c>
      <c r="Z930" s="9">
        <f t="shared" si="1059"/>
        <v>1</v>
      </c>
      <c r="AA930" s="9">
        <f t="shared" si="1060"/>
        <v>1</v>
      </c>
      <c r="AB930" s="11" t="str">
        <f t="shared" si="1061"/>
        <v xml:space="preserve">②
</v>
      </c>
      <c r="AD930" s="43">
        <f t="shared" si="1062"/>
        <v>0</v>
      </c>
      <c r="AE930" s="43">
        <f t="shared" si="1063"/>
        <v>0</v>
      </c>
      <c r="AF930" s="43">
        <f t="shared" si="1064"/>
        <v>0</v>
      </c>
      <c r="AH930" s="12" t="str">
        <f t="shared" si="1065"/>
        <v>22款　諸収入</v>
      </c>
      <c r="AI930" s="12" t="str">
        <f t="shared" si="1066"/>
        <v>6項　雑入</v>
      </c>
      <c r="AJ930" s="12">
        <f t="shared" si="1067"/>
        <v>0</v>
      </c>
      <c r="AK930" s="12">
        <f t="shared" si="1068"/>
        <v>0</v>
      </c>
      <c r="AM930" s="12" t="str">
        <f t="shared" si="1069"/>
        <v>22款　諸収入6項　雑入</v>
      </c>
      <c r="AP930" s="12" t="str">
        <f t="shared" si="1070"/>
        <v>22款　諸収入6項　雑入</v>
      </c>
      <c r="AQ930" s="9" t="str">
        <f t="shared" si="1071"/>
        <v>22款　諸収入6項　雑入</v>
      </c>
    </row>
    <row r="931" spans="1:43" ht="26.4">
      <c r="A931" s="148">
        <f t="shared" si="1055"/>
        <v>924</v>
      </c>
      <c r="B931" s="45"/>
      <c r="C931" s="45"/>
      <c r="D931" s="366" t="s">
        <v>373</v>
      </c>
      <c r="E931" s="368"/>
      <c r="F931" s="93"/>
      <c r="G931" s="94"/>
      <c r="H931" s="51">
        <f>SUM(H932)</f>
        <v>24150</v>
      </c>
      <c r="I931" s="51">
        <f>SUM(I932)</f>
        <v>0</v>
      </c>
      <c r="J931" s="51">
        <f t="shared" si="1045"/>
        <v>-24150</v>
      </c>
      <c r="K931" s="92"/>
      <c r="L931" s="122"/>
      <c r="M931" s="115" t="str">
        <f t="shared" si="1044"/>
        <v/>
      </c>
      <c r="N931" s="29" t="str">
        <f t="shared" ref="N931:N990" si="1072">IF(B931&lt;&gt;"","款","-")</f>
        <v>-</v>
      </c>
      <c r="O931" s="29" t="str">
        <f t="shared" ref="O931:O990" si="1073">IF(C931&lt;&gt;"","項","-")</f>
        <v>-</v>
      </c>
      <c r="P931" s="29" t="str">
        <f t="shared" ref="P931:P990" si="1074">IF(D931&lt;&gt;"","目","-")</f>
        <v>目</v>
      </c>
      <c r="Q931" s="29" t="str">
        <f t="shared" ref="Q931:Q990" si="1075">IF(E931&lt;&gt;"","節","-")</f>
        <v>-</v>
      </c>
      <c r="R931" s="29" t="str">
        <f t="shared" ref="R931:R990" si="1076">IF(F931&lt;&gt;"","事項","-")</f>
        <v>-</v>
      </c>
      <c r="U931" s="9" t="s">
        <v>1098</v>
      </c>
      <c r="V931" s="136" t="str">
        <f t="shared" si="1056"/>
        <v/>
      </c>
      <c r="X931" s="9">
        <f t="shared" si="1057"/>
        <v>1</v>
      </c>
      <c r="Y931" s="9">
        <f t="shared" si="1058"/>
        <v>1</v>
      </c>
      <c r="Z931" s="9">
        <f t="shared" si="1059"/>
        <v>1</v>
      </c>
      <c r="AA931" s="9">
        <f t="shared" si="1060"/>
        <v>1</v>
      </c>
      <c r="AB931" s="11" t="str">
        <f t="shared" si="1061"/>
        <v xml:space="preserve">②
</v>
      </c>
      <c r="AD931" s="43">
        <f t="shared" si="1062"/>
        <v>7.5</v>
      </c>
      <c r="AE931" s="43">
        <f t="shared" si="1063"/>
        <v>0</v>
      </c>
      <c r="AF931" s="43">
        <f t="shared" si="1064"/>
        <v>0</v>
      </c>
      <c r="AH931" s="12" t="str">
        <f t="shared" si="1065"/>
        <v>22款　諸収入</v>
      </c>
      <c r="AI931" s="12" t="str">
        <f t="shared" si="1066"/>
        <v>6項　雑入</v>
      </c>
      <c r="AJ931" s="12" t="str">
        <f t="shared" si="1067"/>
        <v>1目　滞納処分費</v>
      </c>
      <c r="AK931" s="12">
        <f t="shared" si="1068"/>
        <v>0</v>
      </c>
      <c r="AM931" s="12" t="str">
        <f t="shared" si="1069"/>
        <v>22款　諸収入6項　雑入1目　滞納処分費</v>
      </c>
      <c r="AP931" s="12" t="str">
        <f t="shared" si="1070"/>
        <v>22款　諸収入6項　雑入1目　滞納処分費</v>
      </c>
      <c r="AQ931" s="9" t="str">
        <f t="shared" si="1071"/>
        <v>22款　諸収入6項　雑入1目　滞納処分費</v>
      </c>
    </row>
    <row r="932" spans="1:43" ht="26.4">
      <c r="A932" s="90">
        <f t="shared" si="1055"/>
        <v>925</v>
      </c>
      <c r="B932" s="45"/>
      <c r="C932" s="45"/>
      <c r="D932" s="103"/>
      <c r="E932" s="108" t="s">
        <v>374</v>
      </c>
      <c r="F932" s="107" t="s">
        <v>566</v>
      </c>
      <c r="G932" s="47" t="s">
        <v>494</v>
      </c>
      <c r="H932" s="41">
        <v>24150</v>
      </c>
      <c r="I932" s="41"/>
      <c r="J932" s="41">
        <f t="shared" si="1045"/>
        <v>-24150</v>
      </c>
      <c r="K932" s="42"/>
      <c r="L932" s="121"/>
      <c r="M932" s="115" t="str">
        <f t="shared" si="1044"/>
        <v/>
      </c>
      <c r="N932" s="29" t="str">
        <f t="shared" si="1072"/>
        <v>-</v>
      </c>
      <c r="O932" s="29" t="str">
        <f t="shared" si="1073"/>
        <v>-</v>
      </c>
      <c r="P932" s="29" t="str">
        <f t="shared" si="1074"/>
        <v>-</v>
      </c>
      <c r="Q932" s="29" t="str">
        <f t="shared" si="1075"/>
        <v>節</v>
      </c>
      <c r="R932" s="29" t="str">
        <f t="shared" si="1076"/>
        <v>事項</v>
      </c>
      <c r="U932" s="9" t="s">
        <v>1098</v>
      </c>
      <c r="V932" s="136" t="str">
        <f t="shared" si="1056"/>
        <v>財政局</v>
      </c>
      <c r="X932" s="9">
        <f t="shared" si="1057"/>
        <v>1</v>
      </c>
      <c r="Y932" s="9">
        <f t="shared" si="1058"/>
        <v>1</v>
      </c>
      <c r="Z932" s="9">
        <f t="shared" si="1059"/>
        <v>1</v>
      </c>
      <c r="AA932" s="9">
        <f t="shared" si="1060"/>
        <v>1</v>
      </c>
      <c r="AB932" s="11" t="str">
        <f t="shared" si="1061"/>
        <v xml:space="preserve">②
</v>
      </c>
      <c r="AD932" s="43">
        <f t="shared" si="1062"/>
        <v>0</v>
      </c>
      <c r="AE932" s="43">
        <f t="shared" si="1063"/>
        <v>7.5</v>
      </c>
      <c r="AF932" s="43">
        <f t="shared" si="1064"/>
        <v>13</v>
      </c>
      <c r="AH932" s="12" t="str">
        <f t="shared" si="1065"/>
        <v>22款　諸収入</v>
      </c>
      <c r="AI932" s="12" t="str">
        <f t="shared" si="1066"/>
        <v>6項　雑入</v>
      </c>
      <c r="AJ932" s="12" t="str">
        <f t="shared" si="1067"/>
        <v>1目　滞納処分費</v>
      </c>
      <c r="AK932" s="12" t="str">
        <f t="shared" si="1068"/>
        <v>1節　滞納処分費</v>
      </c>
      <c r="AM932" s="12" t="str">
        <f t="shared" si="1069"/>
        <v>22款　諸収入6項　雑入1目　滞納処分費1節　滞納処分費</v>
      </c>
      <c r="AP932" s="12" t="str">
        <f t="shared" si="1070"/>
        <v>22款　諸収入6項　雑入1目　滞納処分費1節　滞納処分費</v>
      </c>
      <c r="AQ932" s="9" t="str">
        <f t="shared" si="1071"/>
        <v>22款　諸収入6項　雑入1目　滞納処分費1節　滞納処分費財政局</v>
      </c>
    </row>
    <row r="933" spans="1:43" ht="26.4">
      <c r="A933" s="148">
        <f t="shared" si="1055"/>
        <v>926</v>
      </c>
      <c r="B933" s="45"/>
      <c r="C933" s="45"/>
      <c r="D933" s="366" t="s">
        <v>375</v>
      </c>
      <c r="E933" s="368"/>
      <c r="F933" s="93"/>
      <c r="G933" s="94"/>
      <c r="H933" s="51">
        <f>SUM(H934)</f>
        <v>169</v>
      </c>
      <c r="I933" s="51">
        <f>SUM(I934)</f>
        <v>0</v>
      </c>
      <c r="J933" s="51">
        <f t="shared" si="1045"/>
        <v>-169</v>
      </c>
      <c r="K933" s="92"/>
      <c r="L933" s="122"/>
      <c r="M933" s="115" t="str">
        <f t="shared" si="1044"/>
        <v/>
      </c>
      <c r="N933" s="29" t="str">
        <f t="shared" si="1072"/>
        <v>-</v>
      </c>
      <c r="O933" s="29" t="str">
        <f t="shared" si="1073"/>
        <v>-</v>
      </c>
      <c r="P933" s="29" t="str">
        <f t="shared" si="1074"/>
        <v>目</v>
      </c>
      <c r="Q933" s="29" t="str">
        <f t="shared" si="1075"/>
        <v>-</v>
      </c>
      <c r="R933" s="29" t="str">
        <f t="shared" si="1076"/>
        <v>-</v>
      </c>
      <c r="U933" s="9" t="s">
        <v>1098</v>
      </c>
      <c r="V933" s="136" t="str">
        <f t="shared" si="1056"/>
        <v/>
      </c>
      <c r="X933" s="9">
        <f t="shared" si="1057"/>
        <v>1</v>
      </c>
      <c r="Y933" s="9">
        <f t="shared" si="1058"/>
        <v>1</v>
      </c>
      <c r="Z933" s="9">
        <f t="shared" si="1059"/>
        <v>1</v>
      </c>
      <c r="AA933" s="9">
        <f t="shared" si="1060"/>
        <v>1</v>
      </c>
      <c r="AB933" s="11" t="str">
        <f t="shared" si="1061"/>
        <v xml:space="preserve">②
</v>
      </c>
      <c r="AD933" s="43">
        <f t="shared" si="1062"/>
        <v>5.5</v>
      </c>
      <c r="AE933" s="43">
        <f t="shared" si="1063"/>
        <v>0</v>
      </c>
      <c r="AF933" s="43">
        <f t="shared" si="1064"/>
        <v>0</v>
      </c>
      <c r="AH933" s="12" t="str">
        <f t="shared" si="1065"/>
        <v>22款　諸収入</v>
      </c>
      <c r="AI933" s="12" t="str">
        <f t="shared" si="1066"/>
        <v>6項　雑入</v>
      </c>
      <c r="AJ933" s="12" t="str">
        <f t="shared" si="1067"/>
        <v>2目　弁償金</v>
      </c>
      <c r="AK933" s="12">
        <f t="shared" si="1068"/>
        <v>0</v>
      </c>
      <c r="AM933" s="12" t="str">
        <f t="shared" si="1069"/>
        <v>22款　諸収入6項　雑入2目　弁償金</v>
      </c>
      <c r="AP933" s="12" t="str">
        <f t="shared" si="1070"/>
        <v>22款　諸収入6項　雑入2目　弁償金</v>
      </c>
      <c r="AQ933" s="9" t="str">
        <f t="shared" si="1071"/>
        <v>22款　諸収入6項　雑入2目　弁償金</v>
      </c>
    </row>
    <row r="934" spans="1:43" ht="26.4">
      <c r="A934" s="90">
        <f t="shared" si="1055"/>
        <v>927</v>
      </c>
      <c r="B934" s="45"/>
      <c r="C934" s="45"/>
      <c r="D934" s="44"/>
      <c r="E934" s="135" t="s">
        <v>376</v>
      </c>
      <c r="F934" s="46"/>
      <c r="G934" s="47"/>
      <c r="H934" s="41">
        <f>SUM(H935:H936)</f>
        <v>169</v>
      </c>
      <c r="I934" s="41">
        <f>SUM(I935:I936)</f>
        <v>0</v>
      </c>
      <c r="J934" s="41">
        <f t="shared" si="1045"/>
        <v>-169</v>
      </c>
      <c r="K934" s="42"/>
      <c r="L934" s="121"/>
      <c r="M934" s="115" t="str">
        <f t="shared" ref="M934:M996" si="1077">IF(AND(I934&lt;&gt;0,H934=0),"○","")</f>
        <v/>
      </c>
      <c r="N934" s="29" t="str">
        <f t="shared" si="1072"/>
        <v>-</v>
      </c>
      <c r="O934" s="29" t="str">
        <f t="shared" si="1073"/>
        <v>-</v>
      </c>
      <c r="P934" s="29" t="str">
        <f t="shared" si="1074"/>
        <v>-</v>
      </c>
      <c r="Q934" s="29" t="str">
        <f t="shared" si="1075"/>
        <v>節</v>
      </c>
      <c r="R934" s="29" t="str">
        <f t="shared" si="1076"/>
        <v>-</v>
      </c>
      <c r="U934" s="9" t="s">
        <v>1098</v>
      </c>
      <c r="V934" s="136" t="str">
        <f t="shared" si="1056"/>
        <v/>
      </c>
      <c r="X934" s="9">
        <f t="shared" si="1057"/>
        <v>1</v>
      </c>
      <c r="Y934" s="9">
        <f t="shared" si="1058"/>
        <v>1</v>
      </c>
      <c r="Z934" s="9">
        <f t="shared" si="1059"/>
        <v>1</v>
      </c>
      <c r="AA934" s="9">
        <f t="shared" si="1060"/>
        <v>1</v>
      </c>
      <c r="AB934" s="11" t="str">
        <f t="shared" si="1061"/>
        <v xml:space="preserve">②
</v>
      </c>
      <c r="AD934" s="43">
        <f t="shared" si="1062"/>
        <v>0</v>
      </c>
      <c r="AE934" s="43">
        <f t="shared" si="1063"/>
        <v>8.5</v>
      </c>
      <c r="AF934" s="43">
        <f t="shared" si="1064"/>
        <v>0</v>
      </c>
      <c r="AH934" s="12" t="str">
        <f t="shared" si="1065"/>
        <v>22款　諸収入</v>
      </c>
      <c r="AI934" s="12" t="str">
        <f t="shared" si="1066"/>
        <v>6項　雑入</v>
      </c>
      <c r="AJ934" s="12" t="str">
        <f t="shared" si="1067"/>
        <v>2目　弁償金</v>
      </c>
      <c r="AK934" s="12" t="str">
        <f t="shared" si="1068"/>
        <v>1節　番号標弁償金</v>
      </c>
      <c r="AM934" s="12" t="str">
        <f t="shared" si="1069"/>
        <v>22款　諸収入6項　雑入2目　弁償金1節　番号標弁償金</v>
      </c>
      <c r="AP934" s="12" t="str">
        <f t="shared" si="1070"/>
        <v>22款　諸収入6項　雑入2目　弁償金1節　番号標弁償金</v>
      </c>
      <c r="AQ934" s="9" t="str">
        <f t="shared" si="1071"/>
        <v>22款　諸収入6項　雑入2目　弁償金1節　番号標弁償金</v>
      </c>
    </row>
    <row r="935" spans="1:43" ht="39.6">
      <c r="A935" s="90">
        <f t="shared" si="1055"/>
        <v>928</v>
      </c>
      <c r="B935" s="45"/>
      <c r="C935" s="45"/>
      <c r="D935" s="45"/>
      <c r="E935" s="135"/>
      <c r="F935" s="107" t="s">
        <v>500</v>
      </c>
      <c r="G935" s="47" t="s">
        <v>494</v>
      </c>
      <c r="H935" s="41">
        <v>64</v>
      </c>
      <c r="I935" s="41"/>
      <c r="J935" s="41">
        <f t="shared" ref="J935:J997" si="1078">+I935-H935</f>
        <v>-64</v>
      </c>
      <c r="K935" s="42"/>
      <c r="L935" s="121"/>
      <c r="M935" s="115" t="str">
        <f t="shared" si="1077"/>
        <v/>
      </c>
      <c r="N935" s="29" t="str">
        <f t="shared" si="1072"/>
        <v>-</v>
      </c>
      <c r="O935" s="29" t="str">
        <f t="shared" si="1073"/>
        <v>-</v>
      </c>
      <c r="P935" s="29" t="str">
        <f t="shared" si="1074"/>
        <v>-</v>
      </c>
      <c r="Q935" s="29" t="str">
        <f t="shared" si="1075"/>
        <v>-</v>
      </c>
      <c r="R935" s="29" t="str">
        <f t="shared" si="1076"/>
        <v>事項</v>
      </c>
      <c r="U935" s="9" t="s">
        <v>1098</v>
      </c>
      <c r="V935" s="136" t="str">
        <f t="shared" si="1056"/>
        <v>財政局</v>
      </c>
      <c r="X935" s="9">
        <f t="shared" si="1057"/>
        <v>1</v>
      </c>
      <c r="Y935" s="9">
        <f t="shared" si="1058"/>
        <v>1</v>
      </c>
      <c r="Z935" s="9">
        <f t="shared" si="1059"/>
        <v>2</v>
      </c>
      <c r="AA935" s="9">
        <f t="shared" si="1060"/>
        <v>2</v>
      </c>
      <c r="AB935" s="11" t="str">
        <f t="shared" si="1061"/>
        <v xml:space="preserve">③
</v>
      </c>
      <c r="AD935" s="43">
        <f t="shared" si="1062"/>
        <v>0</v>
      </c>
      <c r="AE935" s="43">
        <f t="shared" si="1063"/>
        <v>0</v>
      </c>
      <c r="AF935" s="43">
        <f t="shared" si="1064"/>
        <v>18</v>
      </c>
      <c r="AH935" s="12" t="str">
        <f t="shared" si="1065"/>
        <v>22款　諸収入</v>
      </c>
      <c r="AI935" s="12" t="str">
        <f t="shared" si="1066"/>
        <v>6項　雑入</v>
      </c>
      <c r="AJ935" s="12" t="str">
        <f t="shared" si="1067"/>
        <v>2目　弁償金</v>
      </c>
      <c r="AK935" s="12" t="str">
        <f t="shared" si="1068"/>
        <v>事項</v>
      </c>
      <c r="AM935" s="12">
        <f t="shared" si="1069"/>
        <v>0</v>
      </c>
      <c r="AP935" s="12" t="str">
        <f t="shared" si="1070"/>
        <v>22款　諸収入6項　雑入2目　弁償金1節　番号標弁償金</v>
      </c>
      <c r="AQ935" s="9" t="str">
        <f t="shared" si="1071"/>
        <v>22款　諸収入6項　雑入2目　弁償金1節　番号標弁償金財政局</v>
      </c>
    </row>
    <row r="936" spans="1:43" ht="26.4">
      <c r="A936" s="90">
        <f t="shared" si="1055"/>
        <v>929</v>
      </c>
      <c r="B936" s="45"/>
      <c r="C936" s="45"/>
      <c r="D936" s="45"/>
      <c r="E936" s="135"/>
      <c r="F936" s="107" t="s">
        <v>499</v>
      </c>
      <c r="G936" s="47"/>
      <c r="H936" s="41">
        <f>SUM(H937:H954)</f>
        <v>105</v>
      </c>
      <c r="I936" s="41">
        <f>SUM(I937:I954)</f>
        <v>0</v>
      </c>
      <c r="J936" s="41">
        <f t="shared" si="1078"/>
        <v>-105</v>
      </c>
      <c r="K936" s="42"/>
      <c r="L936" s="121"/>
      <c r="M936" s="115" t="str">
        <f t="shared" si="1077"/>
        <v/>
      </c>
      <c r="N936" s="29" t="str">
        <f t="shared" si="1072"/>
        <v>-</v>
      </c>
      <c r="O936" s="29" t="str">
        <f t="shared" si="1073"/>
        <v>-</v>
      </c>
      <c r="P936" s="29" t="str">
        <f t="shared" si="1074"/>
        <v>-</v>
      </c>
      <c r="Q936" s="29" t="str">
        <f t="shared" si="1075"/>
        <v>-</v>
      </c>
      <c r="R936" s="29" t="str">
        <f t="shared" si="1076"/>
        <v>事項</v>
      </c>
      <c r="U936" s="9" t="s">
        <v>1098</v>
      </c>
      <c r="V936" s="136" t="str">
        <f t="shared" si="1056"/>
        <v/>
      </c>
      <c r="X936" s="9">
        <f t="shared" si="1057"/>
        <v>1</v>
      </c>
      <c r="Y936" s="9">
        <f t="shared" si="1058"/>
        <v>1</v>
      </c>
      <c r="Z936" s="9">
        <f t="shared" si="1059"/>
        <v>1</v>
      </c>
      <c r="AA936" s="9">
        <f t="shared" si="1060"/>
        <v>1</v>
      </c>
      <c r="AB936" s="11" t="str">
        <f t="shared" si="1061"/>
        <v xml:space="preserve">②
</v>
      </c>
      <c r="AD936" s="43">
        <f t="shared" si="1062"/>
        <v>0</v>
      </c>
      <c r="AE936" s="43">
        <f t="shared" si="1063"/>
        <v>0</v>
      </c>
      <c r="AF936" s="43">
        <f t="shared" si="1064"/>
        <v>15</v>
      </c>
      <c r="AH936" s="12" t="str">
        <f t="shared" si="1065"/>
        <v>22款　諸収入</v>
      </c>
      <c r="AI936" s="12" t="str">
        <f t="shared" si="1066"/>
        <v>6項　雑入</v>
      </c>
      <c r="AJ936" s="12" t="str">
        <f t="shared" si="1067"/>
        <v>2目　弁償金</v>
      </c>
      <c r="AK936" s="12" t="str">
        <f t="shared" si="1068"/>
        <v>事項</v>
      </c>
      <c r="AM936" s="12">
        <f t="shared" si="1069"/>
        <v>0</v>
      </c>
      <c r="AP936" s="12" t="str">
        <f t="shared" si="1070"/>
        <v>22款　諸収入6項　雑入2目　弁償金1節　番号標弁償金</v>
      </c>
      <c r="AQ936" s="9" t="str">
        <f t="shared" si="1071"/>
        <v>22款　諸収入6項　雑入2目　弁償金1節　番号標弁償金</v>
      </c>
    </row>
    <row r="937" spans="1:43" ht="26.4">
      <c r="A937" s="90">
        <f t="shared" si="1055"/>
        <v>930</v>
      </c>
      <c r="B937" s="45"/>
      <c r="C937" s="45"/>
      <c r="D937" s="45"/>
      <c r="E937" s="135"/>
      <c r="F937" s="107"/>
      <c r="G937" s="47" t="s">
        <v>946</v>
      </c>
      <c r="H937" s="41">
        <v>1</v>
      </c>
      <c r="I937" s="41"/>
      <c r="J937" s="41">
        <f t="shared" si="1078"/>
        <v>-1</v>
      </c>
      <c r="K937" s="42"/>
      <c r="L937" s="121"/>
      <c r="M937" s="115" t="str">
        <f t="shared" si="1077"/>
        <v/>
      </c>
      <c r="N937" s="29" t="str">
        <f t="shared" si="1072"/>
        <v>-</v>
      </c>
      <c r="O937" s="29" t="str">
        <f t="shared" si="1073"/>
        <v>-</v>
      </c>
      <c r="P937" s="29" t="str">
        <f t="shared" si="1074"/>
        <v>-</v>
      </c>
      <c r="Q937" s="29" t="str">
        <f t="shared" si="1075"/>
        <v>-</v>
      </c>
      <c r="R937" s="29" t="str">
        <f t="shared" si="1076"/>
        <v>-</v>
      </c>
      <c r="U937" s="9" t="s">
        <v>1098</v>
      </c>
      <c r="V937" s="136" t="str">
        <f t="shared" si="1056"/>
        <v>都島区役所</v>
      </c>
      <c r="X937" s="9">
        <f t="shared" si="1057"/>
        <v>1</v>
      </c>
      <c r="Y937" s="9">
        <f t="shared" si="1058"/>
        <v>1</v>
      </c>
      <c r="Z937" s="9">
        <f t="shared" si="1059"/>
        <v>1</v>
      </c>
      <c r="AA937" s="9">
        <f t="shared" si="1060"/>
        <v>1</v>
      </c>
      <c r="AB937" s="11" t="str">
        <f t="shared" si="1061"/>
        <v xml:space="preserve">②
</v>
      </c>
      <c r="AD937" s="43">
        <f t="shared" si="1062"/>
        <v>0</v>
      </c>
      <c r="AE937" s="43">
        <f t="shared" si="1063"/>
        <v>0</v>
      </c>
      <c r="AF937" s="43">
        <f t="shared" si="1064"/>
        <v>0</v>
      </c>
      <c r="AH937" s="12" t="str">
        <f t="shared" si="1065"/>
        <v>22款　諸収入</v>
      </c>
      <c r="AI937" s="12" t="str">
        <f t="shared" si="1066"/>
        <v>6項　雑入</v>
      </c>
      <c r="AJ937" s="12" t="str">
        <f t="shared" si="1067"/>
        <v>2目　弁償金</v>
      </c>
      <c r="AK937" s="12" t="str">
        <f t="shared" si="1068"/>
        <v>事項</v>
      </c>
      <c r="AM937" s="12">
        <f t="shared" si="1069"/>
        <v>0</v>
      </c>
      <c r="AP937" s="12" t="str">
        <f t="shared" si="1070"/>
        <v>22款　諸収入6項　雑入2目　弁償金1節　番号標弁償金</v>
      </c>
      <c r="AQ937" s="9" t="str">
        <f t="shared" si="1071"/>
        <v>22款　諸収入6項　雑入2目　弁償金1節　番号標弁償金都島区役所</v>
      </c>
    </row>
    <row r="938" spans="1:43" ht="26.4">
      <c r="A938" s="90">
        <f t="shared" si="1055"/>
        <v>931</v>
      </c>
      <c r="B938" s="45"/>
      <c r="C938" s="45"/>
      <c r="D938" s="45"/>
      <c r="E938" s="138"/>
      <c r="F938" s="108"/>
      <c r="G938" s="94" t="s">
        <v>586</v>
      </c>
      <c r="H938" s="51">
        <v>2</v>
      </c>
      <c r="I938" s="51"/>
      <c r="J938" s="51">
        <f t="shared" si="1078"/>
        <v>-2</v>
      </c>
      <c r="K938" s="92"/>
      <c r="L938" s="122"/>
      <c r="M938" s="125" t="str">
        <f t="shared" si="1077"/>
        <v/>
      </c>
      <c r="N938" s="29" t="str">
        <f t="shared" si="1072"/>
        <v>-</v>
      </c>
      <c r="O938" s="29" t="str">
        <f t="shared" si="1073"/>
        <v>-</v>
      </c>
      <c r="P938" s="29" t="str">
        <f t="shared" si="1074"/>
        <v>-</v>
      </c>
      <c r="Q938" s="29" t="str">
        <f t="shared" si="1075"/>
        <v>-</v>
      </c>
      <c r="R938" s="29" t="str">
        <f t="shared" si="1076"/>
        <v>-</v>
      </c>
      <c r="U938" s="9" t="s">
        <v>1098</v>
      </c>
      <c r="V938" s="136" t="str">
        <f t="shared" si="1056"/>
        <v>福島区役所</v>
      </c>
      <c r="X938" s="9">
        <f t="shared" si="1057"/>
        <v>1</v>
      </c>
      <c r="Y938" s="9">
        <f t="shared" si="1058"/>
        <v>1</v>
      </c>
      <c r="Z938" s="9">
        <f t="shared" si="1059"/>
        <v>1</v>
      </c>
      <c r="AA938" s="9">
        <f t="shared" si="1060"/>
        <v>1</v>
      </c>
      <c r="AB938" s="11" t="str">
        <f t="shared" si="1061"/>
        <v xml:space="preserve">②
</v>
      </c>
      <c r="AD938" s="43">
        <f t="shared" si="1062"/>
        <v>0</v>
      </c>
      <c r="AE938" s="43">
        <f t="shared" si="1063"/>
        <v>0</v>
      </c>
      <c r="AF938" s="43">
        <f t="shared" si="1064"/>
        <v>0</v>
      </c>
      <c r="AH938" s="12" t="str">
        <f t="shared" si="1065"/>
        <v>22款　諸収入</v>
      </c>
      <c r="AI938" s="12" t="str">
        <f t="shared" si="1066"/>
        <v>6項　雑入</v>
      </c>
      <c r="AJ938" s="12" t="str">
        <f t="shared" si="1067"/>
        <v>2目　弁償金</v>
      </c>
      <c r="AK938" s="12" t="str">
        <f t="shared" si="1068"/>
        <v>事項</v>
      </c>
      <c r="AM938" s="12">
        <f t="shared" si="1069"/>
        <v>0</v>
      </c>
      <c r="AP938" s="12" t="str">
        <f t="shared" si="1070"/>
        <v>22款　諸収入6項　雑入2目　弁償金1節　番号標弁償金</v>
      </c>
      <c r="AQ938" s="9" t="str">
        <f t="shared" si="1071"/>
        <v>22款　諸収入6項　雑入2目　弁償金1節　番号標弁償金福島区役所</v>
      </c>
    </row>
    <row r="939" spans="1:43" ht="26.4">
      <c r="A939" s="90">
        <f t="shared" si="1055"/>
        <v>932</v>
      </c>
      <c r="B939" s="45"/>
      <c r="C939" s="45"/>
      <c r="D939" s="45"/>
      <c r="E939" s="135"/>
      <c r="F939" s="107"/>
      <c r="G939" s="47" t="s">
        <v>587</v>
      </c>
      <c r="H939" s="41">
        <v>2</v>
      </c>
      <c r="I939" s="41"/>
      <c r="J939" s="41">
        <f t="shared" si="1078"/>
        <v>-2</v>
      </c>
      <c r="K939" s="42"/>
      <c r="L939" s="121"/>
      <c r="M939" s="115" t="str">
        <f t="shared" si="1077"/>
        <v/>
      </c>
      <c r="N939" s="29" t="str">
        <f t="shared" si="1072"/>
        <v>-</v>
      </c>
      <c r="O939" s="29" t="str">
        <f t="shared" si="1073"/>
        <v>-</v>
      </c>
      <c r="P939" s="29" t="str">
        <f t="shared" si="1074"/>
        <v>-</v>
      </c>
      <c r="Q939" s="29" t="str">
        <f t="shared" si="1075"/>
        <v>-</v>
      </c>
      <c r="R939" s="29" t="str">
        <f t="shared" si="1076"/>
        <v>-</v>
      </c>
      <c r="U939" s="9" t="s">
        <v>1098</v>
      </c>
      <c r="V939" s="136" t="str">
        <f t="shared" si="1056"/>
        <v>此花区役所</v>
      </c>
      <c r="X939" s="9">
        <f t="shared" si="1057"/>
        <v>1</v>
      </c>
      <c r="Y939" s="9">
        <f t="shared" si="1058"/>
        <v>1</v>
      </c>
      <c r="Z939" s="9">
        <f t="shared" si="1059"/>
        <v>1</v>
      </c>
      <c r="AA939" s="9">
        <f t="shared" si="1060"/>
        <v>1</v>
      </c>
      <c r="AB939" s="11" t="str">
        <f t="shared" si="1061"/>
        <v xml:space="preserve">②
</v>
      </c>
      <c r="AD939" s="43">
        <f t="shared" si="1062"/>
        <v>0</v>
      </c>
      <c r="AE939" s="43">
        <f t="shared" si="1063"/>
        <v>0</v>
      </c>
      <c r="AF939" s="43">
        <f t="shared" si="1064"/>
        <v>0</v>
      </c>
      <c r="AH939" s="12" t="str">
        <f t="shared" si="1065"/>
        <v>22款　諸収入</v>
      </c>
      <c r="AI939" s="12" t="str">
        <f t="shared" si="1066"/>
        <v>6項　雑入</v>
      </c>
      <c r="AJ939" s="12" t="str">
        <f t="shared" si="1067"/>
        <v>2目　弁償金</v>
      </c>
      <c r="AK939" s="12" t="str">
        <f t="shared" si="1068"/>
        <v>事項</v>
      </c>
      <c r="AM939" s="12">
        <f t="shared" si="1069"/>
        <v>0</v>
      </c>
      <c r="AP939" s="12" t="str">
        <f t="shared" si="1070"/>
        <v>22款　諸収入6項　雑入2目　弁償金1節　番号標弁償金</v>
      </c>
      <c r="AQ939" s="9" t="str">
        <f t="shared" si="1071"/>
        <v>22款　諸収入6項　雑入2目　弁償金1節　番号標弁償金此花区役所</v>
      </c>
    </row>
    <row r="940" spans="1:43" ht="26.4">
      <c r="A940" s="90">
        <f t="shared" si="1055"/>
        <v>933</v>
      </c>
      <c r="B940" s="45"/>
      <c r="C940" s="45"/>
      <c r="D940" s="45"/>
      <c r="E940" s="135"/>
      <c r="F940" s="107"/>
      <c r="G940" s="47" t="s">
        <v>588</v>
      </c>
      <c r="H940" s="41">
        <v>15</v>
      </c>
      <c r="I940" s="41"/>
      <c r="J940" s="41">
        <f t="shared" si="1078"/>
        <v>-15</v>
      </c>
      <c r="K940" s="42"/>
      <c r="L940" s="121"/>
      <c r="M940" s="115" t="str">
        <f t="shared" si="1077"/>
        <v/>
      </c>
      <c r="N940" s="29" t="str">
        <f t="shared" si="1072"/>
        <v>-</v>
      </c>
      <c r="O940" s="29" t="str">
        <f t="shared" si="1073"/>
        <v>-</v>
      </c>
      <c r="P940" s="29" t="str">
        <f t="shared" si="1074"/>
        <v>-</v>
      </c>
      <c r="Q940" s="29" t="str">
        <f t="shared" si="1075"/>
        <v>-</v>
      </c>
      <c r="R940" s="29" t="str">
        <f t="shared" si="1076"/>
        <v>-</v>
      </c>
      <c r="U940" s="9" t="s">
        <v>1098</v>
      </c>
      <c r="V940" s="136" t="str">
        <f t="shared" si="1056"/>
        <v>中央区役所</v>
      </c>
      <c r="X940" s="9">
        <f t="shared" si="1057"/>
        <v>1</v>
      </c>
      <c r="Y940" s="9">
        <f t="shared" si="1058"/>
        <v>1</v>
      </c>
      <c r="Z940" s="9">
        <f t="shared" si="1059"/>
        <v>1</v>
      </c>
      <c r="AA940" s="9">
        <f t="shared" si="1060"/>
        <v>1</v>
      </c>
      <c r="AB940" s="11" t="str">
        <f t="shared" si="1061"/>
        <v xml:space="preserve">②
</v>
      </c>
      <c r="AD940" s="43">
        <f t="shared" si="1062"/>
        <v>0</v>
      </c>
      <c r="AE940" s="43">
        <f t="shared" si="1063"/>
        <v>0</v>
      </c>
      <c r="AF940" s="43">
        <f t="shared" si="1064"/>
        <v>0</v>
      </c>
      <c r="AH940" s="12" t="str">
        <f t="shared" si="1065"/>
        <v>22款　諸収入</v>
      </c>
      <c r="AI940" s="12" t="str">
        <f t="shared" si="1066"/>
        <v>6項　雑入</v>
      </c>
      <c r="AJ940" s="12" t="str">
        <f t="shared" si="1067"/>
        <v>2目　弁償金</v>
      </c>
      <c r="AK940" s="12" t="str">
        <f t="shared" si="1068"/>
        <v>事項</v>
      </c>
      <c r="AM940" s="12">
        <f t="shared" si="1069"/>
        <v>0</v>
      </c>
      <c r="AP940" s="12" t="str">
        <f t="shared" si="1070"/>
        <v>22款　諸収入6項　雑入2目　弁償金1節　番号標弁償金</v>
      </c>
      <c r="AQ940" s="9" t="str">
        <f t="shared" si="1071"/>
        <v>22款　諸収入6項　雑入2目　弁償金1節　番号標弁償金中央区役所</v>
      </c>
    </row>
    <row r="941" spans="1:43" ht="26.4">
      <c r="A941" s="90">
        <f t="shared" si="1055"/>
        <v>934</v>
      </c>
      <c r="B941" s="45"/>
      <c r="C941" s="45"/>
      <c r="D941" s="45"/>
      <c r="E941" s="135"/>
      <c r="F941" s="107"/>
      <c r="G941" s="47" t="s">
        <v>629</v>
      </c>
      <c r="H941" s="41">
        <v>2</v>
      </c>
      <c r="I941" s="41"/>
      <c r="J941" s="41">
        <f t="shared" si="1078"/>
        <v>-2</v>
      </c>
      <c r="K941" s="42"/>
      <c r="L941" s="121"/>
      <c r="M941" s="115" t="str">
        <f t="shared" si="1077"/>
        <v/>
      </c>
      <c r="N941" s="29" t="str">
        <f t="shared" si="1072"/>
        <v>-</v>
      </c>
      <c r="O941" s="29" t="str">
        <f t="shared" si="1073"/>
        <v>-</v>
      </c>
      <c r="P941" s="29" t="str">
        <f t="shared" si="1074"/>
        <v>-</v>
      </c>
      <c r="Q941" s="29" t="str">
        <f t="shared" si="1075"/>
        <v>-</v>
      </c>
      <c r="R941" s="29" t="str">
        <f t="shared" si="1076"/>
        <v>-</v>
      </c>
      <c r="U941" s="9" t="s">
        <v>1098</v>
      </c>
      <c r="V941" s="136" t="str">
        <f t="shared" si="1056"/>
        <v>大正区役所</v>
      </c>
      <c r="X941" s="9">
        <f t="shared" si="1057"/>
        <v>1</v>
      </c>
      <c r="Y941" s="9">
        <f t="shared" si="1058"/>
        <v>1</v>
      </c>
      <c r="Z941" s="9">
        <f t="shared" si="1059"/>
        <v>1</v>
      </c>
      <c r="AA941" s="9">
        <f t="shared" si="1060"/>
        <v>1</v>
      </c>
      <c r="AB941" s="11" t="str">
        <f t="shared" si="1061"/>
        <v xml:space="preserve">②
</v>
      </c>
      <c r="AD941" s="43">
        <f t="shared" si="1062"/>
        <v>0</v>
      </c>
      <c r="AE941" s="43">
        <f t="shared" si="1063"/>
        <v>0</v>
      </c>
      <c r="AF941" s="43">
        <f t="shared" si="1064"/>
        <v>0</v>
      </c>
      <c r="AH941" s="12" t="str">
        <f t="shared" ref="AH941:AH1004" si="1079">IF(N941="款",B941,AH940)</f>
        <v>22款　諸収入</v>
      </c>
      <c r="AI941" s="12" t="str">
        <f t="shared" ref="AI941:AI1004" si="1080">IF(AH940=AH941,IF(O941="項",C941,AI940),0)</f>
        <v>6項　雑入</v>
      </c>
      <c r="AJ941" s="12" t="str">
        <f t="shared" ref="AJ941:AJ1004" si="1081">IF(AI940=AI941,IF(P941="目",D941,AJ940),0)</f>
        <v>2目　弁償金</v>
      </c>
      <c r="AK941" s="12" t="str">
        <f t="shared" ref="AK941:AK1004" si="1082">IF(AJ940=AJ941,IF(Q941="節",E941,"事項"),0)</f>
        <v>事項</v>
      </c>
      <c r="AM941" s="12">
        <f t="shared" ref="AM941:AM1004" si="1083">IF(AI941=0,AH941,IF(AJ941=0,CONCATENATE(AH941,AI941),IF(AK941=0,CONCATENATE(AH941,AI941,AJ941),IF(AK941="事項",0,CONCATENATE(AH941,AI941,AJ941,AK941)))))</f>
        <v>0</v>
      </c>
      <c r="AP941" s="12" t="str">
        <f t="shared" ref="AP941:AP1004" si="1084">IF(AM941=0,AP940,AM941)</f>
        <v>22款　諸収入6項　雑入2目　弁償金1節　番号標弁償金</v>
      </c>
      <c r="AQ941" s="9" t="str">
        <f t="shared" ref="AQ941:AQ1004" si="1085">CONCATENATE(AP941,V941)</f>
        <v>22款　諸収入6項　雑入2目　弁償金1節　番号標弁償金大正区役所</v>
      </c>
    </row>
    <row r="942" spans="1:43" ht="26.4">
      <c r="A942" s="90">
        <f t="shared" si="1055"/>
        <v>935</v>
      </c>
      <c r="B942" s="45"/>
      <c r="C942" s="45"/>
      <c r="D942" s="45"/>
      <c r="E942" s="135"/>
      <c r="F942" s="107"/>
      <c r="G942" s="47" t="s">
        <v>592</v>
      </c>
      <c r="H942" s="41">
        <v>3</v>
      </c>
      <c r="I942" s="41"/>
      <c r="J942" s="41">
        <f t="shared" si="1078"/>
        <v>-3</v>
      </c>
      <c r="K942" s="42"/>
      <c r="L942" s="121"/>
      <c r="M942" s="115" t="str">
        <f t="shared" si="1077"/>
        <v/>
      </c>
      <c r="N942" s="29" t="str">
        <f t="shared" si="1072"/>
        <v>-</v>
      </c>
      <c r="O942" s="29" t="str">
        <f t="shared" si="1073"/>
        <v>-</v>
      </c>
      <c r="P942" s="29" t="str">
        <f t="shared" si="1074"/>
        <v>-</v>
      </c>
      <c r="Q942" s="29" t="str">
        <f t="shared" si="1075"/>
        <v>-</v>
      </c>
      <c r="R942" s="29" t="str">
        <f t="shared" si="1076"/>
        <v>-</v>
      </c>
      <c r="U942" s="9" t="s">
        <v>1098</v>
      </c>
      <c r="V942" s="136" t="str">
        <f t="shared" si="1056"/>
        <v>天王寺区役所</v>
      </c>
      <c r="X942" s="9">
        <f t="shared" si="1057"/>
        <v>1</v>
      </c>
      <c r="Y942" s="9">
        <f t="shared" si="1058"/>
        <v>1</v>
      </c>
      <c r="Z942" s="9">
        <f t="shared" si="1059"/>
        <v>1</v>
      </c>
      <c r="AA942" s="9">
        <f t="shared" si="1060"/>
        <v>1</v>
      </c>
      <c r="AB942" s="11" t="str">
        <f t="shared" si="1061"/>
        <v xml:space="preserve">②
</v>
      </c>
      <c r="AD942" s="43">
        <f t="shared" si="1062"/>
        <v>0</v>
      </c>
      <c r="AE942" s="43">
        <f t="shared" si="1063"/>
        <v>0</v>
      </c>
      <c r="AF942" s="43">
        <f t="shared" si="1064"/>
        <v>0</v>
      </c>
      <c r="AH942" s="12" t="str">
        <f t="shared" si="1079"/>
        <v>22款　諸収入</v>
      </c>
      <c r="AI942" s="12" t="str">
        <f t="shared" si="1080"/>
        <v>6項　雑入</v>
      </c>
      <c r="AJ942" s="12" t="str">
        <f t="shared" si="1081"/>
        <v>2目　弁償金</v>
      </c>
      <c r="AK942" s="12" t="str">
        <f t="shared" si="1082"/>
        <v>事項</v>
      </c>
      <c r="AM942" s="12">
        <f t="shared" si="1083"/>
        <v>0</v>
      </c>
      <c r="AP942" s="12" t="str">
        <f t="shared" si="1084"/>
        <v>22款　諸収入6項　雑入2目　弁償金1節　番号標弁償金</v>
      </c>
      <c r="AQ942" s="9" t="str">
        <f t="shared" si="1085"/>
        <v>22款　諸収入6項　雑入2目　弁償金1節　番号標弁償金天王寺区役所</v>
      </c>
    </row>
    <row r="943" spans="1:43" ht="26.4">
      <c r="A943" s="90">
        <f t="shared" si="1055"/>
        <v>936</v>
      </c>
      <c r="B943" s="45"/>
      <c r="C943" s="45"/>
      <c r="D943" s="45"/>
      <c r="E943" s="135"/>
      <c r="F943" s="107"/>
      <c r="G943" s="47" t="s">
        <v>593</v>
      </c>
      <c r="H943" s="41">
        <v>2</v>
      </c>
      <c r="I943" s="41"/>
      <c r="J943" s="41">
        <f t="shared" si="1078"/>
        <v>-2</v>
      </c>
      <c r="K943" s="42"/>
      <c r="L943" s="121"/>
      <c r="M943" s="115" t="str">
        <f t="shared" si="1077"/>
        <v/>
      </c>
      <c r="N943" s="29" t="str">
        <f t="shared" si="1072"/>
        <v>-</v>
      </c>
      <c r="O943" s="29" t="str">
        <f t="shared" si="1073"/>
        <v>-</v>
      </c>
      <c r="P943" s="29" t="str">
        <f t="shared" si="1074"/>
        <v>-</v>
      </c>
      <c r="Q943" s="29" t="str">
        <f t="shared" si="1075"/>
        <v>-</v>
      </c>
      <c r="R943" s="29" t="str">
        <f t="shared" si="1076"/>
        <v>-</v>
      </c>
      <c r="U943" s="9" t="s">
        <v>1098</v>
      </c>
      <c r="V943" s="136" t="str">
        <f t="shared" si="1056"/>
        <v>浪速区役所</v>
      </c>
      <c r="X943" s="9">
        <f t="shared" si="1057"/>
        <v>1</v>
      </c>
      <c r="Y943" s="9">
        <f t="shared" si="1058"/>
        <v>1</v>
      </c>
      <c r="Z943" s="9">
        <f t="shared" si="1059"/>
        <v>1</v>
      </c>
      <c r="AA943" s="9">
        <f t="shared" si="1060"/>
        <v>1</v>
      </c>
      <c r="AB943" s="11" t="str">
        <f t="shared" si="1061"/>
        <v xml:space="preserve">②
</v>
      </c>
      <c r="AD943" s="43">
        <f t="shared" si="1062"/>
        <v>0</v>
      </c>
      <c r="AE943" s="43">
        <f t="shared" si="1063"/>
        <v>0</v>
      </c>
      <c r="AF943" s="43">
        <f t="shared" si="1064"/>
        <v>0</v>
      </c>
      <c r="AH943" s="12" t="str">
        <f t="shared" si="1079"/>
        <v>22款　諸収入</v>
      </c>
      <c r="AI943" s="12" t="str">
        <f t="shared" si="1080"/>
        <v>6項　雑入</v>
      </c>
      <c r="AJ943" s="12" t="str">
        <f t="shared" si="1081"/>
        <v>2目　弁償金</v>
      </c>
      <c r="AK943" s="12" t="str">
        <f t="shared" si="1082"/>
        <v>事項</v>
      </c>
      <c r="AM943" s="12">
        <f t="shared" si="1083"/>
        <v>0</v>
      </c>
      <c r="AP943" s="12" t="str">
        <f t="shared" si="1084"/>
        <v>22款　諸収入6項　雑入2目　弁償金1節　番号標弁償金</v>
      </c>
      <c r="AQ943" s="9" t="str">
        <f t="shared" si="1085"/>
        <v>22款　諸収入6項　雑入2目　弁償金1節　番号標弁償金浪速区役所</v>
      </c>
    </row>
    <row r="944" spans="1:43" ht="26.4">
      <c r="A944" s="90">
        <f t="shared" si="1055"/>
        <v>937</v>
      </c>
      <c r="B944" s="45"/>
      <c r="C944" s="45"/>
      <c r="D944" s="45"/>
      <c r="E944" s="135"/>
      <c r="F944" s="107"/>
      <c r="G944" s="47" t="s">
        <v>611</v>
      </c>
      <c r="H944" s="41">
        <v>2</v>
      </c>
      <c r="I944" s="41"/>
      <c r="J944" s="41">
        <f t="shared" si="1078"/>
        <v>-2</v>
      </c>
      <c r="K944" s="42"/>
      <c r="L944" s="121"/>
      <c r="M944" s="115" t="str">
        <f t="shared" si="1077"/>
        <v/>
      </c>
      <c r="N944" s="29" t="str">
        <f t="shared" si="1072"/>
        <v>-</v>
      </c>
      <c r="O944" s="29" t="str">
        <f t="shared" si="1073"/>
        <v>-</v>
      </c>
      <c r="P944" s="29" t="str">
        <f t="shared" si="1074"/>
        <v>-</v>
      </c>
      <c r="Q944" s="29" t="str">
        <f t="shared" si="1075"/>
        <v>-</v>
      </c>
      <c r="R944" s="29" t="str">
        <f t="shared" si="1076"/>
        <v>-</v>
      </c>
      <c r="U944" s="9" t="s">
        <v>1098</v>
      </c>
      <c r="V944" s="136" t="str">
        <f t="shared" si="1056"/>
        <v>西淀川区役所</v>
      </c>
      <c r="X944" s="9">
        <f t="shared" si="1057"/>
        <v>1</v>
      </c>
      <c r="Y944" s="9">
        <f t="shared" si="1058"/>
        <v>1</v>
      </c>
      <c r="Z944" s="9">
        <f t="shared" si="1059"/>
        <v>1</v>
      </c>
      <c r="AA944" s="9">
        <f t="shared" si="1060"/>
        <v>1</v>
      </c>
      <c r="AB944" s="11" t="str">
        <f t="shared" si="1061"/>
        <v xml:space="preserve">②
</v>
      </c>
      <c r="AD944" s="43">
        <f t="shared" si="1062"/>
        <v>0</v>
      </c>
      <c r="AE944" s="43">
        <f t="shared" si="1063"/>
        <v>0</v>
      </c>
      <c r="AF944" s="43">
        <f t="shared" si="1064"/>
        <v>0</v>
      </c>
      <c r="AH944" s="12" t="str">
        <f t="shared" si="1079"/>
        <v>22款　諸収入</v>
      </c>
      <c r="AI944" s="12" t="str">
        <f t="shared" si="1080"/>
        <v>6項　雑入</v>
      </c>
      <c r="AJ944" s="12" t="str">
        <f t="shared" si="1081"/>
        <v>2目　弁償金</v>
      </c>
      <c r="AK944" s="12" t="str">
        <f t="shared" si="1082"/>
        <v>事項</v>
      </c>
      <c r="AM944" s="12">
        <f t="shared" si="1083"/>
        <v>0</v>
      </c>
      <c r="AP944" s="12" t="str">
        <f t="shared" si="1084"/>
        <v>22款　諸収入6項　雑入2目　弁償金1節　番号標弁償金</v>
      </c>
      <c r="AQ944" s="9" t="str">
        <f t="shared" si="1085"/>
        <v>22款　諸収入6項　雑入2目　弁償金1節　番号標弁償金西淀川区役所</v>
      </c>
    </row>
    <row r="945" spans="1:43" ht="26.4">
      <c r="A945" s="90">
        <f t="shared" si="1055"/>
        <v>938</v>
      </c>
      <c r="B945" s="45"/>
      <c r="C945" s="45"/>
      <c r="D945" s="45"/>
      <c r="E945" s="135"/>
      <c r="F945" s="107"/>
      <c r="G945" s="47" t="s">
        <v>609</v>
      </c>
      <c r="H945" s="41">
        <v>2</v>
      </c>
      <c r="I945" s="41"/>
      <c r="J945" s="41">
        <f t="shared" si="1078"/>
        <v>-2</v>
      </c>
      <c r="K945" s="42"/>
      <c r="L945" s="121"/>
      <c r="M945" s="115" t="str">
        <f t="shared" si="1077"/>
        <v/>
      </c>
      <c r="N945" s="29" t="str">
        <f t="shared" si="1072"/>
        <v>-</v>
      </c>
      <c r="O945" s="29" t="str">
        <f t="shared" si="1073"/>
        <v>-</v>
      </c>
      <c r="P945" s="29" t="str">
        <f t="shared" si="1074"/>
        <v>-</v>
      </c>
      <c r="Q945" s="29" t="str">
        <f t="shared" si="1075"/>
        <v>-</v>
      </c>
      <c r="R945" s="29" t="str">
        <f t="shared" si="1076"/>
        <v>-</v>
      </c>
      <c r="U945" s="9" t="s">
        <v>1098</v>
      </c>
      <c r="V945" s="136" t="str">
        <f t="shared" si="1056"/>
        <v>淀川区役所</v>
      </c>
      <c r="X945" s="9">
        <f t="shared" si="1057"/>
        <v>1</v>
      </c>
      <c r="Y945" s="9">
        <f t="shared" si="1058"/>
        <v>1</v>
      </c>
      <c r="Z945" s="9">
        <f t="shared" si="1059"/>
        <v>1</v>
      </c>
      <c r="AA945" s="9">
        <f t="shared" si="1060"/>
        <v>1</v>
      </c>
      <c r="AB945" s="11" t="str">
        <f t="shared" si="1061"/>
        <v xml:space="preserve">②
</v>
      </c>
      <c r="AD945" s="43">
        <f t="shared" si="1062"/>
        <v>0</v>
      </c>
      <c r="AE945" s="43">
        <f t="shared" si="1063"/>
        <v>0</v>
      </c>
      <c r="AF945" s="43">
        <f t="shared" si="1064"/>
        <v>0</v>
      </c>
      <c r="AH945" s="12" t="str">
        <f t="shared" si="1079"/>
        <v>22款　諸収入</v>
      </c>
      <c r="AI945" s="12" t="str">
        <f t="shared" si="1080"/>
        <v>6項　雑入</v>
      </c>
      <c r="AJ945" s="12" t="str">
        <f t="shared" si="1081"/>
        <v>2目　弁償金</v>
      </c>
      <c r="AK945" s="12" t="str">
        <f t="shared" si="1082"/>
        <v>事項</v>
      </c>
      <c r="AM945" s="12">
        <f t="shared" si="1083"/>
        <v>0</v>
      </c>
      <c r="AP945" s="12" t="str">
        <f t="shared" si="1084"/>
        <v>22款　諸収入6項　雑入2目　弁償金1節　番号標弁償金</v>
      </c>
      <c r="AQ945" s="9" t="str">
        <f t="shared" si="1085"/>
        <v>22款　諸収入6項　雑入2目　弁償金1節　番号標弁償金淀川区役所</v>
      </c>
    </row>
    <row r="946" spans="1:43" ht="26.4">
      <c r="A946" s="90">
        <f t="shared" si="1055"/>
        <v>939</v>
      </c>
      <c r="B946" s="45"/>
      <c r="C946" s="45"/>
      <c r="D946" s="45"/>
      <c r="E946" s="138"/>
      <c r="F946" s="108"/>
      <c r="G946" s="94" t="s">
        <v>597</v>
      </c>
      <c r="H946" s="51">
        <v>27</v>
      </c>
      <c r="I946" s="51"/>
      <c r="J946" s="51">
        <f t="shared" si="1078"/>
        <v>-27</v>
      </c>
      <c r="K946" s="92"/>
      <c r="L946" s="122"/>
      <c r="M946" s="115" t="str">
        <f t="shared" si="1077"/>
        <v/>
      </c>
      <c r="N946" s="29" t="str">
        <f t="shared" si="1072"/>
        <v>-</v>
      </c>
      <c r="O946" s="29" t="str">
        <f t="shared" si="1073"/>
        <v>-</v>
      </c>
      <c r="P946" s="29" t="str">
        <f t="shared" si="1074"/>
        <v>-</v>
      </c>
      <c r="Q946" s="29" t="str">
        <f t="shared" si="1075"/>
        <v>-</v>
      </c>
      <c r="R946" s="29" t="str">
        <f t="shared" si="1076"/>
        <v>-</v>
      </c>
      <c r="U946" s="9" t="s">
        <v>1098</v>
      </c>
      <c r="V946" s="136" t="str">
        <f t="shared" si="1056"/>
        <v>東成区役所</v>
      </c>
      <c r="X946" s="9">
        <f t="shared" si="1057"/>
        <v>1</v>
      </c>
      <c r="Y946" s="9">
        <f t="shared" si="1058"/>
        <v>1</v>
      </c>
      <c r="Z946" s="9">
        <f t="shared" si="1059"/>
        <v>1</v>
      </c>
      <c r="AA946" s="9">
        <f t="shared" si="1060"/>
        <v>1</v>
      </c>
      <c r="AB946" s="11" t="str">
        <f t="shared" si="1061"/>
        <v xml:space="preserve">②
</v>
      </c>
      <c r="AD946" s="43">
        <f t="shared" si="1062"/>
        <v>0</v>
      </c>
      <c r="AE946" s="43">
        <f t="shared" si="1063"/>
        <v>0</v>
      </c>
      <c r="AF946" s="43">
        <f t="shared" si="1064"/>
        <v>0</v>
      </c>
      <c r="AH946" s="12" t="str">
        <f t="shared" si="1079"/>
        <v>22款　諸収入</v>
      </c>
      <c r="AI946" s="12" t="str">
        <f t="shared" si="1080"/>
        <v>6項　雑入</v>
      </c>
      <c r="AJ946" s="12" t="str">
        <f t="shared" si="1081"/>
        <v>2目　弁償金</v>
      </c>
      <c r="AK946" s="12" t="str">
        <f t="shared" si="1082"/>
        <v>事項</v>
      </c>
      <c r="AM946" s="12">
        <f t="shared" si="1083"/>
        <v>0</v>
      </c>
      <c r="AP946" s="12" t="str">
        <f t="shared" si="1084"/>
        <v>22款　諸収入6項　雑入2目　弁償金1節　番号標弁償金</v>
      </c>
      <c r="AQ946" s="9" t="str">
        <f t="shared" si="1085"/>
        <v>22款　諸収入6項　雑入2目　弁償金1節　番号標弁償金東成区役所</v>
      </c>
    </row>
    <row r="947" spans="1:43" ht="26.4">
      <c r="A947" s="90">
        <f t="shared" si="1055"/>
        <v>940</v>
      </c>
      <c r="B947" s="45"/>
      <c r="C947" s="45"/>
      <c r="D947" s="45"/>
      <c r="E947" s="135"/>
      <c r="F947" s="107"/>
      <c r="G947" s="47" t="s">
        <v>598</v>
      </c>
      <c r="H947" s="41">
        <v>5</v>
      </c>
      <c r="I947" s="41"/>
      <c r="J947" s="41">
        <f t="shared" si="1078"/>
        <v>-5</v>
      </c>
      <c r="K947" s="42"/>
      <c r="L947" s="121"/>
      <c r="M947" s="115" t="str">
        <f t="shared" si="1077"/>
        <v/>
      </c>
      <c r="N947" s="29" t="str">
        <f t="shared" si="1072"/>
        <v>-</v>
      </c>
      <c r="O947" s="29" t="str">
        <f t="shared" si="1073"/>
        <v>-</v>
      </c>
      <c r="P947" s="29" t="str">
        <f t="shared" si="1074"/>
        <v>-</v>
      </c>
      <c r="Q947" s="29" t="str">
        <f t="shared" si="1075"/>
        <v>-</v>
      </c>
      <c r="R947" s="29" t="str">
        <f t="shared" si="1076"/>
        <v>-</v>
      </c>
      <c r="U947" s="9" t="s">
        <v>1098</v>
      </c>
      <c r="V947" s="136" t="str">
        <f t="shared" si="1056"/>
        <v>生野区役所</v>
      </c>
      <c r="X947" s="9">
        <f t="shared" si="1057"/>
        <v>1</v>
      </c>
      <c r="Y947" s="9">
        <f t="shared" si="1058"/>
        <v>1</v>
      </c>
      <c r="Z947" s="9">
        <f t="shared" si="1059"/>
        <v>1</v>
      </c>
      <c r="AA947" s="9">
        <f t="shared" si="1060"/>
        <v>1</v>
      </c>
      <c r="AB947" s="11" t="str">
        <f t="shared" si="1061"/>
        <v xml:space="preserve">②
</v>
      </c>
      <c r="AD947" s="43">
        <f t="shared" si="1062"/>
        <v>0</v>
      </c>
      <c r="AE947" s="43">
        <f t="shared" si="1063"/>
        <v>0</v>
      </c>
      <c r="AF947" s="43">
        <f t="shared" si="1064"/>
        <v>0</v>
      </c>
      <c r="AH947" s="12" t="str">
        <f t="shared" si="1079"/>
        <v>22款　諸収入</v>
      </c>
      <c r="AI947" s="12" t="str">
        <f t="shared" si="1080"/>
        <v>6項　雑入</v>
      </c>
      <c r="AJ947" s="12" t="str">
        <f t="shared" si="1081"/>
        <v>2目　弁償金</v>
      </c>
      <c r="AK947" s="12" t="str">
        <f t="shared" si="1082"/>
        <v>事項</v>
      </c>
      <c r="AM947" s="12">
        <f t="shared" si="1083"/>
        <v>0</v>
      </c>
      <c r="AP947" s="12" t="str">
        <f t="shared" si="1084"/>
        <v>22款　諸収入6項　雑入2目　弁償金1節　番号標弁償金</v>
      </c>
      <c r="AQ947" s="9" t="str">
        <f t="shared" si="1085"/>
        <v>22款　諸収入6項　雑入2目　弁償金1節　番号標弁償金生野区役所</v>
      </c>
    </row>
    <row r="948" spans="1:43" ht="26.4">
      <c r="A948" s="90">
        <f t="shared" si="1055"/>
        <v>941</v>
      </c>
      <c r="B948" s="45"/>
      <c r="C948" s="45"/>
      <c r="D948" s="45"/>
      <c r="E948" s="135"/>
      <c r="F948" s="107"/>
      <c r="G948" s="47" t="s">
        <v>610</v>
      </c>
      <c r="H948" s="41">
        <v>4</v>
      </c>
      <c r="I948" s="41"/>
      <c r="J948" s="41">
        <f t="shared" si="1078"/>
        <v>-4</v>
      </c>
      <c r="K948" s="42"/>
      <c r="L948" s="121"/>
      <c r="M948" s="115" t="str">
        <f t="shared" si="1077"/>
        <v/>
      </c>
      <c r="N948" s="29" t="str">
        <f t="shared" si="1072"/>
        <v>-</v>
      </c>
      <c r="O948" s="29" t="str">
        <f t="shared" si="1073"/>
        <v>-</v>
      </c>
      <c r="P948" s="29" t="str">
        <f t="shared" si="1074"/>
        <v>-</v>
      </c>
      <c r="Q948" s="29" t="str">
        <f t="shared" si="1075"/>
        <v>-</v>
      </c>
      <c r="R948" s="29" t="str">
        <f t="shared" si="1076"/>
        <v>-</v>
      </c>
      <c r="U948" s="9" t="s">
        <v>1098</v>
      </c>
      <c r="V948" s="136" t="str">
        <f t="shared" si="1056"/>
        <v>城東区役所</v>
      </c>
      <c r="X948" s="9">
        <f t="shared" si="1057"/>
        <v>1</v>
      </c>
      <c r="Y948" s="9">
        <f t="shared" si="1058"/>
        <v>1</v>
      </c>
      <c r="Z948" s="9">
        <f t="shared" si="1059"/>
        <v>1</v>
      </c>
      <c r="AA948" s="9">
        <f t="shared" si="1060"/>
        <v>1</v>
      </c>
      <c r="AB948" s="11" t="str">
        <f t="shared" si="1061"/>
        <v xml:space="preserve">②
</v>
      </c>
      <c r="AD948" s="43">
        <f t="shared" si="1062"/>
        <v>0</v>
      </c>
      <c r="AE948" s="43">
        <f t="shared" si="1063"/>
        <v>0</v>
      </c>
      <c r="AF948" s="43">
        <f t="shared" si="1064"/>
        <v>0</v>
      </c>
      <c r="AH948" s="12" t="str">
        <f t="shared" si="1079"/>
        <v>22款　諸収入</v>
      </c>
      <c r="AI948" s="12" t="str">
        <f t="shared" si="1080"/>
        <v>6項　雑入</v>
      </c>
      <c r="AJ948" s="12" t="str">
        <f t="shared" si="1081"/>
        <v>2目　弁償金</v>
      </c>
      <c r="AK948" s="12" t="str">
        <f t="shared" si="1082"/>
        <v>事項</v>
      </c>
      <c r="AM948" s="12">
        <f t="shared" si="1083"/>
        <v>0</v>
      </c>
      <c r="AP948" s="12" t="str">
        <f t="shared" si="1084"/>
        <v>22款　諸収入6項　雑入2目　弁償金1節　番号標弁償金</v>
      </c>
      <c r="AQ948" s="9" t="str">
        <f t="shared" si="1085"/>
        <v>22款　諸収入6項　雑入2目　弁償金1節　番号標弁償金城東区役所</v>
      </c>
    </row>
    <row r="949" spans="1:43" ht="26.4">
      <c r="A949" s="90">
        <f t="shared" si="1055"/>
        <v>942</v>
      </c>
      <c r="B949" s="45"/>
      <c r="C949" s="45"/>
      <c r="D949" s="45"/>
      <c r="E949" s="135"/>
      <c r="F949" s="107"/>
      <c r="G949" s="47" t="s">
        <v>601</v>
      </c>
      <c r="H949" s="41">
        <v>1</v>
      </c>
      <c r="I949" s="41"/>
      <c r="J949" s="41">
        <f t="shared" si="1078"/>
        <v>-1</v>
      </c>
      <c r="K949" s="42"/>
      <c r="L949" s="121"/>
      <c r="M949" s="115" t="str">
        <f t="shared" si="1077"/>
        <v/>
      </c>
      <c r="N949" s="29" t="str">
        <f t="shared" si="1072"/>
        <v>-</v>
      </c>
      <c r="O949" s="29" t="str">
        <f t="shared" si="1073"/>
        <v>-</v>
      </c>
      <c r="P949" s="29" t="str">
        <f t="shared" si="1074"/>
        <v>-</v>
      </c>
      <c r="Q949" s="29" t="str">
        <f t="shared" si="1075"/>
        <v>-</v>
      </c>
      <c r="R949" s="29" t="str">
        <f t="shared" si="1076"/>
        <v>-</v>
      </c>
      <c r="U949" s="9" t="s">
        <v>1098</v>
      </c>
      <c r="V949" s="136" t="str">
        <f t="shared" si="1056"/>
        <v>鶴見区役所</v>
      </c>
      <c r="X949" s="9">
        <f t="shared" si="1057"/>
        <v>1</v>
      </c>
      <c r="Y949" s="9">
        <f t="shared" si="1058"/>
        <v>1</v>
      </c>
      <c r="Z949" s="9">
        <f t="shared" si="1059"/>
        <v>1</v>
      </c>
      <c r="AA949" s="9">
        <f t="shared" si="1060"/>
        <v>1</v>
      </c>
      <c r="AB949" s="11" t="str">
        <f t="shared" si="1061"/>
        <v xml:space="preserve">②
</v>
      </c>
      <c r="AD949" s="43">
        <f t="shared" si="1062"/>
        <v>0</v>
      </c>
      <c r="AE949" s="43">
        <f t="shared" si="1063"/>
        <v>0</v>
      </c>
      <c r="AF949" s="43">
        <f t="shared" si="1064"/>
        <v>0</v>
      </c>
      <c r="AH949" s="12" t="str">
        <f t="shared" si="1079"/>
        <v>22款　諸収入</v>
      </c>
      <c r="AI949" s="12" t="str">
        <f t="shared" si="1080"/>
        <v>6項　雑入</v>
      </c>
      <c r="AJ949" s="12" t="str">
        <f t="shared" si="1081"/>
        <v>2目　弁償金</v>
      </c>
      <c r="AK949" s="12" t="str">
        <f t="shared" si="1082"/>
        <v>事項</v>
      </c>
      <c r="AM949" s="12">
        <f t="shared" si="1083"/>
        <v>0</v>
      </c>
      <c r="AP949" s="12" t="str">
        <f t="shared" si="1084"/>
        <v>22款　諸収入6項　雑入2目　弁償金1節　番号標弁償金</v>
      </c>
      <c r="AQ949" s="9" t="str">
        <f t="shared" si="1085"/>
        <v>22款　諸収入6項　雑入2目　弁償金1節　番号標弁償金鶴見区役所</v>
      </c>
    </row>
    <row r="950" spans="1:43" ht="26.4">
      <c r="A950" s="90">
        <f t="shared" si="1055"/>
        <v>943</v>
      </c>
      <c r="B950" s="45"/>
      <c r="C950" s="45"/>
      <c r="D950" s="45"/>
      <c r="E950" s="135"/>
      <c r="F950" s="107"/>
      <c r="G950" s="47" t="s">
        <v>602</v>
      </c>
      <c r="H950" s="41">
        <v>17</v>
      </c>
      <c r="I950" s="41"/>
      <c r="J950" s="41">
        <f t="shared" si="1078"/>
        <v>-17</v>
      </c>
      <c r="K950" s="42"/>
      <c r="L950" s="121"/>
      <c r="M950" s="115" t="str">
        <f t="shared" si="1077"/>
        <v/>
      </c>
      <c r="N950" s="29" t="str">
        <f t="shared" si="1072"/>
        <v>-</v>
      </c>
      <c r="O950" s="29" t="str">
        <f t="shared" si="1073"/>
        <v>-</v>
      </c>
      <c r="P950" s="29" t="str">
        <f t="shared" si="1074"/>
        <v>-</v>
      </c>
      <c r="Q950" s="29" t="str">
        <f t="shared" si="1075"/>
        <v>-</v>
      </c>
      <c r="R950" s="29" t="str">
        <f t="shared" si="1076"/>
        <v>-</v>
      </c>
      <c r="U950" s="9" t="s">
        <v>1098</v>
      </c>
      <c r="V950" s="136" t="str">
        <f t="shared" si="1056"/>
        <v>阿倍野区役所</v>
      </c>
      <c r="X950" s="9">
        <f t="shared" si="1057"/>
        <v>1</v>
      </c>
      <c r="Y950" s="9">
        <f t="shared" si="1058"/>
        <v>1</v>
      </c>
      <c r="Z950" s="9">
        <f t="shared" si="1059"/>
        <v>1</v>
      </c>
      <c r="AA950" s="9">
        <f t="shared" si="1060"/>
        <v>1</v>
      </c>
      <c r="AB950" s="11" t="str">
        <f t="shared" si="1061"/>
        <v xml:space="preserve">②
</v>
      </c>
      <c r="AD950" s="43">
        <f t="shared" si="1062"/>
        <v>0</v>
      </c>
      <c r="AE950" s="43">
        <f t="shared" si="1063"/>
        <v>0</v>
      </c>
      <c r="AF950" s="43">
        <f t="shared" si="1064"/>
        <v>0</v>
      </c>
      <c r="AH950" s="12" t="str">
        <f t="shared" si="1079"/>
        <v>22款　諸収入</v>
      </c>
      <c r="AI950" s="12" t="str">
        <f t="shared" si="1080"/>
        <v>6項　雑入</v>
      </c>
      <c r="AJ950" s="12" t="str">
        <f t="shared" si="1081"/>
        <v>2目　弁償金</v>
      </c>
      <c r="AK950" s="12" t="str">
        <f t="shared" si="1082"/>
        <v>事項</v>
      </c>
      <c r="AM950" s="12">
        <f t="shared" si="1083"/>
        <v>0</v>
      </c>
      <c r="AP950" s="12" t="str">
        <f t="shared" si="1084"/>
        <v>22款　諸収入6項　雑入2目　弁償金1節　番号標弁償金</v>
      </c>
      <c r="AQ950" s="9" t="str">
        <f t="shared" si="1085"/>
        <v>22款　諸収入6項　雑入2目　弁償金1節　番号標弁償金阿倍野区役所</v>
      </c>
    </row>
    <row r="951" spans="1:43" ht="26.4">
      <c r="A951" s="90">
        <f t="shared" si="1055"/>
        <v>944</v>
      </c>
      <c r="B951" s="45"/>
      <c r="C951" s="45"/>
      <c r="D951" s="45"/>
      <c r="E951" s="135"/>
      <c r="F951" s="107"/>
      <c r="G951" s="47" t="s">
        <v>603</v>
      </c>
      <c r="H951" s="41">
        <v>9</v>
      </c>
      <c r="I951" s="41"/>
      <c r="J951" s="41">
        <f t="shared" si="1078"/>
        <v>-9</v>
      </c>
      <c r="K951" s="42"/>
      <c r="L951" s="121"/>
      <c r="M951" s="115" t="str">
        <f t="shared" si="1077"/>
        <v/>
      </c>
      <c r="N951" s="29" t="str">
        <f t="shared" si="1072"/>
        <v>-</v>
      </c>
      <c r="O951" s="29" t="str">
        <f t="shared" si="1073"/>
        <v>-</v>
      </c>
      <c r="P951" s="29" t="str">
        <f t="shared" si="1074"/>
        <v>-</v>
      </c>
      <c r="Q951" s="29" t="str">
        <f t="shared" si="1075"/>
        <v>-</v>
      </c>
      <c r="R951" s="29" t="str">
        <f t="shared" si="1076"/>
        <v>-</v>
      </c>
      <c r="U951" s="9" t="s">
        <v>1098</v>
      </c>
      <c r="V951" s="136" t="str">
        <f t="shared" si="1056"/>
        <v>住之江区役所</v>
      </c>
      <c r="X951" s="9">
        <f t="shared" si="1057"/>
        <v>1</v>
      </c>
      <c r="Y951" s="9">
        <f t="shared" si="1058"/>
        <v>1</v>
      </c>
      <c r="Z951" s="9">
        <f t="shared" si="1059"/>
        <v>1</v>
      </c>
      <c r="AA951" s="9">
        <f t="shared" si="1060"/>
        <v>1</v>
      </c>
      <c r="AB951" s="11" t="str">
        <f t="shared" si="1061"/>
        <v xml:space="preserve">②
</v>
      </c>
      <c r="AD951" s="43">
        <f t="shared" si="1062"/>
        <v>0</v>
      </c>
      <c r="AE951" s="43">
        <f t="shared" si="1063"/>
        <v>0</v>
      </c>
      <c r="AF951" s="43">
        <f t="shared" si="1064"/>
        <v>0</v>
      </c>
      <c r="AH951" s="12" t="str">
        <f t="shared" si="1079"/>
        <v>22款　諸収入</v>
      </c>
      <c r="AI951" s="12" t="str">
        <f t="shared" si="1080"/>
        <v>6項　雑入</v>
      </c>
      <c r="AJ951" s="12" t="str">
        <f t="shared" si="1081"/>
        <v>2目　弁償金</v>
      </c>
      <c r="AK951" s="12" t="str">
        <f t="shared" si="1082"/>
        <v>事項</v>
      </c>
      <c r="AM951" s="12">
        <f t="shared" si="1083"/>
        <v>0</v>
      </c>
      <c r="AP951" s="12" t="str">
        <f t="shared" si="1084"/>
        <v>22款　諸収入6項　雑入2目　弁償金1節　番号標弁償金</v>
      </c>
      <c r="AQ951" s="9" t="str">
        <f t="shared" si="1085"/>
        <v>22款　諸収入6項　雑入2目　弁償金1節　番号標弁償金住之江区役所</v>
      </c>
    </row>
    <row r="952" spans="1:43" ht="26.4">
      <c r="A952" s="90">
        <f t="shared" si="1055"/>
        <v>945</v>
      </c>
      <c r="B952" s="45"/>
      <c r="C952" s="45"/>
      <c r="D952" s="45"/>
      <c r="E952" s="135"/>
      <c r="F952" s="107"/>
      <c r="G952" s="47" t="s">
        <v>605</v>
      </c>
      <c r="H952" s="41">
        <v>3</v>
      </c>
      <c r="I952" s="41"/>
      <c r="J952" s="41">
        <f t="shared" si="1078"/>
        <v>-3</v>
      </c>
      <c r="K952" s="42"/>
      <c r="L952" s="121"/>
      <c r="M952" s="115" t="str">
        <f t="shared" si="1077"/>
        <v/>
      </c>
      <c r="N952" s="29" t="str">
        <f t="shared" si="1072"/>
        <v>-</v>
      </c>
      <c r="O952" s="29" t="str">
        <f t="shared" si="1073"/>
        <v>-</v>
      </c>
      <c r="P952" s="29" t="str">
        <f t="shared" si="1074"/>
        <v>-</v>
      </c>
      <c r="Q952" s="29" t="str">
        <f t="shared" si="1075"/>
        <v>-</v>
      </c>
      <c r="R952" s="29" t="str">
        <f t="shared" si="1076"/>
        <v>-</v>
      </c>
      <c r="U952" s="9" t="s">
        <v>1098</v>
      </c>
      <c r="V952" s="136" t="str">
        <f t="shared" si="1056"/>
        <v>東住吉区役所</v>
      </c>
      <c r="X952" s="9">
        <f t="shared" si="1057"/>
        <v>1</v>
      </c>
      <c r="Y952" s="9">
        <f t="shared" si="1058"/>
        <v>1</v>
      </c>
      <c r="Z952" s="9">
        <f t="shared" si="1059"/>
        <v>1</v>
      </c>
      <c r="AA952" s="9">
        <f t="shared" si="1060"/>
        <v>1</v>
      </c>
      <c r="AB952" s="11" t="str">
        <f t="shared" si="1061"/>
        <v xml:space="preserve">②
</v>
      </c>
      <c r="AD952" s="43">
        <f t="shared" si="1062"/>
        <v>0</v>
      </c>
      <c r="AE952" s="43">
        <f t="shared" si="1063"/>
        <v>0</v>
      </c>
      <c r="AF952" s="43">
        <f t="shared" si="1064"/>
        <v>0</v>
      </c>
      <c r="AH952" s="12" t="str">
        <f t="shared" si="1079"/>
        <v>22款　諸収入</v>
      </c>
      <c r="AI952" s="12" t="str">
        <f t="shared" si="1080"/>
        <v>6項　雑入</v>
      </c>
      <c r="AJ952" s="12" t="str">
        <f t="shared" si="1081"/>
        <v>2目　弁償金</v>
      </c>
      <c r="AK952" s="12" t="str">
        <f t="shared" si="1082"/>
        <v>事項</v>
      </c>
      <c r="AM952" s="12">
        <f t="shared" si="1083"/>
        <v>0</v>
      </c>
      <c r="AP952" s="12" t="str">
        <f t="shared" si="1084"/>
        <v>22款　諸収入6項　雑入2目　弁償金1節　番号標弁償金</v>
      </c>
      <c r="AQ952" s="9" t="str">
        <f t="shared" si="1085"/>
        <v>22款　諸収入6項　雑入2目　弁償金1節　番号標弁償金東住吉区役所</v>
      </c>
    </row>
    <row r="953" spans="1:43" ht="26.4">
      <c r="A953" s="90">
        <f t="shared" si="1055"/>
        <v>946</v>
      </c>
      <c r="B953" s="45"/>
      <c r="C953" s="45"/>
      <c r="D953" s="45"/>
      <c r="E953" s="135"/>
      <c r="F953" s="107"/>
      <c r="G953" s="47" t="s">
        <v>630</v>
      </c>
      <c r="H953" s="41">
        <v>3</v>
      </c>
      <c r="I953" s="41"/>
      <c r="J953" s="41">
        <f t="shared" si="1078"/>
        <v>-3</v>
      </c>
      <c r="K953" s="42"/>
      <c r="L953" s="121"/>
      <c r="M953" s="115" t="str">
        <f t="shared" si="1077"/>
        <v/>
      </c>
      <c r="N953" s="29" t="str">
        <f t="shared" si="1072"/>
        <v>-</v>
      </c>
      <c r="O953" s="29" t="str">
        <f t="shared" si="1073"/>
        <v>-</v>
      </c>
      <c r="P953" s="29" t="str">
        <f t="shared" si="1074"/>
        <v>-</v>
      </c>
      <c r="Q953" s="29" t="str">
        <f t="shared" si="1075"/>
        <v>-</v>
      </c>
      <c r="R953" s="29" t="str">
        <f t="shared" si="1076"/>
        <v>-</v>
      </c>
      <c r="U953" s="9" t="s">
        <v>1098</v>
      </c>
      <c r="V953" s="136" t="str">
        <f t="shared" si="1056"/>
        <v>平野区役所</v>
      </c>
      <c r="X953" s="9">
        <f t="shared" si="1057"/>
        <v>1</v>
      </c>
      <c r="Y953" s="9">
        <f t="shared" si="1058"/>
        <v>1</v>
      </c>
      <c r="Z953" s="9">
        <f t="shared" si="1059"/>
        <v>1</v>
      </c>
      <c r="AA953" s="9">
        <f t="shared" si="1060"/>
        <v>1</v>
      </c>
      <c r="AB953" s="11" t="str">
        <f t="shared" si="1061"/>
        <v xml:space="preserve">②
</v>
      </c>
      <c r="AD953" s="43">
        <f t="shared" si="1062"/>
        <v>0</v>
      </c>
      <c r="AE953" s="43">
        <f t="shared" si="1063"/>
        <v>0</v>
      </c>
      <c r="AF953" s="43">
        <f t="shared" si="1064"/>
        <v>0</v>
      </c>
      <c r="AH953" s="12" t="str">
        <f t="shared" si="1079"/>
        <v>22款　諸収入</v>
      </c>
      <c r="AI953" s="12" t="str">
        <f t="shared" si="1080"/>
        <v>6項　雑入</v>
      </c>
      <c r="AJ953" s="12" t="str">
        <f t="shared" si="1081"/>
        <v>2目　弁償金</v>
      </c>
      <c r="AK953" s="12" t="str">
        <f t="shared" si="1082"/>
        <v>事項</v>
      </c>
      <c r="AM953" s="12">
        <f t="shared" si="1083"/>
        <v>0</v>
      </c>
      <c r="AP953" s="12" t="str">
        <f t="shared" si="1084"/>
        <v>22款　諸収入6項　雑入2目　弁償金1節　番号標弁償金</v>
      </c>
      <c r="AQ953" s="9" t="str">
        <f t="shared" si="1085"/>
        <v>22款　諸収入6項　雑入2目　弁償金1節　番号標弁償金平野区役所</v>
      </c>
    </row>
    <row r="954" spans="1:43" ht="26.4">
      <c r="A954" s="90">
        <f t="shared" si="1055"/>
        <v>947</v>
      </c>
      <c r="B954" s="45"/>
      <c r="C954" s="45"/>
      <c r="D954" s="48"/>
      <c r="E954" s="135"/>
      <c r="F954" s="107"/>
      <c r="G954" s="47" t="s">
        <v>607</v>
      </c>
      <c r="H954" s="41">
        <v>5</v>
      </c>
      <c r="I954" s="41"/>
      <c r="J954" s="41">
        <f t="shared" si="1078"/>
        <v>-5</v>
      </c>
      <c r="K954" s="42"/>
      <c r="L954" s="121"/>
      <c r="M954" s="115" t="str">
        <f t="shared" si="1077"/>
        <v/>
      </c>
      <c r="N954" s="29" t="str">
        <f t="shared" si="1072"/>
        <v>-</v>
      </c>
      <c r="O954" s="29" t="str">
        <f t="shared" si="1073"/>
        <v>-</v>
      </c>
      <c r="P954" s="29" t="str">
        <f t="shared" si="1074"/>
        <v>-</v>
      </c>
      <c r="Q954" s="29" t="str">
        <f t="shared" si="1075"/>
        <v>-</v>
      </c>
      <c r="R954" s="29" t="str">
        <f t="shared" si="1076"/>
        <v>-</v>
      </c>
      <c r="U954" s="9" t="s">
        <v>1098</v>
      </c>
      <c r="V954" s="136" t="str">
        <f t="shared" si="1056"/>
        <v>西成区役所</v>
      </c>
      <c r="X954" s="9">
        <f t="shared" si="1057"/>
        <v>1</v>
      </c>
      <c r="Y954" s="9">
        <f t="shared" si="1058"/>
        <v>1</v>
      </c>
      <c r="Z954" s="9">
        <f t="shared" si="1059"/>
        <v>1</v>
      </c>
      <c r="AA954" s="9">
        <f t="shared" si="1060"/>
        <v>1</v>
      </c>
      <c r="AB954" s="11" t="str">
        <f t="shared" si="1061"/>
        <v xml:space="preserve">②
</v>
      </c>
      <c r="AD954" s="43">
        <f t="shared" si="1062"/>
        <v>0</v>
      </c>
      <c r="AE954" s="43">
        <f t="shared" si="1063"/>
        <v>0</v>
      </c>
      <c r="AF954" s="43">
        <f t="shared" si="1064"/>
        <v>0</v>
      </c>
      <c r="AH954" s="12" t="str">
        <f t="shared" si="1079"/>
        <v>22款　諸収入</v>
      </c>
      <c r="AI954" s="12" t="str">
        <f t="shared" si="1080"/>
        <v>6項　雑入</v>
      </c>
      <c r="AJ954" s="12" t="str">
        <f t="shared" si="1081"/>
        <v>2目　弁償金</v>
      </c>
      <c r="AK954" s="12" t="str">
        <f t="shared" si="1082"/>
        <v>事項</v>
      </c>
      <c r="AM954" s="12">
        <f t="shared" si="1083"/>
        <v>0</v>
      </c>
      <c r="AP954" s="12" t="str">
        <f t="shared" si="1084"/>
        <v>22款　諸収入6項　雑入2目　弁償金1節　番号標弁償金</v>
      </c>
      <c r="AQ954" s="9" t="str">
        <f t="shared" si="1085"/>
        <v>22款　諸収入6項　雑入2目　弁償金1節　番号標弁償金西成区役所</v>
      </c>
    </row>
    <row r="955" spans="1:43" ht="26.4">
      <c r="A955" s="90">
        <f t="shared" si="1055"/>
        <v>948</v>
      </c>
      <c r="B955" s="45"/>
      <c r="C955" s="45"/>
      <c r="D955" s="331" t="s">
        <v>377</v>
      </c>
      <c r="E955" s="333"/>
      <c r="F955" s="46"/>
      <c r="G955" s="47"/>
      <c r="H955" s="41">
        <f>SUM(H956)</f>
        <v>11321</v>
      </c>
      <c r="I955" s="41">
        <f>SUM(I956)</f>
        <v>0</v>
      </c>
      <c r="J955" s="41">
        <f t="shared" si="1078"/>
        <v>-11321</v>
      </c>
      <c r="K955" s="42"/>
      <c r="L955" s="121"/>
      <c r="M955" s="115" t="str">
        <f t="shared" si="1077"/>
        <v/>
      </c>
      <c r="N955" s="29" t="str">
        <f t="shared" si="1072"/>
        <v>-</v>
      </c>
      <c r="O955" s="29" t="str">
        <f t="shared" si="1073"/>
        <v>-</v>
      </c>
      <c r="P955" s="29" t="str">
        <f t="shared" si="1074"/>
        <v>目</v>
      </c>
      <c r="Q955" s="29" t="str">
        <f t="shared" si="1075"/>
        <v>-</v>
      </c>
      <c r="R955" s="29" t="str">
        <f t="shared" si="1076"/>
        <v>-</v>
      </c>
      <c r="U955" s="9" t="s">
        <v>1098</v>
      </c>
      <c r="V955" s="136" t="str">
        <f t="shared" si="1056"/>
        <v/>
      </c>
      <c r="X955" s="9">
        <f t="shared" si="1057"/>
        <v>1</v>
      </c>
      <c r="Y955" s="9">
        <f t="shared" si="1058"/>
        <v>1</v>
      </c>
      <c r="Z955" s="9">
        <f t="shared" si="1059"/>
        <v>1</v>
      </c>
      <c r="AA955" s="9">
        <f t="shared" si="1060"/>
        <v>1</v>
      </c>
      <c r="AB955" s="11" t="str">
        <f t="shared" si="1061"/>
        <v xml:space="preserve">②
</v>
      </c>
      <c r="AD955" s="43">
        <f t="shared" si="1062"/>
        <v>10.5</v>
      </c>
      <c r="AE955" s="43">
        <f t="shared" si="1063"/>
        <v>0</v>
      </c>
      <c r="AF955" s="43">
        <f t="shared" si="1064"/>
        <v>0</v>
      </c>
      <c r="AH955" s="12" t="str">
        <f t="shared" si="1079"/>
        <v>22款　諸収入</v>
      </c>
      <c r="AI955" s="12" t="str">
        <f t="shared" si="1080"/>
        <v>6項　雑入</v>
      </c>
      <c r="AJ955" s="12" t="str">
        <f t="shared" si="1081"/>
        <v>3目　違約金及延納利息</v>
      </c>
      <c r="AK955" s="12">
        <f t="shared" si="1082"/>
        <v>0</v>
      </c>
      <c r="AM955" s="12" t="str">
        <f t="shared" si="1083"/>
        <v>22款　諸収入6項　雑入3目　違約金及延納利息</v>
      </c>
      <c r="AP955" s="12" t="str">
        <f t="shared" si="1084"/>
        <v>22款　諸収入6項　雑入3目　違約金及延納利息</v>
      </c>
      <c r="AQ955" s="9" t="str">
        <f t="shared" si="1085"/>
        <v>22款　諸収入6項　雑入3目　違約金及延納利息</v>
      </c>
    </row>
    <row r="956" spans="1:43" ht="26.4">
      <c r="A956" s="90">
        <f t="shared" si="1055"/>
        <v>949</v>
      </c>
      <c r="B956" s="45"/>
      <c r="C956" s="45"/>
      <c r="D956" s="45"/>
      <c r="E956" s="108" t="s">
        <v>378</v>
      </c>
      <c r="F956" s="46" t="s">
        <v>1007</v>
      </c>
      <c r="G956" s="47" t="s">
        <v>1006</v>
      </c>
      <c r="H956" s="41">
        <v>11321</v>
      </c>
      <c r="I956" s="41"/>
      <c r="J956" s="41">
        <f t="shared" si="1078"/>
        <v>-11321</v>
      </c>
      <c r="K956" s="42"/>
      <c r="L956" s="121"/>
      <c r="M956" s="115" t="str">
        <f t="shared" si="1077"/>
        <v/>
      </c>
      <c r="N956" s="29" t="str">
        <f t="shared" si="1072"/>
        <v>-</v>
      </c>
      <c r="O956" s="29" t="str">
        <f t="shared" si="1073"/>
        <v>-</v>
      </c>
      <c r="P956" s="29" t="str">
        <f t="shared" si="1074"/>
        <v>-</v>
      </c>
      <c r="Q956" s="29" t="str">
        <f t="shared" si="1075"/>
        <v>節</v>
      </c>
      <c r="R956" s="29" t="str">
        <f t="shared" si="1076"/>
        <v>事項</v>
      </c>
      <c r="U956" s="9" t="s">
        <v>1098</v>
      </c>
      <c r="V956" s="136" t="str">
        <f t="shared" si="1056"/>
        <v>契約管財局</v>
      </c>
      <c r="X956" s="9">
        <f t="shared" si="1057"/>
        <v>1</v>
      </c>
      <c r="Y956" s="9">
        <f t="shared" si="1058"/>
        <v>1</v>
      </c>
      <c r="Z956" s="9">
        <f t="shared" si="1059"/>
        <v>1</v>
      </c>
      <c r="AA956" s="9">
        <f t="shared" si="1060"/>
        <v>1</v>
      </c>
      <c r="AB956" s="11" t="str">
        <f t="shared" si="1061"/>
        <v xml:space="preserve">②
</v>
      </c>
      <c r="AD956" s="43">
        <f t="shared" si="1062"/>
        <v>0</v>
      </c>
      <c r="AE956" s="43">
        <f t="shared" si="1063"/>
        <v>5.5</v>
      </c>
      <c r="AF956" s="43">
        <f t="shared" si="1064"/>
        <v>15</v>
      </c>
      <c r="AH956" s="12" t="str">
        <f t="shared" si="1079"/>
        <v>22款　諸収入</v>
      </c>
      <c r="AI956" s="12" t="str">
        <f t="shared" si="1080"/>
        <v>6項　雑入</v>
      </c>
      <c r="AJ956" s="12" t="str">
        <f t="shared" si="1081"/>
        <v>3目　違約金及延納利息</v>
      </c>
      <c r="AK956" s="12" t="str">
        <f t="shared" si="1082"/>
        <v>1節　違約金</v>
      </c>
      <c r="AM956" s="12" t="str">
        <f t="shared" si="1083"/>
        <v>22款　諸収入6項　雑入3目　違約金及延納利息1節　違約金</v>
      </c>
      <c r="AP956" s="12" t="str">
        <f t="shared" si="1084"/>
        <v>22款　諸収入6項　雑入3目　違約金及延納利息1節　違約金</v>
      </c>
      <c r="AQ956" s="9" t="str">
        <f t="shared" si="1085"/>
        <v>22款　諸収入6項　雑入3目　違約金及延納利息1節　違約金契約管財局</v>
      </c>
    </row>
    <row r="957" spans="1:43" ht="26.4">
      <c r="A957" s="90">
        <f t="shared" si="1055"/>
        <v>950</v>
      </c>
      <c r="B957" s="45"/>
      <c r="C957" s="45"/>
      <c r="D957" s="331" t="s">
        <v>379</v>
      </c>
      <c r="E957" s="333"/>
      <c r="F957" s="46"/>
      <c r="G957" s="47"/>
      <c r="H957" s="41">
        <f>SUM(H958,H959,H960,H961,H962)</f>
        <v>1951403</v>
      </c>
      <c r="I957" s="41">
        <f>SUM(I958,I959,I960,I961,I962)</f>
        <v>0</v>
      </c>
      <c r="J957" s="41">
        <f t="shared" si="1078"/>
        <v>-1951403</v>
      </c>
      <c r="K957" s="42"/>
      <c r="L957" s="121"/>
      <c r="M957" s="115" t="str">
        <f t="shared" si="1077"/>
        <v/>
      </c>
      <c r="N957" s="29" t="str">
        <f t="shared" si="1072"/>
        <v>-</v>
      </c>
      <c r="O957" s="29" t="str">
        <f t="shared" si="1073"/>
        <v>-</v>
      </c>
      <c r="P957" s="29" t="str">
        <f t="shared" si="1074"/>
        <v>目</v>
      </c>
      <c r="Q957" s="29" t="str">
        <f t="shared" si="1075"/>
        <v>-</v>
      </c>
      <c r="R957" s="29" t="str">
        <f t="shared" si="1076"/>
        <v>-</v>
      </c>
      <c r="U957" s="9" t="s">
        <v>1098</v>
      </c>
      <c r="V957" s="136" t="str">
        <f t="shared" si="1056"/>
        <v/>
      </c>
      <c r="X957" s="9">
        <f t="shared" si="1057"/>
        <v>1</v>
      </c>
      <c r="Y957" s="9">
        <f t="shared" si="1058"/>
        <v>1</v>
      </c>
      <c r="Z957" s="9">
        <f t="shared" si="1059"/>
        <v>1</v>
      </c>
      <c r="AA957" s="9">
        <f t="shared" si="1060"/>
        <v>1</v>
      </c>
      <c r="AB957" s="11" t="str">
        <f t="shared" si="1061"/>
        <v xml:space="preserve">②
</v>
      </c>
      <c r="AD957" s="43">
        <f t="shared" si="1062"/>
        <v>10.5</v>
      </c>
      <c r="AE957" s="43">
        <f t="shared" si="1063"/>
        <v>0</v>
      </c>
      <c r="AF957" s="43">
        <f t="shared" si="1064"/>
        <v>0</v>
      </c>
      <c r="AH957" s="12" t="str">
        <f t="shared" si="1079"/>
        <v>22款　諸収入</v>
      </c>
      <c r="AI957" s="12" t="str">
        <f t="shared" si="1080"/>
        <v>6項　雑入</v>
      </c>
      <c r="AJ957" s="12" t="str">
        <f t="shared" si="1081"/>
        <v>4目　社会福祉事業収入</v>
      </c>
      <c r="AK957" s="12">
        <f t="shared" si="1082"/>
        <v>0</v>
      </c>
      <c r="AM957" s="12" t="str">
        <f t="shared" si="1083"/>
        <v>22款　諸収入6項　雑入4目　社会福祉事業収入</v>
      </c>
      <c r="AP957" s="12" t="str">
        <f t="shared" si="1084"/>
        <v>22款　諸収入6項　雑入4目　社会福祉事業収入</v>
      </c>
      <c r="AQ957" s="9" t="str">
        <f t="shared" si="1085"/>
        <v>22款　諸収入6項　雑入4目　社会福祉事業収入</v>
      </c>
    </row>
    <row r="958" spans="1:43" ht="39.6">
      <c r="A958" s="90">
        <f t="shared" si="1055"/>
        <v>951</v>
      </c>
      <c r="B958" s="45"/>
      <c r="C958" s="45"/>
      <c r="D958" s="45"/>
      <c r="E958" s="108" t="s">
        <v>380</v>
      </c>
      <c r="F958" s="46" t="s">
        <v>873</v>
      </c>
      <c r="G958" s="47" t="s">
        <v>91</v>
      </c>
      <c r="H958" s="41">
        <v>16036</v>
      </c>
      <c r="I958" s="41"/>
      <c r="J958" s="41">
        <f t="shared" si="1078"/>
        <v>-16036</v>
      </c>
      <c r="K958" s="42"/>
      <c r="L958" s="121"/>
      <c r="M958" s="115" t="str">
        <f t="shared" si="1077"/>
        <v/>
      </c>
      <c r="N958" s="29" t="str">
        <f t="shared" si="1072"/>
        <v>-</v>
      </c>
      <c r="O958" s="29" t="str">
        <f t="shared" si="1073"/>
        <v>-</v>
      </c>
      <c r="P958" s="29" t="str">
        <f t="shared" si="1074"/>
        <v>-</v>
      </c>
      <c r="Q958" s="29" t="str">
        <f t="shared" si="1075"/>
        <v>節</v>
      </c>
      <c r="R958" s="29" t="str">
        <f t="shared" si="1076"/>
        <v>事項</v>
      </c>
      <c r="U958" s="9" t="s">
        <v>1098</v>
      </c>
      <c r="V958" s="136" t="str">
        <f t="shared" si="1056"/>
        <v>福祉局</v>
      </c>
      <c r="X958" s="9">
        <f t="shared" si="1057"/>
        <v>1</v>
      </c>
      <c r="Y958" s="9">
        <f t="shared" si="1058"/>
        <v>1</v>
      </c>
      <c r="Z958" s="9">
        <f t="shared" si="1059"/>
        <v>2</v>
      </c>
      <c r="AA958" s="9">
        <f t="shared" si="1060"/>
        <v>2</v>
      </c>
      <c r="AB958" s="11" t="str">
        <f t="shared" si="1061"/>
        <v xml:space="preserve">③
</v>
      </c>
      <c r="AD958" s="43">
        <f t="shared" si="1062"/>
        <v>0</v>
      </c>
      <c r="AE958" s="43">
        <f t="shared" si="1063"/>
        <v>12.5</v>
      </c>
      <c r="AF958" s="43">
        <f t="shared" si="1064"/>
        <v>21</v>
      </c>
      <c r="AH958" s="12" t="str">
        <f t="shared" si="1079"/>
        <v>22款　諸収入</v>
      </c>
      <c r="AI958" s="12" t="str">
        <f t="shared" si="1080"/>
        <v>6項　雑入</v>
      </c>
      <c r="AJ958" s="12" t="str">
        <f t="shared" si="1081"/>
        <v>4目　社会福祉事業収入</v>
      </c>
      <c r="AK958" s="12" t="str">
        <f t="shared" si="1082"/>
        <v>1節　障がい者福祉事業収入</v>
      </c>
      <c r="AM958" s="12" t="str">
        <f t="shared" si="1083"/>
        <v>22款　諸収入6項　雑入4目　社会福祉事業収入1節　障がい者福祉事業収入</v>
      </c>
      <c r="AP958" s="12" t="str">
        <f t="shared" si="1084"/>
        <v>22款　諸収入6項　雑入4目　社会福祉事業収入1節　障がい者福祉事業収入</v>
      </c>
      <c r="AQ958" s="9" t="str">
        <f t="shared" si="1085"/>
        <v>22款　諸収入6項　雑入4目　社会福祉事業収入1節　障がい者福祉事業収入福祉局</v>
      </c>
    </row>
    <row r="959" spans="1:43" ht="39.6">
      <c r="A959" s="90">
        <f t="shared" si="1055"/>
        <v>952</v>
      </c>
      <c r="B959" s="45"/>
      <c r="C959" s="45"/>
      <c r="D959" s="45"/>
      <c r="E959" s="108" t="s">
        <v>381</v>
      </c>
      <c r="F959" s="46" t="s">
        <v>1270</v>
      </c>
      <c r="G959" s="47" t="s">
        <v>91</v>
      </c>
      <c r="H959" s="41">
        <v>1469787</v>
      </c>
      <c r="I959" s="41"/>
      <c r="J959" s="41">
        <f>+I959-H959</f>
        <v>-1469787</v>
      </c>
      <c r="K959" s="42"/>
      <c r="L959" s="121"/>
      <c r="M959" s="115" t="str">
        <f t="shared" si="1077"/>
        <v/>
      </c>
      <c r="N959" s="29" t="str">
        <f t="shared" si="1072"/>
        <v>-</v>
      </c>
      <c r="O959" s="29" t="str">
        <f t="shared" si="1073"/>
        <v>-</v>
      </c>
      <c r="P959" s="29" t="str">
        <f t="shared" si="1074"/>
        <v>-</v>
      </c>
      <c r="Q959" s="29" t="str">
        <f t="shared" si="1075"/>
        <v>節</v>
      </c>
      <c r="R959" s="29" t="str">
        <f t="shared" si="1076"/>
        <v>事項</v>
      </c>
      <c r="U959" s="9" t="s">
        <v>1098</v>
      </c>
      <c r="V959" s="136" t="str">
        <f t="shared" si="1056"/>
        <v>福祉局</v>
      </c>
      <c r="X959" s="9">
        <f t="shared" si="1057"/>
        <v>1</v>
      </c>
      <c r="Y959" s="9">
        <f t="shared" si="1058"/>
        <v>1</v>
      </c>
      <c r="Z959" s="9">
        <f t="shared" si="1059"/>
        <v>2</v>
      </c>
      <c r="AA959" s="9">
        <f t="shared" si="1060"/>
        <v>2</v>
      </c>
      <c r="AB959" s="11" t="str">
        <f t="shared" si="1061"/>
        <v xml:space="preserve">③
</v>
      </c>
      <c r="AD959" s="43">
        <f t="shared" si="1062"/>
        <v>0</v>
      </c>
      <c r="AE959" s="43">
        <f t="shared" si="1063"/>
        <v>10.5</v>
      </c>
      <c r="AF959" s="43">
        <f t="shared" si="1064"/>
        <v>24</v>
      </c>
      <c r="AH959" s="12" t="str">
        <f t="shared" si="1079"/>
        <v>22款　諸収入</v>
      </c>
      <c r="AI959" s="12" t="str">
        <f t="shared" si="1080"/>
        <v>6項　雑入</v>
      </c>
      <c r="AJ959" s="12" t="str">
        <f t="shared" si="1081"/>
        <v>4目　社会福祉事業収入</v>
      </c>
      <c r="AK959" s="12" t="str">
        <f t="shared" si="1082"/>
        <v>2節　老人福祉事業収入</v>
      </c>
      <c r="AM959" s="12" t="str">
        <f t="shared" si="1083"/>
        <v>22款　諸収入6項　雑入4目　社会福祉事業収入2節　老人福祉事業収入</v>
      </c>
      <c r="AP959" s="12" t="str">
        <f t="shared" si="1084"/>
        <v>22款　諸収入6項　雑入4目　社会福祉事業収入2節　老人福祉事業収入</v>
      </c>
      <c r="AQ959" s="9" t="str">
        <f t="shared" si="1085"/>
        <v>22款　諸収入6項　雑入4目　社会福祉事業収入2節　老人福祉事業収入福祉局</v>
      </c>
    </row>
    <row r="960" spans="1:43" ht="26.4">
      <c r="A960" s="148">
        <f t="shared" si="1055"/>
        <v>953</v>
      </c>
      <c r="B960" s="45"/>
      <c r="C960" s="45"/>
      <c r="D960" s="45"/>
      <c r="E960" s="108" t="s">
        <v>382</v>
      </c>
      <c r="F960" s="93" t="s">
        <v>875</v>
      </c>
      <c r="G960" s="94" t="s">
        <v>91</v>
      </c>
      <c r="H960" s="51">
        <v>145042</v>
      </c>
      <c r="I960" s="51"/>
      <c r="J960" s="51">
        <f t="shared" si="1078"/>
        <v>-145042</v>
      </c>
      <c r="K960" s="92"/>
      <c r="L960" s="122"/>
      <c r="M960" s="115" t="str">
        <f t="shared" si="1077"/>
        <v/>
      </c>
      <c r="N960" s="29" t="str">
        <f t="shared" si="1072"/>
        <v>-</v>
      </c>
      <c r="O960" s="29" t="str">
        <f t="shared" si="1073"/>
        <v>-</v>
      </c>
      <c r="P960" s="29" t="str">
        <f t="shared" si="1074"/>
        <v>-</v>
      </c>
      <c r="Q960" s="29" t="str">
        <f t="shared" si="1075"/>
        <v>節</v>
      </c>
      <c r="R960" s="29" t="str">
        <f t="shared" si="1076"/>
        <v>事項</v>
      </c>
      <c r="U960" s="9" t="s">
        <v>1098</v>
      </c>
      <c r="V960" s="136" t="str">
        <f t="shared" si="1056"/>
        <v>福祉局</v>
      </c>
      <c r="X960" s="9">
        <f t="shared" si="1057"/>
        <v>1</v>
      </c>
      <c r="Y960" s="9">
        <f t="shared" si="1058"/>
        <v>1</v>
      </c>
      <c r="Z960" s="9">
        <f t="shared" si="1059"/>
        <v>1</v>
      </c>
      <c r="AA960" s="9">
        <f t="shared" si="1060"/>
        <v>1</v>
      </c>
      <c r="AB960" s="11" t="str">
        <f t="shared" si="1061"/>
        <v xml:space="preserve">②
</v>
      </c>
      <c r="AD960" s="43">
        <f t="shared" si="1062"/>
        <v>0</v>
      </c>
      <c r="AE960" s="43">
        <f t="shared" si="1063"/>
        <v>12.5</v>
      </c>
      <c r="AF960" s="43">
        <f t="shared" si="1064"/>
        <v>16</v>
      </c>
      <c r="AH960" s="12" t="str">
        <f t="shared" si="1079"/>
        <v>22款　諸収入</v>
      </c>
      <c r="AI960" s="12" t="str">
        <f t="shared" si="1080"/>
        <v>6項　雑入</v>
      </c>
      <c r="AJ960" s="12" t="str">
        <f t="shared" si="1081"/>
        <v>4目　社会福祉事業収入</v>
      </c>
      <c r="AK960" s="12" t="str">
        <f t="shared" si="1082"/>
        <v>3節　障がい者福祉施設収入</v>
      </c>
      <c r="AM960" s="12" t="str">
        <f t="shared" si="1083"/>
        <v>22款　諸収入6項　雑入4目　社会福祉事業収入3節　障がい者福祉施設収入</v>
      </c>
      <c r="AP960" s="12" t="str">
        <f t="shared" si="1084"/>
        <v>22款　諸収入6項　雑入4目　社会福祉事業収入3節　障がい者福祉施設収入</v>
      </c>
      <c r="AQ960" s="9" t="str">
        <f t="shared" si="1085"/>
        <v>22款　諸収入6項　雑入4目　社会福祉事業収入3節　障がい者福祉施設収入福祉局</v>
      </c>
    </row>
    <row r="961" spans="1:43" ht="40.5" customHeight="1" thickBot="1">
      <c r="A961" s="149">
        <f t="shared" si="1055"/>
        <v>954</v>
      </c>
      <c r="B961" s="153"/>
      <c r="C961" s="153"/>
      <c r="D961" s="153"/>
      <c r="E961" s="154" t="s">
        <v>383</v>
      </c>
      <c r="F961" s="63" t="s">
        <v>839</v>
      </c>
      <c r="G961" s="155" t="s">
        <v>91</v>
      </c>
      <c r="H961" s="65">
        <v>320167</v>
      </c>
      <c r="I961" s="65"/>
      <c r="J961" s="65">
        <f t="shared" si="1078"/>
        <v>-320167</v>
      </c>
      <c r="K961" s="67"/>
      <c r="L961" s="124"/>
      <c r="M961" s="115" t="str">
        <f t="shared" si="1077"/>
        <v/>
      </c>
      <c r="N961" s="29" t="str">
        <f t="shared" si="1072"/>
        <v>-</v>
      </c>
      <c r="O961" s="29" t="str">
        <f t="shared" si="1073"/>
        <v>-</v>
      </c>
      <c r="P961" s="29" t="str">
        <f t="shared" si="1074"/>
        <v>-</v>
      </c>
      <c r="Q961" s="29" t="str">
        <f t="shared" si="1075"/>
        <v>節</v>
      </c>
      <c r="R961" s="29" t="str">
        <f t="shared" si="1076"/>
        <v>事項</v>
      </c>
      <c r="U961" s="9" t="s">
        <v>1098</v>
      </c>
      <c r="V961" s="136" t="str">
        <f t="shared" si="1056"/>
        <v>福祉局</v>
      </c>
      <c r="X961" s="9">
        <f t="shared" si="1057"/>
        <v>1</v>
      </c>
      <c r="Y961" s="9">
        <f t="shared" si="1058"/>
        <v>1</v>
      </c>
      <c r="Z961" s="9">
        <f t="shared" si="1059"/>
        <v>2</v>
      </c>
      <c r="AA961" s="9">
        <f t="shared" si="1060"/>
        <v>2</v>
      </c>
      <c r="AB961" s="11" t="str">
        <f t="shared" si="1061"/>
        <v xml:space="preserve">③
</v>
      </c>
      <c r="AD961" s="43">
        <f t="shared" si="1062"/>
        <v>0</v>
      </c>
      <c r="AE961" s="43">
        <f t="shared" si="1063"/>
        <v>10.5</v>
      </c>
      <c r="AF961" s="43">
        <f t="shared" si="1064"/>
        <v>20</v>
      </c>
      <c r="AH961" s="12" t="str">
        <f t="shared" si="1079"/>
        <v>22款　諸収入</v>
      </c>
      <c r="AI961" s="12" t="str">
        <f t="shared" si="1080"/>
        <v>6項　雑入</v>
      </c>
      <c r="AJ961" s="12" t="str">
        <f t="shared" si="1081"/>
        <v>4目　社会福祉事業収入</v>
      </c>
      <c r="AK961" s="12" t="str">
        <f t="shared" si="1082"/>
        <v>4節　老人福祉施設収入</v>
      </c>
      <c r="AM961" s="12" t="str">
        <f t="shared" si="1083"/>
        <v>22款　諸収入6項　雑入4目　社会福祉事業収入4節　老人福祉施設収入</v>
      </c>
      <c r="AP961" s="12" t="str">
        <f t="shared" si="1084"/>
        <v>22款　諸収入6項　雑入4目　社会福祉事業収入4節　老人福祉施設収入</v>
      </c>
      <c r="AQ961" s="9" t="str">
        <f t="shared" si="1085"/>
        <v>22款　諸収入6項　雑入4目　社会福祉事業収入4節　老人福祉施設収入福祉局</v>
      </c>
    </row>
    <row r="962" spans="1:43" ht="39.6">
      <c r="A962" s="148">
        <f t="shared" si="1055"/>
        <v>955</v>
      </c>
      <c r="B962" s="45"/>
      <c r="C962" s="45"/>
      <c r="D962" s="45"/>
      <c r="E962" s="108" t="s">
        <v>384</v>
      </c>
      <c r="F962" s="108" t="s">
        <v>840</v>
      </c>
      <c r="G962" s="94" t="s">
        <v>91</v>
      </c>
      <c r="H962" s="51">
        <v>371</v>
      </c>
      <c r="I962" s="51"/>
      <c r="J962" s="51">
        <f t="shared" si="1078"/>
        <v>-371</v>
      </c>
      <c r="K962" s="92"/>
      <c r="L962" s="122"/>
      <c r="M962" s="115" t="str">
        <f t="shared" si="1077"/>
        <v/>
      </c>
      <c r="N962" s="29" t="str">
        <f t="shared" si="1072"/>
        <v>-</v>
      </c>
      <c r="O962" s="29" t="str">
        <f t="shared" si="1073"/>
        <v>-</v>
      </c>
      <c r="P962" s="29" t="str">
        <f t="shared" si="1074"/>
        <v>-</v>
      </c>
      <c r="Q962" s="29" t="str">
        <f t="shared" si="1075"/>
        <v>節</v>
      </c>
      <c r="R962" s="29" t="str">
        <f t="shared" si="1076"/>
        <v>事項</v>
      </c>
      <c r="U962" s="9" t="s">
        <v>1098</v>
      </c>
      <c r="V962" s="136" t="str">
        <f t="shared" si="1056"/>
        <v>福祉局</v>
      </c>
      <c r="X962" s="9">
        <f t="shared" si="1057"/>
        <v>1</v>
      </c>
      <c r="Y962" s="9">
        <f t="shared" si="1058"/>
        <v>1</v>
      </c>
      <c r="Z962" s="9">
        <f t="shared" si="1059"/>
        <v>2</v>
      </c>
      <c r="AA962" s="9">
        <f t="shared" si="1060"/>
        <v>2</v>
      </c>
      <c r="AB962" s="11" t="str">
        <f t="shared" si="1061"/>
        <v xml:space="preserve">③
</v>
      </c>
      <c r="AD962" s="43">
        <f t="shared" si="1062"/>
        <v>0</v>
      </c>
      <c r="AE962" s="43">
        <f t="shared" si="1063"/>
        <v>9.5</v>
      </c>
      <c r="AF962" s="43">
        <f t="shared" si="1064"/>
        <v>18</v>
      </c>
      <c r="AH962" s="12" t="str">
        <f t="shared" si="1079"/>
        <v>22款　諸収入</v>
      </c>
      <c r="AI962" s="12" t="str">
        <f t="shared" si="1080"/>
        <v>6項　雑入</v>
      </c>
      <c r="AJ962" s="12" t="str">
        <f t="shared" si="1081"/>
        <v>4目　社会福祉事業収入</v>
      </c>
      <c r="AK962" s="12" t="str">
        <f t="shared" si="1082"/>
        <v>5節　支援給付金収入</v>
      </c>
      <c r="AM962" s="12" t="str">
        <f t="shared" si="1083"/>
        <v>22款　諸収入6項　雑入4目　社会福祉事業収入5節　支援給付金収入</v>
      </c>
      <c r="AP962" s="12" t="str">
        <f t="shared" si="1084"/>
        <v>22款　諸収入6項　雑入4目　社会福祉事業収入5節　支援給付金収入</v>
      </c>
      <c r="AQ962" s="9" t="str">
        <f t="shared" si="1085"/>
        <v>22款　諸収入6項　雑入4目　社会福祉事業収入5節　支援給付金収入福祉局</v>
      </c>
    </row>
    <row r="963" spans="1:43" ht="26.4">
      <c r="A963" s="90">
        <f t="shared" si="1055"/>
        <v>956</v>
      </c>
      <c r="B963" s="45"/>
      <c r="C963" s="45"/>
      <c r="D963" s="331" t="s">
        <v>385</v>
      </c>
      <c r="E963" s="333"/>
      <c r="F963" s="46"/>
      <c r="G963" s="47"/>
      <c r="H963" s="41">
        <f>SUM(H964:H965)</f>
        <v>2585269</v>
      </c>
      <c r="I963" s="41">
        <f>SUM(I964:I965)</f>
        <v>0</v>
      </c>
      <c r="J963" s="41">
        <f t="shared" si="1078"/>
        <v>-2585269</v>
      </c>
      <c r="K963" s="42"/>
      <c r="L963" s="121"/>
      <c r="M963" s="115" t="str">
        <f t="shared" si="1077"/>
        <v/>
      </c>
      <c r="N963" s="29" t="str">
        <f t="shared" si="1072"/>
        <v>-</v>
      </c>
      <c r="O963" s="29" t="str">
        <f t="shared" si="1073"/>
        <v>-</v>
      </c>
      <c r="P963" s="29" t="str">
        <f t="shared" si="1074"/>
        <v>目</v>
      </c>
      <c r="Q963" s="29" t="str">
        <f t="shared" si="1075"/>
        <v>-</v>
      </c>
      <c r="R963" s="29" t="str">
        <f t="shared" si="1076"/>
        <v>-</v>
      </c>
      <c r="U963" s="9" t="s">
        <v>1098</v>
      </c>
      <c r="V963" s="136" t="str">
        <f t="shared" si="1056"/>
        <v/>
      </c>
      <c r="X963" s="9">
        <f t="shared" si="1057"/>
        <v>1</v>
      </c>
      <c r="Y963" s="9">
        <f t="shared" si="1058"/>
        <v>1</v>
      </c>
      <c r="Z963" s="9">
        <f t="shared" si="1059"/>
        <v>1</v>
      </c>
      <c r="AA963" s="9">
        <f t="shared" si="1060"/>
        <v>1</v>
      </c>
      <c r="AB963" s="11" t="str">
        <f t="shared" si="1061"/>
        <v xml:space="preserve">②
</v>
      </c>
      <c r="AD963" s="43">
        <f t="shared" si="1062"/>
        <v>10.5</v>
      </c>
      <c r="AE963" s="43">
        <f t="shared" si="1063"/>
        <v>0</v>
      </c>
      <c r="AF963" s="43">
        <f t="shared" si="1064"/>
        <v>0</v>
      </c>
      <c r="AH963" s="12" t="str">
        <f t="shared" si="1079"/>
        <v>22款　諸収入</v>
      </c>
      <c r="AI963" s="12" t="str">
        <f t="shared" si="1080"/>
        <v>6項　雑入</v>
      </c>
      <c r="AJ963" s="12" t="str">
        <f t="shared" si="1081"/>
        <v>5目　生活保護事業収入</v>
      </c>
      <c r="AK963" s="12">
        <f t="shared" si="1082"/>
        <v>0</v>
      </c>
      <c r="AM963" s="12" t="str">
        <f t="shared" si="1083"/>
        <v>22款　諸収入6項　雑入5目　生活保護事業収入</v>
      </c>
      <c r="AP963" s="12" t="str">
        <f t="shared" si="1084"/>
        <v>22款　諸収入6項　雑入5目　生活保護事業収入</v>
      </c>
      <c r="AQ963" s="9" t="str">
        <f t="shared" si="1085"/>
        <v>22款　諸収入6項　雑入5目　生活保護事業収入</v>
      </c>
    </row>
    <row r="964" spans="1:43" ht="26.4">
      <c r="A964" s="90">
        <f t="shared" si="1055"/>
        <v>957</v>
      </c>
      <c r="B964" s="45"/>
      <c r="C964" s="45"/>
      <c r="D964" s="44"/>
      <c r="E964" s="107" t="s">
        <v>386</v>
      </c>
      <c r="F964" s="46" t="s">
        <v>635</v>
      </c>
      <c r="G964" s="47" t="s">
        <v>91</v>
      </c>
      <c r="H964" s="41">
        <v>2431694</v>
      </c>
      <c r="I964" s="41"/>
      <c r="J964" s="41">
        <f t="shared" si="1078"/>
        <v>-2431694</v>
      </c>
      <c r="K964" s="42"/>
      <c r="L964" s="121"/>
      <c r="M964" s="115" t="str">
        <f t="shared" si="1077"/>
        <v/>
      </c>
      <c r="N964" s="29" t="str">
        <f t="shared" si="1072"/>
        <v>-</v>
      </c>
      <c r="O964" s="29" t="str">
        <f t="shared" si="1073"/>
        <v>-</v>
      </c>
      <c r="P964" s="29" t="str">
        <f t="shared" si="1074"/>
        <v>-</v>
      </c>
      <c r="Q964" s="29" t="str">
        <f t="shared" si="1075"/>
        <v>節</v>
      </c>
      <c r="R964" s="29" t="str">
        <f t="shared" si="1076"/>
        <v>事項</v>
      </c>
      <c r="U964" s="9" t="s">
        <v>1098</v>
      </c>
      <c r="V964" s="136" t="str">
        <f t="shared" si="1056"/>
        <v>福祉局</v>
      </c>
      <c r="X964" s="9">
        <f t="shared" si="1057"/>
        <v>1</v>
      </c>
      <c r="Y964" s="9">
        <f t="shared" si="1058"/>
        <v>1</v>
      </c>
      <c r="Z964" s="9">
        <f t="shared" si="1059"/>
        <v>1</v>
      </c>
      <c r="AA964" s="9">
        <f t="shared" si="1060"/>
        <v>1</v>
      </c>
      <c r="AB964" s="11" t="str">
        <f t="shared" si="1061"/>
        <v xml:space="preserve">②
</v>
      </c>
      <c r="AD964" s="43">
        <f t="shared" si="1062"/>
        <v>0</v>
      </c>
      <c r="AE964" s="43">
        <f t="shared" si="1063"/>
        <v>7.5</v>
      </c>
      <c r="AF964" s="43">
        <f t="shared" si="1064"/>
        <v>9</v>
      </c>
      <c r="AH964" s="12" t="str">
        <f t="shared" si="1079"/>
        <v>22款　諸収入</v>
      </c>
      <c r="AI964" s="12" t="str">
        <f t="shared" si="1080"/>
        <v>6項　雑入</v>
      </c>
      <c r="AJ964" s="12" t="str">
        <f t="shared" si="1081"/>
        <v>5目　生活保護事業収入</v>
      </c>
      <c r="AK964" s="12" t="str">
        <f t="shared" si="1082"/>
        <v>1節　保護費収入</v>
      </c>
      <c r="AM964" s="12" t="str">
        <f t="shared" si="1083"/>
        <v>22款　諸収入6項　雑入5目　生活保護事業収入1節　保護費収入</v>
      </c>
      <c r="AP964" s="12" t="str">
        <f t="shared" si="1084"/>
        <v>22款　諸収入6項　雑入5目　生活保護事業収入1節　保護費収入</v>
      </c>
      <c r="AQ964" s="9" t="str">
        <f t="shared" si="1085"/>
        <v>22款　諸収入6項　雑入5目　生活保護事業収入1節　保護費収入福祉局</v>
      </c>
    </row>
    <row r="965" spans="1:43" ht="26.4">
      <c r="A965" s="90">
        <f t="shared" si="1055"/>
        <v>958</v>
      </c>
      <c r="B965" s="45"/>
      <c r="C965" s="45"/>
      <c r="D965" s="48"/>
      <c r="E965" s="107" t="s">
        <v>387</v>
      </c>
      <c r="F965" s="46" t="s">
        <v>874</v>
      </c>
      <c r="G965" s="47" t="s">
        <v>91</v>
      </c>
      <c r="H965" s="41">
        <v>153575</v>
      </c>
      <c r="I965" s="41"/>
      <c r="J965" s="41">
        <f t="shared" si="1078"/>
        <v>-153575</v>
      </c>
      <c r="K965" s="42"/>
      <c r="L965" s="121"/>
      <c r="M965" s="115" t="str">
        <f t="shared" si="1077"/>
        <v/>
      </c>
      <c r="N965" s="29" t="str">
        <f t="shared" si="1072"/>
        <v>-</v>
      </c>
      <c r="O965" s="29" t="str">
        <f t="shared" si="1073"/>
        <v>-</v>
      </c>
      <c r="P965" s="29" t="str">
        <f t="shared" si="1074"/>
        <v>-</v>
      </c>
      <c r="Q965" s="29" t="str">
        <f t="shared" si="1075"/>
        <v>節</v>
      </c>
      <c r="R965" s="29" t="str">
        <f t="shared" si="1076"/>
        <v>事項</v>
      </c>
      <c r="U965" s="9" t="s">
        <v>1098</v>
      </c>
      <c r="V965" s="136" t="str">
        <f t="shared" si="1056"/>
        <v>福祉局</v>
      </c>
      <c r="X965" s="9">
        <f t="shared" si="1057"/>
        <v>1</v>
      </c>
      <c r="Y965" s="9">
        <f t="shared" si="1058"/>
        <v>1</v>
      </c>
      <c r="Z965" s="9">
        <f t="shared" si="1059"/>
        <v>1</v>
      </c>
      <c r="AA965" s="9">
        <f t="shared" si="1060"/>
        <v>1</v>
      </c>
      <c r="AB965" s="11" t="str">
        <f t="shared" si="1061"/>
        <v xml:space="preserve">②
</v>
      </c>
      <c r="AD965" s="43">
        <f t="shared" si="1062"/>
        <v>0</v>
      </c>
      <c r="AE965" s="43">
        <f t="shared" si="1063"/>
        <v>10.5</v>
      </c>
      <c r="AF965" s="43">
        <f t="shared" si="1064"/>
        <v>17</v>
      </c>
      <c r="AH965" s="12" t="str">
        <f t="shared" si="1079"/>
        <v>22款　諸収入</v>
      </c>
      <c r="AI965" s="12" t="str">
        <f t="shared" si="1080"/>
        <v>6項　雑入</v>
      </c>
      <c r="AJ965" s="12" t="str">
        <f t="shared" si="1081"/>
        <v>5目　生活保護事業収入</v>
      </c>
      <c r="AK965" s="12" t="str">
        <f t="shared" si="1082"/>
        <v>2節　生活保護施設収入</v>
      </c>
      <c r="AM965" s="12" t="str">
        <f t="shared" si="1083"/>
        <v>22款　諸収入6項　雑入5目　生活保護事業収入2節　生活保護施設収入</v>
      </c>
      <c r="AP965" s="12" t="str">
        <f t="shared" si="1084"/>
        <v>22款　諸収入6項　雑入5目　生活保護事業収入2節　生活保護施設収入</v>
      </c>
      <c r="AQ965" s="9" t="str">
        <f t="shared" si="1085"/>
        <v>22款　諸収入6項　雑入5目　生活保護事業収入2節　生活保護施設収入福祉局</v>
      </c>
    </row>
    <row r="966" spans="1:43" ht="26.4">
      <c r="A966" s="148">
        <f t="shared" si="1055"/>
        <v>959</v>
      </c>
      <c r="B966" s="45"/>
      <c r="C966" s="45"/>
      <c r="D966" s="366" t="s">
        <v>388</v>
      </c>
      <c r="E966" s="368"/>
      <c r="F966" s="93"/>
      <c r="G966" s="94"/>
      <c r="H966" s="51">
        <f>SUM(H967)</f>
        <v>853056</v>
      </c>
      <c r="I966" s="51">
        <f>SUM(I967)</f>
        <v>0</v>
      </c>
      <c r="J966" s="51">
        <f t="shared" si="1078"/>
        <v>-853056</v>
      </c>
      <c r="K966" s="92"/>
      <c r="L966" s="122"/>
      <c r="M966" s="115" t="str">
        <f t="shared" si="1077"/>
        <v/>
      </c>
      <c r="N966" s="29" t="str">
        <f t="shared" si="1072"/>
        <v>-</v>
      </c>
      <c r="O966" s="29" t="str">
        <f t="shared" si="1073"/>
        <v>-</v>
      </c>
      <c r="P966" s="29" t="str">
        <f t="shared" si="1074"/>
        <v>目</v>
      </c>
      <c r="Q966" s="29" t="str">
        <f t="shared" si="1075"/>
        <v>-</v>
      </c>
      <c r="R966" s="29" t="str">
        <f t="shared" si="1076"/>
        <v>-</v>
      </c>
      <c r="U966" s="9" t="s">
        <v>1098</v>
      </c>
      <c r="V966" s="136" t="str">
        <f t="shared" si="1056"/>
        <v/>
      </c>
      <c r="X966" s="9">
        <f t="shared" si="1057"/>
        <v>1</v>
      </c>
      <c r="Y966" s="9">
        <f t="shared" si="1058"/>
        <v>1</v>
      </c>
      <c r="Z966" s="9">
        <f t="shared" si="1059"/>
        <v>1</v>
      </c>
      <c r="AA966" s="9">
        <f t="shared" si="1060"/>
        <v>1</v>
      </c>
      <c r="AB966" s="11" t="str">
        <f t="shared" si="1061"/>
        <v xml:space="preserve">②
</v>
      </c>
      <c r="AD966" s="43">
        <f t="shared" si="1062"/>
        <v>9.5</v>
      </c>
      <c r="AE966" s="43">
        <f t="shared" si="1063"/>
        <v>0</v>
      </c>
      <c r="AF966" s="43">
        <f t="shared" si="1064"/>
        <v>0</v>
      </c>
      <c r="AH966" s="12" t="str">
        <f t="shared" si="1079"/>
        <v>22款　諸収入</v>
      </c>
      <c r="AI966" s="12" t="str">
        <f t="shared" si="1080"/>
        <v>6項　雑入</v>
      </c>
      <c r="AJ966" s="12" t="str">
        <f t="shared" si="1081"/>
        <v>6目　弘済院事業収入</v>
      </c>
      <c r="AK966" s="12">
        <f t="shared" si="1082"/>
        <v>0</v>
      </c>
      <c r="AM966" s="12" t="str">
        <f t="shared" si="1083"/>
        <v>22款　諸収入6項　雑入6目　弘済院事業収入</v>
      </c>
      <c r="AP966" s="12" t="str">
        <f t="shared" si="1084"/>
        <v>22款　諸収入6項　雑入6目　弘済院事業収入</v>
      </c>
      <c r="AQ966" s="9" t="str">
        <f t="shared" si="1085"/>
        <v>22款　諸収入6項　雑入6目　弘済院事業収入</v>
      </c>
    </row>
    <row r="967" spans="1:43" ht="26.4">
      <c r="A967" s="90">
        <f t="shared" si="1055"/>
        <v>960</v>
      </c>
      <c r="B967" s="45"/>
      <c r="C967" s="45"/>
      <c r="D967" s="103"/>
      <c r="E967" s="168" t="s">
        <v>389</v>
      </c>
      <c r="F967" s="46" t="s">
        <v>749</v>
      </c>
      <c r="G967" s="47" t="s">
        <v>91</v>
      </c>
      <c r="H967" s="41">
        <v>853056</v>
      </c>
      <c r="I967" s="41"/>
      <c r="J967" s="41">
        <f t="shared" si="1078"/>
        <v>-853056</v>
      </c>
      <c r="K967" s="42"/>
      <c r="L967" s="121"/>
      <c r="M967" s="115" t="str">
        <f t="shared" si="1077"/>
        <v/>
      </c>
      <c r="N967" s="29" t="str">
        <f t="shared" si="1072"/>
        <v>-</v>
      </c>
      <c r="O967" s="29" t="str">
        <f t="shared" si="1073"/>
        <v>-</v>
      </c>
      <c r="P967" s="29" t="str">
        <f t="shared" si="1074"/>
        <v>-</v>
      </c>
      <c r="Q967" s="29" t="str">
        <f t="shared" si="1075"/>
        <v>節</v>
      </c>
      <c r="R967" s="29" t="str">
        <f t="shared" si="1076"/>
        <v>事項</v>
      </c>
      <c r="U967" s="9" t="s">
        <v>1098</v>
      </c>
      <c r="V967" s="136" t="str">
        <f t="shared" si="1056"/>
        <v>福祉局</v>
      </c>
      <c r="X967" s="9">
        <f t="shared" si="1057"/>
        <v>1</v>
      </c>
      <c r="Y967" s="9">
        <f t="shared" si="1058"/>
        <v>1</v>
      </c>
      <c r="Z967" s="9">
        <f t="shared" si="1059"/>
        <v>1</v>
      </c>
      <c r="AA967" s="9">
        <f t="shared" si="1060"/>
        <v>1</v>
      </c>
      <c r="AB967" s="11" t="str">
        <f t="shared" si="1061"/>
        <v xml:space="preserve">②
</v>
      </c>
      <c r="AD967" s="43">
        <f t="shared" si="1062"/>
        <v>0</v>
      </c>
      <c r="AE967" s="43">
        <f t="shared" si="1063"/>
        <v>9.5</v>
      </c>
      <c r="AF967" s="43">
        <f t="shared" si="1064"/>
        <v>15</v>
      </c>
      <c r="AH967" s="12" t="str">
        <f t="shared" si="1079"/>
        <v>22款　諸収入</v>
      </c>
      <c r="AI967" s="12" t="str">
        <f t="shared" si="1080"/>
        <v>6項　雑入</v>
      </c>
      <c r="AJ967" s="12" t="str">
        <f t="shared" si="1081"/>
        <v>6目　弘済院事業収入</v>
      </c>
      <c r="AK967" s="12" t="str">
        <f t="shared" si="1082"/>
        <v>1節　弘済院事業収入</v>
      </c>
      <c r="AM967" s="12" t="str">
        <f t="shared" si="1083"/>
        <v>22款　諸収入6項　雑入6目　弘済院事業収入1節　弘済院事業収入</v>
      </c>
      <c r="AP967" s="12" t="str">
        <f t="shared" si="1084"/>
        <v>22款　諸収入6項　雑入6目　弘済院事業収入1節　弘済院事業収入</v>
      </c>
      <c r="AQ967" s="9" t="str">
        <f t="shared" si="1085"/>
        <v>22款　諸収入6項　雑入6目　弘済院事業収入1節　弘済院事業収入福祉局</v>
      </c>
    </row>
    <row r="968" spans="1:43" ht="26.4">
      <c r="A968" s="148">
        <f t="shared" si="1055"/>
        <v>961</v>
      </c>
      <c r="B968" s="45"/>
      <c r="C968" s="45"/>
      <c r="D968" s="366" t="s">
        <v>390</v>
      </c>
      <c r="E968" s="368"/>
      <c r="F968" s="93"/>
      <c r="G968" s="94"/>
      <c r="H968" s="51">
        <f>SUM(H969:H970)</f>
        <v>127</v>
      </c>
      <c r="I968" s="51">
        <f>SUM(I969:I970)</f>
        <v>0</v>
      </c>
      <c r="J968" s="51">
        <f t="shared" si="1078"/>
        <v>-127</v>
      </c>
      <c r="K968" s="92"/>
      <c r="L968" s="122"/>
      <c r="M968" s="115" t="str">
        <f t="shared" si="1077"/>
        <v/>
      </c>
      <c r="N968" s="29" t="str">
        <f t="shared" si="1072"/>
        <v>-</v>
      </c>
      <c r="O968" s="29" t="str">
        <f t="shared" si="1073"/>
        <v>-</v>
      </c>
      <c r="P968" s="29" t="str">
        <f t="shared" si="1074"/>
        <v>目</v>
      </c>
      <c r="Q968" s="29" t="str">
        <f t="shared" si="1075"/>
        <v>-</v>
      </c>
      <c r="R968" s="29" t="str">
        <f t="shared" si="1076"/>
        <v>-</v>
      </c>
      <c r="U968" s="9" t="s">
        <v>1098</v>
      </c>
      <c r="V968" s="136" t="str">
        <f t="shared" si="1056"/>
        <v/>
      </c>
      <c r="X968" s="9">
        <f t="shared" si="1057"/>
        <v>1</v>
      </c>
      <c r="Y968" s="9">
        <f t="shared" si="1058"/>
        <v>1</v>
      </c>
      <c r="Z968" s="9">
        <f t="shared" si="1059"/>
        <v>1</v>
      </c>
      <c r="AA968" s="9">
        <f t="shared" si="1060"/>
        <v>1</v>
      </c>
      <c r="AB968" s="11" t="str">
        <f t="shared" si="1061"/>
        <v xml:space="preserve">②
</v>
      </c>
      <c r="AD968" s="43">
        <f t="shared" si="1062"/>
        <v>10.5</v>
      </c>
      <c r="AE968" s="43">
        <f t="shared" si="1063"/>
        <v>0</v>
      </c>
      <c r="AF968" s="43">
        <f t="shared" si="1064"/>
        <v>0</v>
      </c>
      <c r="AH968" s="12" t="str">
        <f t="shared" si="1079"/>
        <v>22款　諸収入</v>
      </c>
      <c r="AI968" s="12" t="str">
        <f t="shared" si="1080"/>
        <v>6項　雑入</v>
      </c>
      <c r="AJ968" s="12" t="str">
        <f t="shared" si="1081"/>
        <v>7目　保健衛生事業収入</v>
      </c>
      <c r="AK968" s="12">
        <f t="shared" si="1082"/>
        <v>0</v>
      </c>
      <c r="AM968" s="12" t="str">
        <f t="shared" si="1083"/>
        <v>22款　諸収入6項　雑入7目　保健衛生事業収入</v>
      </c>
      <c r="AP968" s="12" t="str">
        <f t="shared" si="1084"/>
        <v>22款　諸収入6項　雑入7目　保健衛生事業収入</v>
      </c>
      <c r="AQ968" s="9" t="str">
        <f t="shared" si="1085"/>
        <v>22款　諸収入6項　雑入7目　保健衛生事業収入</v>
      </c>
    </row>
    <row r="969" spans="1:43" ht="26.4">
      <c r="A969" s="90">
        <f t="shared" si="1055"/>
        <v>962</v>
      </c>
      <c r="B969" s="45"/>
      <c r="C969" s="45"/>
      <c r="D969" s="44"/>
      <c r="E969" s="107" t="s">
        <v>391</v>
      </c>
      <c r="F969" s="107" t="s">
        <v>867</v>
      </c>
      <c r="G969" s="47" t="s">
        <v>82</v>
      </c>
      <c r="H969" s="41">
        <v>85</v>
      </c>
      <c r="I969" s="41"/>
      <c r="J969" s="41">
        <f t="shared" si="1078"/>
        <v>-85</v>
      </c>
      <c r="K969" s="42"/>
      <c r="L969" s="121"/>
      <c r="M969" s="115" t="str">
        <f t="shared" si="1077"/>
        <v/>
      </c>
      <c r="N969" s="29" t="str">
        <f t="shared" si="1072"/>
        <v>-</v>
      </c>
      <c r="O969" s="29" t="str">
        <f t="shared" si="1073"/>
        <v>-</v>
      </c>
      <c r="P969" s="29" t="str">
        <f t="shared" si="1074"/>
        <v>-</v>
      </c>
      <c r="Q969" s="29" t="str">
        <f t="shared" si="1075"/>
        <v>節</v>
      </c>
      <c r="R969" s="29" t="str">
        <f t="shared" si="1076"/>
        <v>事項</v>
      </c>
      <c r="U969" s="9" t="s">
        <v>1098</v>
      </c>
      <c r="V969" s="136" t="str">
        <f t="shared" si="1056"/>
        <v>健康局</v>
      </c>
      <c r="X969" s="9">
        <f t="shared" si="1057"/>
        <v>1</v>
      </c>
      <c r="Y969" s="9">
        <f t="shared" si="1058"/>
        <v>1</v>
      </c>
      <c r="Z969" s="9">
        <f t="shared" si="1059"/>
        <v>1</v>
      </c>
      <c r="AA969" s="9">
        <f t="shared" si="1060"/>
        <v>1</v>
      </c>
      <c r="AB969" s="11" t="str">
        <f t="shared" si="1061"/>
        <v xml:space="preserve">②
</v>
      </c>
      <c r="AD969" s="43">
        <f t="shared" si="1062"/>
        <v>0</v>
      </c>
      <c r="AE969" s="43">
        <f t="shared" si="1063"/>
        <v>11.5</v>
      </c>
      <c r="AF969" s="43">
        <f t="shared" si="1064"/>
        <v>8</v>
      </c>
      <c r="AH969" s="12" t="str">
        <f t="shared" si="1079"/>
        <v>22款　諸収入</v>
      </c>
      <c r="AI969" s="12" t="str">
        <f t="shared" si="1080"/>
        <v>6項　雑入</v>
      </c>
      <c r="AJ969" s="12" t="str">
        <f t="shared" si="1081"/>
        <v>7目　保健衛生事業収入</v>
      </c>
      <c r="AK969" s="12" t="str">
        <f t="shared" si="1082"/>
        <v>1節　狂犬病予防事業収入</v>
      </c>
      <c r="AM969" s="12" t="str">
        <f t="shared" si="1083"/>
        <v>22款　諸収入6項　雑入7目　保健衛生事業収入1節　狂犬病予防事業収入</v>
      </c>
      <c r="AP969" s="12" t="str">
        <f t="shared" si="1084"/>
        <v>22款　諸収入6項　雑入7目　保健衛生事業収入1節　狂犬病予防事業収入</v>
      </c>
      <c r="AQ969" s="9" t="str">
        <f t="shared" si="1085"/>
        <v>22款　諸収入6項　雑入7目　保健衛生事業収入1節　狂犬病予防事業収入健康局</v>
      </c>
    </row>
    <row r="970" spans="1:43" ht="26.4">
      <c r="A970" s="90">
        <f t="shared" si="1055"/>
        <v>963</v>
      </c>
      <c r="B970" s="45"/>
      <c r="C970" s="45"/>
      <c r="D970" s="45"/>
      <c r="E970" s="108" t="s">
        <v>392</v>
      </c>
      <c r="F970" s="93" t="s">
        <v>868</v>
      </c>
      <c r="G970" s="94" t="s">
        <v>82</v>
      </c>
      <c r="H970" s="51">
        <v>42</v>
      </c>
      <c r="I970" s="51"/>
      <c r="J970" s="51">
        <f t="shared" si="1078"/>
        <v>-42</v>
      </c>
      <c r="K970" s="92"/>
      <c r="L970" s="122"/>
      <c r="M970" s="125" t="str">
        <f t="shared" si="1077"/>
        <v/>
      </c>
      <c r="N970" s="29" t="str">
        <f t="shared" si="1072"/>
        <v>-</v>
      </c>
      <c r="O970" s="29" t="str">
        <f t="shared" si="1073"/>
        <v>-</v>
      </c>
      <c r="P970" s="29" t="str">
        <f t="shared" si="1074"/>
        <v>-</v>
      </c>
      <c r="Q970" s="29" t="str">
        <f t="shared" si="1075"/>
        <v>節</v>
      </c>
      <c r="R970" s="29" t="str">
        <f t="shared" si="1076"/>
        <v>事項</v>
      </c>
      <c r="U970" s="9" t="s">
        <v>1098</v>
      </c>
      <c r="V970" s="136" t="str">
        <f t="shared" ref="V970:V1035" si="1086">IF(G970&lt;&gt;"",G970,"")</f>
        <v>健康局</v>
      </c>
      <c r="X970" s="9">
        <f t="shared" ref="X970:X1035" si="1087">IF(LENB(D970)/2&gt;13.5,2,1)</f>
        <v>1</v>
      </c>
      <c r="Y970" s="9">
        <f t="shared" ref="Y970:Y1035" si="1088">IF(LENB(E970)/2&gt;26.5,3,IF(LENB(E970)/2&gt;13.5,2,1))</f>
        <v>1</v>
      </c>
      <c r="Z970" s="9">
        <f t="shared" ref="Z970:Z1035" si="1089">IF(LENB(F970)/2&gt;51,4,IF(LENB(F970)/2&gt;34,3,IF(LENB(F970)/2&gt;17,2,1)))</f>
        <v>1</v>
      </c>
      <c r="AA970" s="9">
        <f t="shared" ref="AA970:AA1035" si="1090">MAX(X970:Z970)</f>
        <v>1</v>
      </c>
      <c r="AB970" s="11" t="str">
        <f t="shared" ref="AB970:AB1035" si="1091">IF(AA970=4,"⑤"&amp;CHAR(10)&amp;CHAR(10)&amp;CHAR(10)&amp;CHAR(10),IF(AA970=3,"④"&amp;CHAR(10)&amp;CHAR(10)&amp;CHAR(10),IF(AA970=2,"③"&amp;CHAR(10)&amp;CHAR(10),"②"&amp;CHAR(10))))</f>
        <v xml:space="preserve">②
</v>
      </c>
      <c r="AD970" s="43">
        <f t="shared" ref="AD970:AD1035" si="1092">LENB(D970)/2</f>
        <v>0</v>
      </c>
      <c r="AE970" s="43">
        <f t="shared" ref="AE970:AE1035" si="1093">LENB(E970)/2</f>
        <v>12.5</v>
      </c>
      <c r="AF970" s="43">
        <f t="shared" ref="AF970:AF1035" si="1094">LENB(F970)/2</f>
        <v>9</v>
      </c>
      <c r="AH970" s="12" t="str">
        <f t="shared" si="1079"/>
        <v>22款　諸収入</v>
      </c>
      <c r="AI970" s="12" t="str">
        <f t="shared" si="1080"/>
        <v>6項　雑入</v>
      </c>
      <c r="AJ970" s="12" t="str">
        <f t="shared" si="1081"/>
        <v>7目　保健衛生事業収入</v>
      </c>
      <c r="AK970" s="12" t="str">
        <f t="shared" si="1082"/>
        <v>2節　動物愛護管理事業収入</v>
      </c>
      <c r="AM970" s="12" t="str">
        <f t="shared" si="1083"/>
        <v>22款　諸収入6項　雑入7目　保健衛生事業収入2節　動物愛護管理事業収入</v>
      </c>
      <c r="AP970" s="12" t="str">
        <f t="shared" si="1084"/>
        <v>22款　諸収入6項　雑入7目　保健衛生事業収入2節　動物愛護管理事業収入</v>
      </c>
      <c r="AQ970" s="9" t="str">
        <f t="shared" si="1085"/>
        <v>22款　諸収入6項　雑入7目　保健衛生事業収入2節　動物愛護管理事業収入健康局</v>
      </c>
    </row>
    <row r="971" spans="1:43" ht="26.4">
      <c r="A971" s="90">
        <f t="shared" si="1055"/>
        <v>964</v>
      </c>
      <c r="B971" s="45"/>
      <c r="C971" s="45"/>
      <c r="D971" s="331" t="s">
        <v>393</v>
      </c>
      <c r="E971" s="333"/>
      <c r="F971" s="46"/>
      <c r="G971" s="47"/>
      <c r="H971" s="41">
        <f>SUM(H972)</f>
        <v>7746370</v>
      </c>
      <c r="I971" s="41">
        <f>SUM(I972)</f>
        <v>0</v>
      </c>
      <c r="J971" s="41">
        <f t="shared" si="1078"/>
        <v>-7746370</v>
      </c>
      <c r="K971" s="42"/>
      <c r="L971" s="121"/>
      <c r="M971" s="115" t="str">
        <f t="shared" si="1077"/>
        <v/>
      </c>
      <c r="N971" s="29" t="str">
        <f t="shared" si="1072"/>
        <v>-</v>
      </c>
      <c r="O971" s="29" t="str">
        <f t="shared" si="1073"/>
        <v>-</v>
      </c>
      <c r="P971" s="29" t="str">
        <f t="shared" si="1074"/>
        <v>目</v>
      </c>
      <c r="Q971" s="29" t="str">
        <f t="shared" si="1075"/>
        <v>-</v>
      </c>
      <c r="R971" s="29" t="str">
        <f t="shared" si="1076"/>
        <v>-</v>
      </c>
      <c r="U971" s="9" t="s">
        <v>1098</v>
      </c>
      <c r="V971" s="136" t="str">
        <f t="shared" si="1086"/>
        <v/>
      </c>
      <c r="X971" s="9">
        <f t="shared" si="1087"/>
        <v>1</v>
      </c>
      <c r="Y971" s="9">
        <f t="shared" si="1088"/>
        <v>1</v>
      </c>
      <c r="Z971" s="9">
        <f t="shared" si="1089"/>
        <v>1</v>
      </c>
      <c r="AA971" s="9">
        <f t="shared" si="1090"/>
        <v>1</v>
      </c>
      <c r="AB971" s="11" t="str">
        <f t="shared" si="1091"/>
        <v xml:space="preserve">②
</v>
      </c>
      <c r="AD971" s="43">
        <f t="shared" si="1092"/>
        <v>13.5</v>
      </c>
      <c r="AE971" s="43">
        <f t="shared" si="1093"/>
        <v>0</v>
      </c>
      <c r="AF971" s="43">
        <f t="shared" si="1094"/>
        <v>0</v>
      </c>
      <c r="AH971" s="12" t="str">
        <f t="shared" si="1079"/>
        <v>22款　諸収入</v>
      </c>
      <c r="AI971" s="12" t="str">
        <f t="shared" si="1080"/>
        <v>6項　雑入</v>
      </c>
      <c r="AJ971" s="12" t="str">
        <f t="shared" si="1081"/>
        <v>8目　環境再生保全機構納付金</v>
      </c>
      <c r="AK971" s="12">
        <f t="shared" si="1082"/>
        <v>0</v>
      </c>
      <c r="AM971" s="12" t="str">
        <f t="shared" si="1083"/>
        <v>22款　諸収入6項　雑入8目　環境再生保全機構納付金</v>
      </c>
      <c r="AP971" s="12" t="str">
        <f t="shared" si="1084"/>
        <v>22款　諸収入6項　雑入8目　環境再生保全機構納付金</v>
      </c>
      <c r="AQ971" s="9" t="str">
        <f t="shared" si="1085"/>
        <v>22款　諸収入6項　雑入8目　環境再生保全機構納付金</v>
      </c>
    </row>
    <row r="972" spans="1:43" ht="26.4">
      <c r="A972" s="90">
        <f t="shared" si="1055"/>
        <v>965</v>
      </c>
      <c r="B972" s="45"/>
      <c r="C972" s="45"/>
      <c r="D972" s="103"/>
      <c r="E972" s="107" t="s">
        <v>394</v>
      </c>
      <c r="F972" s="46" t="s">
        <v>869</v>
      </c>
      <c r="G972" s="47" t="s">
        <v>82</v>
      </c>
      <c r="H972" s="41">
        <v>7746370</v>
      </c>
      <c r="I972" s="41"/>
      <c r="J972" s="41">
        <f t="shared" si="1078"/>
        <v>-7746370</v>
      </c>
      <c r="K972" s="42"/>
      <c r="L972" s="121"/>
      <c r="M972" s="115" t="str">
        <f t="shared" si="1077"/>
        <v/>
      </c>
      <c r="N972" s="29" t="str">
        <f t="shared" si="1072"/>
        <v>-</v>
      </c>
      <c r="O972" s="29" t="str">
        <f t="shared" si="1073"/>
        <v>-</v>
      </c>
      <c r="P972" s="29" t="str">
        <f t="shared" si="1074"/>
        <v>-</v>
      </c>
      <c r="Q972" s="29" t="str">
        <f t="shared" si="1075"/>
        <v>節</v>
      </c>
      <c r="R972" s="29" t="str">
        <f t="shared" si="1076"/>
        <v>事項</v>
      </c>
      <c r="U972" s="9" t="s">
        <v>1098</v>
      </c>
      <c r="V972" s="136" t="str">
        <f t="shared" si="1086"/>
        <v>健康局</v>
      </c>
      <c r="X972" s="9">
        <f t="shared" si="1087"/>
        <v>1</v>
      </c>
      <c r="Y972" s="9">
        <f t="shared" si="1088"/>
        <v>1</v>
      </c>
      <c r="Z972" s="9">
        <f t="shared" si="1089"/>
        <v>1</v>
      </c>
      <c r="AA972" s="9">
        <f t="shared" si="1090"/>
        <v>1</v>
      </c>
      <c r="AB972" s="11" t="str">
        <f t="shared" si="1091"/>
        <v xml:space="preserve">②
</v>
      </c>
      <c r="AD972" s="43">
        <f t="shared" si="1092"/>
        <v>0</v>
      </c>
      <c r="AE972" s="43">
        <f t="shared" si="1093"/>
        <v>13.5</v>
      </c>
      <c r="AF972" s="43">
        <f t="shared" si="1094"/>
        <v>12</v>
      </c>
      <c r="AH972" s="12" t="str">
        <f t="shared" si="1079"/>
        <v>22款　諸収入</v>
      </c>
      <c r="AI972" s="12" t="str">
        <f t="shared" si="1080"/>
        <v>6項　雑入</v>
      </c>
      <c r="AJ972" s="12" t="str">
        <f t="shared" si="1081"/>
        <v>8目　環境再生保全機構納付金</v>
      </c>
      <c r="AK972" s="12" t="str">
        <f t="shared" si="1082"/>
        <v>1節　環境再生保全機構納付金</v>
      </c>
      <c r="AM972" s="12" t="str">
        <f t="shared" si="1083"/>
        <v>22款　諸収入6項　雑入8目　環境再生保全機構納付金1節　環境再生保全機構納付金</v>
      </c>
      <c r="AP972" s="12" t="str">
        <f t="shared" si="1084"/>
        <v>22款　諸収入6項　雑入8目　環境再生保全機構納付金1節　環境再生保全機構納付金</v>
      </c>
      <c r="AQ972" s="9" t="str">
        <f t="shared" si="1085"/>
        <v>22款　諸収入6項　雑入8目　環境再生保全機構納付金1節　環境再生保全機構納付金健康局</v>
      </c>
    </row>
    <row r="973" spans="1:43" ht="26.4">
      <c r="A973" s="90">
        <f t="shared" ref="A973:A1036" si="1095">A972+1</f>
        <v>966</v>
      </c>
      <c r="B973" s="45"/>
      <c r="C973" s="45"/>
      <c r="D973" s="331" t="s">
        <v>395</v>
      </c>
      <c r="E973" s="333"/>
      <c r="F973" s="46"/>
      <c r="G973" s="47"/>
      <c r="H973" s="41">
        <f>SUM(H974,H977)</f>
        <v>14619336</v>
      </c>
      <c r="I973" s="41">
        <f>SUM(I974,I977)</f>
        <v>0</v>
      </c>
      <c r="J973" s="41">
        <f t="shared" si="1078"/>
        <v>-14619336</v>
      </c>
      <c r="K973" s="42"/>
      <c r="L973" s="121"/>
      <c r="M973" s="115" t="str">
        <f t="shared" si="1077"/>
        <v/>
      </c>
      <c r="N973" s="29" t="str">
        <f t="shared" si="1072"/>
        <v>-</v>
      </c>
      <c r="O973" s="29" t="str">
        <f t="shared" si="1073"/>
        <v>-</v>
      </c>
      <c r="P973" s="29" t="str">
        <f t="shared" si="1074"/>
        <v>目</v>
      </c>
      <c r="Q973" s="29" t="str">
        <f t="shared" si="1075"/>
        <v>-</v>
      </c>
      <c r="R973" s="29" t="str">
        <f t="shared" si="1076"/>
        <v>-</v>
      </c>
      <c r="U973" s="9" t="s">
        <v>1098</v>
      </c>
      <c r="V973" s="136" t="str">
        <f t="shared" si="1086"/>
        <v/>
      </c>
      <c r="X973" s="9">
        <f t="shared" si="1087"/>
        <v>1</v>
      </c>
      <c r="Y973" s="9">
        <f t="shared" si="1088"/>
        <v>1</v>
      </c>
      <c r="Z973" s="9">
        <f t="shared" si="1089"/>
        <v>1</v>
      </c>
      <c r="AA973" s="9">
        <f t="shared" si="1090"/>
        <v>1</v>
      </c>
      <c r="AB973" s="11" t="str">
        <f t="shared" si="1091"/>
        <v xml:space="preserve">②
</v>
      </c>
      <c r="AD973" s="43">
        <f t="shared" si="1092"/>
        <v>10.5</v>
      </c>
      <c r="AE973" s="43">
        <f t="shared" si="1093"/>
        <v>0</v>
      </c>
      <c r="AF973" s="43">
        <f t="shared" si="1094"/>
        <v>0</v>
      </c>
      <c r="AH973" s="12" t="str">
        <f t="shared" si="1079"/>
        <v>22款　諸収入</v>
      </c>
      <c r="AI973" s="12" t="str">
        <f t="shared" si="1080"/>
        <v>6項　雑入</v>
      </c>
      <c r="AJ973" s="12" t="str">
        <f t="shared" si="1081"/>
        <v>9目　児童福祉事業収入</v>
      </c>
      <c r="AK973" s="12">
        <f t="shared" si="1082"/>
        <v>0</v>
      </c>
      <c r="AM973" s="12" t="str">
        <f t="shared" si="1083"/>
        <v>22款　諸収入6項　雑入9目　児童福祉事業収入</v>
      </c>
      <c r="AP973" s="12" t="str">
        <f t="shared" si="1084"/>
        <v>22款　諸収入6項　雑入9目　児童福祉事業収入</v>
      </c>
      <c r="AQ973" s="9" t="str">
        <f t="shared" si="1085"/>
        <v>22款　諸収入6項　雑入9目　児童福祉事業収入</v>
      </c>
    </row>
    <row r="974" spans="1:43" ht="26.4">
      <c r="A974" s="90">
        <f t="shared" si="1095"/>
        <v>967</v>
      </c>
      <c r="B974" s="45"/>
      <c r="C974" s="45"/>
      <c r="D974" s="44"/>
      <c r="E974" s="107" t="s">
        <v>396</v>
      </c>
      <c r="F974" s="46"/>
      <c r="G974" s="47"/>
      <c r="H974" s="41">
        <f>SUM(H975:H976)</f>
        <v>5912256</v>
      </c>
      <c r="I974" s="41">
        <f>SUM(I975:I976)</f>
        <v>0</v>
      </c>
      <c r="J974" s="41">
        <f t="shared" si="1078"/>
        <v>-5912256</v>
      </c>
      <c r="K974" s="42"/>
      <c r="L974" s="121"/>
      <c r="M974" s="115" t="str">
        <f t="shared" si="1077"/>
        <v/>
      </c>
      <c r="N974" s="29" t="str">
        <f t="shared" si="1072"/>
        <v>-</v>
      </c>
      <c r="O974" s="29" t="str">
        <f t="shared" si="1073"/>
        <v>-</v>
      </c>
      <c r="P974" s="29" t="str">
        <f t="shared" si="1074"/>
        <v>-</v>
      </c>
      <c r="Q974" s="29" t="str">
        <f t="shared" si="1075"/>
        <v>節</v>
      </c>
      <c r="R974" s="29" t="str">
        <f t="shared" si="1076"/>
        <v>-</v>
      </c>
      <c r="U974" s="9" t="s">
        <v>1098</v>
      </c>
      <c r="V974" s="136" t="str">
        <f t="shared" si="1086"/>
        <v/>
      </c>
      <c r="X974" s="9">
        <f t="shared" si="1087"/>
        <v>1</v>
      </c>
      <c r="Y974" s="9">
        <f t="shared" si="1088"/>
        <v>1</v>
      </c>
      <c r="Z974" s="9">
        <f t="shared" si="1089"/>
        <v>1</v>
      </c>
      <c r="AA974" s="9">
        <f t="shared" si="1090"/>
        <v>1</v>
      </c>
      <c r="AB974" s="11" t="str">
        <f t="shared" si="1091"/>
        <v xml:space="preserve">②
</v>
      </c>
      <c r="AD974" s="43">
        <f t="shared" si="1092"/>
        <v>0</v>
      </c>
      <c r="AE974" s="43">
        <f t="shared" si="1093"/>
        <v>10.5</v>
      </c>
      <c r="AF974" s="43">
        <f t="shared" si="1094"/>
        <v>0</v>
      </c>
      <c r="AH974" s="12" t="str">
        <f t="shared" si="1079"/>
        <v>22款　諸収入</v>
      </c>
      <c r="AI974" s="12" t="str">
        <f t="shared" si="1080"/>
        <v>6項　雑入</v>
      </c>
      <c r="AJ974" s="12" t="str">
        <f t="shared" si="1081"/>
        <v>9目　児童福祉事業収入</v>
      </c>
      <c r="AK974" s="12" t="str">
        <f t="shared" si="1082"/>
        <v>1節　児童福祉事業収入</v>
      </c>
      <c r="AM974" s="12" t="str">
        <f t="shared" si="1083"/>
        <v>22款　諸収入6項　雑入9目　児童福祉事業収入1節　児童福祉事業収入</v>
      </c>
      <c r="AP974" s="12" t="str">
        <f t="shared" si="1084"/>
        <v>22款　諸収入6項　雑入9目　児童福祉事業収入1節　児童福祉事業収入</v>
      </c>
      <c r="AQ974" s="9" t="str">
        <f t="shared" si="1085"/>
        <v>22款　諸収入6項　雑入9目　児童福祉事業収入1節　児童福祉事業収入</v>
      </c>
    </row>
    <row r="975" spans="1:43" ht="26.4">
      <c r="A975" s="90">
        <f t="shared" si="1095"/>
        <v>968</v>
      </c>
      <c r="B975" s="45"/>
      <c r="C975" s="45"/>
      <c r="D975" s="45"/>
      <c r="E975" s="107"/>
      <c r="F975" s="46" t="s">
        <v>454</v>
      </c>
      <c r="G975" s="47" t="s">
        <v>82</v>
      </c>
      <c r="H975" s="41">
        <v>27706</v>
      </c>
      <c r="I975" s="41"/>
      <c r="J975" s="41">
        <f t="shared" si="1078"/>
        <v>-27706</v>
      </c>
      <c r="K975" s="42"/>
      <c r="L975" s="121"/>
      <c r="M975" s="115" t="str">
        <f t="shared" si="1077"/>
        <v/>
      </c>
      <c r="N975" s="29" t="str">
        <f t="shared" si="1072"/>
        <v>-</v>
      </c>
      <c r="O975" s="29" t="str">
        <f t="shared" si="1073"/>
        <v>-</v>
      </c>
      <c r="P975" s="29" t="str">
        <f t="shared" si="1074"/>
        <v>-</v>
      </c>
      <c r="Q975" s="29" t="str">
        <f t="shared" si="1075"/>
        <v>-</v>
      </c>
      <c r="R975" s="29" t="str">
        <f t="shared" si="1076"/>
        <v>事項</v>
      </c>
      <c r="U975" s="9" t="s">
        <v>1098</v>
      </c>
      <c r="V975" s="136" t="str">
        <f t="shared" si="1086"/>
        <v>健康局</v>
      </c>
      <c r="X975" s="9">
        <f t="shared" si="1087"/>
        <v>1</v>
      </c>
      <c r="Y975" s="9">
        <f t="shared" si="1088"/>
        <v>1</v>
      </c>
      <c r="Z975" s="9">
        <f t="shared" si="1089"/>
        <v>1</v>
      </c>
      <c r="AA975" s="9">
        <f t="shared" si="1090"/>
        <v>1</v>
      </c>
      <c r="AB975" s="11" t="str">
        <f t="shared" si="1091"/>
        <v xml:space="preserve">②
</v>
      </c>
      <c r="AD975" s="43">
        <f t="shared" si="1092"/>
        <v>0</v>
      </c>
      <c r="AE975" s="43">
        <f t="shared" si="1093"/>
        <v>0</v>
      </c>
      <c r="AF975" s="43">
        <f t="shared" si="1094"/>
        <v>12</v>
      </c>
      <c r="AH975" s="12" t="str">
        <f t="shared" si="1079"/>
        <v>22款　諸収入</v>
      </c>
      <c r="AI975" s="12" t="str">
        <f t="shared" si="1080"/>
        <v>6項　雑入</v>
      </c>
      <c r="AJ975" s="12" t="str">
        <f t="shared" si="1081"/>
        <v>9目　児童福祉事業収入</v>
      </c>
      <c r="AK975" s="12" t="str">
        <f t="shared" si="1082"/>
        <v>事項</v>
      </c>
      <c r="AM975" s="12">
        <f t="shared" si="1083"/>
        <v>0</v>
      </c>
      <c r="AP975" s="12" t="str">
        <f t="shared" si="1084"/>
        <v>22款　諸収入6項　雑入9目　児童福祉事業収入1節　児童福祉事業収入</v>
      </c>
      <c r="AQ975" s="9" t="str">
        <f t="shared" si="1085"/>
        <v>22款　諸収入6項　雑入9目　児童福祉事業収入1節　児童福祉事業収入健康局</v>
      </c>
    </row>
    <row r="976" spans="1:43" ht="26.4">
      <c r="A976" s="90">
        <f t="shared" si="1095"/>
        <v>969</v>
      </c>
      <c r="B976" s="45"/>
      <c r="C976" s="45"/>
      <c r="D976" s="45"/>
      <c r="E976" s="107"/>
      <c r="F976" s="46" t="s">
        <v>870</v>
      </c>
      <c r="G976" s="47" t="s">
        <v>614</v>
      </c>
      <c r="H976" s="41">
        <v>5884550</v>
      </c>
      <c r="I976" s="41"/>
      <c r="J976" s="41">
        <f t="shared" si="1078"/>
        <v>-5884550</v>
      </c>
      <c r="K976" s="104" t="s">
        <v>1313</v>
      </c>
      <c r="L976" s="121"/>
      <c r="M976" s="115" t="str">
        <f t="shared" si="1077"/>
        <v/>
      </c>
      <c r="N976" s="29" t="str">
        <f t="shared" si="1072"/>
        <v>-</v>
      </c>
      <c r="O976" s="29" t="str">
        <f t="shared" si="1073"/>
        <v>-</v>
      </c>
      <c r="P976" s="29" t="str">
        <f t="shared" si="1074"/>
        <v>-</v>
      </c>
      <c r="Q976" s="29" t="str">
        <f t="shared" si="1075"/>
        <v>-</v>
      </c>
      <c r="R976" s="29" t="str">
        <f t="shared" si="1076"/>
        <v>事項</v>
      </c>
      <c r="U976" s="9" t="s">
        <v>1098</v>
      </c>
      <c r="V976" s="136" t="str">
        <f t="shared" si="1086"/>
        <v>こども
青少年局</v>
      </c>
      <c r="X976" s="9">
        <f t="shared" si="1087"/>
        <v>1</v>
      </c>
      <c r="Y976" s="9">
        <f t="shared" si="1088"/>
        <v>1</v>
      </c>
      <c r="Z976" s="9">
        <f t="shared" si="1089"/>
        <v>1</v>
      </c>
      <c r="AA976" s="9">
        <f t="shared" si="1090"/>
        <v>1</v>
      </c>
      <c r="AB976" s="11" t="str">
        <f t="shared" si="1091"/>
        <v xml:space="preserve">②
</v>
      </c>
      <c r="AD976" s="43">
        <f t="shared" si="1092"/>
        <v>0</v>
      </c>
      <c r="AE976" s="43">
        <f t="shared" si="1093"/>
        <v>0</v>
      </c>
      <c r="AF976" s="43">
        <f t="shared" si="1094"/>
        <v>12</v>
      </c>
      <c r="AH976" s="12" t="str">
        <f t="shared" si="1079"/>
        <v>22款　諸収入</v>
      </c>
      <c r="AI976" s="12" t="str">
        <f t="shared" si="1080"/>
        <v>6項　雑入</v>
      </c>
      <c r="AJ976" s="12" t="str">
        <f t="shared" si="1081"/>
        <v>9目　児童福祉事業収入</v>
      </c>
      <c r="AK976" s="12" t="str">
        <f t="shared" si="1082"/>
        <v>事項</v>
      </c>
      <c r="AM976" s="12">
        <f t="shared" si="1083"/>
        <v>0</v>
      </c>
      <c r="AP976" s="12" t="str">
        <f t="shared" si="1084"/>
        <v>22款　諸収入6項　雑入9目　児童福祉事業収入1節　児童福祉事業収入</v>
      </c>
      <c r="AQ976" s="9" t="str">
        <f t="shared" si="1085"/>
        <v>22款　諸収入6項　雑入9目　児童福祉事業収入1節　児童福祉事業収入こども
青少年局</v>
      </c>
    </row>
    <row r="977" spans="1:43" ht="39.6">
      <c r="A977" s="90">
        <f t="shared" si="1095"/>
        <v>970</v>
      </c>
      <c r="B977" s="45"/>
      <c r="C977" s="45"/>
      <c r="D977" s="45"/>
      <c r="E977" s="107" t="s">
        <v>397</v>
      </c>
      <c r="F977" s="107" t="s">
        <v>871</v>
      </c>
      <c r="G977" s="47" t="s">
        <v>614</v>
      </c>
      <c r="H977" s="41">
        <v>8707080</v>
      </c>
      <c r="I977" s="41"/>
      <c r="J977" s="41">
        <f t="shared" si="1078"/>
        <v>-8707080</v>
      </c>
      <c r="K977" s="42"/>
      <c r="L977" s="121"/>
      <c r="M977" s="115" t="str">
        <f t="shared" si="1077"/>
        <v/>
      </c>
      <c r="N977" s="29" t="str">
        <f t="shared" si="1072"/>
        <v>-</v>
      </c>
      <c r="O977" s="29" t="str">
        <f t="shared" si="1073"/>
        <v>-</v>
      </c>
      <c r="P977" s="29" t="str">
        <f t="shared" si="1074"/>
        <v>-</v>
      </c>
      <c r="Q977" s="29" t="str">
        <f t="shared" si="1075"/>
        <v>節</v>
      </c>
      <c r="R977" s="29" t="str">
        <f t="shared" si="1076"/>
        <v>事項</v>
      </c>
      <c r="U977" s="9" t="s">
        <v>1098</v>
      </c>
      <c r="V977" s="136" t="str">
        <f t="shared" si="1086"/>
        <v>こども
青少年局</v>
      </c>
      <c r="X977" s="9">
        <f t="shared" si="1087"/>
        <v>1</v>
      </c>
      <c r="Y977" s="9">
        <f t="shared" si="1088"/>
        <v>1</v>
      </c>
      <c r="Z977" s="9">
        <f t="shared" si="1089"/>
        <v>2</v>
      </c>
      <c r="AA977" s="9">
        <f t="shared" si="1090"/>
        <v>2</v>
      </c>
      <c r="AB977" s="11" t="str">
        <f t="shared" si="1091"/>
        <v xml:space="preserve">③
</v>
      </c>
      <c r="AD977" s="43">
        <f t="shared" si="1092"/>
        <v>0</v>
      </c>
      <c r="AE977" s="43">
        <f t="shared" si="1093"/>
        <v>10.5</v>
      </c>
      <c r="AF977" s="43">
        <f t="shared" si="1094"/>
        <v>19</v>
      </c>
      <c r="AH977" s="12" t="str">
        <f t="shared" si="1079"/>
        <v>22款　諸収入</v>
      </c>
      <c r="AI977" s="12" t="str">
        <f t="shared" si="1080"/>
        <v>6項　雑入</v>
      </c>
      <c r="AJ977" s="12" t="str">
        <f t="shared" si="1081"/>
        <v>9目　児童福祉事業収入</v>
      </c>
      <c r="AK977" s="12" t="str">
        <f t="shared" si="1082"/>
        <v>2節　児童福祉施設収入</v>
      </c>
      <c r="AM977" s="12" t="str">
        <f t="shared" si="1083"/>
        <v>22款　諸収入6項　雑入9目　児童福祉事業収入2節　児童福祉施設収入</v>
      </c>
      <c r="AP977" s="12" t="str">
        <f t="shared" si="1084"/>
        <v>22款　諸収入6項　雑入9目　児童福祉事業収入2節　児童福祉施設収入</v>
      </c>
      <c r="AQ977" s="9" t="str">
        <f t="shared" si="1085"/>
        <v>22款　諸収入6項　雑入9目　児童福祉事業収入2節　児童福祉施設収入こども
青少年局</v>
      </c>
    </row>
    <row r="978" spans="1:43" ht="26.4">
      <c r="A978" s="90">
        <f t="shared" si="1095"/>
        <v>971</v>
      </c>
      <c r="B978" s="45"/>
      <c r="C978" s="45"/>
      <c r="D978" s="331" t="s">
        <v>398</v>
      </c>
      <c r="E978" s="333"/>
      <c r="F978" s="46"/>
      <c r="G978" s="47"/>
      <c r="H978" s="41">
        <f>SUM(H979)</f>
        <v>2196660</v>
      </c>
      <c r="I978" s="41">
        <f>SUM(I979)</f>
        <v>0</v>
      </c>
      <c r="J978" s="41">
        <f t="shared" si="1078"/>
        <v>-2196660</v>
      </c>
      <c r="K978" s="42"/>
      <c r="L978" s="121"/>
      <c r="M978" s="115" t="str">
        <f t="shared" si="1077"/>
        <v/>
      </c>
      <c r="N978" s="29" t="str">
        <f t="shared" si="1072"/>
        <v>-</v>
      </c>
      <c r="O978" s="29" t="str">
        <f t="shared" si="1073"/>
        <v>-</v>
      </c>
      <c r="P978" s="29" t="str">
        <f t="shared" si="1074"/>
        <v>目</v>
      </c>
      <c r="Q978" s="29" t="str">
        <f t="shared" si="1075"/>
        <v>-</v>
      </c>
      <c r="R978" s="29" t="str">
        <f t="shared" si="1076"/>
        <v>-</v>
      </c>
      <c r="U978" s="9" t="s">
        <v>1098</v>
      </c>
      <c r="V978" s="136" t="str">
        <f t="shared" si="1086"/>
        <v/>
      </c>
      <c r="X978" s="9">
        <f t="shared" si="1087"/>
        <v>1</v>
      </c>
      <c r="Y978" s="9">
        <f t="shared" si="1088"/>
        <v>1</v>
      </c>
      <c r="Z978" s="9">
        <f t="shared" si="1089"/>
        <v>1</v>
      </c>
      <c r="AA978" s="9">
        <f t="shared" si="1090"/>
        <v>1</v>
      </c>
      <c r="AB978" s="11" t="str">
        <f t="shared" si="1091"/>
        <v xml:space="preserve">②
</v>
      </c>
      <c r="AD978" s="43">
        <f t="shared" si="1092"/>
        <v>10</v>
      </c>
      <c r="AE978" s="43">
        <f t="shared" si="1093"/>
        <v>0</v>
      </c>
      <c r="AF978" s="43">
        <f t="shared" si="1094"/>
        <v>0</v>
      </c>
      <c r="AH978" s="12" t="str">
        <f t="shared" si="1079"/>
        <v>22款　諸収入</v>
      </c>
      <c r="AI978" s="12" t="str">
        <f t="shared" si="1080"/>
        <v>6項　雑入</v>
      </c>
      <c r="AJ978" s="12" t="str">
        <f t="shared" si="1081"/>
        <v>10目　幼稚園施設収入</v>
      </c>
      <c r="AK978" s="12">
        <f t="shared" si="1082"/>
        <v>0</v>
      </c>
      <c r="AM978" s="12" t="str">
        <f t="shared" si="1083"/>
        <v>22款　諸収入6項　雑入10目　幼稚園施設収入</v>
      </c>
      <c r="AP978" s="12" t="str">
        <f t="shared" si="1084"/>
        <v>22款　諸収入6項　雑入10目　幼稚園施設収入</v>
      </c>
      <c r="AQ978" s="9" t="str">
        <f t="shared" si="1085"/>
        <v>22款　諸収入6項　雑入10目　幼稚園施設収入</v>
      </c>
    </row>
    <row r="979" spans="1:43" ht="39.6">
      <c r="A979" s="90">
        <f t="shared" si="1095"/>
        <v>972</v>
      </c>
      <c r="B979" s="45"/>
      <c r="C979" s="45"/>
      <c r="D979" s="44"/>
      <c r="E979" s="107" t="s">
        <v>399</v>
      </c>
      <c r="F979" s="46" t="s">
        <v>872</v>
      </c>
      <c r="G979" s="47" t="s">
        <v>614</v>
      </c>
      <c r="H979" s="41">
        <v>2196660</v>
      </c>
      <c r="I979" s="41"/>
      <c r="J979" s="41">
        <f t="shared" si="1078"/>
        <v>-2196660</v>
      </c>
      <c r="K979" s="42"/>
      <c r="L979" s="121"/>
      <c r="M979" s="115" t="str">
        <f t="shared" si="1077"/>
        <v/>
      </c>
      <c r="N979" s="29" t="str">
        <f t="shared" si="1072"/>
        <v>-</v>
      </c>
      <c r="O979" s="29" t="str">
        <f t="shared" si="1073"/>
        <v>-</v>
      </c>
      <c r="P979" s="29" t="str">
        <f t="shared" si="1074"/>
        <v>-</v>
      </c>
      <c r="Q979" s="29" t="str">
        <f t="shared" si="1075"/>
        <v>節</v>
      </c>
      <c r="R979" s="29" t="str">
        <f t="shared" si="1076"/>
        <v>事項</v>
      </c>
      <c r="U979" s="9" t="s">
        <v>1098</v>
      </c>
      <c r="V979" s="136" t="str">
        <f t="shared" si="1086"/>
        <v>こども
青少年局</v>
      </c>
      <c r="X979" s="9">
        <f t="shared" si="1087"/>
        <v>1</v>
      </c>
      <c r="Y979" s="9">
        <f t="shared" si="1088"/>
        <v>1</v>
      </c>
      <c r="Z979" s="9">
        <f t="shared" si="1089"/>
        <v>2</v>
      </c>
      <c r="AA979" s="9">
        <f t="shared" si="1090"/>
        <v>2</v>
      </c>
      <c r="AB979" s="11" t="str">
        <f t="shared" si="1091"/>
        <v xml:space="preserve">③
</v>
      </c>
      <c r="AD979" s="43">
        <f t="shared" si="1092"/>
        <v>0</v>
      </c>
      <c r="AE979" s="43">
        <f t="shared" si="1093"/>
        <v>9.5</v>
      </c>
      <c r="AF979" s="43">
        <f t="shared" si="1094"/>
        <v>18</v>
      </c>
      <c r="AH979" s="12" t="str">
        <f t="shared" si="1079"/>
        <v>22款　諸収入</v>
      </c>
      <c r="AI979" s="12" t="str">
        <f t="shared" si="1080"/>
        <v>6項　雑入</v>
      </c>
      <c r="AJ979" s="12" t="str">
        <f t="shared" si="1081"/>
        <v>10目　幼稚園施設収入</v>
      </c>
      <c r="AK979" s="12" t="str">
        <f t="shared" si="1082"/>
        <v>1節　幼稚園施設収入</v>
      </c>
      <c r="AM979" s="12" t="str">
        <f t="shared" si="1083"/>
        <v>22款　諸収入6項　雑入10目　幼稚園施設収入1節　幼稚園施設収入</v>
      </c>
      <c r="AP979" s="12" t="str">
        <f t="shared" si="1084"/>
        <v>22款　諸収入6項　雑入10目　幼稚園施設収入1節　幼稚園施設収入</v>
      </c>
      <c r="AQ979" s="9" t="str">
        <f t="shared" si="1085"/>
        <v>22款　諸収入6項　雑入10目　幼稚園施設収入1節　幼稚園施設収入こども
青少年局</v>
      </c>
    </row>
    <row r="980" spans="1:43" ht="26.4">
      <c r="A980" s="90">
        <f t="shared" si="1095"/>
        <v>973</v>
      </c>
      <c r="B980" s="45"/>
      <c r="C980" s="45"/>
      <c r="D980" s="331" t="s">
        <v>400</v>
      </c>
      <c r="E980" s="333"/>
      <c r="F980" s="46"/>
      <c r="G980" s="47"/>
      <c r="H980" s="41">
        <f>SUM(H981:H982)</f>
        <v>1610207</v>
      </c>
      <c r="I980" s="41">
        <f>SUM(I981:I982)</f>
        <v>0</v>
      </c>
      <c r="J980" s="41">
        <f t="shared" si="1078"/>
        <v>-1610207</v>
      </c>
      <c r="K980" s="42"/>
      <c r="L980" s="121"/>
      <c r="M980" s="115" t="str">
        <f t="shared" si="1077"/>
        <v/>
      </c>
      <c r="N980" s="29" t="str">
        <f t="shared" si="1072"/>
        <v>-</v>
      </c>
      <c r="O980" s="29" t="str">
        <f t="shared" si="1073"/>
        <v>-</v>
      </c>
      <c r="P980" s="29" t="str">
        <f t="shared" si="1074"/>
        <v>目</v>
      </c>
      <c r="Q980" s="29" t="str">
        <f t="shared" si="1075"/>
        <v>-</v>
      </c>
      <c r="R980" s="29" t="str">
        <f t="shared" si="1076"/>
        <v>-</v>
      </c>
      <c r="U980" s="9" t="s">
        <v>1098</v>
      </c>
      <c r="V980" s="136" t="str">
        <f t="shared" si="1086"/>
        <v/>
      </c>
      <c r="X980" s="9">
        <f t="shared" si="1087"/>
        <v>1</v>
      </c>
      <c r="Y980" s="9">
        <f t="shared" si="1088"/>
        <v>1</v>
      </c>
      <c r="Z980" s="9">
        <f t="shared" si="1089"/>
        <v>1</v>
      </c>
      <c r="AA980" s="9">
        <f t="shared" si="1090"/>
        <v>1</v>
      </c>
      <c r="AB980" s="11" t="str">
        <f t="shared" si="1091"/>
        <v xml:space="preserve">②
</v>
      </c>
      <c r="AD980" s="43">
        <f t="shared" si="1092"/>
        <v>12</v>
      </c>
      <c r="AE980" s="43">
        <f t="shared" si="1093"/>
        <v>0</v>
      </c>
      <c r="AF980" s="43">
        <f t="shared" si="1094"/>
        <v>0</v>
      </c>
      <c r="AH980" s="12" t="str">
        <f t="shared" si="1079"/>
        <v>22款　諸収入</v>
      </c>
      <c r="AI980" s="12" t="str">
        <f t="shared" si="1080"/>
        <v>6項　雑入</v>
      </c>
      <c r="AJ980" s="12" t="str">
        <f t="shared" si="1081"/>
        <v>11目　廃棄物処理事業収入</v>
      </c>
      <c r="AK980" s="12">
        <f t="shared" si="1082"/>
        <v>0</v>
      </c>
      <c r="AM980" s="12" t="str">
        <f t="shared" si="1083"/>
        <v>22款　諸収入6項　雑入11目　廃棄物処理事業収入</v>
      </c>
      <c r="AP980" s="12" t="str">
        <f t="shared" si="1084"/>
        <v>22款　諸収入6項　雑入11目　廃棄物処理事業収入</v>
      </c>
      <c r="AQ980" s="9" t="str">
        <f t="shared" si="1085"/>
        <v>22款　諸収入6項　雑入11目　廃棄物処理事業収入</v>
      </c>
    </row>
    <row r="981" spans="1:43" ht="26.4">
      <c r="A981" s="90">
        <f t="shared" si="1095"/>
        <v>974</v>
      </c>
      <c r="B981" s="45"/>
      <c r="C981" s="45"/>
      <c r="D981" s="45"/>
      <c r="E981" s="108" t="s">
        <v>401</v>
      </c>
      <c r="F981" s="93" t="s">
        <v>644</v>
      </c>
      <c r="G981" s="94" t="s">
        <v>98</v>
      </c>
      <c r="H981" s="51">
        <v>310356</v>
      </c>
      <c r="I981" s="51"/>
      <c r="J981" s="51">
        <f t="shared" si="1078"/>
        <v>-310356</v>
      </c>
      <c r="K981" s="92"/>
      <c r="L981" s="122"/>
      <c r="M981" s="115" t="str">
        <f t="shared" si="1077"/>
        <v/>
      </c>
      <c r="N981" s="29" t="str">
        <f t="shared" si="1072"/>
        <v>-</v>
      </c>
      <c r="O981" s="29" t="str">
        <f t="shared" si="1073"/>
        <v>-</v>
      </c>
      <c r="P981" s="29" t="str">
        <f t="shared" si="1074"/>
        <v>-</v>
      </c>
      <c r="Q981" s="29" t="str">
        <f t="shared" si="1075"/>
        <v>節</v>
      </c>
      <c r="R981" s="29" t="str">
        <f t="shared" si="1076"/>
        <v>事項</v>
      </c>
      <c r="U981" s="9" t="s">
        <v>1098</v>
      </c>
      <c r="V981" s="136" t="str">
        <f t="shared" si="1086"/>
        <v>環境局</v>
      </c>
      <c r="X981" s="9">
        <f t="shared" si="1087"/>
        <v>1</v>
      </c>
      <c r="Y981" s="9">
        <f t="shared" si="1088"/>
        <v>1</v>
      </c>
      <c r="Z981" s="9">
        <f t="shared" si="1089"/>
        <v>1</v>
      </c>
      <c r="AA981" s="9">
        <f t="shared" si="1090"/>
        <v>1</v>
      </c>
      <c r="AB981" s="11" t="str">
        <f t="shared" si="1091"/>
        <v xml:space="preserve">②
</v>
      </c>
      <c r="AD981" s="43">
        <f t="shared" si="1092"/>
        <v>0</v>
      </c>
      <c r="AE981" s="43">
        <f t="shared" si="1093"/>
        <v>9.5</v>
      </c>
      <c r="AF981" s="43">
        <f t="shared" si="1094"/>
        <v>10</v>
      </c>
      <c r="AH981" s="12" t="str">
        <f t="shared" si="1079"/>
        <v>22款　諸収入</v>
      </c>
      <c r="AI981" s="12" t="str">
        <f t="shared" si="1080"/>
        <v>6項　雑入</v>
      </c>
      <c r="AJ981" s="12" t="str">
        <f t="shared" si="1081"/>
        <v>11目　廃棄物処理事業収入</v>
      </c>
      <c r="AK981" s="12" t="str">
        <f t="shared" si="1082"/>
        <v>1節　廃棄物処理収入</v>
      </c>
      <c r="AM981" s="12" t="str">
        <f t="shared" si="1083"/>
        <v>22款　諸収入6項　雑入11目　廃棄物処理事業収入1節　廃棄物処理収入</v>
      </c>
      <c r="AP981" s="12" t="str">
        <f t="shared" si="1084"/>
        <v>22款　諸収入6項　雑入11目　廃棄物処理事業収入1節　廃棄物処理収入</v>
      </c>
      <c r="AQ981" s="9" t="str">
        <f t="shared" si="1085"/>
        <v>22款　諸収入6項　雑入11目　廃棄物処理事業収入1節　廃棄物処理収入環境局</v>
      </c>
    </row>
    <row r="982" spans="1:43" ht="52.8">
      <c r="A982" s="90">
        <f t="shared" si="1095"/>
        <v>975</v>
      </c>
      <c r="B982" s="45"/>
      <c r="C982" s="45"/>
      <c r="D982" s="45"/>
      <c r="E982" s="107" t="s">
        <v>402</v>
      </c>
      <c r="F982" s="46" t="s">
        <v>841</v>
      </c>
      <c r="G982" s="47" t="s">
        <v>98</v>
      </c>
      <c r="H982" s="41">
        <v>1299851</v>
      </c>
      <c r="I982" s="41"/>
      <c r="J982" s="41">
        <f t="shared" si="1078"/>
        <v>-1299851</v>
      </c>
      <c r="K982" s="42"/>
      <c r="L982" s="121"/>
      <c r="M982" s="115" t="str">
        <f t="shared" si="1077"/>
        <v/>
      </c>
      <c r="N982" s="29" t="str">
        <f t="shared" si="1072"/>
        <v>-</v>
      </c>
      <c r="O982" s="29" t="str">
        <f t="shared" si="1073"/>
        <v>-</v>
      </c>
      <c r="P982" s="29" t="str">
        <f t="shared" si="1074"/>
        <v>-</v>
      </c>
      <c r="Q982" s="29" t="str">
        <f t="shared" si="1075"/>
        <v>節</v>
      </c>
      <c r="R982" s="29" t="str">
        <f t="shared" si="1076"/>
        <v>事項</v>
      </c>
      <c r="U982" s="9" t="s">
        <v>1098</v>
      </c>
      <c r="V982" s="136" t="str">
        <f t="shared" si="1086"/>
        <v>環境局</v>
      </c>
      <c r="X982" s="9">
        <f t="shared" si="1087"/>
        <v>1</v>
      </c>
      <c r="Y982" s="9">
        <f t="shared" si="1088"/>
        <v>1</v>
      </c>
      <c r="Z982" s="9">
        <f t="shared" si="1089"/>
        <v>3</v>
      </c>
      <c r="AA982" s="9">
        <f t="shared" si="1090"/>
        <v>3</v>
      </c>
      <c r="AB982" s="11" t="str">
        <f t="shared" si="1091"/>
        <v xml:space="preserve">④
</v>
      </c>
      <c r="AD982" s="43">
        <f t="shared" si="1092"/>
        <v>0</v>
      </c>
      <c r="AE982" s="43">
        <f t="shared" si="1093"/>
        <v>11.5</v>
      </c>
      <c r="AF982" s="43">
        <f t="shared" si="1094"/>
        <v>40</v>
      </c>
      <c r="AH982" s="12" t="str">
        <f t="shared" si="1079"/>
        <v>22款　諸収入</v>
      </c>
      <c r="AI982" s="12" t="str">
        <f t="shared" si="1080"/>
        <v>6項　雑入</v>
      </c>
      <c r="AJ982" s="12" t="str">
        <f t="shared" si="1081"/>
        <v>11目　廃棄物処理事業収入</v>
      </c>
      <c r="AK982" s="12" t="str">
        <f t="shared" si="1082"/>
        <v>2節　廃棄物処理事業収入</v>
      </c>
      <c r="AM982" s="12" t="str">
        <f t="shared" si="1083"/>
        <v>22款　諸収入6項　雑入11目　廃棄物処理事業収入2節　廃棄物処理事業収入</v>
      </c>
      <c r="AP982" s="12" t="str">
        <f t="shared" si="1084"/>
        <v>22款　諸収入6項　雑入11目　廃棄物処理事業収入2節　廃棄物処理事業収入</v>
      </c>
      <c r="AQ982" s="9" t="str">
        <f t="shared" si="1085"/>
        <v>22款　諸収入6項　雑入11目　廃棄物処理事業収入2節　廃棄物処理事業収入環境局</v>
      </c>
    </row>
    <row r="983" spans="1:43" ht="26.4">
      <c r="A983" s="90">
        <f t="shared" si="1095"/>
        <v>976</v>
      </c>
      <c r="B983" s="45"/>
      <c r="C983" s="45"/>
      <c r="D983" s="331" t="s">
        <v>933</v>
      </c>
      <c r="E983" s="333"/>
      <c r="F983" s="46"/>
      <c r="G983" s="47"/>
      <c r="H983" s="41">
        <f>SUM(H984)</f>
        <v>24511</v>
      </c>
      <c r="I983" s="41">
        <f>SUM(I984)</f>
        <v>0</v>
      </c>
      <c r="J983" s="41">
        <f t="shared" si="1078"/>
        <v>-24511</v>
      </c>
      <c r="K983" s="42"/>
      <c r="L983" s="121"/>
      <c r="M983" s="115" t="str">
        <f t="shared" si="1077"/>
        <v/>
      </c>
      <c r="N983" s="29" t="str">
        <f t="shared" si="1072"/>
        <v>-</v>
      </c>
      <c r="O983" s="29" t="str">
        <f t="shared" si="1073"/>
        <v>-</v>
      </c>
      <c r="P983" s="29" t="str">
        <f t="shared" si="1074"/>
        <v>目</v>
      </c>
      <c r="Q983" s="29" t="str">
        <f t="shared" si="1075"/>
        <v>-</v>
      </c>
      <c r="R983" s="29" t="str">
        <f t="shared" si="1076"/>
        <v>-</v>
      </c>
      <c r="U983" s="9" t="s">
        <v>1098</v>
      </c>
      <c r="V983" s="136" t="str">
        <f t="shared" si="1086"/>
        <v/>
      </c>
      <c r="X983" s="9">
        <f t="shared" si="1087"/>
        <v>1</v>
      </c>
      <c r="Y983" s="9">
        <f t="shared" si="1088"/>
        <v>1</v>
      </c>
      <c r="Z983" s="9">
        <f t="shared" si="1089"/>
        <v>1</v>
      </c>
      <c r="AA983" s="9">
        <f t="shared" si="1090"/>
        <v>1</v>
      </c>
      <c r="AB983" s="11" t="str">
        <f t="shared" si="1091"/>
        <v xml:space="preserve">②
</v>
      </c>
      <c r="AD983" s="43">
        <f t="shared" si="1092"/>
        <v>9</v>
      </c>
      <c r="AE983" s="43">
        <f t="shared" si="1093"/>
        <v>0</v>
      </c>
      <c r="AF983" s="43">
        <f t="shared" si="1094"/>
        <v>0</v>
      </c>
      <c r="AH983" s="12" t="str">
        <f t="shared" si="1079"/>
        <v>22款　諸収入</v>
      </c>
      <c r="AI983" s="12" t="str">
        <f t="shared" si="1080"/>
        <v>6項　雑入</v>
      </c>
      <c r="AJ983" s="12" t="str">
        <f t="shared" si="1081"/>
        <v>12目　斎場霊園収入</v>
      </c>
      <c r="AK983" s="12">
        <f t="shared" si="1082"/>
        <v>0</v>
      </c>
      <c r="AM983" s="12" t="str">
        <f t="shared" si="1083"/>
        <v>22款　諸収入6項　雑入12目　斎場霊園収入</v>
      </c>
      <c r="AP983" s="12" t="str">
        <f t="shared" si="1084"/>
        <v>22款　諸収入6項　雑入12目　斎場霊園収入</v>
      </c>
      <c r="AQ983" s="9" t="str">
        <f t="shared" si="1085"/>
        <v>22款　諸収入6項　雑入12目　斎場霊園収入</v>
      </c>
    </row>
    <row r="984" spans="1:43" ht="26.4">
      <c r="A984" s="90">
        <f t="shared" si="1095"/>
        <v>977</v>
      </c>
      <c r="B984" s="45"/>
      <c r="C984" s="45"/>
      <c r="D984" s="44"/>
      <c r="E984" s="107" t="s">
        <v>934</v>
      </c>
      <c r="F984" s="46" t="s">
        <v>1058</v>
      </c>
      <c r="G984" s="47" t="s">
        <v>964</v>
      </c>
      <c r="H984" s="41">
        <v>24511</v>
      </c>
      <c r="I984" s="41"/>
      <c r="J984" s="41">
        <f t="shared" si="1078"/>
        <v>-24511</v>
      </c>
      <c r="K984" s="42"/>
      <c r="L984" s="121"/>
      <c r="M984" s="115" t="str">
        <f t="shared" si="1077"/>
        <v/>
      </c>
      <c r="N984" s="29" t="str">
        <f t="shared" si="1072"/>
        <v>-</v>
      </c>
      <c r="O984" s="29" t="str">
        <f t="shared" si="1073"/>
        <v>-</v>
      </c>
      <c r="P984" s="29" t="str">
        <f t="shared" si="1074"/>
        <v>-</v>
      </c>
      <c r="Q984" s="29" t="str">
        <f t="shared" si="1075"/>
        <v>節</v>
      </c>
      <c r="R984" s="29" t="str">
        <f t="shared" si="1076"/>
        <v>事項</v>
      </c>
      <c r="U984" s="9" t="s">
        <v>1098</v>
      </c>
      <c r="V984" s="136" t="str">
        <f t="shared" si="1086"/>
        <v>環境局</v>
      </c>
      <c r="X984" s="9">
        <f t="shared" si="1087"/>
        <v>1</v>
      </c>
      <c r="Y984" s="9">
        <f t="shared" si="1088"/>
        <v>1</v>
      </c>
      <c r="Z984" s="9">
        <f t="shared" si="1089"/>
        <v>1</v>
      </c>
      <c r="AA984" s="9">
        <f t="shared" si="1090"/>
        <v>1</v>
      </c>
      <c r="AB984" s="11" t="str">
        <f t="shared" si="1091"/>
        <v xml:space="preserve">②
</v>
      </c>
      <c r="AD984" s="43">
        <f t="shared" si="1092"/>
        <v>0</v>
      </c>
      <c r="AE984" s="43">
        <f t="shared" si="1093"/>
        <v>8.5</v>
      </c>
      <c r="AF984" s="43">
        <f t="shared" si="1094"/>
        <v>12</v>
      </c>
      <c r="AH984" s="12" t="str">
        <f t="shared" si="1079"/>
        <v>22款　諸収入</v>
      </c>
      <c r="AI984" s="12" t="str">
        <f t="shared" si="1080"/>
        <v>6項　雑入</v>
      </c>
      <c r="AJ984" s="12" t="str">
        <f t="shared" si="1081"/>
        <v>12目　斎場霊園収入</v>
      </c>
      <c r="AK984" s="12" t="str">
        <f t="shared" si="1082"/>
        <v>1節　斎場霊園収入</v>
      </c>
      <c r="AM984" s="12" t="str">
        <f t="shared" si="1083"/>
        <v>22款　諸収入6項　雑入12目　斎場霊園収入1節　斎場霊園収入</v>
      </c>
      <c r="AP984" s="12" t="str">
        <f t="shared" si="1084"/>
        <v>22款　諸収入6項　雑入12目　斎場霊園収入1節　斎場霊園収入</v>
      </c>
      <c r="AQ984" s="9" t="str">
        <f t="shared" si="1085"/>
        <v>22款　諸収入6項　雑入12目　斎場霊園収入1節　斎場霊園収入環境局</v>
      </c>
    </row>
    <row r="985" spans="1:43" ht="39.6">
      <c r="A985" s="90">
        <f t="shared" si="1095"/>
        <v>978</v>
      </c>
      <c r="B985" s="45"/>
      <c r="C985" s="45"/>
      <c r="D985" s="331" t="s">
        <v>935</v>
      </c>
      <c r="E985" s="333"/>
      <c r="F985" s="46"/>
      <c r="G985" s="47"/>
      <c r="H985" s="41">
        <f>SUM(H986)</f>
        <v>293000</v>
      </c>
      <c r="I985" s="41">
        <f>SUM(I986)</f>
        <v>0</v>
      </c>
      <c r="J985" s="41">
        <f t="shared" si="1078"/>
        <v>-293000</v>
      </c>
      <c r="K985" s="42"/>
      <c r="L985" s="121"/>
      <c r="M985" s="115" t="str">
        <f t="shared" si="1077"/>
        <v/>
      </c>
      <c r="N985" s="29" t="str">
        <f t="shared" si="1072"/>
        <v>-</v>
      </c>
      <c r="O985" s="29" t="str">
        <f t="shared" si="1073"/>
        <v>-</v>
      </c>
      <c r="P985" s="29" t="str">
        <f t="shared" si="1074"/>
        <v>目</v>
      </c>
      <c r="Q985" s="29" t="str">
        <f t="shared" si="1075"/>
        <v>-</v>
      </c>
      <c r="R985" s="29" t="str">
        <f t="shared" si="1076"/>
        <v>-</v>
      </c>
      <c r="U985" s="9" t="s">
        <v>1098</v>
      </c>
      <c r="V985" s="136" t="str">
        <f t="shared" si="1086"/>
        <v/>
      </c>
      <c r="X985" s="9">
        <f t="shared" si="1087"/>
        <v>2</v>
      </c>
      <c r="Y985" s="9">
        <f t="shared" si="1088"/>
        <v>1</v>
      </c>
      <c r="Z985" s="9">
        <f t="shared" si="1089"/>
        <v>1</v>
      </c>
      <c r="AA985" s="9">
        <f t="shared" si="1090"/>
        <v>2</v>
      </c>
      <c r="AB985" s="11" t="str">
        <f t="shared" si="1091"/>
        <v xml:space="preserve">③
</v>
      </c>
      <c r="AD985" s="43">
        <f t="shared" si="1092"/>
        <v>17</v>
      </c>
      <c r="AE985" s="43">
        <f t="shared" si="1093"/>
        <v>0</v>
      </c>
      <c r="AF985" s="43">
        <f t="shared" si="1094"/>
        <v>0</v>
      </c>
      <c r="AH985" s="12" t="str">
        <f t="shared" si="1079"/>
        <v>22款　諸収入</v>
      </c>
      <c r="AI985" s="12" t="str">
        <f t="shared" si="1080"/>
        <v>6項　雑入</v>
      </c>
      <c r="AJ985" s="12" t="str">
        <f t="shared" si="1081"/>
        <v>13目　信用保証協会補助金返還金収入</v>
      </c>
      <c r="AK985" s="12">
        <f t="shared" si="1082"/>
        <v>0</v>
      </c>
      <c r="AM985" s="12" t="str">
        <f t="shared" si="1083"/>
        <v>22款　諸収入6項　雑入13目　信用保証協会補助金返還金収入</v>
      </c>
      <c r="AP985" s="12" t="str">
        <f t="shared" si="1084"/>
        <v>22款　諸収入6項　雑入13目　信用保証協会補助金返還金収入</v>
      </c>
      <c r="AQ985" s="9" t="str">
        <f t="shared" si="1085"/>
        <v>22款　諸収入6項　雑入13目　信用保証協会補助金返還金収入</v>
      </c>
    </row>
    <row r="986" spans="1:43" ht="39.6">
      <c r="A986" s="90">
        <f t="shared" si="1095"/>
        <v>979</v>
      </c>
      <c r="B986" s="45"/>
      <c r="C986" s="45"/>
      <c r="D986" s="44"/>
      <c r="E986" s="107" t="s">
        <v>403</v>
      </c>
      <c r="F986" s="107" t="s">
        <v>455</v>
      </c>
      <c r="G986" s="47" t="s">
        <v>101</v>
      </c>
      <c r="H986" s="41">
        <v>293000</v>
      </c>
      <c r="I986" s="41"/>
      <c r="J986" s="41">
        <f t="shared" si="1078"/>
        <v>-293000</v>
      </c>
      <c r="K986" s="42"/>
      <c r="L986" s="121"/>
      <c r="M986" s="115" t="str">
        <f t="shared" si="1077"/>
        <v/>
      </c>
      <c r="N986" s="29" t="str">
        <f t="shared" si="1072"/>
        <v>-</v>
      </c>
      <c r="O986" s="29" t="str">
        <f t="shared" si="1073"/>
        <v>-</v>
      </c>
      <c r="P986" s="29" t="str">
        <f t="shared" si="1074"/>
        <v>-</v>
      </c>
      <c r="Q986" s="29" t="str">
        <f t="shared" si="1075"/>
        <v>節</v>
      </c>
      <c r="R986" s="29" t="str">
        <f t="shared" si="1076"/>
        <v>事項</v>
      </c>
      <c r="U986" s="9" t="s">
        <v>1098</v>
      </c>
      <c r="V986" s="136" t="str">
        <f t="shared" si="1086"/>
        <v>経済戦略局</v>
      </c>
      <c r="X986" s="9">
        <f t="shared" si="1087"/>
        <v>1</v>
      </c>
      <c r="Y986" s="9">
        <f t="shared" si="1088"/>
        <v>2</v>
      </c>
      <c r="Z986" s="9">
        <f t="shared" si="1089"/>
        <v>1</v>
      </c>
      <c r="AA986" s="9">
        <f t="shared" si="1090"/>
        <v>2</v>
      </c>
      <c r="AB986" s="11" t="str">
        <f t="shared" si="1091"/>
        <v xml:space="preserve">③
</v>
      </c>
      <c r="AD986" s="43">
        <f t="shared" si="1092"/>
        <v>0</v>
      </c>
      <c r="AE986" s="43">
        <f t="shared" si="1093"/>
        <v>16.5</v>
      </c>
      <c r="AF986" s="43">
        <f t="shared" si="1094"/>
        <v>14</v>
      </c>
      <c r="AH986" s="12" t="str">
        <f t="shared" si="1079"/>
        <v>22款　諸収入</v>
      </c>
      <c r="AI986" s="12" t="str">
        <f t="shared" si="1080"/>
        <v>6項　雑入</v>
      </c>
      <c r="AJ986" s="12" t="str">
        <f t="shared" si="1081"/>
        <v>13目　信用保証協会補助金返還金収入</v>
      </c>
      <c r="AK986" s="12" t="str">
        <f t="shared" si="1082"/>
        <v>1節　信用保証協会補助金返還金収入</v>
      </c>
      <c r="AM986" s="12" t="str">
        <f t="shared" si="1083"/>
        <v>22款　諸収入6項　雑入13目　信用保証協会補助金返還金収入1節　信用保証協会補助金返還金収入</v>
      </c>
      <c r="AP986" s="12" t="str">
        <f t="shared" si="1084"/>
        <v>22款　諸収入6項　雑入13目　信用保証協会補助金返還金収入1節　信用保証協会補助金返還金収入</v>
      </c>
      <c r="AQ986" s="9" t="str">
        <f t="shared" si="1085"/>
        <v>22款　諸収入6項　雑入13目　信用保証協会補助金返還金収入1節　信用保証協会補助金返還金収入経済戦略局</v>
      </c>
    </row>
    <row r="987" spans="1:43" ht="26.4">
      <c r="A987" s="90">
        <f t="shared" si="1095"/>
        <v>980</v>
      </c>
      <c r="B987" s="45"/>
      <c r="C987" s="45"/>
      <c r="D987" s="331" t="s">
        <v>936</v>
      </c>
      <c r="E987" s="333"/>
      <c r="F987" s="46"/>
      <c r="G987" s="47"/>
      <c r="H987" s="41">
        <f>SUM(H988)</f>
        <v>42574</v>
      </c>
      <c r="I987" s="41">
        <f>SUM(I988)</f>
        <v>0</v>
      </c>
      <c r="J987" s="41">
        <f t="shared" si="1078"/>
        <v>-42574</v>
      </c>
      <c r="K987" s="42"/>
      <c r="L987" s="121"/>
      <c r="M987" s="115" t="str">
        <f t="shared" si="1077"/>
        <v/>
      </c>
      <c r="N987" s="29" t="str">
        <f t="shared" si="1072"/>
        <v>-</v>
      </c>
      <c r="O987" s="29" t="str">
        <f t="shared" si="1073"/>
        <v>-</v>
      </c>
      <c r="P987" s="29" t="str">
        <f t="shared" si="1074"/>
        <v>目</v>
      </c>
      <c r="Q987" s="29" t="str">
        <f t="shared" si="1075"/>
        <v>-</v>
      </c>
      <c r="R987" s="29" t="str">
        <f t="shared" si="1076"/>
        <v>-</v>
      </c>
      <c r="U987" s="9" t="s">
        <v>1098</v>
      </c>
      <c r="V987" s="136" t="str">
        <f t="shared" si="1086"/>
        <v/>
      </c>
      <c r="X987" s="9">
        <f t="shared" si="1087"/>
        <v>1</v>
      </c>
      <c r="Y987" s="9">
        <f t="shared" si="1088"/>
        <v>1</v>
      </c>
      <c r="Z987" s="9">
        <f t="shared" si="1089"/>
        <v>1</v>
      </c>
      <c r="AA987" s="9">
        <f t="shared" si="1090"/>
        <v>1</v>
      </c>
      <c r="AB987" s="11" t="str">
        <f t="shared" si="1091"/>
        <v xml:space="preserve">②
</v>
      </c>
      <c r="AD987" s="43">
        <f t="shared" si="1092"/>
        <v>11</v>
      </c>
      <c r="AE987" s="43">
        <f t="shared" si="1093"/>
        <v>0</v>
      </c>
      <c r="AF987" s="43">
        <f t="shared" si="1094"/>
        <v>0</v>
      </c>
      <c r="AH987" s="12" t="str">
        <f t="shared" si="1079"/>
        <v>22款　諸収入</v>
      </c>
      <c r="AI987" s="12" t="str">
        <f t="shared" si="1080"/>
        <v>6項　雑入</v>
      </c>
      <c r="AJ987" s="12" t="str">
        <f t="shared" si="1081"/>
        <v>14目　都市計画事業収入</v>
      </c>
      <c r="AK987" s="12">
        <f t="shared" si="1082"/>
        <v>0</v>
      </c>
      <c r="AM987" s="12" t="str">
        <f t="shared" si="1083"/>
        <v>22款　諸収入6項　雑入14目　都市計画事業収入</v>
      </c>
      <c r="AP987" s="12" t="str">
        <f t="shared" si="1084"/>
        <v>22款　諸収入6項　雑入14目　都市計画事業収入</v>
      </c>
      <c r="AQ987" s="9" t="str">
        <f t="shared" si="1085"/>
        <v>22款　諸収入6項　雑入14目　都市計画事業収入</v>
      </c>
    </row>
    <row r="988" spans="1:43" ht="26.4">
      <c r="A988" s="90">
        <f t="shared" si="1095"/>
        <v>981</v>
      </c>
      <c r="B988" s="45"/>
      <c r="C988" s="45"/>
      <c r="D988" s="44"/>
      <c r="E988" s="107" t="s">
        <v>404</v>
      </c>
      <c r="F988" s="107" t="s">
        <v>645</v>
      </c>
      <c r="G988" s="47" t="s">
        <v>111</v>
      </c>
      <c r="H988" s="41">
        <v>42574</v>
      </c>
      <c r="I988" s="41"/>
      <c r="J988" s="41">
        <f t="shared" si="1078"/>
        <v>-42574</v>
      </c>
      <c r="K988" s="42"/>
      <c r="L988" s="121"/>
      <c r="M988" s="115" t="str">
        <f t="shared" si="1077"/>
        <v/>
      </c>
      <c r="N988" s="29" t="str">
        <f t="shared" si="1072"/>
        <v>-</v>
      </c>
      <c r="O988" s="29" t="str">
        <f t="shared" si="1073"/>
        <v>-</v>
      </c>
      <c r="P988" s="29" t="str">
        <f t="shared" si="1074"/>
        <v>-</v>
      </c>
      <c r="Q988" s="29" t="str">
        <f t="shared" si="1075"/>
        <v>節</v>
      </c>
      <c r="R988" s="29" t="str">
        <f t="shared" si="1076"/>
        <v>事項</v>
      </c>
      <c r="U988" s="9" t="s">
        <v>1098</v>
      </c>
      <c r="V988" s="136" t="str">
        <f t="shared" si="1086"/>
        <v>都市整備局</v>
      </c>
      <c r="X988" s="9">
        <f t="shared" si="1087"/>
        <v>1</v>
      </c>
      <c r="Y988" s="9">
        <f t="shared" si="1088"/>
        <v>1</v>
      </c>
      <c r="Z988" s="9">
        <f t="shared" si="1089"/>
        <v>1</v>
      </c>
      <c r="AA988" s="9">
        <f t="shared" si="1090"/>
        <v>1</v>
      </c>
      <c r="AB988" s="11" t="str">
        <f t="shared" si="1091"/>
        <v xml:space="preserve">②
</v>
      </c>
      <c r="AD988" s="43">
        <f t="shared" si="1092"/>
        <v>0</v>
      </c>
      <c r="AE988" s="43">
        <f t="shared" si="1093"/>
        <v>9.5</v>
      </c>
      <c r="AF988" s="43">
        <f t="shared" si="1094"/>
        <v>16</v>
      </c>
      <c r="AH988" s="12" t="str">
        <f t="shared" si="1079"/>
        <v>22款　諸収入</v>
      </c>
      <c r="AI988" s="12" t="str">
        <f t="shared" si="1080"/>
        <v>6項　雑入</v>
      </c>
      <c r="AJ988" s="12" t="str">
        <f t="shared" si="1081"/>
        <v>14目　都市計画事業収入</v>
      </c>
      <c r="AK988" s="12" t="str">
        <f t="shared" si="1082"/>
        <v>1節　換地清算金収入</v>
      </c>
      <c r="AM988" s="12" t="str">
        <f t="shared" si="1083"/>
        <v>22款　諸収入6項　雑入14目　都市計画事業収入1節　換地清算金収入</v>
      </c>
      <c r="AP988" s="12" t="str">
        <f t="shared" si="1084"/>
        <v>22款　諸収入6項　雑入14目　都市計画事業収入1節　換地清算金収入</v>
      </c>
      <c r="AQ988" s="9" t="str">
        <f t="shared" si="1085"/>
        <v>22款　諸収入6項　雑入14目　都市計画事業収入1節　換地清算金収入都市整備局</v>
      </c>
    </row>
    <row r="989" spans="1:43" ht="26.4">
      <c r="A989" s="90">
        <f t="shared" si="1095"/>
        <v>982</v>
      </c>
      <c r="B989" s="45"/>
      <c r="C989" s="45"/>
      <c r="D989" s="331" t="s">
        <v>937</v>
      </c>
      <c r="E989" s="333"/>
      <c r="F989" s="46"/>
      <c r="G989" s="47"/>
      <c r="H989" s="41">
        <f>SUM(H990)</f>
        <v>53069</v>
      </c>
      <c r="I989" s="41">
        <f>SUM(I990)</f>
        <v>0</v>
      </c>
      <c r="J989" s="41">
        <f t="shared" si="1078"/>
        <v>-53069</v>
      </c>
      <c r="K989" s="42"/>
      <c r="L989" s="121"/>
      <c r="M989" s="115" t="str">
        <f t="shared" si="1077"/>
        <v/>
      </c>
      <c r="N989" s="29" t="str">
        <f t="shared" si="1072"/>
        <v>-</v>
      </c>
      <c r="O989" s="29" t="str">
        <f t="shared" si="1073"/>
        <v>-</v>
      </c>
      <c r="P989" s="29" t="str">
        <f t="shared" si="1074"/>
        <v>目</v>
      </c>
      <c r="Q989" s="29" t="str">
        <f t="shared" si="1075"/>
        <v>-</v>
      </c>
      <c r="R989" s="29" t="str">
        <f t="shared" si="1076"/>
        <v>-</v>
      </c>
      <c r="U989" s="9" t="s">
        <v>1098</v>
      </c>
      <c r="V989" s="136" t="str">
        <f t="shared" si="1086"/>
        <v/>
      </c>
      <c r="X989" s="9">
        <f t="shared" si="1087"/>
        <v>1</v>
      </c>
      <c r="Y989" s="9">
        <f t="shared" si="1088"/>
        <v>1</v>
      </c>
      <c r="Z989" s="9">
        <f t="shared" si="1089"/>
        <v>1</v>
      </c>
      <c r="AA989" s="9">
        <f t="shared" si="1090"/>
        <v>1</v>
      </c>
      <c r="AB989" s="11" t="str">
        <f t="shared" si="1091"/>
        <v xml:space="preserve">②
</v>
      </c>
      <c r="AD989" s="43">
        <f t="shared" si="1092"/>
        <v>13</v>
      </c>
      <c r="AE989" s="43">
        <f t="shared" si="1093"/>
        <v>0</v>
      </c>
      <c r="AF989" s="43">
        <f t="shared" si="1094"/>
        <v>0</v>
      </c>
      <c r="AH989" s="12" t="str">
        <f t="shared" si="1079"/>
        <v>22款　諸収入</v>
      </c>
      <c r="AI989" s="12" t="str">
        <f t="shared" si="1080"/>
        <v>6項　雑入</v>
      </c>
      <c r="AJ989" s="12" t="str">
        <f t="shared" si="1081"/>
        <v>15目　港湾環境整備事業収入</v>
      </c>
      <c r="AK989" s="12">
        <f t="shared" si="1082"/>
        <v>0</v>
      </c>
      <c r="AM989" s="12" t="str">
        <f t="shared" si="1083"/>
        <v>22款　諸収入6項　雑入15目　港湾環境整備事業収入</v>
      </c>
      <c r="AP989" s="12" t="str">
        <f t="shared" si="1084"/>
        <v>22款　諸収入6項　雑入15目　港湾環境整備事業収入</v>
      </c>
      <c r="AQ989" s="9" t="str">
        <f t="shared" si="1085"/>
        <v>22款　諸収入6項　雑入15目　港湾環境整備事業収入</v>
      </c>
    </row>
    <row r="990" spans="1:43" ht="26.4">
      <c r="A990" s="90">
        <f t="shared" si="1095"/>
        <v>983</v>
      </c>
      <c r="B990" s="45"/>
      <c r="C990" s="45"/>
      <c r="D990" s="103"/>
      <c r="E990" s="107" t="s">
        <v>895</v>
      </c>
      <c r="F990" s="107" t="s">
        <v>659</v>
      </c>
      <c r="G990" s="47" t="s">
        <v>492</v>
      </c>
      <c r="H990" s="41">
        <v>53069</v>
      </c>
      <c r="I990" s="41"/>
      <c r="J990" s="41">
        <f t="shared" si="1078"/>
        <v>-53069</v>
      </c>
      <c r="K990" s="42"/>
      <c r="L990" s="121"/>
      <c r="M990" s="115" t="str">
        <f t="shared" si="1077"/>
        <v/>
      </c>
      <c r="N990" s="29" t="str">
        <f t="shared" si="1072"/>
        <v>-</v>
      </c>
      <c r="O990" s="29" t="str">
        <f t="shared" si="1073"/>
        <v>-</v>
      </c>
      <c r="P990" s="29" t="str">
        <f t="shared" si="1074"/>
        <v>-</v>
      </c>
      <c r="Q990" s="29" t="str">
        <f t="shared" si="1075"/>
        <v>節</v>
      </c>
      <c r="R990" s="29" t="str">
        <f t="shared" si="1076"/>
        <v>事項</v>
      </c>
      <c r="U990" s="9" t="s">
        <v>1098</v>
      </c>
      <c r="V990" s="136" t="str">
        <f t="shared" si="1086"/>
        <v>港湾局</v>
      </c>
      <c r="X990" s="9">
        <f t="shared" si="1087"/>
        <v>1</v>
      </c>
      <c r="Y990" s="9">
        <f t="shared" si="1088"/>
        <v>1</v>
      </c>
      <c r="Z990" s="9">
        <f t="shared" si="1089"/>
        <v>1</v>
      </c>
      <c r="AA990" s="9">
        <f t="shared" si="1090"/>
        <v>1</v>
      </c>
      <c r="AB990" s="11" t="str">
        <f t="shared" si="1091"/>
        <v xml:space="preserve">②
</v>
      </c>
      <c r="AD990" s="43">
        <f t="shared" si="1092"/>
        <v>0</v>
      </c>
      <c r="AE990" s="43">
        <f t="shared" si="1093"/>
        <v>12.5</v>
      </c>
      <c r="AF990" s="43">
        <f t="shared" si="1094"/>
        <v>10</v>
      </c>
      <c r="AH990" s="12" t="str">
        <f t="shared" si="1079"/>
        <v>22款　諸収入</v>
      </c>
      <c r="AI990" s="12" t="str">
        <f t="shared" si="1080"/>
        <v>6項　雑入</v>
      </c>
      <c r="AJ990" s="12" t="str">
        <f t="shared" si="1081"/>
        <v>15目　港湾環境整備事業収入</v>
      </c>
      <c r="AK990" s="12" t="str">
        <f t="shared" si="1082"/>
        <v>1節　港湾環境整備事業収入</v>
      </c>
      <c r="AM990" s="12" t="str">
        <f t="shared" si="1083"/>
        <v>22款　諸収入6項　雑入15目　港湾環境整備事業収入1節　港湾環境整備事業収入</v>
      </c>
      <c r="AP990" s="12" t="str">
        <f t="shared" si="1084"/>
        <v>22款　諸収入6項　雑入15目　港湾環境整備事業収入1節　港湾環境整備事業収入</v>
      </c>
      <c r="AQ990" s="9" t="str">
        <f t="shared" si="1085"/>
        <v>22款　諸収入6項　雑入15目　港湾環境整備事業収入1節　港湾環境整備事業収入港湾局</v>
      </c>
    </row>
    <row r="991" spans="1:43" ht="26.4">
      <c r="A991" s="90">
        <f t="shared" si="1095"/>
        <v>984</v>
      </c>
      <c r="B991" s="45"/>
      <c r="C991" s="45"/>
      <c r="D991" s="331" t="s">
        <v>938</v>
      </c>
      <c r="E991" s="333"/>
      <c r="F991" s="46"/>
      <c r="G991" s="47"/>
      <c r="H991" s="41">
        <f>SUM(H992:H993)</f>
        <v>275060</v>
      </c>
      <c r="I991" s="41">
        <f>SUM(I992:I993)</f>
        <v>296178</v>
      </c>
      <c r="J991" s="41">
        <f t="shared" si="1078"/>
        <v>21118</v>
      </c>
      <c r="K991" s="42"/>
      <c r="L991" s="121"/>
      <c r="M991" s="115" t="str">
        <f t="shared" si="1077"/>
        <v/>
      </c>
      <c r="N991" s="29" t="str">
        <f t="shared" ref="N991:N1056" si="1096">IF(B991&lt;&gt;"","款","-")</f>
        <v>-</v>
      </c>
      <c r="O991" s="29" t="str">
        <f t="shared" ref="O991:O1056" si="1097">IF(C991&lt;&gt;"","項","-")</f>
        <v>-</v>
      </c>
      <c r="P991" s="29" t="str">
        <f t="shared" ref="P991:P1056" si="1098">IF(D991&lt;&gt;"","目","-")</f>
        <v>目</v>
      </c>
      <c r="Q991" s="29" t="str">
        <f t="shared" ref="Q991:Q1056" si="1099">IF(E991&lt;&gt;"","節","-")</f>
        <v>-</v>
      </c>
      <c r="R991" s="29" t="str">
        <f t="shared" ref="R991:R1056" si="1100">IF(F991&lt;&gt;"","事項","-")</f>
        <v>-</v>
      </c>
      <c r="U991" s="9" t="s">
        <v>1098</v>
      </c>
      <c r="V991" s="136" t="str">
        <f t="shared" si="1086"/>
        <v/>
      </c>
      <c r="X991" s="9">
        <f t="shared" si="1087"/>
        <v>1</v>
      </c>
      <c r="Y991" s="9">
        <f t="shared" si="1088"/>
        <v>1</v>
      </c>
      <c r="Z991" s="9">
        <f t="shared" si="1089"/>
        <v>1</v>
      </c>
      <c r="AA991" s="9">
        <f t="shared" si="1090"/>
        <v>1</v>
      </c>
      <c r="AB991" s="11" t="str">
        <f t="shared" si="1091"/>
        <v xml:space="preserve">②
</v>
      </c>
      <c r="AD991" s="43">
        <f t="shared" si="1092"/>
        <v>9</v>
      </c>
      <c r="AE991" s="43">
        <f t="shared" si="1093"/>
        <v>0</v>
      </c>
      <c r="AF991" s="43">
        <f t="shared" si="1094"/>
        <v>0</v>
      </c>
      <c r="AH991" s="12" t="str">
        <f t="shared" si="1079"/>
        <v>22款　諸収入</v>
      </c>
      <c r="AI991" s="12" t="str">
        <f t="shared" si="1080"/>
        <v>6項　雑入</v>
      </c>
      <c r="AJ991" s="12" t="str">
        <f t="shared" si="1081"/>
        <v>16目　消防事業収入</v>
      </c>
      <c r="AK991" s="12">
        <f t="shared" si="1082"/>
        <v>0</v>
      </c>
      <c r="AM991" s="12" t="str">
        <f t="shared" si="1083"/>
        <v>22款　諸収入6項　雑入16目　消防事業収入</v>
      </c>
      <c r="AP991" s="12" t="str">
        <f t="shared" si="1084"/>
        <v>22款　諸収入6項　雑入16目　消防事業収入</v>
      </c>
      <c r="AQ991" s="9" t="str">
        <f t="shared" si="1085"/>
        <v>22款　諸収入6項　雑入16目　消防事業収入</v>
      </c>
    </row>
    <row r="992" spans="1:43" ht="39.6">
      <c r="A992" s="90">
        <f t="shared" si="1095"/>
        <v>985</v>
      </c>
      <c r="B992" s="45"/>
      <c r="C992" s="45"/>
      <c r="D992" s="45"/>
      <c r="E992" s="108" t="s">
        <v>405</v>
      </c>
      <c r="F992" s="46" t="s">
        <v>634</v>
      </c>
      <c r="G992" s="47" t="s">
        <v>115</v>
      </c>
      <c r="H992" s="41">
        <v>153578</v>
      </c>
      <c r="I992" s="178">
        <v>172321</v>
      </c>
      <c r="J992" s="41">
        <f t="shared" si="1078"/>
        <v>18743</v>
      </c>
      <c r="K992" s="42"/>
      <c r="L992" s="121"/>
      <c r="M992" s="115" t="str">
        <f t="shared" si="1077"/>
        <v/>
      </c>
      <c r="N992" s="29" t="str">
        <f t="shared" si="1096"/>
        <v>-</v>
      </c>
      <c r="O992" s="29" t="str">
        <f t="shared" si="1097"/>
        <v>-</v>
      </c>
      <c r="P992" s="29" t="str">
        <f t="shared" si="1098"/>
        <v>-</v>
      </c>
      <c r="Q992" s="29" t="str">
        <f t="shared" si="1099"/>
        <v>節</v>
      </c>
      <c r="R992" s="29" t="str">
        <f t="shared" si="1100"/>
        <v>事項</v>
      </c>
      <c r="U992" s="9" t="s">
        <v>1098</v>
      </c>
      <c r="V992" s="136" t="str">
        <f t="shared" si="1086"/>
        <v>消防局</v>
      </c>
      <c r="X992" s="9">
        <f t="shared" si="1087"/>
        <v>1</v>
      </c>
      <c r="Y992" s="9">
        <f t="shared" si="1088"/>
        <v>1</v>
      </c>
      <c r="Z992" s="9">
        <f t="shared" si="1089"/>
        <v>2</v>
      </c>
      <c r="AA992" s="9">
        <f t="shared" si="1090"/>
        <v>2</v>
      </c>
      <c r="AB992" s="11" t="str">
        <f t="shared" si="1091"/>
        <v xml:space="preserve">③
</v>
      </c>
      <c r="AD992" s="43">
        <f t="shared" si="1092"/>
        <v>0</v>
      </c>
      <c r="AE992" s="43">
        <f t="shared" si="1093"/>
        <v>10.5</v>
      </c>
      <c r="AF992" s="43">
        <f t="shared" si="1094"/>
        <v>19</v>
      </c>
      <c r="AH992" s="12" t="str">
        <f t="shared" si="1079"/>
        <v>22款　諸収入</v>
      </c>
      <c r="AI992" s="12" t="str">
        <f t="shared" si="1080"/>
        <v>6項　雑入</v>
      </c>
      <c r="AJ992" s="12" t="str">
        <f t="shared" si="1081"/>
        <v>16目　消防事業収入</v>
      </c>
      <c r="AK992" s="12" t="str">
        <f t="shared" si="1082"/>
        <v>1節　航空消防事業収入</v>
      </c>
      <c r="AM992" s="12" t="str">
        <f t="shared" si="1083"/>
        <v>22款　諸収入6項　雑入16目　消防事業収入1節　航空消防事業収入</v>
      </c>
      <c r="AP992" s="12" t="str">
        <f t="shared" si="1084"/>
        <v>22款　諸収入6項　雑入16目　消防事業収入1節　航空消防事業収入</v>
      </c>
      <c r="AQ992" s="9" t="str">
        <f t="shared" si="1085"/>
        <v>22款　諸収入6項　雑入16目　消防事業収入1節　航空消防事業収入消防局</v>
      </c>
    </row>
    <row r="993" spans="1:43" ht="40.5" customHeight="1">
      <c r="A993" s="148">
        <f t="shared" si="1095"/>
        <v>986</v>
      </c>
      <c r="B993" s="45"/>
      <c r="C993" s="45"/>
      <c r="D993" s="48"/>
      <c r="E993" s="108" t="s">
        <v>406</v>
      </c>
      <c r="F993" s="93" t="s">
        <v>646</v>
      </c>
      <c r="G993" s="94" t="s">
        <v>115</v>
      </c>
      <c r="H993" s="51">
        <v>121482</v>
      </c>
      <c r="I993" s="177">
        <v>123857</v>
      </c>
      <c r="J993" s="51">
        <f t="shared" si="1078"/>
        <v>2375</v>
      </c>
      <c r="K993" s="92"/>
      <c r="L993" s="122"/>
      <c r="M993" s="115" t="str">
        <f t="shared" si="1077"/>
        <v/>
      </c>
      <c r="N993" s="29" t="str">
        <f t="shared" si="1096"/>
        <v>-</v>
      </c>
      <c r="O993" s="29" t="str">
        <f t="shared" si="1097"/>
        <v>-</v>
      </c>
      <c r="P993" s="29" t="str">
        <f t="shared" si="1098"/>
        <v>-</v>
      </c>
      <c r="Q993" s="29" t="str">
        <f t="shared" si="1099"/>
        <v>節</v>
      </c>
      <c r="R993" s="29" t="str">
        <f t="shared" si="1100"/>
        <v>事項</v>
      </c>
      <c r="U993" s="9" t="s">
        <v>1098</v>
      </c>
      <c r="V993" s="136" t="str">
        <f t="shared" si="1086"/>
        <v>消防局</v>
      </c>
      <c r="X993" s="9">
        <f t="shared" si="1087"/>
        <v>1</v>
      </c>
      <c r="Y993" s="9">
        <f t="shared" si="1088"/>
        <v>2</v>
      </c>
      <c r="Z993" s="9">
        <f t="shared" si="1089"/>
        <v>2</v>
      </c>
      <c r="AA993" s="9">
        <f t="shared" si="1090"/>
        <v>2</v>
      </c>
      <c r="AB993" s="11" t="str">
        <f t="shared" si="1091"/>
        <v xml:space="preserve">③
</v>
      </c>
      <c r="AD993" s="43">
        <f t="shared" si="1092"/>
        <v>0</v>
      </c>
      <c r="AE993" s="43">
        <f t="shared" si="1093"/>
        <v>14.5</v>
      </c>
      <c r="AF993" s="43">
        <f t="shared" si="1094"/>
        <v>18</v>
      </c>
      <c r="AH993" s="12" t="str">
        <f t="shared" si="1079"/>
        <v>22款　諸収入</v>
      </c>
      <c r="AI993" s="12" t="str">
        <f t="shared" si="1080"/>
        <v>6項　雑入</v>
      </c>
      <c r="AJ993" s="12" t="str">
        <f t="shared" si="1081"/>
        <v>16目　消防事業収入</v>
      </c>
      <c r="AK993" s="12" t="str">
        <f t="shared" si="1082"/>
        <v>2節　救急安心センター事業収入</v>
      </c>
      <c r="AM993" s="12" t="str">
        <f t="shared" si="1083"/>
        <v>22款　諸収入6項　雑入16目　消防事業収入2節　救急安心センター事業収入</v>
      </c>
      <c r="AP993" s="12" t="str">
        <f t="shared" si="1084"/>
        <v>22款　諸収入6項　雑入16目　消防事業収入2節　救急安心センター事業収入</v>
      </c>
      <c r="AQ993" s="9" t="str">
        <f t="shared" si="1085"/>
        <v>22款　諸収入6項　雑入16目　消防事業収入2節　救急安心センター事業収入消防局</v>
      </c>
    </row>
    <row r="994" spans="1:43" ht="27" thickBot="1">
      <c r="A994" s="149">
        <f t="shared" si="1095"/>
        <v>987</v>
      </c>
      <c r="B994" s="153"/>
      <c r="C994" s="153"/>
      <c r="D994" s="428" t="s">
        <v>939</v>
      </c>
      <c r="E994" s="430"/>
      <c r="F994" s="63"/>
      <c r="G994" s="155"/>
      <c r="H994" s="65">
        <f>SUM(H995:H996)</f>
        <v>8168016</v>
      </c>
      <c r="I994" s="65">
        <f>SUM(I995:I996)</f>
        <v>0</v>
      </c>
      <c r="J994" s="65">
        <f t="shared" si="1078"/>
        <v>-8168016</v>
      </c>
      <c r="K994" s="67"/>
      <c r="L994" s="124"/>
      <c r="M994" s="115" t="str">
        <f t="shared" si="1077"/>
        <v/>
      </c>
      <c r="N994" s="29" t="str">
        <f t="shared" si="1096"/>
        <v>-</v>
      </c>
      <c r="O994" s="29" t="str">
        <f t="shared" si="1097"/>
        <v>-</v>
      </c>
      <c r="P994" s="29" t="str">
        <f t="shared" si="1098"/>
        <v>目</v>
      </c>
      <c r="Q994" s="29" t="str">
        <f t="shared" si="1099"/>
        <v>-</v>
      </c>
      <c r="R994" s="29" t="str">
        <f t="shared" si="1100"/>
        <v>-</v>
      </c>
      <c r="U994" s="9" t="s">
        <v>1098</v>
      </c>
      <c r="V994" s="136" t="str">
        <f t="shared" si="1086"/>
        <v/>
      </c>
      <c r="X994" s="9">
        <f t="shared" si="1087"/>
        <v>1</v>
      </c>
      <c r="Y994" s="9">
        <f t="shared" si="1088"/>
        <v>1</v>
      </c>
      <c r="Z994" s="9">
        <f t="shared" si="1089"/>
        <v>1</v>
      </c>
      <c r="AA994" s="9">
        <f t="shared" si="1090"/>
        <v>1</v>
      </c>
      <c r="AB994" s="11" t="str">
        <f t="shared" si="1091"/>
        <v xml:space="preserve">②
</v>
      </c>
      <c r="AD994" s="43">
        <f t="shared" si="1092"/>
        <v>11</v>
      </c>
      <c r="AE994" s="43">
        <f t="shared" si="1093"/>
        <v>0</v>
      </c>
      <c r="AF994" s="43">
        <f t="shared" si="1094"/>
        <v>0</v>
      </c>
      <c r="AH994" s="12" t="str">
        <f t="shared" si="1079"/>
        <v>22款　諸収入</v>
      </c>
      <c r="AI994" s="12" t="str">
        <f t="shared" si="1080"/>
        <v>6項　雑入</v>
      </c>
      <c r="AJ994" s="12" t="str">
        <f t="shared" si="1081"/>
        <v>17目　学校給食事業収入</v>
      </c>
      <c r="AK994" s="12">
        <f t="shared" si="1082"/>
        <v>0</v>
      </c>
      <c r="AM994" s="12" t="str">
        <f t="shared" si="1083"/>
        <v>22款　諸収入6項　雑入17目　学校給食事業収入</v>
      </c>
      <c r="AP994" s="12" t="str">
        <f t="shared" si="1084"/>
        <v>22款　諸収入6項　雑入17目　学校給食事業収入</v>
      </c>
      <c r="AQ994" s="9" t="str">
        <f t="shared" si="1085"/>
        <v>22款　諸収入6項　雑入17目　学校給食事業収入</v>
      </c>
    </row>
    <row r="995" spans="1:43" ht="26.4">
      <c r="A995" s="148">
        <f t="shared" si="1095"/>
        <v>988</v>
      </c>
      <c r="B995" s="45"/>
      <c r="C995" s="45"/>
      <c r="D995" s="45"/>
      <c r="E995" s="108" t="s">
        <v>407</v>
      </c>
      <c r="F995" s="108" t="s">
        <v>1001</v>
      </c>
      <c r="G995" s="94" t="s">
        <v>974</v>
      </c>
      <c r="H995" s="51">
        <v>5607447</v>
      </c>
      <c r="I995" s="51"/>
      <c r="J995" s="51">
        <f t="shared" si="1078"/>
        <v>-5607447</v>
      </c>
      <c r="K995" s="92"/>
      <c r="L995" s="122"/>
      <c r="M995" s="115" t="str">
        <f t="shared" si="1077"/>
        <v/>
      </c>
      <c r="N995" s="29" t="str">
        <f t="shared" si="1096"/>
        <v>-</v>
      </c>
      <c r="O995" s="29" t="str">
        <f t="shared" si="1097"/>
        <v>-</v>
      </c>
      <c r="P995" s="29" t="str">
        <f t="shared" si="1098"/>
        <v>-</v>
      </c>
      <c r="Q995" s="29" t="str">
        <f t="shared" si="1099"/>
        <v>節</v>
      </c>
      <c r="R995" s="29" t="str">
        <f t="shared" si="1100"/>
        <v>事項</v>
      </c>
      <c r="U995" s="9" t="s">
        <v>1098</v>
      </c>
      <c r="V995" s="136" t="str">
        <f t="shared" si="1086"/>
        <v>教育委員会
事務局</v>
      </c>
      <c r="X995" s="9">
        <f t="shared" si="1087"/>
        <v>1</v>
      </c>
      <c r="Y995" s="9">
        <f t="shared" si="1088"/>
        <v>1</v>
      </c>
      <c r="Z995" s="9">
        <f t="shared" si="1089"/>
        <v>1</v>
      </c>
      <c r="AA995" s="9">
        <f t="shared" si="1090"/>
        <v>1</v>
      </c>
      <c r="AB995" s="11" t="str">
        <f t="shared" si="1091"/>
        <v xml:space="preserve">②
</v>
      </c>
      <c r="AD995" s="43">
        <f t="shared" si="1092"/>
        <v>0</v>
      </c>
      <c r="AE995" s="43">
        <f t="shared" si="1093"/>
        <v>11.5</v>
      </c>
      <c r="AF995" s="43">
        <f t="shared" si="1094"/>
        <v>6</v>
      </c>
      <c r="AH995" s="12" t="str">
        <f t="shared" si="1079"/>
        <v>22款　諸収入</v>
      </c>
      <c r="AI995" s="12" t="str">
        <f t="shared" si="1080"/>
        <v>6項　雑入</v>
      </c>
      <c r="AJ995" s="12" t="str">
        <f t="shared" si="1081"/>
        <v>17目　学校給食事業収入</v>
      </c>
      <c r="AK995" s="12" t="str">
        <f t="shared" si="1082"/>
        <v>1節　小学校給食事業収入</v>
      </c>
      <c r="AM995" s="12" t="str">
        <f t="shared" si="1083"/>
        <v>22款　諸収入6項　雑入17目　学校給食事業収入1節　小学校給食事業収入</v>
      </c>
      <c r="AP995" s="12" t="str">
        <f t="shared" si="1084"/>
        <v>22款　諸収入6項　雑入17目　学校給食事業収入1節　小学校給食事業収入</v>
      </c>
      <c r="AQ995" s="9" t="str">
        <f t="shared" si="1085"/>
        <v>22款　諸収入6項　雑入17目　学校給食事業収入1節　小学校給食事業収入教育委員会
事務局</v>
      </c>
    </row>
    <row r="996" spans="1:43" ht="26.4">
      <c r="A996" s="90">
        <f t="shared" si="1095"/>
        <v>989</v>
      </c>
      <c r="B996" s="45"/>
      <c r="C996" s="45"/>
      <c r="D996" s="45"/>
      <c r="E996" s="107" t="s">
        <v>408</v>
      </c>
      <c r="F996" s="107" t="s">
        <v>567</v>
      </c>
      <c r="G996" s="47" t="s">
        <v>974</v>
      </c>
      <c r="H996" s="41">
        <v>2560569</v>
      </c>
      <c r="I996" s="41"/>
      <c r="J996" s="41">
        <f t="shared" si="1078"/>
        <v>-2560569</v>
      </c>
      <c r="K996" s="42"/>
      <c r="L996" s="121"/>
      <c r="M996" s="115" t="str">
        <f t="shared" si="1077"/>
        <v/>
      </c>
      <c r="N996" s="29" t="str">
        <f t="shared" si="1096"/>
        <v>-</v>
      </c>
      <c r="O996" s="29" t="str">
        <f t="shared" si="1097"/>
        <v>-</v>
      </c>
      <c r="P996" s="29" t="str">
        <f t="shared" si="1098"/>
        <v>-</v>
      </c>
      <c r="Q996" s="29" t="str">
        <f t="shared" si="1099"/>
        <v>節</v>
      </c>
      <c r="R996" s="29" t="str">
        <f t="shared" si="1100"/>
        <v>事項</v>
      </c>
      <c r="U996" s="9" t="s">
        <v>1098</v>
      </c>
      <c r="V996" s="136" t="str">
        <f t="shared" si="1086"/>
        <v>教育委員会
事務局</v>
      </c>
      <c r="X996" s="9">
        <f t="shared" si="1087"/>
        <v>1</v>
      </c>
      <c r="Y996" s="9">
        <f t="shared" si="1088"/>
        <v>1</v>
      </c>
      <c r="Z996" s="9">
        <f t="shared" si="1089"/>
        <v>1</v>
      </c>
      <c r="AA996" s="9">
        <f t="shared" si="1090"/>
        <v>1</v>
      </c>
      <c r="AB996" s="11" t="str">
        <f t="shared" si="1091"/>
        <v xml:space="preserve">②
</v>
      </c>
      <c r="AD996" s="43">
        <f t="shared" si="1092"/>
        <v>0</v>
      </c>
      <c r="AE996" s="43">
        <f t="shared" si="1093"/>
        <v>11.5</v>
      </c>
      <c r="AF996" s="43">
        <f t="shared" si="1094"/>
        <v>6</v>
      </c>
      <c r="AH996" s="12" t="str">
        <f t="shared" si="1079"/>
        <v>22款　諸収入</v>
      </c>
      <c r="AI996" s="12" t="str">
        <f t="shared" si="1080"/>
        <v>6項　雑入</v>
      </c>
      <c r="AJ996" s="12" t="str">
        <f t="shared" si="1081"/>
        <v>17目　学校給食事業収入</v>
      </c>
      <c r="AK996" s="12" t="str">
        <f t="shared" si="1082"/>
        <v>2節　中学校給食事業収入</v>
      </c>
      <c r="AM996" s="12" t="str">
        <f t="shared" si="1083"/>
        <v>22款　諸収入6項　雑入17目　学校給食事業収入2節　中学校給食事業収入</v>
      </c>
      <c r="AP996" s="12" t="str">
        <f t="shared" si="1084"/>
        <v>22款　諸収入6項　雑入17目　学校給食事業収入2節　中学校給食事業収入</v>
      </c>
      <c r="AQ996" s="9" t="str">
        <f t="shared" si="1085"/>
        <v>22款　諸収入6項　雑入17目　学校給食事業収入2節　中学校給食事業収入教育委員会
事務局</v>
      </c>
    </row>
    <row r="997" spans="1:43" ht="39.6">
      <c r="A997" s="90">
        <f t="shared" si="1095"/>
        <v>990</v>
      </c>
      <c r="B997" s="45"/>
      <c r="C997" s="45"/>
      <c r="D997" s="331" t="s">
        <v>940</v>
      </c>
      <c r="E997" s="333"/>
      <c r="F997" s="46"/>
      <c r="G997" s="47"/>
      <c r="H997" s="41">
        <f>SUM(H998)</f>
        <v>77668</v>
      </c>
      <c r="I997" s="41">
        <f>SUM(I998)</f>
        <v>0</v>
      </c>
      <c r="J997" s="41">
        <f t="shared" si="1078"/>
        <v>-77668</v>
      </c>
      <c r="K997" s="42"/>
      <c r="L997" s="121"/>
      <c r="M997" s="115" t="str">
        <f t="shared" ref="M997:M1065" si="1101">IF(AND(I997&lt;&gt;0,H997=0),"○","")</f>
        <v/>
      </c>
      <c r="N997" s="29" t="str">
        <f t="shared" si="1096"/>
        <v>-</v>
      </c>
      <c r="O997" s="29" t="str">
        <f t="shared" si="1097"/>
        <v>-</v>
      </c>
      <c r="P997" s="29" t="str">
        <f t="shared" si="1098"/>
        <v>目</v>
      </c>
      <c r="Q997" s="29" t="str">
        <f t="shared" si="1099"/>
        <v>-</v>
      </c>
      <c r="R997" s="29" t="str">
        <f t="shared" si="1100"/>
        <v>-</v>
      </c>
      <c r="U997" s="9" t="s">
        <v>1098</v>
      </c>
      <c r="V997" s="136" t="str">
        <f t="shared" si="1086"/>
        <v/>
      </c>
      <c r="X997" s="9">
        <f t="shared" si="1087"/>
        <v>2</v>
      </c>
      <c r="Y997" s="9">
        <f t="shared" si="1088"/>
        <v>1</v>
      </c>
      <c r="Z997" s="9">
        <f t="shared" si="1089"/>
        <v>1</v>
      </c>
      <c r="AA997" s="9">
        <f t="shared" si="1090"/>
        <v>2</v>
      </c>
      <c r="AB997" s="11" t="str">
        <f t="shared" si="1091"/>
        <v xml:space="preserve">③
</v>
      </c>
      <c r="AD997" s="43">
        <f t="shared" si="1092"/>
        <v>20</v>
      </c>
      <c r="AE997" s="43">
        <f t="shared" si="1093"/>
        <v>0</v>
      </c>
      <c r="AF997" s="43">
        <f t="shared" si="1094"/>
        <v>0</v>
      </c>
      <c r="AH997" s="12" t="str">
        <f t="shared" si="1079"/>
        <v>22款　諸収入</v>
      </c>
      <c r="AI997" s="12" t="str">
        <f t="shared" si="1080"/>
        <v>6項　雑入</v>
      </c>
      <c r="AJ997" s="12" t="str">
        <f t="shared" si="1081"/>
        <v>18目　日本スポーツ振興センター負担金収入</v>
      </c>
      <c r="AK997" s="12">
        <f t="shared" si="1082"/>
        <v>0</v>
      </c>
      <c r="AM997" s="12" t="str">
        <f t="shared" si="1083"/>
        <v>22款　諸収入6項　雑入18目　日本スポーツ振興センター負担金収入</v>
      </c>
      <c r="AP997" s="12" t="str">
        <f t="shared" si="1084"/>
        <v>22款　諸収入6項　雑入18目　日本スポーツ振興センター負担金収入</v>
      </c>
      <c r="AQ997" s="9" t="str">
        <f t="shared" si="1085"/>
        <v>22款　諸収入6項　雑入18目　日本スポーツ振興センター負担金収入</v>
      </c>
    </row>
    <row r="998" spans="1:43" ht="39.6">
      <c r="A998" s="90">
        <f t="shared" si="1095"/>
        <v>991</v>
      </c>
      <c r="B998" s="45"/>
      <c r="C998" s="45"/>
      <c r="D998" s="44"/>
      <c r="E998" s="170" t="s">
        <v>409</v>
      </c>
      <c r="F998" s="107" t="s">
        <v>568</v>
      </c>
      <c r="G998" s="47"/>
      <c r="H998" s="41">
        <f>SUM(H999:H1000)</f>
        <v>77668</v>
      </c>
      <c r="I998" s="41">
        <f>SUM(I999:I1000)</f>
        <v>0</v>
      </c>
      <c r="J998" s="41">
        <f t="shared" ref="J998:J1062" si="1102">+I998-H998</f>
        <v>-77668</v>
      </c>
      <c r="K998" s="42"/>
      <c r="L998" s="121"/>
      <c r="M998" s="115" t="str">
        <f t="shared" si="1101"/>
        <v/>
      </c>
      <c r="N998" s="29" t="str">
        <f t="shared" si="1096"/>
        <v>-</v>
      </c>
      <c r="O998" s="29" t="str">
        <f t="shared" si="1097"/>
        <v>-</v>
      </c>
      <c r="P998" s="29" t="str">
        <f t="shared" si="1098"/>
        <v>-</v>
      </c>
      <c r="Q998" s="29" t="str">
        <f t="shared" si="1099"/>
        <v>節</v>
      </c>
      <c r="R998" s="29" t="str">
        <f t="shared" si="1100"/>
        <v>事項</v>
      </c>
      <c r="U998" s="9" t="s">
        <v>1098</v>
      </c>
      <c r="V998" s="136" t="str">
        <f t="shared" si="1086"/>
        <v/>
      </c>
      <c r="X998" s="9">
        <f t="shared" si="1087"/>
        <v>1</v>
      </c>
      <c r="Y998" s="9">
        <f t="shared" si="1088"/>
        <v>2</v>
      </c>
      <c r="Z998" s="9">
        <f t="shared" si="1089"/>
        <v>1</v>
      </c>
      <c r="AA998" s="9">
        <f t="shared" si="1090"/>
        <v>2</v>
      </c>
      <c r="AB998" s="11" t="str">
        <f t="shared" si="1091"/>
        <v xml:space="preserve">③
</v>
      </c>
      <c r="AD998" s="43">
        <f t="shared" si="1092"/>
        <v>0</v>
      </c>
      <c r="AE998" s="43">
        <f t="shared" si="1093"/>
        <v>19.5</v>
      </c>
      <c r="AF998" s="43">
        <f t="shared" si="1094"/>
        <v>17</v>
      </c>
      <c r="AH998" s="12" t="str">
        <f t="shared" si="1079"/>
        <v>22款　諸収入</v>
      </c>
      <c r="AI998" s="12" t="str">
        <f t="shared" si="1080"/>
        <v>6項　雑入</v>
      </c>
      <c r="AJ998" s="12" t="str">
        <f t="shared" si="1081"/>
        <v>18目　日本スポーツ振興センター負担金収入</v>
      </c>
      <c r="AK998" s="12" t="str">
        <f t="shared" si="1082"/>
        <v>1節　日本スポーツ振興センター負担金収入</v>
      </c>
      <c r="AM998" s="12" t="str">
        <f t="shared" si="1083"/>
        <v>22款　諸収入6項　雑入18目　日本スポーツ振興センター負担金収入1節　日本スポーツ振興センター負担金収入</v>
      </c>
      <c r="AP998" s="12" t="str">
        <f t="shared" si="1084"/>
        <v>22款　諸収入6項　雑入18目　日本スポーツ振興センター負担金収入1節　日本スポーツ振興センター負担金収入</v>
      </c>
      <c r="AQ998" s="9" t="str">
        <f t="shared" si="1085"/>
        <v>22款　諸収入6項　雑入18目　日本スポーツ振興センター負担金収入1節　日本スポーツ振興センター負担金収入</v>
      </c>
    </row>
    <row r="999" spans="1:43" ht="26.4">
      <c r="A999" s="148">
        <f t="shared" si="1095"/>
        <v>992</v>
      </c>
      <c r="B999" s="45"/>
      <c r="C999" s="45"/>
      <c r="D999" s="45"/>
      <c r="E999" s="169"/>
      <c r="F999" s="108"/>
      <c r="G999" s="94" t="s">
        <v>614</v>
      </c>
      <c r="H999" s="51">
        <v>2719</v>
      </c>
      <c r="I999" s="51"/>
      <c r="J999" s="51">
        <f t="shared" si="1102"/>
        <v>-2719</v>
      </c>
      <c r="K999" s="92"/>
      <c r="L999" s="122"/>
      <c r="M999" s="115" t="str">
        <f t="shared" si="1101"/>
        <v/>
      </c>
      <c r="N999" s="29" t="str">
        <f t="shared" si="1096"/>
        <v>-</v>
      </c>
      <c r="O999" s="29" t="str">
        <f t="shared" si="1097"/>
        <v>-</v>
      </c>
      <c r="P999" s="29" t="str">
        <f t="shared" si="1098"/>
        <v>-</v>
      </c>
      <c r="Q999" s="29" t="str">
        <f t="shared" si="1099"/>
        <v>-</v>
      </c>
      <c r="R999" s="29" t="str">
        <f t="shared" si="1100"/>
        <v>-</v>
      </c>
      <c r="U999" s="9" t="s">
        <v>1098</v>
      </c>
      <c r="V999" s="136" t="str">
        <f t="shared" si="1086"/>
        <v>こども
青少年局</v>
      </c>
      <c r="X999" s="9">
        <f t="shared" si="1087"/>
        <v>1</v>
      </c>
      <c r="Y999" s="9">
        <f t="shared" si="1088"/>
        <v>1</v>
      </c>
      <c r="Z999" s="9">
        <f t="shared" si="1089"/>
        <v>1</v>
      </c>
      <c r="AA999" s="9">
        <f t="shared" si="1090"/>
        <v>1</v>
      </c>
      <c r="AB999" s="11" t="str">
        <f t="shared" si="1091"/>
        <v xml:space="preserve">②
</v>
      </c>
      <c r="AD999" s="43">
        <f t="shared" si="1092"/>
        <v>0</v>
      </c>
      <c r="AE999" s="43">
        <f t="shared" si="1093"/>
        <v>0</v>
      </c>
      <c r="AF999" s="43">
        <f t="shared" si="1094"/>
        <v>0</v>
      </c>
      <c r="AH999" s="12" t="str">
        <f t="shared" si="1079"/>
        <v>22款　諸収入</v>
      </c>
      <c r="AI999" s="12" t="str">
        <f t="shared" si="1080"/>
        <v>6項　雑入</v>
      </c>
      <c r="AJ999" s="12" t="str">
        <f t="shared" si="1081"/>
        <v>18目　日本スポーツ振興センター負担金収入</v>
      </c>
      <c r="AK999" s="12" t="str">
        <f t="shared" si="1082"/>
        <v>事項</v>
      </c>
      <c r="AM999" s="12">
        <f t="shared" si="1083"/>
        <v>0</v>
      </c>
      <c r="AP999" s="12" t="str">
        <f t="shared" si="1084"/>
        <v>22款　諸収入6項　雑入18目　日本スポーツ振興センター負担金収入1節　日本スポーツ振興センター負担金収入</v>
      </c>
      <c r="AQ999" s="9" t="str">
        <f t="shared" si="1085"/>
        <v>22款　諸収入6項　雑入18目　日本スポーツ振興センター負担金収入1節　日本スポーツ振興センター負担金収入こども
青少年局</v>
      </c>
    </row>
    <row r="1000" spans="1:43" ht="26.4">
      <c r="A1000" s="90">
        <f t="shared" si="1095"/>
        <v>993</v>
      </c>
      <c r="B1000" s="45"/>
      <c r="C1000" s="45"/>
      <c r="D1000" s="48"/>
      <c r="E1000" s="168"/>
      <c r="F1000" s="107"/>
      <c r="G1000" s="47" t="s">
        <v>974</v>
      </c>
      <c r="H1000" s="41">
        <v>74949</v>
      </c>
      <c r="I1000" s="41"/>
      <c r="J1000" s="41">
        <f t="shared" si="1102"/>
        <v>-74949</v>
      </c>
      <c r="K1000" s="42"/>
      <c r="L1000" s="121"/>
      <c r="M1000" s="115" t="str">
        <f t="shared" si="1101"/>
        <v/>
      </c>
      <c r="N1000" s="29" t="str">
        <f t="shared" si="1096"/>
        <v>-</v>
      </c>
      <c r="O1000" s="29" t="str">
        <f t="shared" si="1097"/>
        <v>-</v>
      </c>
      <c r="P1000" s="29" t="str">
        <f t="shared" si="1098"/>
        <v>-</v>
      </c>
      <c r="Q1000" s="29" t="str">
        <f t="shared" si="1099"/>
        <v>-</v>
      </c>
      <c r="R1000" s="29" t="str">
        <f t="shared" si="1100"/>
        <v>-</v>
      </c>
      <c r="U1000" s="9" t="s">
        <v>1098</v>
      </c>
      <c r="V1000" s="136" t="str">
        <f t="shared" si="1086"/>
        <v>教育委員会
事務局</v>
      </c>
      <c r="X1000" s="9">
        <f t="shared" si="1087"/>
        <v>1</v>
      </c>
      <c r="Y1000" s="9">
        <f t="shared" si="1088"/>
        <v>1</v>
      </c>
      <c r="Z1000" s="9">
        <f t="shared" si="1089"/>
        <v>1</v>
      </c>
      <c r="AA1000" s="9">
        <f t="shared" si="1090"/>
        <v>1</v>
      </c>
      <c r="AB1000" s="11" t="str">
        <f t="shared" si="1091"/>
        <v xml:space="preserve">②
</v>
      </c>
      <c r="AD1000" s="43">
        <f t="shared" si="1092"/>
        <v>0</v>
      </c>
      <c r="AE1000" s="43">
        <f t="shared" si="1093"/>
        <v>0</v>
      </c>
      <c r="AF1000" s="43">
        <f t="shared" si="1094"/>
        <v>0</v>
      </c>
      <c r="AH1000" s="12" t="str">
        <f t="shared" si="1079"/>
        <v>22款　諸収入</v>
      </c>
      <c r="AI1000" s="12" t="str">
        <f t="shared" si="1080"/>
        <v>6項　雑入</v>
      </c>
      <c r="AJ1000" s="12" t="str">
        <f t="shared" si="1081"/>
        <v>18目　日本スポーツ振興センター負担金収入</v>
      </c>
      <c r="AK1000" s="12" t="str">
        <f t="shared" si="1082"/>
        <v>事項</v>
      </c>
      <c r="AM1000" s="12">
        <f t="shared" si="1083"/>
        <v>0</v>
      </c>
      <c r="AP1000" s="12" t="str">
        <f t="shared" si="1084"/>
        <v>22款　諸収入6項　雑入18目　日本スポーツ振興センター負担金収入1節　日本スポーツ振興センター負担金収入</v>
      </c>
      <c r="AQ1000" s="9" t="str">
        <f t="shared" si="1085"/>
        <v>22款　諸収入6項　雑入18目　日本スポーツ振興センター負担金収入1節　日本スポーツ振興センター負担金収入教育委員会
事務局</v>
      </c>
    </row>
    <row r="1001" spans="1:43" ht="26.4">
      <c r="A1001" s="148">
        <f t="shared" si="1095"/>
        <v>994</v>
      </c>
      <c r="B1001" s="45"/>
      <c r="C1001" s="45"/>
      <c r="D1001" s="366" t="s">
        <v>941</v>
      </c>
      <c r="E1001" s="368"/>
      <c r="F1001" s="93"/>
      <c r="G1001" s="94"/>
      <c r="H1001" s="51">
        <f>SUM(H1002)</f>
        <v>9000</v>
      </c>
      <c r="I1001" s="51">
        <f>SUM(I1002)</f>
        <v>0</v>
      </c>
      <c r="J1001" s="51">
        <f t="shared" si="1102"/>
        <v>-9000</v>
      </c>
      <c r="K1001" s="92"/>
      <c r="L1001" s="122"/>
      <c r="M1001" s="115" t="str">
        <f t="shared" si="1101"/>
        <v/>
      </c>
      <c r="N1001" s="29" t="str">
        <f t="shared" si="1096"/>
        <v>-</v>
      </c>
      <c r="O1001" s="29" t="str">
        <f t="shared" si="1097"/>
        <v>-</v>
      </c>
      <c r="P1001" s="29" t="str">
        <f t="shared" si="1098"/>
        <v>目</v>
      </c>
      <c r="Q1001" s="29" t="str">
        <f t="shared" si="1099"/>
        <v>-</v>
      </c>
      <c r="R1001" s="29" t="str">
        <f t="shared" si="1100"/>
        <v>-</v>
      </c>
      <c r="U1001" s="9" t="s">
        <v>1098</v>
      </c>
      <c r="V1001" s="136" t="str">
        <f t="shared" si="1086"/>
        <v/>
      </c>
      <c r="X1001" s="9">
        <f t="shared" si="1087"/>
        <v>1</v>
      </c>
      <c r="Y1001" s="9">
        <f t="shared" si="1088"/>
        <v>1</v>
      </c>
      <c r="Z1001" s="9">
        <f t="shared" si="1089"/>
        <v>1</v>
      </c>
      <c r="AA1001" s="9">
        <f t="shared" si="1090"/>
        <v>1</v>
      </c>
      <c r="AB1001" s="11" t="str">
        <f t="shared" si="1091"/>
        <v xml:space="preserve">②
</v>
      </c>
      <c r="AD1001" s="43">
        <f t="shared" si="1092"/>
        <v>12</v>
      </c>
      <c r="AE1001" s="43">
        <f t="shared" si="1093"/>
        <v>0</v>
      </c>
      <c r="AF1001" s="43">
        <f t="shared" si="1094"/>
        <v>0</v>
      </c>
      <c r="AH1001" s="12" t="str">
        <f t="shared" si="1079"/>
        <v>22款　諸収入</v>
      </c>
      <c r="AI1001" s="12" t="str">
        <f t="shared" si="1080"/>
        <v>6項　雑入</v>
      </c>
      <c r="AJ1001" s="12" t="str">
        <f t="shared" si="1081"/>
        <v>19目　文化財調査事業収入</v>
      </c>
      <c r="AK1001" s="12">
        <f t="shared" si="1082"/>
        <v>0</v>
      </c>
      <c r="AM1001" s="12" t="str">
        <f t="shared" si="1083"/>
        <v>22款　諸収入6項　雑入19目　文化財調査事業収入</v>
      </c>
      <c r="AP1001" s="12" t="str">
        <f t="shared" si="1084"/>
        <v>22款　諸収入6項　雑入19目　文化財調査事業収入</v>
      </c>
      <c r="AQ1001" s="9" t="str">
        <f t="shared" si="1085"/>
        <v>22款　諸収入6項　雑入19目　文化財調査事業収入</v>
      </c>
    </row>
    <row r="1002" spans="1:43" ht="26.4">
      <c r="A1002" s="90">
        <f t="shared" si="1095"/>
        <v>995</v>
      </c>
      <c r="B1002" s="45"/>
      <c r="C1002" s="45"/>
      <c r="D1002" s="103"/>
      <c r="E1002" s="107" t="s">
        <v>410</v>
      </c>
      <c r="F1002" s="107" t="s">
        <v>1002</v>
      </c>
      <c r="G1002" s="47" t="s">
        <v>974</v>
      </c>
      <c r="H1002" s="41">
        <v>9000</v>
      </c>
      <c r="I1002" s="41"/>
      <c r="J1002" s="41">
        <f t="shared" si="1102"/>
        <v>-9000</v>
      </c>
      <c r="K1002" s="42"/>
      <c r="L1002" s="121"/>
      <c r="M1002" s="115" t="str">
        <f t="shared" si="1101"/>
        <v/>
      </c>
      <c r="N1002" s="29" t="str">
        <f t="shared" si="1096"/>
        <v>-</v>
      </c>
      <c r="O1002" s="29" t="str">
        <f t="shared" si="1097"/>
        <v>-</v>
      </c>
      <c r="P1002" s="29" t="str">
        <f t="shared" si="1098"/>
        <v>-</v>
      </c>
      <c r="Q1002" s="29" t="str">
        <f t="shared" si="1099"/>
        <v>節</v>
      </c>
      <c r="R1002" s="29" t="str">
        <f t="shared" si="1100"/>
        <v>事項</v>
      </c>
      <c r="U1002" s="9" t="s">
        <v>1098</v>
      </c>
      <c r="V1002" s="136" t="str">
        <f t="shared" si="1086"/>
        <v>教育委員会
事務局</v>
      </c>
      <c r="X1002" s="9">
        <f t="shared" si="1087"/>
        <v>1</v>
      </c>
      <c r="Y1002" s="9">
        <f t="shared" si="1088"/>
        <v>1</v>
      </c>
      <c r="Z1002" s="9">
        <f t="shared" si="1089"/>
        <v>1</v>
      </c>
      <c r="AA1002" s="9">
        <f t="shared" si="1090"/>
        <v>1</v>
      </c>
      <c r="AB1002" s="11" t="str">
        <f t="shared" si="1091"/>
        <v xml:space="preserve">②
</v>
      </c>
      <c r="AD1002" s="43">
        <f t="shared" si="1092"/>
        <v>0</v>
      </c>
      <c r="AE1002" s="43">
        <f t="shared" si="1093"/>
        <v>11.5</v>
      </c>
      <c r="AF1002" s="43">
        <f t="shared" si="1094"/>
        <v>13</v>
      </c>
      <c r="AH1002" s="12" t="str">
        <f t="shared" si="1079"/>
        <v>22款　諸収入</v>
      </c>
      <c r="AI1002" s="12" t="str">
        <f t="shared" si="1080"/>
        <v>6項　雑入</v>
      </c>
      <c r="AJ1002" s="12" t="str">
        <f t="shared" si="1081"/>
        <v>19目　文化財調査事業収入</v>
      </c>
      <c r="AK1002" s="12" t="str">
        <f t="shared" si="1082"/>
        <v>1節　文化財調査事業収入</v>
      </c>
      <c r="AM1002" s="12" t="str">
        <f t="shared" si="1083"/>
        <v>22款　諸収入6項　雑入19目　文化財調査事業収入1節　文化財調査事業収入</v>
      </c>
      <c r="AP1002" s="12" t="str">
        <f t="shared" si="1084"/>
        <v>22款　諸収入6項　雑入19目　文化財調査事業収入1節　文化財調査事業収入</v>
      </c>
      <c r="AQ1002" s="9" t="str">
        <f t="shared" si="1085"/>
        <v>22款　諸収入6項　雑入19目　文化財調査事業収入1節　文化財調査事業収入教育委員会
事務局</v>
      </c>
    </row>
    <row r="1003" spans="1:43" ht="26.4">
      <c r="A1003" s="90">
        <f t="shared" si="1095"/>
        <v>996</v>
      </c>
      <c r="B1003" s="45"/>
      <c r="C1003" s="45"/>
      <c r="D1003" s="366" t="s">
        <v>942</v>
      </c>
      <c r="E1003" s="368"/>
      <c r="F1003" s="93"/>
      <c r="G1003" s="94"/>
      <c r="H1003" s="51">
        <f>SUM(H1004)</f>
        <v>2693</v>
      </c>
      <c r="I1003" s="51">
        <f>SUM(I1004)</f>
        <v>0</v>
      </c>
      <c r="J1003" s="51">
        <f t="shared" si="1102"/>
        <v>-2693</v>
      </c>
      <c r="K1003" s="92"/>
      <c r="L1003" s="122"/>
      <c r="M1003" s="125" t="str">
        <f t="shared" si="1101"/>
        <v/>
      </c>
      <c r="N1003" s="29" t="str">
        <f t="shared" si="1096"/>
        <v>-</v>
      </c>
      <c r="O1003" s="29" t="str">
        <f t="shared" si="1097"/>
        <v>-</v>
      </c>
      <c r="P1003" s="29" t="str">
        <f t="shared" si="1098"/>
        <v>目</v>
      </c>
      <c r="Q1003" s="29" t="str">
        <f t="shared" si="1099"/>
        <v>-</v>
      </c>
      <c r="R1003" s="29" t="str">
        <f t="shared" si="1100"/>
        <v>-</v>
      </c>
      <c r="U1003" s="9" t="s">
        <v>1098</v>
      </c>
      <c r="V1003" s="136" t="str">
        <f t="shared" si="1086"/>
        <v/>
      </c>
      <c r="X1003" s="9">
        <f t="shared" si="1087"/>
        <v>1</v>
      </c>
      <c r="Y1003" s="9">
        <f t="shared" si="1088"/>
        <v>1</v>
      </c>
      <c r="Z1003" s="9">
        <f t="shared" si="1089"/>
        <v>1</v>
      </c>
      <c r="AA1003" s="9">
        <f t="shared" si="1090"/>
        <v>1</v>
      </c>
      <c r="AB1003" s="11" t="str">
        <f t="shared" si="1091"/>
        <v xml:space="preserve">②
</v>
      </c>
      <c r="AD1003" s="43">
        <f t="shared" si="1092"/>
        <v>7</v>
      </c>
      <c r="AE1003" s="43">
        <f t="shared" si="1093"/>
        <v>0</v>
      </c>
      <c r="AF1003" s="43">
        <f t="shared" si="1094"/>
        <v>0</v>
      </c>
      <c r="AH1003" s="12" t="str">
        <f t="shared" si="1079"/>
        <v>22款　諸収入</v>
      </c>
      <c r="AI1003" s="12" t="str">
        <f t="shared" si="1080"/>
        <v>6項　雑入</v>
      </c>
      <c r="AJ1003" s="12" t="str">
        <f t="shared" si="1081"/>
        <v>20目　公舎収入</v>
      </c>
      <c r="AK1003" s="12">
        <f t="shared" si="1082"/>
        <v>0</v>
      </c>
      <c r="AM1003" s="12" t="str">
        <f t="shared" si="1083"/>
        <v>22款　諸収入6項　雑入20目　公舎収入</v>
      </c>
      <c r="AP1003" s="12" t="str">
        <f t="shared" si="1084"/>
        <v>22款　諸収入6項　雑入20目　公舎収入</v>
      </c>
      <c r="AQ1003" s="9" t="str">
        <f t="shared" si="1085"/>
        <v>22款　諸収入6項　雑入20目　公舎収入</v>
      </c>
    </row>
    <row r="1004" spans="1:43" ht="26.4">
      <c r="A1004" s="90">
        <f t="shared" si="1095"/>
        <v>997</v>
      </c>
      <c r="B1004" s="45"/>
      <c r="C1004" s="45"/>
      <c r="D1004" s="45"/>
      <c r="E1004" s="138" t="s">
        <v>411</v>
      </c>
      <c r="F1004" s="46"/>
      <c r="G1004" s="47"/>
      <c r="H1004" s="41">
        <f>SUM(H1005:H1008)</f>
        <v>2693</v>
      </c>
      <c r="I1004" s="41">
        <f>SUM(I1005:I1008)</f>
        <v>0</v>
      </c>
      <c r="J1004" s="41">
        <f t="shared" si="1102"/>
        <v>-2693</v>
      </c>
      <c r="K1004" s="42"/>
      <c r="L1004" s="121"/>
      <c r="M1004" s="115" t="str">
        <f t="shared" si="1101"/>
        <v/>
      </c>
      <c r="N1004" s="29" t="str">
        <f t="shared" si="1096"/>
        <v>-</v>
      </c>
      <c r="O1004" s="29" t="str">
        <f t="shared" si="1097"/>
        <v>-</v>
      </c>
      <c r="P1004" s="29" t="str">
        <f t="shared" si="1098"/>
        <v>-</v>
      </c>
      <c r="Q1004" s="29" t="str">
        <f t="shared" si="1099"/>
        <v>節</v>
      </c>
      <c r="R1004" s="29" t="str">
        <f t="shared" si="1100"/>
        <v>-</v>
      </c>
      <c r="U1004" s="9" t="s">
        <v>1098</v>
      </c>
      <c r="V1004" s="136" t="str">
        <f t="shared" si="1086"/>
        <v/>
      </c>
      <c r="X1004" s="9">
        <f t="shared" si="1087"/>
        <v>1</v>
      </c>
      <c r="Y1004" s="9">
        <f t="shared" si="1088"/>
        <v>1</v>
      </c>
      <c r="Z1004" s="9">
        <f t="shared" si="1089"/>
        <v>1</v>
      </c>
      <c r="AA1004" s="9">
        <f t="shared" si="1090"/>
        <v>1</v>
      </c>
      <c r="AB1004" s="11" t="str">
        <f t="shared" si="1091"/>
        <v xml:space="preserve">②
</v>
      </c>
      <c r="AD1004" s="43">
        <f t="shared" si="1092"/>
        <v>0</v>
      </c>
      <c r="AE1004" s="43">
        <f t="shared" si="1093"/>
        <v>6.5</v>
      </c>
      <c r="AF1004" s="43">
        <f t="shared" si="1094"/>
        <v>0</v>
      </c>
      <c r="AH1004" s="12" t="str">
        <f t="shared" si="1079"/>
        <v>22款　諸収入</v>
      </c>
      <c r="AI1004" s="12" t="str">
        <f t="shared" si="1080"/>
        <v>6項　雑入</v>
      </c>
      <c r="AJ1004" s="12" t="str">
        <f t="shared" si="1081"/>
        <v>20目　公舎収入</v>
      </c>
      <c r="AK1004" s="12" t="str">
        <f t="shared" si="1082"/>
        <v>1節　公舎収入</v>
      </c>
      <c r="AM1004" s="12" t="str">
        <f t="shared" si="1083"/>
        <v>22款　諸収入6項　雑入20目　公舎収入1節　公舎収入</v>
      </c>
      <c r="AP1004" s="12" t="str">
        <f t="shared" si="1084"/>
        <v>22款　諸収入6項　雑入20目　公舎収入1節　公舎収入</v>
      </c>
      <c r="AQ1004" s="9" t="str">
        <f t="shared" si="1085"/>
        <v>22款　諸収入6項　雑入20目　公舎収入1節　公舎収入</v>
      </c>
    </row>
    <row r="1005" spans="1:43" ht="39.6">
      <c r="A1005" s="90">
        <f t="shared" si="1095"/>
        <v>998</v>
      </c>
      <c r="B1005" s="45"/>
      <c r="C1005" s="45"/>
      <c r="D1005" s="45"/>
      <c r="E1005" s="135"/>
      <c r="F1005" s="46" t="s">
        <v>569</v>
      </c>
      <c r="G1005" s="47" t="s">
        <v>307</v>
      </c>
      <c r="H1005" s="41">
        <v>1876</v>
      </c>
      <c r="I1005" s="41"/>
      <c r="J1005" s="41">
        <f t="shared" si="1102"/>
        <v>-1876</v>
      </c>
      <c r="K1005" s="42"/>
      <c r="L1005" s="121"/>
      <c r="M1005" s="115" t="str">
        <f t="shared" si="1101"/>
        <v/>
      </c>
      <c r="N1005" s="29" t="str">
        <f t="shared" si="1096"/>
        <v>-</v>
      </c>
      <c r="O1005" s="29" t="str">
        <f t="shared" si="1097"/>
        <v>-</v>
      </c>
      <c r="P1005" s="29" t="str">
        <f t="shared" si="1098"/>
        <v>-</v>
      </c>
      <c r="Q1005" s="29" t="str">
        <f t="shared" si="1099"/>
        <v>-</v>
      </c>
      <c r="R1005" s="29" t="str">
        <f t="shared" si="1100"/>
        <v>事項</v>
      </c>
      <c r="U1005" s="9" t="s">
        <v>1098</v>
      </c>
      <c r="V1005" s="136" t="str">
        <f t="shared" si="1086"/>
        <v>政策企画室</v>
      </c>
      <c r="X1005" s="9">
        <f t="shared" si="1087"/>
        <v>1</v>
      </c>
      <c r="Y1005" s="9">
        <f t="shared" si="1088"/>
        <v>1</v>
      </c>
      <c r="Z1005" s="9">
        <f t="shared" si="1089"/>
        <v>2</v>
      </c>
      <c r="AA1005" s="9">
        <f t="shared" si="1090"/>
        <v>2</v>
      </c>
      <c r="AB1005" s="11" t="str">
        <f t="shared" si="1091"/>
        <v xml:space="preserve">③
</v>
      </c>
      <c r="AD1005" s="43">
        <f t="shared" si="1092"/>
        <v>0</v>
      </c>
      <c r="AE1005" s="43">
        <f t="shared" si="1093"/>
        <v>0</v>
      </c>
      <c r="AF1005" s="43">
        <f t="shared" si="1094"/>
        <v>18</v>
      </c>
      <c r="AH1005" s="12" t="str">
        <f t="shared" ref="AH1005:AH1069" si="1103">IF(N1005="款",B1005,AH1004)</f>
        <v>22款　諸収入</v>
      </c>
      <c r="AI1005" s="12" t="str">
        <f t="shared" ref="AI1005:AI1069" si="1104">IF(AH1004=AH1005,IF(O1005="項",C1005,AI1004),0)</f>
        <v>6項　雑入</v>
      </c>
      <c r="AJ1005" s="12" t="str">
        <f t="shared" ref="AJ1005:AJ1069" si="1105">IF(AI1004=AI1005,IF(P1005="目",D1005,AJ1004),0)</f>
        <v>20目　公舎収入</v>
      </c>
      <c r="AK1005" s="12" t="str">
        <f t="shared" ref="AK1005:AK1069" si="1106">IF(AJ1004=AJ1005,IF(Q1005="節",E1005,"事項"),0)</f>
        <v>事項</v>
      </c>
      <c r="AM1005" s="12">
        <f t="shared" ref="AM1005:AM1069" si="1107">IF(AI1005=0,AH1005,IF(AJ1005=0,CONCATENATE(AH1005,AI1005),IF(AK1005=0,CONCATENATE(AH1005,AI1005,AJ1005),IF(AK1005="事項",0,CONCATENATE(AH1005,AI1005,AJ1005,AK1005)))))</f>
        <v>0</v>
      </c>
      <c r="AP1005" s="12" t="str">
        <f t="shared" ref="AP1005:AP1069" si="1108">IF(AM1005=0,AP1004,AM1005)</f>
        <v>22款　諸収入6項　雑入20目　公舎収入1節　公舎収入</v>
      </c>
      <c r="AQ1005" s="9" t="str">
        <f t="shared" ref="AQ1005:AQ1069" si="1109">CONCATENATE(AP1005,V1005)</f>
        <v>22款　諸収入6項　雑入20目　公舎収入1節　公舎収入政策企画室</v>
      </c>
    </row>
    <row r="1006" spans="1:43" ht="39.6">
      <c r="A1006" s="90">
        <f t="shared" si="1095"/>
        <v>999</v>
      </c>
      <c r="B1006" s="45"/>
      <c r="C1006" s="45"/>
      <c r="D1006" s="45"/>
      <c r="E1006" s="135"/>
      <c r="F1006" s="46" t="s">
        <v>1059</v>
      </c>
      <c r="G1006" s="47" t="s">
        <v>664</v>
      </c>
      <c r="H1006" s="41">
        <v>576</v>
      </c>
      <c r="I1006" s="41"/>
      <c r="J1006" s="41">
        <f t="shared" si="1102"/>
        <v>-576</v>
      </c>
      <c r="K1006" s="42"/>
      <c r="L1006" s="121"/>
      <c r="M1006" s="115" t="str">
        <f t="shared" si="1101"/>
        <v/>
      </c>
      <c r="N1006" s="29" t="str">
        <f t="shared" si="1096"/>
        <v>-</v>
      </c>
      <c r="O1006" s="29" t="str">
        <f t="shared" si="1097"/>
        <v>-</v>
      </c>
      <c r="P1006" s="29" t="str">
        <f t="shared" si="1098"/>
        <v>-</v>
      </c>
      <c r="Q1006" s="29" t="str">
        <f t="shared" si="1099"/>
        <v>-</v>
      </c>
      <c r="R1006" s="29" t="str">
        <f t="shared" si="1100"/>
        <v>事項</v>
      </c>
      <c r="U1006" s="9" t="s">
        <v>1098</v>
      </c>
      <c r="V1006" s="136" t="str">
        <f t="shared" si="1086"/>
        <v>総務局</v>
      </c>
      <c r="X1006" s="9">
        <f t="shared" si="1087"/>
        <v>1</v>
      </c>
      <c r="Y1006" s="9">
        <f t="shared" si="1088"/>
        <v>1</v>
      </c>
      <c r="Z1006" s="9">
        <f t="shared" si="1089"/>
        <v>2</v>
      </c>
      <c r="AA1006" s="9">
        <f t="shared" si="1090"/>
        <v>2</v>
      </c>
      <c r="AB1006" s="11" t="str">
        <f t="shared" si="1091"/>
        <v xml:space="preserve">③
</v>
      </c>
      <c r="AD1006" s="43">
        <f t="shared" si="1092"/>
        <v>0</v>
      </c>
      <c r="AE1006" s="43">
        <f t="shared" si="1093"/>
        <v>0</v>
      </c>
      <c r="AF1006" s="43">
        <f t="shared" si="1094"/>
        <v>25</v>
      </c>
      <c r="AH1006" s="12" t="str">
        <f t="shared" si="1103"/>
        <v>22款　諸収入</v>
      </c>
      <c r="AI1006" s="12" t="str">
        <f t="shared" si="1104"/>
        <v>6項　雑入</v>
      </c>
      <c r="AJ1006" s="12" t="str">
        <f t="shared" si="1105"/>
        <v>20目　公舎収入</v>
      </c>
      <c r="AK1006" s="12" t="str">
        <f t="shared" si="1106"/>
        <v>事項</v>
      </c>
      <c r="AM1006" s="12">
        <f t="shared" si="1107"/>
        <v>0</v>
      </c>
      <c r="AP1006" s="12" t="str">
        <f t="shared" si="1108"/>
        <v>22款　諸収入6項　雑入20目　公舎収入1節　公舎収入</v>
      </c>
      <c r="AQ1006" s="9" t="str">
        <f t="shared" si="1109"/>
        <v>22款　諸収入6項　雑入20目　公舎収入1節　公舎収入総務局</v>
      </c>
    </row>
    <row r="1007" spans="1:43" ht="39.6">
      <c r="A1007" s="90">
        <f t="shared" si="1095"/>
        <v>1000</v>
      </c>
      <c r="B1007" s="45"/>
      <c r="C1007" s="45"/>
      <c r="D1007" s="45"/>
      <c r="E1007" s="135"/>
      <c r="F1007" s="46" t="s">
        <v>570</v>
      </c>
      <c r="G1007" s="47" t="s">
        <v>494</v>
      </c>
      <c r="H1007" s="41">
        <v>241</v>
      </c>
      <c r="I1007" s="41"/>
      <c r="J1007" s="41">
        <f t="shared" ref="J1007" si="1110">+I1007-H1007</f>
        <v>-241</v>
      </c>
      <c r="K1007" s="42"/>
      <c r="L1007" s="121"/>
      <c r="M1007" s="115" t="str">
        <f t="shared" ref="M1007" si="1111">IF(AND(I1007&lt;&gt;0,H1007=0),"○","")</f>
        <v/>
      </c>
      <c r="N1007" s="29" t="str">
        <f t="shared" si="1096"/>
        <v>-</v>
      </c>
      <c r="O1007" s="29" t="str">
        <f t="shared" si="1097"/>
        <v>-</v>
      </c>
      <c r="P1007" s="29" t="str">
        <f t="shared" si="1098"/>
        <v>-</v>
      </c>
      <c r="Q1007" s="29" t="str">
        <f t="shared" si="1099"/>
        <v>-</v>
      </c>
      <c r="R1007" s="29" t="str">
        <f t="shared" si="1100"/>
        <v>事項</v>
      </c>
      <c r="U1007" s="9" t="s">
        <v>1098</v>
      </c>
      <c r="V1007" s="136" t="str">
        <f t="shared" si="1086"/>
        <v>財政局</v>
      </c>
      <c r="X1007" s="9">
        <f t="shared" si="1087"/>
        <v>1</v>
      </c>
      <c r="Y1007" s="9">
        <f t="shared" si="1088"/>
        <v>1</v>
      </c>
      <c r="Z1007" s="9">
        <f t="shared" si="1089"/>
        <v>2</v>
      </c>
      <c r="AA1007" s="9">
        <f t="shared" si="1090"/>
        <v>2</v>
      </c>
      <c r="AB1007" s="11" t="str">
        <f t="shared" si="1091"/>
        <v xml:space="preserve">③
</v>
      </c>
      <c r="AD1007" s="43">
        <f t="shared" si="1092"/>
        <v>0</v>
      </c>
      <c r="AE1007" s="43">
        <f t="shared" si="1093"/>
        <v>0</v>
      </c>
      <c r="AF1007" s="43">
        <f t="shared" si="1094"/>
        <v>20</v>
      </c>
      <c r="AH1007" s="12" t="str">
        <f t="shared" si="1103"/>
        <v>22款　諸収入</v>
      </c>
      <c r="AI1007" s="12" t="str">
        <f t="shared" si="1104"/>
        <v>6項　雑入</v>
      </c>
      <c r="AJ1007" s="12" t="str">
        <f t="shared" si="1105"/>
        <v>20目　公舎収入</v>
      </c>
      <c r="AK1007" s="12" t="str">
        <f t="shared" si="1106"/>
        <v>事項</v>
      </c>
      <c r="AM1007" s="12">
        <f t="shared" si="1107"/>
        <v>0</v>
      </c>
      <c r="AP1007" s="12" t="str">
        <f t="shared" si="1108"/>
        <v>22款　諸収入6項　雑入20目　公舎収入1節　公舎収入</v>
      </c>
      <c r="AQ1007" s="9" t="str">
        <f t="shared" si="1109"/>
        <v>22款　諸収入6項　雑入20目　公舎収入1節　公舎収入財政局</v>
      </c>
    </row>
    <row r="1008" spans="1:43" ht="39.6">
      <c r="A1008" s="90">
        <f t="shared" si="1095"/>
        <v>1001</v>
      </c>
      <c r="B1008" s="45"/>
      <c r="C1008" s="45"/>
      <c r="D1008" s="48"/>
      <c r="E1008" s="135"/>
      <c r="F1008" s="46" t="s">
        <v>1312</v>
      </c>
      <c r="G1008" s="47" t="s">
        <v>675</v>
      </c>
      <c r="H1008" s="41">
        <v>0</v>
      </c>
      <c r="I1008" s="41"/>
      <c r="J1008" s="41">
        <f t="shared" si="1102"/>
        <v>0</v>
      </c>
      <c r="K1008" s="42"/>
      <c r="L1008" s="121"/>
      <c r="M1008" s="115" t="str">
        <f t="shared" si="1101"/>
        <v/>
      </c>
      <c r="N1008" s="29" t="str">
        <f t="shared" si="1096"/>
        <v>-</v>
      </c>
      <c r="O1008" s="29" t="str">
        <f t="shared" si="1097"/>
        <v>-</v>
      </c>
      <c r="P1008" s="29" t="str">
        <f t="shared" si="1098"/>
        <v>-</v>
      </c>
      <c r="Q1008" s="29" t="str">
        <f t="shared" si="1099"/>
        <v>-</v>
      </c>
      <c r="R1008" s="29" t="str">
        <f t="shared" si="1100"/>
        <v>事項</v>
      </c>
      <c r="U1008" s="9" t="s">
        <v>1098</v>
      </c>
      <c r="V1008" s="136" t="str">
        <f t="shared" si="1086"/>
        <v>市会事務局</v>
      </c>
      <c r="X1008" s="9">
        <f t="shared" si="1087"/>
        <v>1</v>
      </c>
      <c r="Y1008" s="9">
        <f t="shared" si="1088"/>
        <v>1</v>
      </c>
      <c r="Z1008" s="9">
        <f t="shared" si="1089"/>
        <v>2</v>
      </c>
      <c r="AA1008" s="9">
        <f t="shared" si="1090"/>
        <v>2</v>
      </c>
      <c r="AB1008" s="11" t="str">
        <f t="shared" si="1091"/>
        <v xml:space="preserve">③
</v>
      </c>
      <c r="AD1008" s="43">
        <f t="shared" si="1092"/>
        <v>0</v>
      </c>
      <c r="AE1008" s="43">
        <f t="shared" si="1093"/>
        <v>0</v>
      </c>
      <c r="AF1008" s="43">
        <f t="shared" si="1094"/>
        <v>28</v>
      </c>
      <c r="AH1008" s="12" t="str">
        <f t="shared" si="1103"/>
        <v>22款　諸収入</v>
      </c>
      <c r="AI1008" s="12" t="str">
        <f t="shared" si="1104"/>
        <v>6項　雑入</v>
      </c>
      <c r="AJ1008" s="12" t="str">
        <f t="shared" si="1105"/>
        <v>20目　公舎収入</v>
      </c>
      <c r="AK1008" s="12" t="str">
        <f t="shared" si="1106"/>
        <v>事項</v>
      </c>
      <c r="AM1008" s="12">
        <f t="shared" si="1107"/>
        <v>0</v>
      </c>
      <c r="AP1008" s="12" t="str">
        <f t="shared" si="1108"/>
        <v>22款　諸収入6項　雑入20目　公舎収入1節　公舎収入</v>
      </c>
      <c r="AQ1008" s="9" t="str">
        <f t="shared" si="1109"/>
        <v>22款　諸収入6項　雑入20目　公舎収入1節　公舎収入市会事務局</v>
      </c>
    </row>
    <row r="1009" spans="1:43" ht="26.4">
      <c r="A1009" s="90">
        <f t="shared" si="1095"/>
        <v>1002</v>
      </c>
      <c r="B1009" s="45"/>
      <c r="C1009" s="45"/>
      <c r="D1009" s="331" t="s">
        <v>1221</v>
      </c>
      <c r="E1009" s="333"/>
      <c r="F1009" s="46"/>
      <c r="G1009" s="47"/>
      <c r="H1009" s="41">
        <f>SUM(H1010)</f>
        <v>710198</v>
      </c>
      <c r="I1009" s="41">
        <f>SUM(I1010)</f>
        <v>0</v>
      </c>
      <c r="J1009" s="41">
        <f t="shared" si="1102"/>
        <v>-710198</v>
      </c>
      <c r="K1009" s="42"/>
      <c r="L1009" s="121"/>
      <c r="M1009" s="115" t="str">
        <f t="shared" si="1101"/>
        <v/>
      </c>
      <c r="N1009" s="29" t="str">
        <f t="shared" si="1096"/>
        <v>-</v>
      </c>
      <c r="O1009" s="29" t="str">
        <f t="shared" si="1097"/>
        <v>-</v>
      </c>
      <c r="P1009" s="29" t="str">
        <f t="shared" si="1098"/>
        <v>目</v>
      </c>
      <c r="Q1009" s="29" t="str">
        <f t="shared" si="1099"/>
        <v>-</v>
      </c>
      <c r="R1009" s="29" t="str">
        <f t="shared" si="1100"/>
        <v>-</v>
      </c>
      <c r="U1009" s="9" t="s">
        <v>1098</v>
      </c>
      <c r="V1009" s="136" t="str">
        <f t="shared" si="1086"/>
        <v/>
      </c>
      <c r="X1009" s="9">
        <f t="shared" si="1087"/>
        <v>1</v>
      </c>
      <c r="Y1009" s="9">
        <f t="shared" si="1088"/>
        <v>1</v>
      </c>
      <c r="Z1009" s="9">
        <f t="shared" si="1089"/>
        <v>1</v>
      </c>
      <c r="AA1009" s="9">
        <f t="shared" si="1090"/>
        <v>1</v>
      </c>
      <c r="AB1009" s="11" t="str">
        <f t="shared" si="1091"/>
        <v xml:space="preserve">②
</v>
      </c>
      <c r="AD1009" s="43">
        <f t="shared" si="1092"/>
        <v>8</v>
      </c>
      <c r="AE1009" s="43">
        <f t="shared" si="1093"/>
        <v>0</v>
      </c>
      <c r="AF1009" s="43">
        <f t="shared" si="1094"/>
        <v>0</v>
      </c>
      <c r="AH1009" s="12" t="str">
        <f t="shared" si="1103"/>
        <v>22款　諸収入</v>
      </c>
      <c r="AI1009" s="12" t="str">
        <f t="shared" si="1104"/>
        <v>6項　雑入</v>
      </c>
      <c r="AJ1009" s="12" t="str">
        <f t="shared" si="1105"/>
        <v>21目　過年度収入</v>
      </c>
      <c r="AK1009" s="12">
        <f t="shared" si="1106"/>
        <v>0</v>
      </c>
      <c r="AM1009" s="12" t="str">
        <f t="shared" si="1107"/>
        <v>22款　諸収入6項　雑入21目　過年度収入</v>
      </c>
      <c r="AP1009" s="12" t="str">
        <f t="shared" si="1108"/>
        <v>22款　諸収入6項　雑入21目　過年度収入</v>
      </c>
      <c r="AQ1009" s="9" t="str">
        <f t="shared" si="1109"/>
        <v>22款　諸収入6項　雑入21目　過年度収入</v>
      </c>
    </row>
    <row r="1010" spans="1:43" ht="26.4">
      <c r="A1010" s="90">
        <f t="shared" si="1095"/>
        <v>1003</v>
      </c>
      <c r="B1010" s="45"/>
      <c r="C1010" s="45"/>
      <c r="D1010" s="44"/>
      <c r="E1010" s="135" t="s">
        <v>412</v>
      </c>
      <c r="F1010" s="46"/>
      <c r="G1010" s="47"/>
      <c r="H1010" s="41">
        <f>SUM(H1011:H1019)</f>
        <v>710198</v>
      </c>
      <c r="I1010" s="41">
        <f>SUM(I1011:I1019)</f>
        <v>0</v>
      </c>
      <c r="J1010" s="41">
        <f t="shared" si="1102"/>
        <v>-710198</v>
      </c>
      <c r="K1010" s="42"/>
      <c r="L1010" s="121"/>
      <c r="M1010" s="115" t="str">
        <f t="shared" si="1101"/>
        <v/>
      </c>
      <c r="N1010" s="29" t="str">
        <f t="shared" si="1096"/>
        <v>-</v>
      </c>
      <c r="O1010" s="29" t="str">
        <f t="shared" si="1097"/>
        <v>-</v>
      </c>
      <c r="P1010" s="29" t="str">
        <f t="shared" si="1098"/>
        <v>-</v>
      </c>
      <c r="Q1010" s="29" t="str">
        <f t="shared" si="1099"/>
        <v>節</v>
      </c>
      <c r="R1010" s="29" t="str">
        <f t="shared" si="1100"/>
        <v>-</v>
      </c>
      <c r="U1010" s="9" t="s">
        <v>1098</v>
      </c>
      <c r="V1010" s="136" t="str">
        <f t="shared" si="1086"/>
        <v/>
      </c>
      <c r="X1010" s="9">
        <f t="shared" si="1087"/>
        <v>1</v>
      </c>
      <c r="Y1010" s="9">
        <f t="shared" si="1088"/>
        <v>1</v>
      </c>
      <c r="Z1010" s="9">
        <f t="shared" si="1089"/>
        <v>1</v>
      </c>
      <c r="AA1010" s="9">
        <f t="shared" si="1090"/>
        <v>1</v>
      </c>
      <c r="AB1010" s="11" t="str">
        <f t="shared" si="1091"/>
        <v xml:space="preserve">②
</v>
      </c>
      <c r="AD1010" s="43">
        <f t="shared" si="1092"/>
        <v>0</v>
      </c>
      <c r="AE1010" s="43">
        <f t="shared" si="1093"/>
        <v>7.5</v>
      </c>
      <c r="AF1010" s="43">
        <f t="shared" si="1094"/>
        <v>0</v>
      </c>
      <c r="AH1010" s="12" t="str">
        <f t="shared" si="1103"/>
        <v>22款　諸収入</v>
      </c>
      <c r="AI1010" s="12" t="str">
        <f t="shared" si="1104"/>
        <v>6項　雑入</v>
      </c>
      <c r="AJ1010" s="12" t="str">
        <f t="shared" si="1105"/>
        <v>21目　過年度収入</v>
      </c>
      <c r="AK1010" s="12" t="str">
        <f t="shared" si="1106"/>
        <v>1節　市税外収入</v>
      </c>
      <c r="AM1010" s="12" t="str">
        <f t="shared" si="1107"/>
        <v>22款　諸収入6項　雑入21目　過年度収入1節　市税外収入</v>
      </c>
      <c r="AP1010" s="12" t="str">
        <f t="shared" si="1108"/>
        <v>22款　諸収入6項　雑入21目　過年度収入1節　市税外収入</v>
      </c>
      <c r="AQ1010" s="9" t="str">
        <f t="shared" si="1109"/>
        <v>22款　諸収入6項　雑入21目　過年度収入1節　市税外収入</v>
      </c>
    </row>
    <row r="1011" spans="1:43" ht="39.6">
      <c r="A1011" s="90">
        <f t="shared" si="1095"/>
        <v>1004</v>
      </c>
      <c r="B1011" s="45"/>
      <c r="C1011" s="45"/>
      <c r="D1011" s="45"/>
      <c r="E1011" s="135"/>
      <c r="F1011" s="46" t="s">
        <v>712</v>
      </c>
      <c r="G1011" s="47" t="s">
        <v>660</v>
      </c>
      <c r="H1011" s="41">
        <v>4085</v>
      </c>
      <c r="I1011" s="41"/>
      <c r="J1011" s="41">
        <f t="shared" si="1102"/>
        <v>-4085</v>
      </c>
      <c r="K1011" s="42"/>
      <c r="L1011" s="121"/>
      <c r="M1011" s="115" t="str">
        <f t="shared" si="1101"/>
        <v/>
      </c>
      <c r="N1011" s="29" t="str">
        <f t="shared" si="1096"/>
        <v>-</v>
      </c>
      <c r="O1011" s="29" t="str">
        <f t="shared" si="1097"/>
        <v>-</v>
      </c>
      <c r="P1011" s="29" t="str">
        <f t="shared" si="1098"/>
        <v>-</v>
      </c>
      <c r="Q1011" s="29" t="str">
        <f t="shared" si="1099"/>
        <v>-</v>
      </c>
      <c r="R1011" s="29" t="str">
        <f t="shared" si="1100"/>
        <v>事項</v>
      </c>
      <c r="U1011" s="9" t="s">
        <v>1098</v>
      </c>
      <c r="V1011" s="136" t="str">
        <f t="shared" si="1086"/>
        <v>危機管理室</v>
      </c>
      <c r="X1011" s="9">
        <f t="shared" si="1087"/>
        <v>1</v>
      </c>
      <c r="Y1011" s="9">
        <f t="shared" si="1088"/>
        <v>1</v>
      </c>
      <c r="Z1011" s="9">
        <f t="shared" si="1089"/>
        <v>2</v>
      </c>
      <c r="AA1011" s="9">
        <f t="shared" si="1090"/>
        <v>2</v>
      </c>
      <c r="AB1011" s="11" t="str">
        <f t="shared" si="1091"/>
        <v xml:space="preserve">③
</v>
      </c>
      <c r="AD1011" s="43">
        <f t="shared" si="1092"/>
        <v>0</v>
      </c>
      <c r="AE1011" s="43">
        <f t="shared" si="1093"/>
        <v>0</v>
      </c>
      <c r="AF1011" s="43">
        <f t="shared" si="1094"/>
        <v>19</v>
      </c>
      <c r="AH1011" s="12" t="str">
        <f t="shared" si="1103"/>
        <v>22款　諸収入</v>
      </c>
      <c r="AI1011" s="12" t="str">
        <f t="shared" si="1104"/>
        <v>6項　雑入</v>
      </c>
      <c r="AJ1011" s="12" t="str">
        <f t="shared" si="1105"/>
        <v>21目　過年度収入</v>
      </c>
      <c r="AK1011" s="12" t="str">
        <f t="shared" si="1106"/>
        <v>事項</v>
      </c>
      <c r="AM1011" s="12">
        <f t="shared" si="1107"/>
        <v>0</v>
      </c>
      <c r="AP1011" s="12" t="str">
        <f t="shared" si="1108"/>
        <v>22款　諸収入6項　雑入21目　過年度収入1節　市税外収入</v>
      </c>
      <c r="AQ1011" s="9" t="str">
        <f t="shared" si="1109"/>
        <v>22款　諸収入6項　雑入21目　過年度収入1節　市税外収入危機管理室</v>
      </c>
    </row>
    <row r="1012" spans="1:43" ht="26.4">
      <c r="A1012" s="90">
        <f t="shared" si="1095"/>
        <v>1005</v>
      </c>
      <c r="B1012" s="45"/>
      <c r="C1012" s="45"/>
      <c r="D1012" s="45"/>
      <c r="E1012" s="135"/>
      <c r="F1012" s="46" t="s">
        <v>578</v>
      </c>
      <c r="G1012" s="47" t="s">
        <v>494</v>
      </c>
      <c r="H1012" s="41">
        <v>1</v>
      </c>
      <c r="I1012" s="41"/>
      <c r="J1012" s="41">
        <f t="shared" si="1102"/>
        <v>-1</v>
      </c>
      <c r="K1012" s="42"/>
      <c r="L1012" s="121"/>
      <c r="M1012" s="115" t="str">
        <f t="shared" si="1101"/>
        <v/>
      </c>
      <c r="N1012" s="29" t="str">
        <f t="shared" si="1096"/>
        <v>-</v>
      </c>
      <c r="O1012" s="29" t="str">
        <f t="shared" si="1097"/>
        <v>-</v>
      </c>
      <c r="P1012" s="29" t="str">
        <f t="shared" si="1098"/>
        <v>-</v>
      </c>
      <c r="Q1012" s="29" t="str">
        <f t="shared" si="1099"/>
        <v>-</v>
      </c>
      <c r="R1012" s="29" t="str">
        <f t="shared" si="1100"/>
        <v>事項</v>
      </c>
      <c r="U1012" s="9" t="s">
        <v>1098</v>
      </c>
      <c r="V1012" s="136" t="str">
        <f t="shared" si="1086"/>
        <v>財政局</v>
      </c>
      <c r="X1012" s="9">
        <f t="shared" si="1087"/>
        <v>1</v>
      </c>
      <c r="Y1012" s="9">
        <f t="shared" si="1088"/>
        <v>1</v>
      </c>
      <c r="Z1012" s="9">
        <f t="shared" si="1089"/>
        <v>1</v>
      </c>
      <c r="AA1012" s="9">
        <f t="shared" si="1090"/>
        <v>1</v>
      </c>
      <c r="AB1012" s="11" t="str">
        <f t="shared" si="1091"/>
        <v xml:space="preserve">②
</v>
      </c>
      <c r="AD1012" s="43">
        <f t="shared" si="1092"/>
        <v>0</v>
      </c>
      <c r="AE1012" s="43">
        <f t="shared" si="1093"/>
        <v>0</v>
      </c>
      <c r="AF1012" s="43">
        <f t="shared" si="1094"/>
        <v>9</v>
      </c>
      <c r="AH1012" s="12" t="str">
        <f t="shared" si="1103"/>
        <v>22款　諸収入</v>
      </c>
      <c r="AI1012" s="12" t="str">
        <f t="shared" si="1104"/>
        <v>6項　雑入</v>
      </c>
      <c r="AJ1012" s="12" t="str">
        <f t="shared" si="1105"/>
        <v>21目　過年度収入</v>
      </c>
      <c r="AK1012" s="12" t="str">
        <f t="shared" si="1106"/>
        <v>事項</v>
      </c>
      <c r="AM1012" s="12">
        <f t="shared" si="1107"/>
        <v>0</v>
      </c>
      <c r="AP1012" s="12" t="str">
        <f t="shared" si="1108"/>
        <v>22款　諸収入6項　雑入21目　過年度収入1節　市税外収入</v>
      </c>
      <c r="AQ1012" s="9" t="str">
        <f t="shared" si="1109"/>
        <v>22款　諸収入6項　雑入21目　過年度収入1節　市税外収入財政局</v>
      </c>
    </row>
    <row r="1013" spans="1:43" ht="26.4">
      <c r="A1013" s="90">
        <f t="shared" si="1095"/>
        <v>1006</v>
      </c>
      <c r="B1013" s="45"/>
      <c r="C1013" s="45"/>
      <c r="D1013" s="45"/>
      <c r="E1013" s="135"/>
      <c r="F1013" s="46" t="s">
        <v>1008</v>
      </c>
      <c r="G1013" s="47" t="s">
        <v>1006</v>
      </c>
      <c r="H1013" s="41">
        <v>11978</v>
      </c>
      <c r="I1013" s="41"/>
      <c r="J1013" s="41">
        <f t="shared" si="1102"/>
        <v>-11978</v>
      </c>
      <c r="K1013" s="42"/>
      <c r="L1013" s="121"/>
      <c r="M1013" s="115" t="str">
        <f t="shared" si="1101"/>
        <v/>
      </c>
      <c r="N1013" s="29" t="str">
        <f t="shared" si="1096"/>
        <v>-</v>
      </c>
      <c r="O1013" s="29" t="str">
        <f t="shared" si="1097"/>
        <v>-</v>
      </c>
      <c r="P1013" s="29" t="str">
        <f t="shared" si="1098"/>
        <v>-</v>
      </c>
      <c r="Q1013" s="29" t="str">
        <f t="shared" si="1099"/>
        <v>-</v>
      </c>
      <c r="R1013" s="29" t="str">
        <f t="shared" si="1100"/>
        <v>事項</v>
      </c>
      <c r="U1013" s="9" t="s">
        <v>1098</v>
      </c>
      <c r="V1013" s="136" t="str">
        <f t="shared" si="1086"/>
        <v>契約管財局</v>
      </c>
      <c r="X1013" s="9">
        <f t="shared" si="1087"/>
        <v>1</v>
      </c>
      <c r="Y1013" s="9">
        <f t="shared" si="1088"/>
        <v>1</v>
      </c>
      <c r="Z1013" s="9">
        <f t="shared" si="1089"/>
        <v>1</v>
      </c>
      <c r="AA1013" s="9">
        <f t="shared" si="1090"/>
        <v>1</v>
      </c>
      <c r="AB1013" s="11" t="str">
        <f t="shared" si="1091"/>
        <v xml:space="preserve">②
</v>
      </c>
      <c r="AD1013" s="43">
        <f t="shared" si="1092"/>
        <v>0</v>
      </c>
      <c r="AE1013" s="43">
        <f t="shared" si="1093"/>
        <v>0</v>
      </c>
      <c r="AF1013" s="43">
        <f t="shared" si="1094"/>
        <v>12</v>
      </c>
      <c r="AH1013" s="12" t="str">
        <f t="shared" si="1103"/>
        <v>22款　諸収入</v>
      </c>
      <c r="AI1013" s="12" t="str">
        <f t="shared" si="1104"/>
        <v>6項　雑入</v>
      </c>
      <c r="AJ1013" s="12" t="str">
        <f t="shared" si="1105"/>
        <v>21目　過年度収入</v>
      </c>
      <c r="AK1013" s="12" t="str">
        <f t="shared" si="1106"/>
        <v>事項</v>
      </c>
      <c r="AM1013" s="12">
        <f t="shared" si="1107"/>
        <v>0</v>
      </c>
      <c r="AP1013" s="12" t="str">
        <f t="shared" si="1108"/>
        <v>22款　諸収入6項　雑入21目　過年度収入1節　市税外収入</v>
      </c>
      <c r="AQ1013" s="9" t="str">
        <f t="shared" si="1109"/>
        <v>22款　諸収入6項　雑入21目　過年度収入1節　市税外収入契約管財局</v>
      </c>
    </row>
    <row r="1014" spans="1:43" ht="26.4">
      <c r="A1014" s="90">
        <f t="shared" si="1095"/>
        <v>1007</v>
      </c>
      <c r="B1014" s="45"/>
      <c r="C1014" s="45"/>
      <c r="D1014" s="45"/>
      <c r="E1014" s="135"/>
      <c r="F1014" s="46" t="s">
        <v>579</v>
      </c>
      <c r="G1014" s="47" t="s">
        <v>91</v>
      </c>
      <c r="H1014" s="41">
        <v>328927</v>
      </c>
      <c r="I1014" s="41"/>
      <c r="J1014" s="41">
        <f t="shared" si="1102"/>
        <v>-328927</v>
      </c>
      <c r="K1014" s="42"/>
      <c r="L1014" s="121"/>
      <c r="M1014" s="115" t="str">
        <f t="shared" si="1101"/>
        <v/>
      </c>
      <c r="N1014" s="29" t="str">
        <f t="shared" si="1096"/>
        <v>-</v>
      </c>
      <c r="O1014" s="29" t="str">
        <f t="shared" si="1097"/>
        <v>-</v>
      </c>
      <c r="P1014" s="29" t="str">
        <f t="shared" si="1098"/>
        <v>-</v>
      </c>
      <c r="Q1014" s="29" t="str">
        <f t="shared" si="1099"/>
        <v>-</v>
      </c>
      <c r="R1014" s="29" t="str">
        <f t="shared" si="1100"/>
        <v>事項</v>
      </c>
      <c r="U1014" s="9" t="s">
        <v>1098</v>
      </c>
      <c r="V1014" s="136" t="str">
        <f t="shared" si="1086"/>
        <v>福祉局</v>
      </c>
      <c r="X1014" s="9">
        <f t="shared" si="1087"/>
        <v>1</v>
      </c>
      <c r="Y1014" s="9">
        <f t="shared" si="1088"/>
        <v>1</v>
      </c>
      <c r="Z1014" s="9">
        <f t="shared" si="1089"/>
        <v>1</v>
      </c>
      <c r="AA1014" s="9">
        <f t="shared" si="1090"/>
        <v>1</v>
      </c>
      <c r="AB1014" s="11" t="str">
        <f t="shared" si="1091"/>
        <v xml:space="preserve">②
</v>
      </c>
      <c r="AD1014" s="43">
        <f t="shared" si="1092"/>
        <v>0</v>
      </c>
      <c r="AE1014" s="43">
        <f t="shared" si="1093"/>
        <v>0</v>
      </c>
      <c r="AF1014" s="43">
        <f t="shared" si="1094"/>
        <v>15</v>
      </c>
      <c r="AH1014" s="12" t="str">
        <f t="shared" si="1103"/>
        <v>22款　諸収入</v>
      </c>
      <c r="AI1014" s="12" t="str">
        <f t="shared" si="1104"/>
        <v>6項　雑入</v>
      </c>
      <c r="AJ1014" s="12" t="str">
        <f t="shared" si="1105"/>
        <v>21目　過年度収入</v>
      </c>
      <c r="AK1014" s="12" t="str">
        <f t="shared" si="1106"/>
        <v>事項</v>
      </c>
      <c r="AM1014" s="12">
        <f t="shared" si="1107"/>
        <v>0</v>
      </c>
      <c r="AP1014" s="12" t="str">
        <f t="shared" si="1108"/>
        <v>22款　諸収入6項　雑入21目　過年度収入1節　市税外収入</v>
      </c>
      <c r="AQ1014" s="9" t="str">
        <f t="shared" si="1109"/>
        <v>22款　諸収入6項　雑入21目　過年度収入1節　市税外収入福祉局</v>
      </c>
    </row>
    <row r="1015" spans="1:43" ht="39.6">
      <c r="A1015" s="90">
        <f t="shared" si="1095"/>
        <v>1008</v>
      </c>
      <c r="B1015" s="45"/>
      <c r="C1015" s="45"/>
      <c r="D1015" s="45"/>
      <c r="E1015" s="138"/>
      <c r="F1015" s="93" t="s">
        <v>580</v>
      </c>
      <c r="G1015" s="94" t="s">
        <v>82</v>
      </c>
      <c r="H1015" s="51">
        <v>24</v>
      </c>
      <c r="I1015" s="51"/>
      <c r="J1015" s="51">
        <f t="shared" si="1102"/>
        <v>-24</v>
      </c>
      <c r="K1015" s="92"/>
      <c r="L1015" s="122"/>
      <c r="M1015" s="115" t="str">
        <f t="shared" si="1101"/>
        <v/>
      </c>
      <c r="N1015" s="29" t="str">
        <f t="shared" si="1096"/>
        <v>-</v>
      </c>
      <c r="O1015" s="29" t="str">
        <f t="shared" si="1097"/>
        <v>-</v>
      </c>
      <c r="P1015" s="29" t="str">
        <f t="shared" si="1098"/>
        <v>-</v>
      </c>
      <c r="Q1015" s="29" t="str">
        <f t="shared" si="1099"/>
        <v>-</v>
      </c>
      <c r="R1015" s="29" t="str">
        <f t="shared" si="1100"/>
        <v>事項</v>
      </c>
      <c r="U1015" s="9" t="s">
        <v>1098</v>
      </c>
      <c r="V1015" s="136" t="str">
        <f t="shared" si="1086"/>
        <v>健康局</v>
      </c>
      <c r="X1015" s="9">
        <f t="shared" si="1087"/>
        <v>1</v>
      </c>
      <c r="Y1015" s="9">
        <f t="shared" si="1088"/>
        <v>1</v>
      </c>
      <c r="Z1015" s="9">
        <f t="shared" si="1089"/>
        <v>2</v>
      </c>
      <c r="AA1015" s="9">
        <f t="shared" si="1090"/>
        <v>2</v>
      </c>
      <c r="AB1015" s="11" t="str">
        <f t="shared" si="1091"/>
        <v xml:space="preserve">③
</v>
      </c>
      <c r="AD1015" s="43">
        <f t="shared" si="1092"/>
        <v>0</v>
      </c>
      <c r="AE1015" s="43">
        <f t="shared" si="1093"/>
        <v>0</v>
      </c>
      <c r="AF1015" s="43">
        <f t="shared" si="1094"/>
        <v>18</v>
      </c>
      <c r="AH1015" s="12" t="str">
        <f t="shared" si="1103"/>
        <v>22款　諸収入</v>
      </c>
      <c r="AI1015" s="12" t="str">
        <f t="shared" si="1104"/>
        <v>6項　雑入</v>
      </c>
      <c r="AJ1015" s="12" t="str">
        <f t="shared" si="1105"/>
        <v>21目　過年度収入</v>
      </c>
      <c r="AK1015" s="12" t="str">
        <f t="shared" si="1106"/>
        <v>事項</v>
      </c>
      <c r="AM1015" s="12">
        <f t="shared" si="1107"/>
        <v>0</v>
      </c>
      <c r="AP1015" s="12" t="str">
        <f t="shared" si="1108"/>
        <v>22款　諸収入6項　雑入21目　過年度収入1節　市税外収入</v>
      </c>
      <c r="AQ1015" s="9" t="str">
        <f t="shared" si="1109"/>
        <v>22款　諸収入6項　雑入21目　過年度収入1節　市税外収入健康局</v>
      </c>
    </row>
    <row r="1016" spans="1:43" ht="26.4">
      <c r="A1016" s="90">
        <f t="shared" si="1095"/>
        <v>1009</v>
      </c>
      <c r="B1016" s="45"/>
      <c r="C1016" s="45"/>
      <c r="D1016" s="45"/>
      <c r="E1016" s="135"/>
      <c r="F1016" s="46" t="s">
        <v>581</v>
      </c>
      <c r="G1016" s="47" t="s">
        <v>614</v>
      </c>
      <c r="H1016" s="41">
        <v>123046</v>
      </c>
      <c r="I1016" s="41"/>
      <c r="J1016" s="41">
        <f t="shared" si="1102"/>
        <v>-123046</v>
      </c>
      <c r="K1016" s="42"/>
      <c r="L1016" s="121"/>
      <c r="M1016" s="115" t="str">
        <f t="shared" si="1101"/>
        <v/>
      </c>
      <c r="N1016" s="29" t="str">
        <f t="shared" si="1096"/>
        <v>-</v>
      </c>
      <c r="O1016" s="29" t="str">
        <f t="shared" si="1097"/>
        <v>-</v>
      </c>
      <c r="P1016" s="29" t="str">
        <f t="shared" si="1098"/>
        <v>-</v>
      </c>
      <c r="Q1016" s="29" t="str">
        <f t="shared" si="1099"/>
        <v>-</v>
      </c>
      <c r="R1016" s="29" t="str">
        <f t="shared" si="1100"/>
        <v>事項</v>
      </c>
      <c r="U1016" s="9" t="s">
        <v>1098</v>
      </c>
      <c r="V1016" s="136" t="str">
        <f t="shared" si="1086"/>
        <v>こども
青少年局</v>
      </c>
      <c r="X1016" s="9">
        <f t="shared" si="1087"/>
        <v>1</v>
      </c>
      <c r="Y1016" s="9">
        <f t="shared" si="1088"/>
        <v>1</v>
      </c>
      <c r="Z1016" s="9">
        <f t="shared" si="1089"/>
        <v>1</v>
      </c>
      <c r="AA1016" s="9">
        <f t="shared" si="1090"/>
        <v>1</v>
      </c>
      <c r="AB1016" s="11" t="str">
        <f t="shared" si="1091"/>
        <v xml:space="preserve">②
</v>
      </c>
      <c r="AD1016" s="43">
        <f t="shared" si="1092"/>
        <v>0</v>
      </c>
      <c r="AE1016" s="43">
        <f t="shared" si="1093"/>
        <v>0</v>
      </c>
      <c r="AF1016" s="43">
        <f t="shared" si="1094"/>
        <v>13</v>
      </c>
      <c r="AH1016" s="12" t="str">
        <f t="shared" si="1103"/>
        <v>22款　諸収入</v>
      </c>
      <c r="AI1016" s="12" t="str">
        <f t="shared" si="1104"/>
        <v>6項　雑入</v>
      </c>
      <c r="AJ1016" s="12" t="str">
        <f t="shared" si="1105"/>
        <v>21目　過年度収入</v>
      </c>
      <c r="AK1016" s="12" t="str">
        <f t="shared" si="1106"/>
        <v>事項</v>
      </c>
      <c r="AM1016" s="12">
        <f t="shared" si="1107"/>
        <v>0</v>
      </c>
      <c r="AP1016" s="12" t="str">
        <f t="shared" si="1108"/>
        <v>22款　諸収入6項　雑入21目　過年度収入1節　市税外収入</v>
      </c>
      <c r="AQ1016" s="9" t="str">
        <f t="shared" si="1109"/>
        <v>22款　諸収入6項　雑入21目　過年度収入1節　市税外収入こども
青少年局</v>
      </c>
    </row>
    <row r="1017" spans="1:43" ht="26.4">
      <c r="A1017" s="90">
        <f t="shared" si="1095"/>
        <v>1010</v>
      </c>
      <c r="B1017" s="45"/>
      <c r="C1017" s="45"/>
      <c r="D1017" s="45"/>
      <c r="E1017" s="135"/>
      <c r="F1017" s="46" t="s">
        <v>958</v>
      </c>
      <c r="G1017" s="47" t="s">
        <v>959</v>
      </c>
      <c r="H1017" s="41">
        <v>163180</v>
      </c>
      <c r="I1017" s="41"/>
      <c r="J1017" s="41">
        <f t="shared" si="1102"/>
        <v>-163180</v>
      </c>
      <c r="K1017" s="42"/>
      <c r="L1017" s="121"/>
      <c r="M1017" s="115" t="str">
        <f t="shared" si="1101"/>
        <v/>
      </c>
      <c r="N1017" s="29" t="str">
        <f t="shared" si="1096"/>
        <v>-</v>
      </c>
      <c r="O1017" s="29" t="str">
        <f t="shared" si="1097"/>
        <v>-</v>
      </c>
      <c r="P1017" s="29" t="str">
        <f t="shared" si="1098"/>
        <v>-</v>
      </c>
      <c r="Q1017" s="29" t="str">
        <f t="shared" si="1099"/>
        <v>-</v>
      </c>
      <c r="R1017" s="29" t="str">
        <f t="shared" si="1100"/>
        <v>事項</v>
      </c>
      <c r="U1017" s="9" t="s">
        <v>1098</v>
      </c>
      <c r="V1017" s="136" t="str">
        <f t="shared" si="1086"/>
        <v>都市整備局</v>
      </c>
      <c r="X1017" s="9">
        <f t="shared" si="1087"/>
        <v>1</v>
      </c>
      <c r="Y1017" s="9">
        <f t="shared" si="1088"/>
        <v>1</v>
      </c>
      <c r="Z1017" s="9">
        <f t="shared" si="1089"/>
        <v>1</v>
      </c>
      <c r="AA1017" s="9">
        <f t="shared" si="1090"/>
        <v>1</v>
      </c>
      <c r="AB1017" s="11" t="str">
        <f t="shared" si="1091"/>
        <v xml:space="preserve">②
</v>
      </c>
      <c r="AD1017" s="43">
        <f t="shared" si="1092"/>
        <v>0</v>
      </c>
      <c r="AE1017" s="43">
        <f t="shared" si="1093"/>
        <v>0</v>
      </c>
      <c r="AF1017" s="43">
        <f t="shared" si="1094"/>
        <v>14</v>
      </c>
      <c r="AH1017" s="12" t="str">
        <f t="shared" si="1103"/>
        <v>22款　諸収入</v>
      </c>
      <c r="AI1017" s="12" t="str">
        <f t="shared" si="1104"/>
        <v>6項　雑入</v>
      </c>
      <c r="AJ1017" s="12" t="str">
        <f t="shared" si="1105"/>
        <v>21目　過年度収入</v>
      </c>
      <c r="AK1017" s="12" t="str">
        <f t="shared" si="1106"/>
        <v>事項</v>
      </c>
      <c r="AM1017" s="12">
        <f t="shared" si="1107"/>
        <v>0</v>
      </c>
      <c r="AP1017" s="12" t="str">
        <f t="shared" si="1108"/>
        <v>22款　諸収入6項　雑入21目　過年度収入1節　市税外収入</v>
      </c>
      <c r="AQ1017" s="9" t="str">
        <f t="shared" si="1109"/>
        <v>22款　諸収入6項　雑入21目　過年度収入1節　市税外収入都市整備局</v>
      </c>
    </row>
    <row r="1018" spans="1:43" ht="26.4">
      <c r="A1018" s="90">
        <f t="shared" si="1095"/>
        <v>1011</v>
      </c>
      <c r="B1018" s="45"/>
      <c r="C1018" s="45"/>
      <c r="D1018" s="45"/>
      <c r="E1018" s="135"/>
      <c r="F1018" s="46" t="s">
        <v>842</v>
      </c>
      <c r="G1018" s="47" t="s">
        <v>492</v>
      </c>
      <c r="H1018" s="41">
        <v>3097</v>
      </c>
      <c r="I1018" s="41"/>
      <c r="J1018" s="41">
        <f t="shared" si="1102"/>
        <v>-3097</v>
      </c>
      <c r="K1018" s="42"/>
      <c r="L1018" s="121"/>
      <c r="M1018" s="115" t="str">
        <f t="shared" si="1101"/>
        <v/>
      </c>
      <c r="N1018" s="29" t="str">
        <f t="shared" si="1096"/>
        <v>-</v>
      </c>
      <c r="O1018" s="29" t="str">
        <f t="shared" si="1097"/>
        <v>-</v>
      </c>
      <c r="P1018" s="29" t="str">
        <f t="shared" si="1098"/>
        <v>-</v>
      </c>
      <c r="Q1018" s="29" t="str">
        <f t="shared" si="1099"/>
        <v>-</v>
      </c>
      <c r="R1018" s="29" t="str">
        <f t="shared" si="1100"/>
        <v>事項</v>
      </c>
      <c r="U1018" s="9" t="s">
        <v>1098</v>
      </c>
      <c r="V1018" s="136" t="str">
        <f t="shared" si="1086"/>
        <v>港湾局</v>
      </c>
      <c r="X1018" s="9">
        <f t="shared" si="1087"/>
        <v>1</v>
      </c>
      <c r="Y1018" s="9">
        <f t="shared" si="1088"/>
        <v>1</v>
      </c>
      <c r="Z1018" s="9">
        <f t="shared" si="1089"/>
        <v>1</v>
      </c>
      <c r="AA1018" s="9">
        <f t="shared" si="1090"/>
        <v>1</v>
      </c>
      <c r="AB1018" s="11" t="str">
        <f t="shared" si="1091"/>
        <v xml:space="preserve">②
</v>
      </c>
      <c r="AD1018" s="43">
        <f t="shared" si="1092"/>
        <v>0</v>
      </c>
      <c r="AE1018" s="43">
        <f t="shared" si="1093"/>
        <v>0</v>
      </c>
      <c r="AF1018" s="43">
        <f t="shared" si="1094"/>
        <v>11</v>
      </c>
      <c r="AH1018" s="12" t="str">
        <f t="shared" si="1103"/>
        <v>22款　諸収入</v>
      </c>
      <c r="AI1018" s="12" t="str">
        <f t="shared" si="1104"/>
        <v>6項　雑入</v>
      </c>
      <c r="AJ1018" s="12" t="str">
        <f t="shared" si="1105"/>
        <v>21目　過年度収入</v>
      </c>
      <c r="AK1018" s="12" t="str">
        <f t="shared" si="1106"/>
        <v>事項</v>
      </c>
      <c r="AM1018" s="12">
        <f t="shared" si="1107"/>
        <v>0</v>
      </c>
      <c r="AP1018" s="12" t="str">
        <f t="shared" si="1108"/>
        <v>22款　諸収入6項　雑入21目　過年度収入1節　市税外収入</v>
      </c>
      <c r="AQ1018" s="9" t="str">
        <f t="shared" si="1109"/>
        <v>22款　諸収入6項　雑入21目　過年度収入1節　市税外収入港湾局</v>
      </c>
    </row>
    <row r="1019" spans="1:43" ht="26.4">
      <c r="A1019" s="90">
        <f t="shared" si="1095"/>
        <v>1012</v>
      </c>
      <c r="B1019" s="45"/>
      <c r="C1019" s="45"/>
      <c r="D1019" s="45"/>
      <c r="E1019" s="135"/>
      <c r="F1019" s="46" t="s">
        <v>1003</v>
      </c>
      <c r="G1019" s="47" t="s">
        <v>974</v>
      </c>
      <c r="H1019" s="41">
        <v>75860</v>
      </c>
      <c r="I1019" s="41"/>
      <c r="J1019" s="41">
        <f t="shared" si="1102"/>
        <v>-75860</v>
      </c>
      <c r="K1019" s="42"/>
      <c r="L1019" s="121"/>
      <c r="M1019" s="115" t="str">
        <f t="shared" si="1101"/>
        <v/>
      </c>
      <c r="N1019" s="29" t="str">
        <f t="shared" si="1096"/>
        <v>-</v>
      </c>
      <c r="O1019" s="29" t="str">
        <f t="shared" si="1097"/>
        <v>-</v>
      </c>
      <c r="P1019" s="29" t="str">
        <f t="shared" si="1098"/>
        <v>-</v>
      </c>
      <c r="Q1019" s="29" t="str">
        <f t="shared" si="1099"/>
        <v>-</v>
      </c>
      <c r="R1019" s="29" t="str">
        <f t="shared" si="1100"/>
        <v>事項</v>
      </c>
      <c r="U1019" s="9" t="s">
        <v>1098</v>
      </c>
      <c r="V1019" s="136" t="str">
        <f t="shared" si="1086"/>
        <v>教育委員会
事務局</v>
      </c>
      <c r="X1019" s="9">
        <f t="shared" si="1087"/>
        <v>1</v>
      </c>
      <c r="Y1019" s="9">
        <f t="shared" si="1088"/>
        <v>1</v>
      </c>
      <c r="Z1019" s="9">
        <f t="shared" si="1089"/>
        <v>1</v>
      </c>
      <c r="AA1019" s="9">
        <f t="shared" si="1090"/>
        <v>1</v>
      </c>
      <c r="AB1019" s="11" t="str">
        <f t="shared" si="1091"/>
        <v xml:space="preserve">②
</v>
      </c>
      <c r="AD1019" s="43">
        <f t="shared" si="1092"/>
        <v>0</v>
      </c>
      <c r="AE1019" s="43">
        <f t="shared" si="1093"/>
        <v>0</v>
      </c>
      <c r="AF1019" s="43">
        <f t="shared" si="1094"/>
        <v>15</v>
      </c>
      <c r="AH1019" s="12" t="str">
        <f t="shared" si="1103"/>
        <v>22款　諸収入</v>
      </c>
      <c r="AI1019" s="12" t="str">
        <f t="shared" si="1104"/>
        <v>6項　雑入</v>
      </c>
      <c r="AJ1019" s="12" t="str">
        <f t="shared" si="1105"/>
        <v>21目　過年度収入</v>
      </c>
      <c r="AK1019" s="12" t="str">
        <f t="shared" si="1106"/>
        <v>事項</v>
      </c>
      <c r="AM1019" s="12">
        <f t="shared" si="1107"/>
        <v>0</v>
      </c>
      <c r="AP1019" s="12" t="str">
        <f t="shared" si="1108"/>
        <v>22款　諸収入6項　雑入21目　過年度収入1節　市税外収入</v>
      </c>
      <c r="AQ1019" s="9" t="str">
        <f t="shared" si="1109"/>
        <v>22款　諸収入6項　雑入21目　過年度収入1節　市税外収入教育委員会
事務局</v>
      </c>
    </row>
    <row r="1020" spans="1:43" ht="26.4">
      <c r="A1020" s="90">
        <f t="shared" si="1095"/>
        <v>1013</v>
      </c>
      <c r="B1020" s="45"/>
      <c r="C1020" s="45"/>
      <c r="D1020" s="331" t="s">
        <v>1222</v>
      </c>
      <c r="E1020" s="333"/>
      <c r="F1020" s="46"/>
      <c r="G1020" s="47"/>
      <c r="H1020" s="41">
        <f>SUM(H1021)</f>
        <v>15901913</v>
      </c>
      <c r="I1020" s="41">
        <f>SUM(I1021)</f>
        <v>183825</v>
      </c>
      <c r="J1020" s="41">
        <f t="shared" si="1102"/>
        <v>-15718088</v>
      </c>
      <c r="K1020" s="42"/>
      <c r="L1020" s="121"/>
      <c r="M1020" s="115" t="str">
        <f t="shared" si="1101"/>
        <v/>
      </c>
      <c r="N1020" s="29" t="str">
        <f t="shared" si="1096"/>
        <v>-</v>
      </c>
      <c r="O1020" s="29" t="str">
        <f t="shared" si="1097"/>
        <v>-</v>
      </c>
      <c r="P1020" s="29" t="str">
        <f t="shared" si="1098"/>
        <v>目</v>
      </c>
      <c r="Q1020" s="29" t="str">
        <f t="shared" si="1099"/>
        <v>-</v>
      </c>
      <c r="R1020" s="29" t="str">
        <f t="shared" si="1100"/>
        <v>-</v>
      </c>
      <c r="U1020" s="9" t="s">
        <v>1098</v>
      </c>
      <c r="V1020" s="136" t="str">
        <f t="shared" si="1086"/>
        <v/>
      </c>
      <c r="X1020" s="9">
        <f t="shared" si="1087"/>
        <v>1</v>
      </c>
      <c r="Y1020" s="9">
        <f t="shared" si="1088"/>
        <v>1</v>
      </c>
      <c r="Z1020" s="9">
        <f t="shared" si="1089"/>
        <v>1</v>
      </c>
      <c r="AA1020" s="9">
        <f t="shared" si="1090"/>
        <v>1</v>
      </c>
      <c r="AB1020" s="11" t="str">
        <f t="shared" si="1091"/>
        <v xml:space="preserve">②
</v>
      </c>
      <c r="AD1020" s="43">
        <f t="shared" si="1092"/>
        <v>5</v>
      </c>
      <c r="AE1020" s="43">
        <f t="shared" si="1093"/>
        <v>0</v>
      </c>
      <c r="AF1020" s="43">
        <f t="shared" si="1094"/>
        <v>0</v>
      </c>
      <c r="AH1020" s="12" t="str">
        <f t="shared" si="1103"/>
        <v>22款　諸収入</v>
      </c>
      <c r="AI1020" s="12" t="str">
        <f t="shared" si="1104"/>
        <v>6項　雑入</v>
      </c>
      <c r="AJ1020" s="12" t="str">
        <f t="shared" si="1105"/>
        <v>22目　雑収</v>
      </c>
      <c r="AK1020" s="12">
        <f t="shared" si="1106"/>
        <v>0</v>
      </c>
      <c r="AM1020" s="12" t="str">
        <f t="shared" si="1107"/>
        <v>22款　諸収入6項　雑入22目　雑収</v>
      </c>
      <c r="AP1020" s="12" t="str">
        <f t="shared" si="1108"/>
        <v>22款　諸収入6項　雑入22目　雑収</v>
      </c>
      <c r="AQ1020" s="9" t="str">
        <f t="shared" si="1109"/>
        <v>22款　諸収入6項　雑入22目　雑収</v>
      </c>
    </row>
    <row r="1021" spans="1:43" ht="26.4">
      <c r="A1021" s="90">
        <f t="shared" si="1095"/>
        <v>1014</v>
      </c>
      <c r="B1021" s="45"/>
      <c r="C1021" s="45"/>
      <c r="D1021" s="44"/>
      <c r="E1021" s="135" t="s">
        <v>413</v>
      </c>
      <c r="F1021" s="46"/>
      <c r="G1021" s="47"/>
      <c r="H1021" s="41">
        <f>SUM(H1022,H1027:H1045,H1093)</f>
        <v>15901913</v>
      </c>
      <c r="I1021" s="41">
        <f>SUM(I1022,I1027:I1045,I1093)</f>
        <v>183825</v>
      </c>
      <c r="J1021" s="41">
        <f t="shared" si="1102"/>
        <v>-15718088</v>
      </c>
      <c r="K1021" s="42"/>
      <c r="L1021" s="121"/>
      <c r="M1021" s="115" t="str">
        <f t="shared" si="1101"/>
        <v/>
      </c>
      <c r="N1021" s="29" t="str">
        <f t="shared" si="1096"/>
        <v>-</v>
      </c>
      <c r="O1021" s="29" t="str">
        <f t="shared" si="1097"/>
        <v>-</v>
      </c>
      <c r="P1021" s="29" t="str">
        <f t="shared" si="1098"/>
        <v>-</v>
      </c>
      <c r="Q1021" s="29" t="str">
        <f t="shared" si="1099"/>
        <v>節</v>
      </c>
      <c r="R1021" s="29" t="str">
        <f t="shared" si="1100"/>
        <v>-</v>
      </c>
      <c r="U1021" s="9" t="s">
        <v>1098</v>
      </c>
      <c r="V1021" s="136" t="str">
        <f t="shared" si="1086"/>
        <v/>
      </c>
      <c r="X1021" s="9">
        <f t="shared" si="1087"/>
        <v>1</v>
      </c>
      <c r="Y1021" s="9">
        <f t="shared" si="1088"/>
        <v>1</v>
      </c>
      <c r="Z1021" s="9">
        <f t="shared" si="1089"/>
        <v>1</v>
      </c>
      <c r="AA1021" s="9">
        <f t="shared" si="1090"/>
        <v>1</v>
      </c>
      <c r="AB1021" s="11" t="str">
        <f t="shared" si="1091"/>
        <v xml:space="preserve">②
</v>
      </c>
      <c r="AD1021" s="43">
        <f t="shared" si="1092"/>
        <v>0</v>
      </c>
      <c r="AE1021" s="43">
        <f t="shared" si="1093"/>
        <v>4.5</v>
      </c>
      <c r="AF1021" s="43">
        <f t="shared" si="1094"/>
        <v>0</v>
      </c>
      <c r="AH1021" s="12" t="str">
        <f t="shared" si="1103"/>
        <v>22款　諸収入</v>
      </c>
      <c r="AI1021" s="12" t="str">
        <f t="shared" si="1104"/>
        <v>6項　雑入</v>
      </c>
      <c r="AJ1021" s="12" t="str">
        <f t="shared" si="1105"/>
        <v>22目　雑収</v>
      </c>
      <c r="AK1021" s="12" t="str">
        <f t="shared" si="1106"/>
        <v>1節　雑収</v>
      </c>
      <c r="AM1021" s="12" t="str">
        <f t="shared" si="1107"/>
        <v>22款　諸収入6項　雑入22目　雑収1節　雑収</v>
      </c>
      <c r="AP1021" s="12" t="str">
        <f t="shared" si="1108"/>
        <v>22款　諸収入6項　雑入22目　雑収1節　雑収</v>
      </c>
      <c r="AQ1021" s="9" t="str">
        <f t="shared" si="1109"/>
        <v>22款　諸収入6項　雑入22目　雑収1節　雑収</v>
      </c>
    </row>
    <row r="1022" spans="1:43" ht="39.6">
      <c r="A1022" s="90">
        <f t="shared" si="1095"/>
        <v>1015</v>
      </c>
      <c r="B1022" s="45"/>
      <c r="C1022" s="45"/>
      <c r="D1022" s="45"/>
      <c r="E1022" s="135"/>
      <c r="F1022" s="46" t="s">
        <v>1060</v>
      </c>
      <c r="G1022" s="47"/>
      <c r="H1022" s="41">
        <f>SUM(H1023:H1026)</f>
        <v>572375</v>
      </c>
      <c r="I1022" s="41">
        <f>SUM(I1023:I1026)</f>
        <v>0</v>
      </c>
      <c r="J1022" s="41">
        <f t="shared" si="1102"/>
        <v>-572375</v>
      </c>
      <c r="K1022" s="42"/>
      <c r="L1022" s="121"/>
      <c r="M1022" s="115" t="str">
        <f t="shared" si="1101"/>
        <v/>
      </c>
      <c r="N1022" s="29" t="str">
        <f t="shared" si="1096"/>
        <v>-</v>
      </c>
      <c r="O1022" s="29" t="str">
        <f t="shared" si="1097"/>
        <v>-</v>
      </c>
      <c r="P1022" s="29" t="str">
        <f t="shared" si="1098"/>
        <v>-</v>
      </c>
      <c r="Q1022" s="29" t="str">
        <f t="shared" si="1099"/>
        <v>-</v>
      </c>
      <c r="R1022" s="29" t="str">
        <f t="shared" si="1100"/>
        <v>事項</v>
      </c>
      <c r="U1022" s="9" t="s">
        <v>1098</v>
      </c>
      <c r="V1022" s="136" t="str">
        <f t="shared" si="1086"/>
        <v/>
      </c>
      <c r="X1022" s="9">
        <f t="shared" si="1087"/>
        <v>1</v>
      </c>
      <c r="Y1022" s="9">
        <f t="shared" si="1088"/>
        <v>1</v>
      </c>
      <c r="Z1022" s="9">
        <f t="shared" si="1089"/>
        <v>2</v>
      </c>
      <c r="AA1022" s="9">
        <f t="shared" si="1090"/>
        <v>2</v>
      </c>
      <c r="AB1022" s="11" t="str">
        <f t="shared" si="1091"/>
        <v xml:space="preserve">③
</v>
      </c>
      <c r="AD1022" s="43">
        <f t="shared" si="1092"/>
        <v>0</v>
      </c>
      <c r="AE1022" s="43">
        <f t="shared" si="1093"/>
        <v>0</v>
      </c>
      <c r="AF1022" s="43">
        <f t="shared" si="1094"/>
        <v>26</v>
      </c>
      <c r="AH1022" s="12" t="str">
        <f t="shared" si="1103"/>
        <v>22款　諸収入</v>
      </c>
      <c r="AI1022" s="12" t="str">
        <f t="shared" si="1104"/>
        <v>6項　雑入</v>
      </c>
      <c r="AJ1022" s="12" t="str">
        <f t="shared" si="1105"/>
        <v>22目　雑収</v>
      </c>
      <c r="AK1022" s="12" t="str">
        <f t="shared" si="1106"/>
        <v>事項</v>
      </c>
      <c r="AM1022" s="12">
        <f t="shared" si="1107"/>
        <v>0</v>
      </c>
      <c r="AP1022" s="12" t="str">
        <f t="shared" si="1108"/>
        <v>22款　諸収入6項　雑入22目　雑収1節　雑収</v>
      </c>
      <c r="AQ1022" s="9" t="str">
        <f t="shared" si="1109"/>
        <v>22款　諸収入6項　雑入22目　雑収1節　雑収</v>
      </c>
    </row>
    <row r="1023" spans="1:43" ht="26.4">
      <c r="A1023" s="90">
        <f t="shared" si="1095"/>
        <v>1016</v>
      </c>
      <c r="B1023" s="45"/>
      <c r="C1023" s="45"/>
      <c r="D1023" s="45"/>
      <c r="E1023" s="135"/>
      <c r="F1023" s="46"/>
      <c r="G1023" s="47" t="s">
        <v>825</v>
      </c>
      <c r="H1023" s="41">
        <v>33042</v>
      </c>
      <c r="I1023" s="41"/>
      <c r="J1023" s="41">
        <f t="shared" si="1102"/>
        <v>-33042</v>
      </c>
      <c r="K1023" s="42"/>
      <c r="L1023" s="121"/>
      <c r="M1023" s="115" t="str">
        <f t="shared" si="1101"/>
        <v/>
      </c>
      <c r="N1023" s="29" t="str">
        <f t="shared" si="1096"/>
        <v>-</v>
      </c>
      <c r="O1023" s="29" t="str">
        <f t="shared" si="1097"/>
        <v>-</v>
      </c>
      <c r="P1023" s="29" t="str">
        <f t="shared" si="1098"/>
        <v>-</v>
      </c>
      <c r="Q1023" s="29" t="str">
        <f t="shared" si="1099"/>
        <v>-</v>
      </c>
      <c r="R1023" s="29" t="str">
        <f t="shared" si="1100"/>
        <v>-</v>
      </c>
      <c r="U1023" s="9" t="s">
        <v>1098</v>
      </c>
      <c r="V1023" s="136" t="str">
        <f t="shared" si="1086"/>
        <v>副首都推進局</v>
      </c>
      <c r="X1023" s="9">
        <f t="shared" si="1087"/>
        <v>1</v>
      </c>
      <c r="Y1023" s="9">
        <f t="shared" si="1088"/>
        <v>1</v>
      </c>
      <c r="Z1023" s="9">
        <f t="shared" si="1089"/>
        <v>1</v>
      </c>
      <c r="AA1023" s="9">
        <f t="shared" si="1090"/>
        <v>1</v>
      </c>
      <c r="AB1023" s="11" t="str">
        <f t="shared" si="1091"/>
        <v xml:space="preserve">②
</v>
      </c>
      <c r="AD1023" s="43">
        <f t="shared" si="1092"/>
        <v>0</v>
      </c>
      <c r="AE1023" s="43">
        <f t="shared" si="1093"/>
        <v>0</v>
      </c>
      <c r="AF1023" s="43">
        <f t="shared" si="1094"/>
        <v>0</v>
      </c>
      <c r="AH1023" s="12" t="str">
        <f t="shared" si="1103"/>
        <v>22款　諸収入</v>
      </c>
      <c r="AI1023" s="12" t="str">
        <f t="shared" si="1104"/>
        <v>6項　雑入</v>
      </c>
      <c r="AJ1023" s="12" t="str">
        <f t="shared" si="1105"/>
        <v>22目　雑収</v>
      </c>
      <c r="AK1023" s="12" t="str">
        <f t="shared" si="1106"/>
        <v>事項</v>
      </c>
      <c r="AM1023" s="12">
        <f t="shared" si="1107"/>
        <v>0</v>
      </c>
      <c r="AP1023" s="12" t="str">
        <f t="shared" si="1108"/>
        <v>22款　諸収入6項　雑入22目　雑収1節　雑収</v>
      </c>
      <c r="AQ1023" s="9" t="str">
        <f t="shared" si="1109"/>
        <v>22款　諸収入6項　雑入22目　雑収1節　雑収副首都推進局</v>
      </c>
    </row>
    <row r="1024" spans="1:43" ht="26.4">
      <c r="A1024" s="90">
        <f t="shared" si="1095"/>
        <v>1017</v>
      </c>
      <c r="B1024" s="45"/>
      <c r="C1024" s="45"/>
      <c r="D1024" s="45"/>
      <c r="E1024" s="138"/>
      <c r="F1024" s="46"/>
      <c r="G1024" s="47" t="s">
        <v>826</v>
      </c>
      <c r="H1024" s="41">
        <v>933</v>
      </c>
      <c r="I1024" s="41"/>
      <c r="J1024" s="41">
        <f t="shared" ref="J1024" si="1112">+I1024-H1024</f>
        <v>-933</v>
      </c>
      <c r="K1024" s="42"/>
      <c r="L1024" s="121"/>
      <c r="M1024" s="115" t="str">
        <f t="shared" ref="M1024" si="1113">IF(AND(I1024&lt;&gt;0,H1024=0),"○","")</f>
        <v/>
      </c>
      <c r="N1024" s="29" t="str">
        <f t="shared" si="1096"/>
        <v>-</v>
      </c>
      <c r="O1024" s="29" t="str">
        <f t="shared" si="1097"/>
        <v>-</v>
      </c>
      <c r="P1024" s="29" t="str">
        <f t="shared" si="1098"/>
        <v>-</v>
      </c>
      <c r="Q1024" s="29" t="str">
        <f t="shared" si="1099"/>
        <v>-</v>
      </c>
      <c r="R1024" s="29" t="str">
        <f t="shared" si="1100"/>
        <v>-</v>
      </c>
      <c r="U1024" s="9" t="s">
        <v>1098</v>
      </c>
      <c r="V1024" s="136" t="str">
        <f t="shared" si="1086"/>
        <v>ICT戦略室</v>
      </c>
      <c r="X1024" s="9">
        <f t="shared" si="1087"/>
        <v>1</v>
      </c>
      <c r="Y1024" s="9">
        <f t="shared" si="1088"/>
        <v>1</v>
      </c>
      <c r="Z1024" s="9">
        <f t="shared" si="1089"/>
        <v>1</v>
      </c>
      <c r="AA1024" s="9">
        <f t="shared" si="1090"/>
        <v>1</v>
      </c>
      <c r="AB1024" s="11" t="str">
        <f t="shared" si="1091"/>
        <v xml:space="preserve">②
</v>
      </c>
      <c r="AD1024" s="43">
        <f t="shared" si="1092"/>
        <v>0</v>
      </c>
      <c r="AE1024" s="43">
        <f t="shared" si="1093"/>
        <v>0</v>
      </c>
      <c r="AF1024" s="43">
        <f t="shared" si="1094"/>
        <v>0</v>
      </c>
      <c r="AH1024" s="12" t="str">
        <f t="shared" si="1103"/>
        <v>22款　諸収入</v>
      </c>
      <c r="AI1024" s="12" t="str">
        <f t="shared" si="1104"/>
        <v>6項　雑入</v>
      </c>
      <c r="AJ1024" s="12" t="str">
        <f t="shared" si="1105"/>
        <v>22目　雑収</v>
      </c>
      <c r="AK1024" s="12" t="str">
        <f t="shared" si="1106"/>
        <v>事項</v>
      </c>
      <c r="AM1024" s="12">
        <f t="shared" si="1107"/>
        <v>0</v>
      </c>
      <c r="AP1024" s="12" t="str">
        <f t="shared" si="1108"/>
        <v>22款　諸収入6項　雑入22目　雑収1節　雑収</v>
      </c>
      <c r="AQ1024" s="9" t="str">
        <f t="shared" si="1109"/>
        <v>22款　諸収入6項　雑入22目　雑収1節　雑収ICT戦略室</v>
      </c>
    </row>
    <row r="1025" spans="1:43" ht="26.4">
      <c r="A1025" s="90">
        <f t="shared" si="1095"/>
        <v>1018</v>
      </c>
      <c r="B1025" s="45"/>
      <c r="C1025" s="45"/>
      <c r="D1025" s="45"/>
      <c r="E1025" s="163"/>
      <c r="F1025" s="46"/>
      <c r="G1025" s="47" t="s">
        <v>663</v>
      </c>
      <c r="H1025" s="41">
        <v>538318</v>
      </c>
      <c r="I1025" s="41"/>
      <c r="J1025" s="41">
        <f t="shared" si="1102"/>
        <v>-538318</v>
      </c>
      <c r="K1025" s="42"/>
      <c r="L1025" s="121"/>
      <c r="M1025" s="115" t="str">
        <f t="shared" si="1101"/>
        <v/>
      </c>
      <c r="N1025" s="29" t="str">
        <f t="shared" si="1096"/>
        <v>-</v>
      </c>
      <c r="O1025" s="29" t="str">
        <f t="shared" si="1097"/>
        <v>-</v>
      </c>
      <c r="P1025" s="29" t="str">
        <f t="shared" si="1098"/>
        <v>-</v>
      </c>
      <c r="Q1025" s="29" t="str">
        <f t="shared" si="1099"/>
        <v>-</v>
      </c>
      <c r="R1025" s="29" t="str">
        <f t="shared" si="1100"/>
        <v>-</v>
      </c>
      <c r="U1025" s="9" t="s">
        <v>1098</v>
      </c>
      <c r="V1025" s="136" t="str">
        <f t="shared" si="1086"/>
        <v>人事室</v>
      </c>
      <c r="X1025" s="9">
        <f t="shared" si="1087"/>
        <v>1</v>
      </c>
      <c r="Y1025" s="9">
        <f t="shared" si="1088"/>
        <v>1</v>
      </c>
      <c r="Z1025" s="9">
        <f t="shared" si="1089"/>
        <v>1</v>
      </c>
      <c r="AA1025" s="9">
        <f t="shared" si="1090"/>
        <v>1</v>
      </c>
      <c r="AB1025" s="11" t="str">
        <f t="shared" si="1091"/>
        <v xml:space="preserve">②
</v>
      </c>
      <c r="AD1025" s="43">
        <f t="shared" si="1092"/>
        <v>0</v>
      </c>
      <c r="AE1025" s="43">
        <f t="shared" si="1093"/>
        <v>0</v>
      </c>
      <c r="AF1025" s="43">
        <f t="shared" si="1094"/>
        <v>0</v>
      </c>
      <c r="AH1025" s="12" t="str">
        <f t="shared" si="1103"/>
        <v>22款　諸収入</v>
      </c>
      <c r="AI1025" s="12" t="str">
        <f t="shared" si="1104"/>
        <v>6項　雑入</v>
      </c>
      <c r="AJ1025" s="12" t="str">
        <f t="shared" si="1105"/>
        <v>22目　雑収</v>
      </c>
      <c r="AK1025" s="12" t="str">
        <f t="shared" si="1106"/>
        <v>事項</v>
      </c>
      <c r="AM1025" s="12">
        <f t="shared" si="1107"/>
        <v>0</v>
      </c>
      <c r="AP1025" s="12" t="str">
        <f t="shared" si="1108"/>
        <v>22款　諸収入6項　雑入22目　雑収1節　雑収</v>
      </c>
      <c r="AQ1025" s="9" t="str">
        <f t="shared" si="1109"/>
        <v>22款　諸収入6項　雑入22目　雑収1節　雑収人事室</v>
      </c>
    </row>
    <row r="1026" spans="1:43" ht="26.4">
      <c r="A1026" s="148">
        <f t="shared" si="1095"/>
        <v>1019</v>
      </c>
      <c r="B1026" s="45"/>
      <c r="C1026" s="45"/>
      <c r="D1026" s="45"/>
      <c r="E1026" s="147"/>
      <c r="F1026" s="93"/>
      <c r="G1026" s="94" t="s">
        <v>664</v>
      </c>
      <c r="H1026" s="51">
        <v>82</v>
      </c>
      <c r="I1026" s="51"/>
      <c r="J1026" s="51">
        <f t="shared" si="1102"/>
        <v>-82</v>
      </c>
      <c r="K1026" s="92"/>
      <c r="L1026" s="122"/>
      <c r="M1026" s="115" t="str">
        <f t="shared" si="1101"/>
        <v/>
      </c>
      <c r="N1026" s="29" t="str">
        <f t="shared" si="1096"/>
        <v>-</v>
      </c>
      <c r="O1026" s="29" t="str">
        <f t="shared" si="1097"/>
        <v>-</v>
      </c>
      <c r="P1026" s="29" t="str">
        <f t="shared" si="1098"/>
        <v>-</v>
      </c>
      <c r="Q1026" s="29" t="str">
        <f t="shared" si="1099"/>
        <v>-</v>
      </c>
      <c r="R1026" s="29" t="str">
        <f t="shared" si="1100"/>
        <v>-</v>
      </c>
      <c r="U1026" s="9" t="s">
        <v>1098</v>
      </c>
      <c r="V1026" s="136" t="str">
        <f t="shared" si="1086"/>
        <v>総務局</v>
      </c>
      <c r="X1026" s="9">
        <f t="shared" si="1087"/>
        <v>1</v>
      </c>
      <c r="Y1026" s="9">
        <f t="shared" si="1088"/>
        <v>1</v>
      </c>
      <c r="Z1026" s="9">
        <f t="shared" si="1089"/>
        <v>1</v>
      </c>
      <c r="AA1026" s="9">
        <f t="shared" si="1090"/>
        <v>1</v>
      </c>
      <c r="AB1026" s="11" t="str">
        <f t="shared" si="1091"/>
        <v xml:space="preserve">②
</v>
      </c>
      <c r="AD1026" s="43">
        <f t="shared" si="1092"/>
        <v>0</v>
      </c>
      <c r="AE1026" s="43">
        <f t="shared" si="1093"/>
        <v>0</v>
      </c>
      <c r="AF1026" s="43">
        <f t="shared" si="1094"/>
        <v>0</v>
      </c>
      <c r="AH1026" s="12" t="str">
        <f t="shared" si="1103"/>
        <v>22款　諸収入</v>
      </c>
      <c r="AI1026" s="12" t="str">
        <f t="shared" si="1104"/>
        <v>6項　雑入</v>
      </c>
      <c r="AJ1026" s="12" t="str">
        <f t="shared" si="1105"/>
        <v>22目　雑収</v>
      </c>
      <c r="AK1026" s="12" t="str">
        <f t="shared" si="1106"/>
        <v>事項</v>
      </c>
      <c r="AM1026" s="12">
        <f t="shared" si="1107"/>
        <v>0</v>
      </c>
      <c r="AP1026" s="12" t="str">
        <f t="shared" si="1108"/>
        <v>22款　諸収入6項　雑入22目　雑収1節　雑収</v>
      </c>
      <c r="AQ1026" s="9" t="str">
        <f t="shared" si="1109"/>
        <v>22款　諸収入6項　雑入22目　雑収1節　雑収総務局</v>
      </c>
    </row>
    <row r="1027" spans="1:43" ht="27" thickBot="1">
      <c r="A1027" s="149">
        <f t="shared" si="1095"/>
        <v>1020</v>
      </c>
      <c r="B1027" s="153"/>
      <c r="C1027" s="153"/>
      <c r="D1027" s="153"/>
      <c r="E1027" s="172"/>
      <c r="F1027" s="63" t="s">
        <v>814</v>
      </c>
      <c r="G1027" s="155" t="s">
        <v>815</v>
      </c>
      <c r="H1027" s="65">
        <v>243241</v>
      </c>
      <c r="I1027" s="65"/>
      <c r="J1027" s="65">
        <f t="shared" si="1102"/>
        <v>-243241</v>
      </c>
      <c r="K1027" s="67"/>
      <c r="L1027" s="124"/>
      <c r="M1027" s="115" t="str">
        <f t="shared" si="1101"/>
        <v/>
      </c>
      <c r="N1027" s="29" t="str">
        <f t="shared" si="1096"/>
        <v>-</v>
      </c>
      <c r="O1027" s="29" t="str">
        <f t="shared" si="1097"/>
        <v>-</v>
      </c>
      <c r="P1027" s="29" t="str">
        <f t="shared" si="1098"/>
        <v>-</v>
      </c>
      <c r="Q1027" s="29" t="str">
        <f t="shared" si="1099"/>
        <v>-</v>
      </c>
      <c r="R1027" s="29" t="str">
        <f t="shared" si="1100"/>
        <v>事項</v>
      </c>
      <c r="U1027" s="9" t="s">
        <v>1098</v>
      </c>
      <c r="V1027" s="136" t="str">
        <f t="shared" si="1086"/>
        <v>経済戦略局</v>
      </c>
      <c r="X1027" s="9">
        <f t="shared" si="1087"/>
        <v>1</v>
      </c>
      <c r="Y1027" s="9">
        <f t="shared" si="1088"/>
        <v>1</v>
      </c>
      <c r="Z1027" s="9">
        <f t="shared" si="1089"/>
        <v>1</v>
      </c>
      <c r="AA1027" s="9">
        <f t="shared" si="1090"/>
        <v>1</v>
      </c>
      <c r="AB1027" s="11" t="str">
        <f t="shared" si="1091"/>
        <v xml:space="preserve">②
</v>
      </c>
      <c r="AD1027" s="43">
        <f t="shared" si="1092"/>
        <v>0</v>
      </c>
      <c r="AE1027" s="43">
        <f t="shared" si="1093"/>
        <v>0</v>
      </c>
      <c r="AF1027" s="43">
        <f t="shared" si="1094"/>
        <v>14</v>
      </c>
      <c r="AH1027" s="12" t="str">
        <f t="shared" si="1103"/>
        <v>22款　諸収入</v>
      </c>
      <c r="AI1027" s="12" t="str">
        <f t="shared" si="1104"/>
        <v>6項　雑入</v>
      </c>
      <c r="AJ1027" s="12" t="str">
        <f t="shared" si="1105"/>
        <v>22目　雑収</v>
      </c>
      <c r="AK1027" s="12" t="str">
        <f t="shared" si="1106"/>
        <v>事項</v>
      </c>
      <c r="AM1027" s="12">
        <f t="shared" si="1107"/>
        <v>0</v>
      </c>
      <c r="AP1027" s="12" t="str">
        <f t="shared" si="1108"/>
        <v>22款　諸収入6項　雑入22目　雑収1節　雑収</v>
      </c>
      <c r="AQ1027" s="9" t="str">
        <f t="shared" si="1109"/>
        <v>22款　諸収入6項　雑入22目　雑収1節　雑収経済戦略局</v>
      </c>
    </row>
    <row r="1028" spans="1:43" ht="27" customHeight="1">
      <c r="A1028" s="148">
        <f t="shared" si="1095"/>
        <v>1021</v>
      </c>
      <c r="B1028" s="45"/>
      <c r="C1028" s="45"/>
      <c r="D1028" s="45"/>
      <c r="E1028" s="163"/>
      <c r="F1028" s="93" t="s">
        <v>1297</v>
      </c>
      <c r="G1028" s="94" t="s">
        <v>815</v>
      </c>
      <c r="H1028" s="51">
        <v>146340</v>
      </c>
      <c r="I1028" s="51"/>
      <c r="J1028" s="51">
        <f>+I1028-H1028</f>
        <v>-146340</v>
      </c>
      <c r="K1028" s="92"/>
      <c r="L1028" s="122"/>
      <c r="M1028" s="115"/>
      <c r="N1028" s="29" t="str">
        <f>IF(B1028&lt;&gt;"","款","-")</f>
        <v>-</v>
      </c>
      <c r="O1028" s="29" t="str">
        <f>IF(C1028&lt;&gt;"","項","-")</f>
        <v>-</v>
      </c>
      <c r="P1028" s="29" t="str">
        <f>IF(D1028&lt;&gt;"","目","-")</f>
        <v>-</v>
      </c>
      <c r="Q1028" s="29" t="str">
        <f>IF(E1028&lt;&gt;"","節","-")</f>
        <v>-</v>
      </c>
      <c r="R1028" s="29" t="str">
        <f>IF(F1028&lt;&gt;"","事項","-")</f>
        <v>事項</v>
      </c>
      <c r="U1028" s="9" t="s">
        <v>1098</v>
      </c>
      <c r="V1028" s="146" t="str">
        <f>IF(G1028&lt;&gt;"",G1028,"")</f>
        <v>経済戦略局</v>
      </c>
      <c r="X1028" s="9">
        <f>IF(LENB(D1028)/2&gt;13.5,2,1)</f>
        <v>1</v>
      </c>
      <c r="Y1028" s="9">
        <f>IF(LENB(E1028)/2&gt;26.5,3,IF(LENB(E1028)/2&gt;13.5,2,1))</f>
        <v>1</v>
      </c>
      <c r="Z1028" s="9">
        <f>IF(LENB(F1028)/2&gt;51,4,IF(LENB(F1028)/2&gt;34,3,IF(LENB(F1028)/2&gt;17,2,1)))</f>
        <v>1</v>
      </c>
      <c r="AA1028" s="9">
        <f>MAX(X1028:Z1028)</f>
        <v>1</v>
      </c>
      <c r="AB1028" s="11" t="str">
        <f>IF(AA1028=4,"⑤"&amp;CHAR(10)&amp;CHAR(10)&amp;CHAR(10)&amp;CHAR(10),IF(AA1028=3,"④"&amp;CHAR(10)&amp;CHAR(10)&amp;CHAR(10),IF(AA1028=2,"③"&amp;CHAR(10)&amp;CHAR(10),"②"&amp;CHAR(10))))</f>
        <v xml:space="preserve">②
</v>
      </c>
      <c r="AD1028" s="43">
        <f t="shared" ref="AD1028:AF1029" si="1114">LENB(D1028)/2</f>
        <v>0</v>
      </c>
      <c r="AE1028" s="43">
        <f t="shared" si="1114"/>
        <v>0</v>
      </c>
      <c r="AF1028" s="43">
        <f t="shared" si="1114"/>
        <v>13</v>
      </c>
      <c r="AH1028" s="12" t="str">
        <f t="shared" si="1103"/>
        <v>22款　諸収入</v>
      </c>
      <c r="AI1028" s="12" t="str">
        <f t="shared" si="1104"/>
        <v>6項　雑入</v>
      </c>
      <c r="AJ1028" s="12" t="str">
        <f t="shared" si="1105"/>
        <v>22目　雑収</v>
      </c>
      <c r="AK1028" s="12" t="str">
        <f t="shared" si="1106"/>
        <v>事項</v>
      </c>
      <c r="AM1028" s="12">
        <f t="shared" si="1107"/>
        <v>0</v>
      </c>
      <c r="AP1028" s="12" t="str">
        <f t="shared" si="1108"/>
        <v>22款　諸収入6項　雑入22目　雑収1節　雑収</v>
      </c>
      <c r="AQ1028" s="9" t="str">
        <f t="shared" si="1109"/>
        <v>22款　諸収入6項　雑入22目　雑収1節　雑収経済戦略局</v>
      </c>
    </row>
    <row r="1029" spans="1:43" ht="27" customHeight="1">
      <c r="A1029" s="90">
        <f t="shared" si="1095"/>
        <v>1022</v>
      </c>
      <c r="B1029" s="45"/>
      <c r="C1029" s="45"/>
      <c r="D1029" s="45"/>
      <c r="E1029" s="135"/>
      <c r="F1029" s="46" t="s">
        <v>1169</v>
      </c>
      <c r="G1029" s="47" t="s">
        <v>815</v>
      </c>
      <c r="H1029" s="41">
        <v>106116</v>
      </c>
      <c r="I1029" s="41"/>
      <c r="J1029" s="41">
        <f>+I1029-H1029</f>
        <v>-106116</v>
      </c>
      <c r="K1029" s="42"/>
      <c r="L1029" s="121"/>
      <c r="M1029" s="115"/>
      <c r="N1029" s="29" t="str">
        <f>IF(B1029&lt;&gt;"","款","-")</f>
        <v>-</v>
      </c>
      <c r="O1029" s="29" t="str">
        <f>IF(C1029&lt;&gt;"","項","-")</f>
        <v>-</v>
      </c>
      <c r="P1029" s="29" t="str">
        <f>IF(D1029&lt;&gt;"","目","-")</f>
        <v>-</v>
      </c>
      <c r="Q1029" s="29" t="str">
        <f>IF(E1029&lt;&gt;"","節","-")</f>
        <v>-</v>
      </c>
      <c r="R1029" s="29" t="str">
        <f>IF(F1029&lt;&gt;"","事項","-")</f>
        <v>事項</v>
      </c>
      <c r="U1029" s="9" t="s">
        <v>1098</v>
      </c>
      <c r="V1029" s="136" t="str">
        <f>IF(G1029&lt;&gt;"",G1029,"")</f>
        <v>経済戦略局</v>
      </c>
      <c r="X1029" s="9">
        <f>IF(LENB(D1029)/2&gt;13.5,2,1)</f>
        <v>1</v>
      </c>
      <c r="Y1029" s="9">
        <f>IF(LENB(E1029)/2&gt;26.5,3,IF(LENB(E1029)/2&gt;13.5,2,1))</f>
        <v>1</v>
      </c>
      <c r="Z1029" s="9">
        <f>IF(LENB(F1029)/2&gt;51,4,IF(LENB(F1029)/2&gt;34,3,IF(LENB(F1029)/2&gt;17,2,1)))</f>
        <v>1</v>
      </c>
      <c r="AA1029" s="9">
        <f>MAX(X1029:Z1029)</f>
        <v>1</v>
      </c>
      <c r="AB1029" s="11" t="str">
        <f>IF(AA1029=4,"⑤"&amp;CHAR(10)&amp;CHAR(10)&amp;CHAR(10)&amp;CHAR(10),IF(AA1029=3,"④"&amp;CHAR(10)&amp;CHAR(10)&amp;CHAR(10),IF(AA1029=2,"③"&amp;CHAR(10)&amp;CHAR(10),"②"&amp;CHAR(10))))</f>
        <v xml:space="preserve">②
</v>
      </c>
      <c r="AD1029" s="43">
        <f t="shared" si="1114"/>
        <v>0</v>
      </c>
      <c r="AE1029" s="43">
        <f t="shared" si="1114"/>
        <v>0</v>
      </c>
      <c r="AF1029" s="43">
        <f t="shared" si="1114"/>
        <v>11</v>
      </c>
      <c r="AH1029" s="12" t="str">
        <f t="shared" si="1103"/>
        <v>22款　諸収入</v>
      </c>
      <c r="AI1029" s="12" t="str">
        <f t="shared" si="1104"/>
        <v>6項　雑入</v>
      </c>
      <c r="AJ1029" s="12" t="str">
        <f t="shared" si="1105"/>
        <v>22目　雑収</v>
      </c>
      <c r="AK1029" s="12" t="str">
        <f t="shared" si="1106"/>
        <v>事項</v>
      </c>
      <c r="AM1029" s="12">
        <f t="shared" si="1107"/>
        <v>0</v>
      </c>
      <c r="AP1029" s="12" t="str">
        <f t="shared" si="1108"/>
        <v>22款　諸収入6項　雑入22目　雑収1節　雑収</v>
      </c>
      <c r="AQ1029" s="9" t="str">
        <f t="shared" si="1109"/>
        <v>22款　諸収入6項　雑入22目　雑収1節　雑収経済戦略局</v>
      </c>
    </row>
    <row r="1030" spans="1:43" ht="26.4">
      <c r="A1030" s="90">
        <f t="shared" si="1095"/>
        <v>1023</v>
      </c>
      <c r="B1030" s="45"/>
      <c r="C1030" s="45"/>
      <c r="D1030" s="45"/>
      <c r="E1030" s="135"/>
      <c r="F1030" s="46" t="s">
        <v>816</v>
      </c>
      <c r="G1030" s="47" t="s">
        <v>817</v>
      </c>
      <c r="H1030" s="41">
        <v>181000</v>
      </c>
      <c r="I1030" s="41"/>
      <c r="J1030" s="41">
        <f t="shared" si="1102"/>
        <v>-181000</v>
      </c>
      <c r="K1030" s="42"/>
      <c r="L1030" s="121"/>
      <c r="M1030" s="115" t="str">
        <f t="shared" si="1101"/>
        <v/>
      </c>
      <c r="N1030" s="29" t="str">
        <f t="shared" si="1096"/>
        <v>-</v>
      </c>
      <c r="O1030" s="29" t="str">
        <f t="shared" si="1097"/>
        <v>-</v>
      </c>
      <c r="P1030" s="29" t="str">
        <f t="shared" si="1098"/>
        <v>-</v>
      </c>
      <c r="Q1030" s="29" t="str">
        <f t="shared" si="1099"/>
        <v>-</v>
      </c>
      <c r="R1030" s="29" t="str">
        <f t="shared" si="1100"/>
        <v>事項</v>
      </c>
      <c r="U1030" s="9" t="s">
        <v>1098</v>
      </c>
      <c r="V1030" s="136" t="str">
        <f t="shared" si="1086"/>
        <v>都市計画局</v>
      </c>
      <c r="X1030" s="9">
        <f t="shared" si="1087"/>
        <v>1</v>
      </c>
      <c r="Y1030" s="9">
        <f t="shared" si="1088"/>
        <v>1</v>
      </c>
      <c r="Z1030" s="9">
        <f t="shared" si="1089"/>
        <v>1</v>
      </c>
      <c r="AA1030" s="9">
        <f t="shared" si="1090"/>
        <v>1</v>
      </c>
      <c r="AB1030" s="11" t="str">
        <f t="shared" si="1091"/>
        <v xml:space="preserve">②
</v>
      </c>
      <c r="AD1030" s="43">
        <f t="shared" si="1092"/>
        <v>0</v>
      </c>
      <c r="AE1030" s="43">
        <f t="shared" si="1093"/>
        <v>0</v>
      </c>
      <c r="AF1030" s="43">
        <f t="shared" si="1094"/>
        <v>16</v>
      </c>
      <c r="AH1030" s="12" t="str">
        <f t="shared" si="1103"/>
        <v>22款　諸収入</v>
      </c>
      <c r="AI1030" s="12" t="str">
        <f t="shared" si="1104"/>
        <v>6項　雑入</v>
      </c>
      <c r="AJ1030" s="12" t="str">
        <f t="shared" si="1105"/>
        <v>22目　雑収</v>
      </c>
      <c r="AK1030" s="12" t="str">
        <f t="shared" si="1106"/>
        <v>事項</v>
      </c>
      <c r="AM1030" s="12">
        <f t="shared" si="1107"/>
        <v>0</v>
      </c>
      <c r="AP1030" s="12" t="str">
        <f t="shared" si="1108"/>
        <v>22款　諸収入6項　雑入22目　雑収1節　雑収</v>
      </c>
      <c r="AQ1030" s="9" t="str">
        <f t="shared" si="1109"/>
        <v>22款　諸収入6項　雑入22目　雑収1節　雑収都市計画局</v>
      </c>
    </row>
    <row r="1031" spans="1:43" ht="39.6">
      <c r="A1031" s="90">
        <f t="shared" si="1095"/>
        <v>1024</v>
      </c>
      <c r="B1031" s="45"/>
      <c r="C1031" s="45"/>
      <c r="D1031" s="45"/>
      <c r="E1031" s="170"/>
      <c r="F1031" s="46" t="s">
        <v>818</v>
      </c>
      <c r="G1031" s="47" t="s">
        <v>817</v>
      </c>
      <c r="H1031" s="41">
        <v>630000</v>
      </c>
      <c r="I1031" s="41"/>
      <c r="J1031" s="41">
        <f t="shared" si="1102"/>
        <v>-630000</v>
      </c>
      <c r="K1031" s="42"/>
      <c r="L1031" s="121"/>
      <c r="M1031" s="115" t="str">
        <f t="shared" si="1101"/>
        <v/>
      </c>
      <c r="N1031" s="29" t="str">
        <f t="shared" si="1096"/>
        <v>-</v>
      </c>
      <c r="O1031" s="29" t="str">
        <f t="shared" si="1097"/>
        <v>-</v>
      </c>
      <c r="P1031" s="29" t="str">
        <f t="shared" si="1098"/>
        <v>-</v>
      </c>
      <c r="Q1031" s="29" t="str">
        <f t="shared" si="1099"/>
        <v>-</v>
      </c>
      <c r="R1031" s="29" t="str">
        <f t="shared" si="1100"/>
        <v>事項</v>
      </c>
      <c r="U1031" s="9" t="s">
        <v>1098</v>
      </c>
      <c r="V1031" s="136" t="str">
        <f t="shared" si="1086"/>
        <v>都市計画局</v>
      </c>
      <c r="X1031" s="9">
        <f t="shared" si="1087"/>
        <v>1</v>
      </c>
      <c r="Y1031" s="9">
        <f t="shared" si="1088"/>
        <v>1</v>
      </c>
      <c r="Z1031" s="9">
        <f t="shared" si="1089"/>
        <v>2</v>
      </c>
      <c r="AA1031" s="9">
        <f t="shared" si="1090"/>
        <v>2</v>
      </c>
      <c r="AB1031" s="11" t="str">
        <f t="shared" si="1091"/>
        <v xml:space="preserve">③
</v>
      </c>
      <c r="AD1031" s="43">
        <f t="shared" si="1092"/>
        <v>0</v>
      </c>
      <c r="AE1031" s="43">
        <f t="shared" si="1093"/>
        <v>0</v>
      </c>
      <c r="AF1031" s="43">
        <f t="shared" si="1094"/>
        <v>18</v>
      </c>
      <c r="AH1031" s="12" t="str">
        <f t="shared" si="1103"/>
        <v>22款　諸収入</v>
      </c>
      <c r="AI1031" s="12" t="str">
        <f t="shared" si="1104"/>
        <v>6項　雑入</v>
      </c>
      <c r="AJ1031" s="12" t="str">
        <f t="shared" si="1105"/>
        <v>22目　雑収</v>
      </c>
      <c r="AK1031" s="12" t="str">
        <f t="shared" si="1106"/>
        <v>事項</v>
      </c>
      <c r="AM1031" s="12">
        <f t="shared" si="1107"/>
        <v>0</v>
      </c>
      <c r="AP1031" s="12" t="str">
        <f t="shared" si="1108"/>
        <v>22款　諸収入6項　雑入22目　雑収1節　雑収</v>
      </c>
      <c r="AQ1031" s="9" t="str">
        <f t="shared" si="1109"/>
        <v>22款　諸収入6項　雑入22目　雑収1節　雑収都市計画局</v>
      </c>
    </row>
    <row r="1032" spans="1:43" ht="40.5" customHeight="1">
      <c r="A1032" s="148">
        <f t="shared" si="1095"/>
        <v>1025</v>
      </c>
      <c r="B1032" s="45"/>
      <c r="C1032" s="45"/>
      <c r="D1032" s="45"/>
      <c r="E1032" s="169"/>
      <c r="F1032" s="93" t="s">
        <v>1061</v>
      </c>
      <c r="G1032" s="94" t="s">
        <v>123</v>
      </c>
      <c r="H1032" s="51">
        <v>611250</v>
      </c>
      <c r="I1032" s="51"/>
      <c r="J1032" s="51">
        <f>+I1032-H1032</f>
        <v>-611250</v>
      </c>
      <c r="K1032" s="92"/>
      <c r="L1032" s="122"/>
      <c r="M1032" s="115" t="str">
        <f>IF(AND(I1032&lt;&gt;0,H1032=0),"○","")</f>
        <v/>
      </c>
      <c r="N1032" s="29" t="str">
        <f t="shared" si="1096"/>
        <v>-</v>
      </c>
      <c r="O1032" s="29" t="str">
        <f t="shared" si="1097"/>
        <v>-</v>
      </c>
      <c r="P1032" s="29" t="str">
        <f t="shared" si="1098"/>
        <v>-</v>
      </c>
      <c r="Q1032" s="29" t="str">
        <f t="shared" si="1099"/>
        <v>-</v>
      </c>
      <c r="R1032" s="29" t="str">
        <f t="shared" si="1100"/>
        <v>事項</v>
      </c>
      <c r="U1032" s="9" t="s">
        <v>1098</v>
      </c>
      <c r="V1032" s="136" t="str">
        <f t="shared" si="1086"/>
        <v>都市計画局</v>
      </c>
      <c r="X1032" s="9">
        <f t="shared" si="1087"/>
        <v>1</v>
      </c>
      <c r="Y1032" s="9">
        <f t="shared" si="1088"/>
        <v>1</v>
      </c>
      <c r="Z1032" s="9">
        <f t="shared" si="1089"/>
        <v>3</v>
      </c>
      <c r="AA1032" s="9">
        <f t="shared" si="1090"/>
        <v>3</v>
      </c>
      <c r="AB1032" s="11" t="str">
        <f t="shared" si="1091"/>
        <v xml:space="preserve">④
</v>
      </c>
      <c r="AD1032" s="43">
        <f t="shared" si="1092"/>
        <v>0</v>
      </c>
      <c r="AE1032" s="43">
        <f t="shared" si="1093"/>
        <v>0</v>
      </c>
      <c r="AF1032" s="43">
        <f t="shared" si="1094"/>
        <v>34.5</v>
      </c>
      <c r="AH1032" s="12" t="str">
        <f t="shared" si="1103"/>
        <v>22款　諸収入</v>
      </c>
      <c r="AI1032" s="12" t="str">
        <f t="shared" si="1104"/>
        <v>6項　雑入</v>
      </c>
      <c r="AJ1032" s="12" t="str">
        <f t="shared" si="1105"/>
        <v>22目　雑収</v>
      </c>
      <c r="AK1032" s="12" t="str">
        <f t="shared" si="1106"/>
        <v>事項</v>
      </c>
      <c r="AM1032" s="12">
        <f t="shared" si="1107"/>
        <v>0</v>
      </c>
      <c r="AP1032" s="12" t="str">
        <f t="shared" si="1108"/>
        <v>22款　諸収入6項　雑入22目　雑収1節　雑収</v>
      </c>
      <c r="AQ1032" s="9" t="str">
        <f t="shared" si="1109"/>
        <v>22款　諸収入6項　雑入22目　雑収1節　雑収都市計画局</v>
      </c>
    </row>
    <row r="1033" spans="1:43" ht="39.6">
      <c r="A1033" s="148">
        <f t="shared" si="1095"/>
        <v>1026</v>
      </c>
      <c r="B1033" s="45"/>
      <c r="C1033" s="45"/>
      <c r="D1033" s="45"/>
      <c r="E1033" s="166"/>
      <c r="F1033" s="93" t="s">
        <v>1314</v>
      </c>
      <c r="G1033" s="94" t="s">
        <v>819</v>
      </c>
      <c r="H1033" s="51">
        <v>930770</v>
      </c>
      <c r="I1033" s="51"/>
      <c r="J1033" s="51">
        <f t="shared" si="1102"/>
        <v>-930770</v>
      </c>
      <c r="K1033" s="92"/>
      <c r="L1033" s="122"/>
      <c r="M1033" s="115" t="str">
        <f t="shared" si="1101"/>
        <v/>
      </c>
      <c r="N1033" s="29" t="str">
        <f t="shared" si="1096"/>
        <v>-</v>
      </c>
      <c r="O1033" s="29" t="str">
        <f t="shared" si="1097"/>
        <v>-</v>
      </c>
      <c r="P1033" s="29" t="str">
        <f t="shared" si="1098"/>
        <v>-</v>
      </c>
      <c r="Q1033" s="29" t="str">
        <f t="shared" si="1099"/>
        <v>-</v>
      </c>
      <c r="R1033" s="29" t="str">
        <f t="shared" si="1100"/>
        <v>事項</v>
      </c>
      <c r="U1033" s="9" t="s">
        <v>1098</v>
      </c>
      <c r="V1033" s="136" t="str">
        <f t="shared" si="1086"/>
        <v>福祉局</v>
      </c>
      <c r="X1033" s="9">
        <f t="shared" si="1087"/>
        <v>1</v>
      </c>
      <c r="Y1033" s="9">
        <f t="shared" si="1088"/>
        <v>1</v>
      </c>
      <c r="Z1033" s="9">
        <f t="shared" si="1089"/>
        <v>2</v>
      </c>
      <c r="AA1033" s="9">
        <f t="shared" si="1090"/>
        <v>2</v>
      </c>
      <c r="AB1033" s="11" t="str">
        <f t="shared" si="1091"/>
        <v xml:space="preserve">③
</v>
      </c>
      <c r="AD1033" s="43">
        <f t="shared" si="1092"/>
        <v>0</v>
      </c>
      <c r="AE1033" s="43">
        <f t="shared" si="1093"/>
        <v>0</v>
      </c>
      <c r="AF1033" s="43">
        <f t="shared" si="1094"/>
        <v>28</v>
      </c>
      <c r="AH1033" s="12" t="str">
        <f t="shared" si="1103"/>
        <v>22款　諸収入</v>
      </c>
      <c r="AI1033" s="12" t="str">
        <f t="shared" si="1104"/>
        <v>6項　雑入</v>
      </c>
      <c r="AJ1033" s="12" t="str">
        <f t="shared" si="1105"/>
        <v>22目　雑収</v>
      </c>
      <c r="AK1033" s="12" t="str">
        <f t="shared" si="1106"/>
        <v>事項</v>
      </c>
      <c r="AM1033" s="12">
        <f t="shared" si="1107"/>
        <v>0</v>
      </c>
      <c r="AP1033" s="12" t="str">
        <f t="shared" si="1108"/>
        <v>22款　諸収入6項　雑入22目　雑収1節　雑収</v>
      </c>
      <c r="AQ1033" s="9" t="str">
        <f t="shared" si="1109"/>
        <v>22款　諸収入6項　雑入22目　雑収1節　雑収福祉局</v>
      </c>
    </row>
    <row r="1034" spans="1:43" ht="26.4">
      <c r="A1034" s="90">
        <f t="shared" si="1095"/>
        <v>1027</v>
      </c>
      <c r="B1034" s="45"/>
      <c r="C1034" s="45"/>
      <c r="D1034" s="45"/>
      <c r="E1034" s="138"/>
      <c r="F1034" s="93" t="s">
        <v>846</v>
      </c>
      <c r="G1034" s="94" t="s">
        <v>819</v>
      </c>
      <c r="H1034" s="51">
        <v>568096</v>
      </c>
      <c r="I1034" s="51"/>
      <c r="J1034" s="51">
        <f t="shared" si="1102"/>
        <v>-568096</v>
      </c>
      <c r="K1034" s="92"/>
      <c r="L1034" s="122"/>
      <c r="M1034" s="125" t="str">
        <f t="shared" si="1101"/>
        <v/>
      </c>
      <c r="N1034" s="29" t="str">
        <f t="shared" si="1096"/>
        <v>-</v>
      </c>
      <c r="O1034" s="29" t="str">
        <f t="shared" si="1097"/>
        <v>-</v>
      </c>
      <c r="P1034" s="29" t="str">
        <f t="shared" si="1098"/>
        <v>-</v>
      </c>
      <c r="Q1034" s="29" t="str">
        <f t="shared" si="1099"/>
        <v>-</v>
      </c>
      <c r="R1034" s="29" t="str">
        <f t="shared" si="1100"/>
        <v>事項</v>
      </c>
      <c r="U1034" s="9" t="s">
        <v>1098</v>
      </c>
      <c r="V1034" s="136" t="str">
        <f t="shared" si="1086"/>
        <v>福祉局</v>
      </c>
      <c r="X1034" s="9">
        <f t="shared" si="1087"/>
        <v>1</v>
      </c>
      <c r="Y1034" s="9">
        <f t="shared" si="1088"/>
        <v>1</v>
      </c>
      <c r="Z1034" s="9">
        <f t="shared" si="1089"/>
        <v>1</v>
      </c>
      <c r="AA1034" s="9">
        <f t="shared" si="1090"/>
        <v>1</v>
      </c>
      <c r="AB1034" s="11" t="str">
        <f t="shared" si="1091"/>
        <v xml:space="preserve">②
</v>
      </c>
      <c r="AD1034" s="43">
        <f t="shared" si="1092"/>
        <v>0</v>
      </c>
      <c r="AE1034" s="43">
        <f t="shared" si="1093"/>
        <v>0</v>
      </c>
      <c r="AF1034" s="43">
        <f t="shared" si="1094"/>
        <v>15</v>
      </c>
      <c r="AH1034" s="12" t="str">
        <f t="shared" si="1103"/>
        <v>22款　諸収入</v>
      </c>
      <c r="AI1034" s="12" t="str">
        <f t="shared" si="1104"/>
        <v>6項　雑入</v>
      </c>
      <c r="AJ1034" s="12" t="str">
        <f t="shared" si="1105"/>
        <v>22目　雑収</v>
      </c>
      <c r="AK1034" s="12" t="str">
        <f t="shared" si="1106"/>
        <v>事項</v>
      </c>
      <c r="AM1034" s="12">
        <f t="shared" si="1107"/>
        <v>0</v>
      </c>
      <c r="AP1034" s="12" t="str">
        <f t="shared" si="1108"/>
        <v>22款　諸収入6項　雑入22目　雑収1節　雑収</v>
      </c>
      <c r="AQ1034" s="9" t="str">
        <f t="shared" si="1109"/>
        <v>22款　諸収入6項　雑入22目　雑収1節　雑収福祉局</v>
      </c>
    </row>
    <row r="1035" spans="1:43" ht="39.6">
      <c r="A1035" s="90">
        <f t="shared" si="1095"/>
        <v>1028</v>
      </c>
      <c r="B1035" s="45"/>
      <c r="C1035" s="45"/>
      <c r="D1035" s="45"/>
      <c r="E1035" s="135"/>
      <c r="F1035" s="46" t="s">
        <v>820</v>
      </c>
      <c r="G1035" s="47" t="s">
        <v>819</v>
      </c>
      <c r="H1035" s="41">
        <v>205840</v>
      </c>
      <c r="I1035" s="41"/>
      <c r="J1035" s="41">
        <f t="shared" si="1102"/>
        <v>-205840</v>
      </c>
      <c r="K1035" s="42"/>
      <c r="L1035" s="121"/>
      <c r="M1035" s="115" t="str">
        <f t="shared" si="1101"/>
        <v/>
      </c>
      <c r="N1035" s="29" t="str">
        <f t="shared" si="1096"/>
        <v>-</v>
      </c>
      <c r="O1035" s="29" t="str">
        <f t="shared" si="1097"/>
        <v>-</v>
      </c>
      <c r="P1035" s="29" t="str">
        <f t="shared" si="1098"/>
        <v>-</v>
      </c>
      <c r="Q1035" s="29" t="str">
        <f t="shared" si="1099"/>
        <v>-</v>
      </c>
      <c r="R1035" s="29" t="str">
        <f t="shared" si="1100"/>
        <v>事項</v>
      </c>
      <c r="U1035" s="9" t="s">
        <v>1098</v>
      </c>
      <c r="V1035" s="136" t="str">
        <f t="shared" si="1086"/>
        <v>福祉局</v>
      </c>
      <c r="X1035" s="9">
        <f t="shared" si="1087"/>
        <v>1</v>
      </c>
      <c r="Y1035" s="9">
        <f t="shared" si="1088"/>
        <v>1</v>
      </c>
      <c r="Z1035" s="9">
        <f t="shared" si="1089"/>
        <v>2</v>
      </c>
      <c r="AA1035" s="9">
        <f t="shared" si="1090"/>
        <v>2</v>
      </c>
      <c r="AB1035" s="11" t="str">
        <f t="shared" si="1091"/>
        <v xml:space="preserve">③
</v>
      </c>
      <c r="AD1035" s="43">
        <f t="shared" si="1092"/>
        <v>0</v>
      </c>
      <c r="AE1035" s="43">
        <f t="shared" si="1093"/>
        <v>0</v>
      </c>
      <c r="AF1035" s="43">
        <f t="shared" si="1094"/>
        <v>21</v>
      </c>
      <c r="AH1035" s="12" t="str">
        <f t="shared" si="1103"/>
        <v>22款　諸収入</v>
      </c>
      <c r="AI1035" s="12" t="str">
        <f t="shared" si="1104"/>
        <v>6項　雑入</v>
      </c>
      <c r="AJ1035" s="12" t="str">
        <f t="shared" si="1105"/>
        <v>22目　雑収</v>
      </c>
      <c r="AK1035" s="12" t="str">
        <f t="shared" si="1106"/>
        <v>事項</v>
      </c>
      <c r="AM1035" s="12">
        <f t="shared" si="1107"/>
        <v>0</v>
      </c>
      <c r="AP1035" s="12" t="str">
        <f t="shared" si="1108"/>
        <v>22款　諸収入6項　雑入22目　雑収1節　雑収</v>
      </c>
      <c r="AQ1035" s="9" t="str">
        <f t="shared" si="1109"/>
        <v>22款　諸収入6項　雑入22目　雑収1節　雑収福祉局</v>
      </c>
    </row>
    <row r="1036" spans="1:43" ht="26.25" customHeight="1">
      <c r="A1036" s="90">
        <f t="shared" si="1095"/>
        <v>1029</v>
      </c>
      <c r="B1036" s="45"/>
      <c r="C1036" s="45"/>
      <c r="D1036" s="45"/>
      <c r="E1036" s="135"/>
      <c r="F1036" s="46" t="s">
        <v>1166</v>
      </c>
      <c r="G1036" s="128" t="s">
        <v>614</v>
      </c>
      <c r="H1036" s="118">
        <v>114266</v>
      </c>
      <c r="I1036" s="118"/>
      <c r="J1036" s="41">
        <f>+I1036-H1036</f>
        <v>-114266</v>
      </c>
      <c r="K1036" s="42"/>
      <c r="L1036" s="121"/>
      <c r="M1036" s="115" t="str">
        <f>IF(AND(I1036&lt;&gt;0,H1036=0),"○","")</f>
        <v/>
      </c>
      <c r="N1036" s="29" t="str">
        <f t="shared" si="1096"/>
        <v>-</v>
      </c>
      <c r="O1036" s="29" t="str">
        <f t="shared" si="1097"/>
        <v>-</v>
      </c>
      <c r="P1036" s="29" t="str">
        <f t="shared" si="1098"/>
        <v>-</v>
      </c>
      <c r="Q1036" s="29" t="str">
        <f t="shared" si="1099"/>
        <v>-</v>
      </c>
      <c r="R1036" s="29" t="str">
        <f t="shared" si="1100"/>
        <v>事項</v>
      </c>
      <c r="U1036" s="9" t="s">
        <v>1098</v>
      </c>
      <c r="V1036" s="136" t="str">
        <f t="shared" ref="V1036:V1100" si="1115">IF(G1036&lt;&gt;"",G1036,"")</f>
        <v>こども
青少年局</v>
      </c>
      <c r="X1036" s="9">
        <f t="shared" ref="X1036:X1100" si="1116">IF(LENB(D1036)/2&gt;13.5,2,1)</f>
        <v>1</v>
      </c>
      <c r="Y1036" s="9">
        <f t="shared" ref="Y1036:Y1100" si="1117">IF(LENB(E1036)/2&gt;26.5,3,IF(LENB(E1036)/2&gt;13.5,2,1))</f>
        <v>1</v>
      </c>
      <c r="Z1036" s="9">
        <f t="shared" ref="Z1036:Z1100" si="1118">IF(LENB(F1036)/2&gt;51,4,IF(LENB(F1036)/2&gt;34,3,IF(LENB(F1036)/2&gt;17,2,1)))</f>
        <v>1</v>
      </c>
      <c r="AA1036" s="9">
        <f t="shared" ref="AA1036:AA1100" si="1119">MAX(X1036:Z1036)</f>
        <v>1</v>
      </c>
      <c r="AB1036" s="11" t="str">
        <f t="shared" ref="AB1036:AB1100" si="1120">IF(AA1036=4,"⑤"&amp;CHAR(10)&amp;CHAR(10)&amp;CHAR(10)&amp;CHAR(10),IF(AA1036=3,"④"&amp;CHAR(10)&amp;CHAR(10)&amp;CHAR(10),IF(AA1036=2,"③"&amp;CHAR(10)&amp;CHAR(10),"②"&amp;CHAR(10))))</f>
        <v xml:space="preserve">②
</v>
      </c>
      <c r="AD1036" s="43">
        <f t="shared" ref="AD1036:AD1100" si="1121">LENB(D1036)/2</f>
        <v>0</v>
      </c>
      <c r="AE1036" s="43">
        <f t="shared" ref="AE1036:AE1100" si="1122">LENB(E1036)/2</f>
        <v>0</v>
      </c>
      <c r="AF1036" s="43">
        <f t="shared" ref="AF1036:AF1100" si="1123">LENB(F1036)/2</f>
        <v>12</v>
      </c>
      <c r="AH1036" s="12" t="str">
        <f t="shared" si="1103"/>
        <v>22款　諸収入</v>
      </c>
      <c r="AI1036" s="12" t="str">
        <f t="shared" si="1104"/>
        <v>6項　雑入</v>
      </c>
      <c r="AJ1036" s="12" t="str">
        <f t="shared" si="1105"/>
        <v>22目　雑収</v>
      </c>
      <c r="AK1036" s="12" t="str">
        <f t="shared" si="1106"/>
        <v>事項</v>
      </c>
      <c r="AM1036" s="12">
        <f t="shared" si="1107"/>
        <v>0</v>
      </c>
      <c r="AP1036" s="12" t="str">
        <f t="shared" si="1108"/>
        <v>22款　諸収入6項　雑入22目　雑収1節　雑収</v>
      </c>
      <c r="AQ1036" s="9" t="str">
        <f t="shared" si="1109"/>
        <v>22款　諸収入6項　雑入22目　雑収1節　雑収こども
青少年局</v>
      </c>
    </row>
    <row r="1037" spans="1:43" ht="26.4">
      <c r="A1037" s="90">
        <f t="shared" ref="A1037:A1100" si="1124">A1036+1</f>
        <v>1030</v>
      </c>
      <c r="B1037" s="45"/>
      <c r="C1037" s="45"/>
      <c r="D1037" s="45"/>
      <c r="E1037" s="135"/>
      <c r="F1037" s="46" t="s">
        <v>1349</v>
      </c>
      <c r="G1037" s="47" t="s">
        <v>959</v>
      </c>
      <c r="H1037" s="41">
        <v>2787933</v>
      </c>
      <c r="I1037" s="41"/>
      <c r="J1037" s="41">
        <f t="shared" si="1102"/>
        <v>-2787933</v>
      </c>
      <c r="K1037" s="42"/>
      <c r="L1037" s="121"/>
      <c r="M1037" s="115" t="str">
        <f t="shared" si="1101"/>
        <v/>
      </c>
      <c r="N1037" s="29" t="str">
        <f t="shared" si="1096"/>
        <v>-</v>
      </c>
      <c r="O1037" s="29" t="str">
        <f t="shared" si="1097"/>
        <v>-</v>
      </c>
      <c r="P1037" s="29" t="str">
        <f t="shared" si="1098"/>
        <v>-</v>
      </c>
      <c r="Q1037" s="29" t="str">
        <f t="shared" si="1099"/>
        <v>-</v>
      </c>
      <c r="R1037" s="29" t="str">
        <f t="shared" si="1100"/>
        <v>事項</v>
      </c>
      <c r="U1037" s="9" t="s">
        <v>1098</v>
      </c>
      <c r="V1037" s="136" t="str">
        <f t="shared" si="1115"/>
        <v>都市整備局</v>
      </c>
      <c r="X1037" s="9">
        <f t="shared" si="1116"/>
        <v>1</v>
      </c>
      <c r="Y1037" s="9">
        <f t="shared" si="1117"/>
        <v>1</v>
      </c>
      <c r="Z1037" s="9">
        <f t="shared" si="1118"/>
        <v>1</v>
      </c>
      <c r="AA1037" s="9">
        <f t="shared" si="1119"/>
        <v>1</v>
      </c>
      <c r="AB1037" s="11" t="str">
        <f t="shared" si="1120"/>
        <v xml:space="preserve">②
</v>
      </c>
      <c r="AD1037" s="43">
        <f t="shared" si="1121"/>
        <v>0</v>
      </c>
      <c r="AE1037" s="43">
        <f t="shared" si="1122"/>
        <v>0</v>
      </c>
      <c r="AF1037" s="43">
        <f t="shared" si="1123"/>
        <v>14</v>
      </c>
      <c r="AH1037" s="12" t="str">
        <f t="shared" si="1103"/>
        <v>22款　諸収入</v>
      </c>
      <c r="AI1037" s="12" t="str">
        <f t="shared" si="1104"/>
        <v>6項　雑入</v>
      </c>
      <c r="AJ1037" s="12" t="str">
        <f t="shared" si="1105"/>
        <v>22目　雑収</v>
      </c>
      <c r="AK1037" s="12" t="str">
        <f t="shared" si="1106"/>
        <v>事項</v>
      </c>
      <c r="AM1037" s="12">
        <f t="shared" si="1107"/>
        <v>0</v>
      </c>
      <c r="AP1037" s="12" t="str">
        <f t="shared" si="1108"/>
        <v>22款　諸収入6項　雑入22目　雑収1節　雑収</v>
      </c>
      <c r="AQ1037" s="9" t="str">
        <f t="shared" si="1109"/>
        <v>22款　諸収入6項　雑入22目　雑収1節　雑収都市整備局</v>
      </c>
    </row>
    <row r="1038" spans="1:43" ht="26.4">
      <c r="A1038" s="90">
        <f t="shared" si="1124"/>
        <v>1031</v>
      </c>
      <c r="B1038" s="45"/>
      <c r="C1038" s="45"/>
      <c r="D1038" s="45"/>
      <c r="E1038" s="138"/>
      <c r="F1038" s="46" t="s">
        <v>1350</v>
      </c>
      <c r="G1038" s="47" t="s">
        <v>821</v>
      </c>
      <c r="H1038" s="41">
        <v>2512764</v>
      </c>
      <c r="I1038" s="41"/>
      <c r="J1038" s="41">
        <f t="shared" si="1102"/>
        <v>-2512764</v>
      </c>
      <c r="K1038" s="42"/>
      <c r="L1038" s="121"/>
      <c r="M1038" s="115" t="str">
        <f t="shared" si="1101"/>
        <v/>
      </c>
      <c r="N1038" s="29" t="str">
        <f t="shared" si="1096"/>
        <v>-</v>
      </c>
      <c r="O1038" s="29" t="str">
        <f t="shared" si="1097"/>
        <v>-</v>
      </c>
      <c r="P1038" s="29" t="str">
        <f t="shared" si="1098"/>
        <v>-</v>
      </c>
      <c r="Q1038" s="29" t="str">
        <f t="shared" si="1099"/>
        <v>-</v>
      </c>
      <c r="R1038" s="29" t="str">
        <f t="shared" si="1100"/>
        <v>事項</v>
      </c>
      <c r="U1038" s="9" t="s">
        <v>1098</v>
      </c>
      <c r="V1038" s="136" t="str">
        <f t="shared" si="1115"/>
        <v>都市整備局</v>
      </c>
      <c r="X1038" s="9">
        <f t="shared" si="1116"/>
        <v>1</v>
      </c>
      <c r="Y1038" s="9">
        <f t="shared" si="1117"/>
        <v>1</v>
      </c>
      <c r="Z1038" s="9">
        <f t="shared" si="1118"/>
        <v>1</v>
      </c>
      <c r="AA1038" s="9">
        <f t="shared" si="1119"/>
        <v>1</v>
      </c>
      <c r="AB1038" s="11" t="str">
        <f t="shared" si="1120"/>
        <v xml:space="preserve">②
</v>
      </c>
      <c r="AD1038" s="43">
        <f t="shared" si="1121"/>
        <v>0</v>
      </c>
      <c r="AE1038" s="43">
        <f t="shared" si="1122"/>
        <v>0</v>
      </c>
      <c r="AF1038" s="43">
        <f t="shared" si="1123"/>
        <v>15</v>
      </c>
      <c r="AH1038" s="12" t="str">
        <f t="shared" si="1103"/>
        <v>22款　諸収入</v>
      </c>
      <c r="AI1038" s="12" t="str">
        <f t="shared" si="1104"/>
        <v>6項　雑入</v>
      </c>
      <c r="AJ1038" s="12" t="str">
        <f t="shared" si="1105"/>
        <v>22目　雑収</v>
      </c>
      <c r="AK1038" s="12" t="str">
        <f t="shared" si="1106"/>
        <v>事項</v>
      </c>
      <c r="AM1038" s="12">
        <f t="shared" si="1107"/>
        <v>0</v>
      </c>
      <c r="AP1038" s="12" t="str">
        <f t="shared" si="1108"/>
        <v>22款　諸収入6項　雑入22目　雑収1節　雑収</v>
      </c>
      <c r="AQ1038" s="9" t="str">
        <f t="shared" si="1109"/>
        <v>22款　諸収入6項　雑入22目　雑収1節　雑収都市整備局</v>
      </c>
    </row>
    <row r="1039" spans="1:43" ht="26.4">
      <c r="A1039" s="90">
        <f t="shared" si="1124"/>
        <v>1032</v>
      </c>
      <c r="B1039" s="45"/>
      <c r="C1039" s="45"/>
      <c r="D1039" s="45"/>
      <c r="E1039" s="163"/>
      <c r="F1039" s="46" t="s">
        <v>1351</v>
      </c>
      <c r="G1039" s="47" t="s">
        <v>821</v>
      </c>
      <c r="H1039" s="41">
        <v>360660</v>
      </c>
      <c r="I1039" s="41"/>
      <c r="J1039" s="41">
        <f t="shared" ref="J1039" si="1125">+I1039-H1039</f>
        <v>-360660</v>
      </c>
      <c r="K1039" s="42"/>
      <c r="L1039" s="121"/>
      <c r="M1039" s="115" t="str">
        <f t="shared" ref="M1039" si="1126">IF(AND(I1039&lt;&gt;0,H1039=0),"○","")</f>
        <v/>
      </c>
      <c r="N1039" s="29" t="str">
        <f t="shared" ref="N1039" si="1127">IF(B1039&lt;&gt;"","款","-")</f>
        <v>-</v>
      </c>
      <c r="O1039" s="29" t="str">
        <f t="shared" ref="O1039" si="1128">IF(C1039&lt;&gt;"","項","-")</f>
        <v>-</v>
      </c>
      <c r="P1039" s="29" t="str">
        <f t="shared" ref="P1039" si="1129">IF(D1039&lt;&gt;"","目","-")</f>
        <v>-</v>
      </c>
      <c r="Q1039" s="29" t="str">
        <f t="shared" ref="Q1039" si="1130">IF(E1039&lt;&gt;"","節","-")</f>
        <v>-</v>
      </c>
      <c r="R1039" s="29" t="str">
        <f t="shared" ref="R1039" si="1131">IF(F1039&lt;&gt;"","事項","-")</f>
        <v>事項</v>
      </c>
      <c r="U1039" s="9" t="s">
        <v>1098</v>
      </c>
      <c r="V1039" s="164" t="str">
        <f t="shared" ref="V1039" si="1132">IF(G1039&lt;&gt;"",G1039,"")</f>
        <v>都市整備局</v>
      </c>
      <c r="X1039" s="9">
        <f t="shared" ref="X1039" si="1133">IF(LENB(D1039)/2&gt;13.5,2,1)</f>
        <v>1</v>
      </c>
      <c r="Y1039" s="9">
        <f t="shared" ref="Y1039" si="1134">IF(LENB(E1039)/2&gt;26.5,3,IF(LENB(E1039)/2&gt;13.5,2,1))</f>
        <v>1</v>
      </c>
      <c r="Z1039" s="9">
        <f t="shared" ref="Z1039" si="1135">IF(LENB(F1039)/2&gt;51,4,IF(LENB(F1039)/2&gt;34,3,IF(LENB(F1039)/2&gt;17,2,1)))</f>
        <v>1</v>
      </c>
      <c r="AA1039" s="9">
        <f t="shared" ref="AA1039" si="1136">MAX(X1039:Z1039)</f>
        <v>1</v>
      </c>
      <c r="AB1039" s="11" t="str">
        <f t="shared" ref="AB1039" si="1137">IF(AA1039=4,"⑤"&amp;CHAR(10)&amp;CHAR(10)&amp;CHAR(10)&amp;CHAR(10),IF(AA1039=3,"④"&amp;CHAR(10)&amp;CHAR(10)&amp;CHAR(10),IF(AA1039=2,"③"&amp;CHAR(10)&amp;CHAR(10),"②"&amp;CHAR(10))))</f>
        <v xml:space="preserve">②
</v>
      </c>
      <c r="AD1039" s="43">
        <f t="shared" ref="AD1039" si="1138">LENB(D1039)/2</f>
        <v>0</v>
      </c>
      <c r="AE1039" s="43">
        <f t="shared" ref="AE1039" si="1139">LENB(E1039)/2</f>
        <v>0</v>
      </c>
      <c r="AF1039" s="43">
        <f t="shared" ref="AF1039" si="1140">LENB(F1039)/2</f>
        <v>13</v>
      </c>
      <c r="AH1039" s="12" t="str">
        <f t="shared" ref="AH1039" si="1141">IF(N1039="款",B1039,AH1038)</f>
        <v>22款　諸収入</v>
      </c>
      <c r="AI1039" s="12" t="str">
        <f t="shared" ref="AI1039" si="1142">IF(AH1038=AH1039,IF(O1039="項",C1039,AI1038),0)</f>
        <v>6項　雑入</v>
      </c>
      <c r="AJ1039" s="12" t="str">
        <f t="shared" ref="AJ1039" si="1143">IF(AI1038=AI1039,IF(P1039="目",D1039,AJ1038),0)</f>
        <v>22目　雑収</v>
      </c>
      <c r="AK1039" s="12" t="str">
        <f t="shared" ref="AK1039" si="1144">IF(AJ1038=AJ1039,IF(Q1039="節",E1039,"事項"),0)</f>
        <v>事項</v>
      </c>
      <c r="AM1039" s="12">
        <f t="shared" ref="AM1039" si="1145">IF(AI1039=0,AH1039,IF(AJ1039=0,CONCATENATE(AH1039,AI1039),IF(AK1039=0,CONCATENATE(AH1039,AI1039,AJ1039),IF(AK1039="事項",0,CONCATENATE(AH1039,AI1039,AJ1039,AK1039)))))</f>
        <v>0</v>
      </c>
      <c r="AP1039" s="12" t="str">
        <f t="shared" ref="AP1039" si="1146">IF(AM1039=0,AP1038,AM1039)</f>
        <v>22款　諸収入6項　雑入22目　雑収1節　雑収</v>
      </c>
      <c r="AQ1039" s="9" t="str">
        <f t="shared" ref="AQ1039" si="1147">CONCATENATE(AP1039,V1039)</f>
        <v>22款　諸収入6項　雑入22目　雑収1節　雑収都市整備局</v>
      </c>
    </row>
    <row r="1040" spans="1:43" ht="26.4">
      <c r="A1040" s="90">
        <f t="shared" si="1124"/>
        <v>1033</v>
      </c>
      <c r="B1040" s="45"/>
      <c r="C1040" s="45"/>
      <c r="D1040" s="45"/>
      <c r="E1040" s="138"/>
      <c r="F1040" s="46" t="s">
        <v>877</v>
      </c>
      <c r="G1040" s="47" t="s">
        <v>822</v>
      </c>
      <c r="H1040" s="41">
        <v>1166270</v>
      </c>
      <c r="I1040" s="41"/>
      <c r="J1040" s="41">
        <f t="shared" si="1102"/>
        <v>-1166270</v>
      </c>
      <c r="K1040" s="42"/>
      <c r="L1040" s="121"/>
      <c r="M1040" s="115" t="str">
        <f t="shared" si="1101"/>
        <v/>
      </c>
      <c r="N1040" s="29" t="str">
        <f t="shared" si="1096"/>
        <v>-</v>
      </c>
      <c r="O1040" s="29" t="str">
        <f t="shared" si="1097"/>
        <v>-</v>
      </c>
      <c r="P1040" s="29" t="str">
        <f t="shared" si="1098"/>
        <v>-</v>
      </c>
      <c r="Q1040" s="29" t="str">
        <f t="shared" si="1099"/>
        <v>-</v>
      </c>
      <c r="R1040" s="29" t="str">
        <f t="shared" si="1100"/>
        <v>事項</v>
      </c>
      <c r="U1040" s="9" t="s">
        <v>1098</v>
      </c>
      <c r="V1040" s="136" t="str">
        <f t="shared" si="1115"/>
        <v>建設局</v>
      </c>
      <c r="X1040" s="9">
        <f t="shared" si="1116"/>
        <v>1</v>
      </c>
      <c r="Y1040" s="9">
        <f t="shared" si="1117"/>
        <v>1</v>
      </c>
      <c r="Z1040" s="9">
        <f t="shared" si="1118"/>
        <v>1</v>
      </c>
      <c r="AA1040" s="9">
        <f t="shared" si="1119"/>
        <v>1</v>
      </c>
      <c r="AB1040" s="11" t="str">
        <f t="shared" si="1120"/>
        <v xml:space="preserve">②
</v>
      </c>
      <c r="AD1040" s="43">
        <f t="shared" si="1121"/>
        <v>0</v>
      </c>
      <c r="AE1040" s="43">
        <f t="shared" si="1122"/>
        <v>0</v>
      </c>
      <c r="AF1040" s="43">
        <f t="shared" si="1123"/>
        <v>17</v>
      </c>
      <c r="AH1040" s="12" t="str">
        <f>IF(N1040="款",B1040,AH1038)</f>
        <v>22款　諸収入</v>
      </c>
      <c r="AI1040" s="12" t="str">
        <f>IF(AH1038=AH1040,IF(O1040="項",C1040,AI1038),0)</f>
        <v>6項　雑入</v>
      </c>
      <c r="AJ1040" s="12" t="str">
        <f>IF(AI1038=AI1040,IF(P1040="目",D1040,AJ1038),0)</f>
        <v>22目　雑収</v>
      </c>
      <c r="AK1040" s="12" t="str">
        <f>IF(AJ1038=AJ1040,IF(Q1040="節",E1040,"事項"),0)</f>
        <v>事項</v>
      </c>
      <c r="AM1040" s="12">
        <f t="shared" si="1107"/>
        <v>0</v>
      </c>
      <c r="AP1040" s="12" t="str">
        <f>IF(AM1040=0,AP1038,AM1040)</f>
        <v>22款　諸収入6項　雑入22目　雑収1節　雑収</v>
      </c>
      <c r="AQ1040" s="9" t="str">
        <f t="shared" si="1109"/>
        <v>22款　諸収入6項　雑入22目　雑収1節　雑収建設局</v>
      </c>
    </row>
    <row r="1041" spans="1:43" ht="26.4">
      <c r="A1041" s="90">
        <f t="shared" si="1124"/>
        <v>1034</v>
      </c>
      <c r="B1041" s="45"/>
      <c r="C1041" s="45"/>
      <c r="D1041" s="45"/>
      <c r="E1041" s="135"/>
      <c r="F1041" s="46" t="s">
        <v>823</v>
      </c>
      <c r="G1041" s="47" t="s">
        <v>822</v>
      </c>
      <c r="H1041" s="41">
        <v>1042513</v>
      </c>
      <c r="I1041" s="41"/>
      <c r="J1041" s="41">
        <f t="shared" si="1102"/>
        <v>-1042513</v>
      </c>
      <c r="K1041" s="42"/>
      <c r="L1041" s="121"/>
      <c r="M1041" s="115" t="str">
        <f t="shared" si="1101"/>
        <v/>
      </c>
      <c r="N1041" s="29" t="str">
        <f t="shared" si="1096"/>
        <v>-</v>
      </c>
      <c r="O1041" s="29" t="str">
        <f t="shared" si="1097"/>
        <v>-</v>
      </c>
      <c r="P1041" s="29" t="str">
        <f t="shared" si="1098"/>
        <v>-</v>
      </c>
      <c r="Q1041" s="29" t="str">
        <f t="shared" si="1099"/>
        <v>-</v>
      </c>
      <c r="R1041" s="29" t="str">
        <f t="shared" si="1100"/>
        <v>事項</v>
      </c>
      <c r="U1041" s="9" t="s">
        <v>1098</v>
      </c>
      <c r="V1041" s="136" t="str">
        <f t="shared" si="1115"/>
        <v>建設局</v>
      </c>
      <c r="X1041" s="9">
        <f t="shared" si="1116"/>
        <v>1</v>
      </c>
      <c r="Y1041" s="9">
        <f t="shared" si="1117"/>
        <v>1</v>
      </c>
      <c r="Z1041" s="9">
        <f t="shared" si="1118"/>
        <v>1</v>
      </c>
      <c r="AA1041" s="9">
        <f t="shared" si="1119"/>
        <v>1</v>
      </c>
      <c r="AB1041" s="11" t="str">
        <f t="shared" si="1120"/>
        <v xml:space="preserve">②
</v>
      </c>
      <c r="AD1041" s="43">
        <f t="shared" si="1121"/>
        <v>0</v>
      </c>
      <c r="AE1041" s="43">
        <f t="shared" si="1122"/>
        <v>0</v>
      </c>
      <c r="AF1041" s="43">
        <f t="shared" si="1123"/>
        <v>15</v>
      </c>
      <c r="AH1041" s="12" t="str">
        <f t="shared" si="1103"/>
        <v>22款　諸収入</v>
      </c>
      <c r="AI1041" s="12" t="str">
        <f t="shared" si="1104"/>
        <v>6項　雑入</v>
      </c>
      <c r="AJ1041" s="12" t="str">
        <f t="shared" si="1105"/>
        <v>22目　雑収</v>
      </c>
      <c r="AK1041" s="12" t="str">
        <f t="shared" si="1106"/>
        <v>事項</v>
      </c>
      <c r="AM1041" s="12">
        <f t="shared" si="1107"/>
        <v>0</v>
      </c>
      <c r="AP1041" s="12" t="str">
        <f t="shared" si="1108"/>
        <v>22款　諸収入6項　雑入22目　雑収1節　雑収</v>
      </c>
      <c r="AQ1041" s="9" t="str">
        <f t="shared" si="1109"/>
        <v>22款　諸収入6項　雑入22目　雑収1節　雑収建設局</v>
      </c>
    </row>
    <row r="1042" spans="1:43" ht="26.4">
      <c r="A1042" s="90">
        <f t="shared" si="1124"/>
        <v>1035</v>
      </c>
      <c r="B1042" s="45"/>
      <c r="C1042" s="45"/>
      <c r="D1042" s="45"/>
      <c r="E1042" s="135"/>
      <c r="F1042" s="46" t="s">
        <v>824</v>
      </c>
      <c r="G1042" s="47" t="s">
        <v>492</v>
      </c>
      <c r="H1042" s="41">
        <v>1240000</v>
      </c>
      <c r="I1042" s="41"/>
      <c r="J1042" s="41">
        <f t="shared" si="1102"/>
        <v>-1240000</v>
      </c>
      <c r="K1042" s="42"/>
      <c r="L1042" s="121"/>
      <c r="M1042" s="115" t="str">
        <f t="shared" si="1101"/>
        <v/>
      </c>
      <c r="N1042" s="29" t="str">
        <f t="shared" si="1096"/>
        <v>-</v>
      </c>
      <c r="O1042" s="29" t="str">
        <f t="shared" si="1097"/>
        <v>-</v>
      </c>
      <c r="P1042" s="29" t="str">
        <f t="shared" si="1098"/>
        <v>-</v>
      </c>
      <c r="Q1042" s="29" t="str">
        <f t="shared" si="1099"/>
        <v>-</v>
      </c>
      <c r="R1042" s="29" t="str">
        <f t="shared" si="1100"/>
        <v>事項</v>
      </c>
      <c r="U1042" s="9" t="s">
        <v>1098</v>
      </c>
      <c r="V1042" s="136" t="str">
        <f t="shared" si="1115"/>
        <v>港湾局</v>
      </c>
      <c r="X1042" s="9">
        <f t="shared" si="1116"/>
        <v>1</v>
      </c>
      <c r="Y1042" s="9">
        <f t="shared" si="1117"/>
        <v>1</v>
      </c>
      <c r="Z1042" s="9">
        <f t="shared" si="1118"/>
        <v>1</v>
      </c>
      <c r="AA1042" s="9">
        <f t="shared" si="1119"/>
        <v>1</v>
      </c>
      <c r="AB1042" s="11" t="str">
        <f t="shared" si="1120"/>
        <v xml:space="preserve">②
</v>
      </c>
      <c r="AD1042" s="43">
        <f t="shared" si="1121"/>
        <v>0</v>
      </c>
      <c r="AE1042" s="43">
        <f t="shared" si="1122"/>
        <v>0</v>
      </c>
      <c r="AF1042" s="43">
        <f t="shared" si="1123"/>
        <v>9.5</v>
      </c>
      <c r="AH1042" s="12" t="str">
        <f t="shared" si="1103"/>
        <v>22款　諸収入</v>
      </c>
      <c r="AI1042" s="12" t="str">
        <f t="shared" si="1104"/>
        <v>6項　雑入</v>
      </c>
      <c r="AJ1042" s="12" t="str">
        <f t="shared" si="1105"/>
        <v>22目　雑収</v>
      </c>
      <c r="AK1042" s="12" t="str">
        <f t="shared" si="1106"/>
        <v>事項</v>
      </c>
      <c r="AM1042" s="12">
        <f t="shared" si="1107"/>
        <v>0</v>
      </c>
      <c r="AP1042" s="12" t="str">
        <f t="shared" si="1108"/>
        <v>22款　諸収入6項　雑入22目　雑収1節　雑収</v>
      </c>
      <c r="AQ1042" s="9" t="str">
        <f t="shared" si="1109"/>
        <v>22款　諸収入6項　雑入22目　雑収1節　雑収港湾局</v>
      </c>
    </row>
    <row r="1043" spans="1:43" ht="39.6">
      <c r="A1043" s="90">
        <f t="shared" si="1124"/>
        <v>1036</v>
      </c>
      <c r="B1043" s="45"/>
      <c r="C1043" s="45"/>
      <c r="D1043" s="45"/>
      <c r="E1043" s="145"/>
      <c r="F1043" s="46" t="s">
        <v>1348</v>
      </c>
      <c r="G1043" s="47" t="s">
        <v>1298</v>
      </c>
      <c r="H1043" s="41">
        <v>111542</v>
      </c>
      <c r="I1043" s="41"/>
      <c r="J1043" s="41">
        <f t="shared" ref="J1043" si="1148">+I1043-H1043</f>
        <v>-111542</v>
      </c>
      <c r="K1043" s="42"/>
      <c r="L1043" s="121"/>
      <c r="M1043" s="115" t="str">
        <f t="shared" ref="M1043" si="1149">IF(AND(I1043&lt;&gt;0,H1043=0),"○","")</f>
        <v/>
      </c>
      <c r="N1043" s="29" t="str">
        <f t="shared" ref="N1043" si="1150">IF(B1043&lt;&gt;"","款","-")</f>
        <v>-</v>
      </c>
      <c r="O1043" s="29" t="str">
        <f t="shared" ref="O1043" si="1151">IF(C1043&lt;&gt;"","項","-")</f>
        <v>-</v>
      </c>
      <c r="P1043" s="29" t="str">
        <f t="shared" ref="P1043" si="1152">IF(D1043&lt;&gt;"","目","-")</f>
        <v>-</v>
      </c>
      <c r="Q1043" s="29" t="str">
        <f t="shared" ref="Q1043" si="1153">IF(E1043&lt;&gt;"","節","-")</f>
        <v>-</v>
      </c>
      <c r="R1043" s="29" t="str">
        <f t="shared" ref="R1043" si="1154">IF(F1043&lt;&gt;"","事項","-")</f>
        <v>事項</v>
      </c>
      <c r="U1043" s="9" t="s">
        <v>1098</v>
      </c>
      <c r="V1043" s="146" t="str">
        <f t="shared" ref="V1043" si="1155">IF(G1043&lt;&gt;"",G1043,"")</f>
        <v>教育委員会
事務局</v>
      </c>
      <c r="X1043" s="9">
        <f t="shared" ref="X1043" si="1156">IF(LENB(D1043)/2&gt;13.5,2,1)</f>
        <v>1</v>
      </c>
      <c r="Y1043" s="9">
        <f t="shared" ref="Y1043" si="1157">IF(LENB(E1043)/2&gt;26.5,3,IF(LENB(E1043)/2&gt;13.5,2,1))</f>
        <v>1</v>
      </c>
      <c r="Z1043" s="9">
        <f t="shared" ref="Z1043" si="1158">IF(LENB(F1043)/2&gt;51,4,IF(LENB(F1043)/2&gt;34,3,IF(LENB(F1043)/2&gt;17,2,1)))</f>
        <v>2</v>
      </c>
      <c r="AA1043" s="9">
        <f t="shared" ref="AA1043" si="1159">MAX(X1043:Z1043)</f>
        <v>2</v>
      </c>
      <c r="AB1043" s="11" t="str">
        <f t="shared" ref="AB1043" si="1160">IF(AA1043=4,"⑤"&amp;CHAR(10)&amp;CHAR(10)&amp;CHAR(10)&amp;CHAR(10),IF(AA1043=3,"④"&amp;CHAR(10)&amp;CHAR(10)&amp;CHAR(10),IF(AA1043=2,"③"&amp;CHAR(10)&amp;CHAR(10),"②"&amp;CHAR(10))))</f>
        <v xml:space="preserve">③
</v>
      </c>
      <c r="AD1043" s="43">
        <f t="shared" ref="AD1043" si="1161">LENB(D1043)/2</f>
        <v>0</v>
      </c>
      <c r="AE1043" s="43">
        <f t="shared" ref="AE1043" si="1162">LENB(E1043)/2</f>
        <v>0</v>
      </c>
      <c r="AF1043" s="43">
        <f t="shared" ref="AF1043" si="1163">LENB(F1043)/2</f>
        <v>26</v>
      </c>
      <c r="AH1043" s="12" t="str">
        <f t="shared" si="1103"/>
        <v>22款　諸収入</v>
      </c>
      <c r="AI1043" s="12" t="str">
        <f t="shared" si="1104"/>
        <v>6項　雑入</v>
      </c>
      <c r="AJ1043" s="12" t="str">
        <f t="shared" si="1105"/>
        <v>22目　雑収</v>
      </c>
      <c r="AK1043" s="12" t="str">
        <f t="shared" si="1106"/>
        <v>事項</v>
      </c>
      <c r="AM1043" s="12">
        <f t="shared" si="1107"/>
        <v>0</v>
      </c>
      <c r="AP1043" s="12" t="str">
        <f t="shared" si="1108"/>
        <v>22款　諸収入6項　雑入22目　雑収1節　雑収</v>
      </c>
      <c r="AQ1043" s="9" t="str">
        <f t="shared" si="1109"/>
        <v>22款　諸収入6項　雑入22目　雑収1節　雑収教育委員会
事務局</v>
      </c>
    </row>
    <row r="1044" spans="1:43" ht="26.4">
      <c r="A1044" s="90">
        <f t="shared" si="1124"/>
        <v>1037</v>
      </c>
      <c r="B1044" s="45"/>
      <c r="C1044" s="45"/>
      <c r="D1044" s="45"/>
      <c r="E1044" s="135"/>
      <c r="F1044" s="46" t="s">
        <v>709</v>
      </c>
      <c r="G1044" s="47" t="s">
        <v>706</v>
      </c>
      <c r="H1044" s="41">
        <v>279405</v>
      </c>
      <c r="I1044" s="41"/>
      <c r="J1044" s="41">
        <f>+I1044-H1044</f>
        <v>-279405</v>
      </c>
      <c r="K1044" s="42"/>
      <c r="L1044" s="121"/>
      <c r="M1044" s="115" t="str">
        <f>IF(AND(I1044&lt;&gt;0,H1044=0),"○","")</f>
        <v/>
      </c>
      <c r="N1044" s="29" t="str">
        <f t="shared" si="1096"/>
        <v>-</v>
      </c>
      <c r="O1044" s="29" t="str">
        <f t="shared" si="1097"/>
        <v>-</v>
      </c>
      <c r="P1044" s="29" t="str">
        <f t="shared" si="1098"/>
        <v>-</v>
      </c>
      <c r="Q1044" s="29" t="str">
        <f t="shared" si="1099"/>
        <v>-</v>
      </c>
      <c r="R1044" s="29" t="str">
        <f t="shared" si="1100"/>
        <v>事項</v>
      </c>
      <c r="U1044" s="9" t="s">
        <v>1098</v>
      </c>
      <c r="V1044" s="136" t="str">
        <f t="shared" si="1115"/>
        <v>北区役所</v>
      </c>
      <c r="X1044" s="9">
        <f t="shared" si="1116"/>
        <v>1</v>
      </c>
      <c r="Y1044" s="9">
        <f t="shared" si="1117"/>
        <v>1</v>
      </c>
      <c r="Z1044" s="9">
        <f t="shared" si="1118"/>
        <v>1</v>
      </c>
      <c r="AA1044" s="9">
        <f t="shared" si="1119"/>
        <v>1</v>
      </c>
      <c r="AB1044" s="11" t="str">
        <f t="shared" si="1120"/>
        <v xml:space="preserve">②
</v>
      </c>
      <c r="AD1044" s="43">
        <f t="shared" si="1121"/>
        <v>0</v>
      </c>
      <c r="AE1044" s="43">
        <f t="shared" si="1122"/>
        <v>0</v>
      </c>
      <c r="AF1044" s="43">
        <f t="shared" si="1123"/>
        <v>17</v>
      </c>
      <c r="AH1044" s="12" t="str">
        <f t="shared" si="1103"/>
        <v>22款　諸収入</v>
      </c>
      <c r="AI1044" s="12" t="str">
        <f t="shared" si="1104"/>
        <v>6項　雑入</v>
      </c>
      <c r="AJ1044" s="12" t="str">
        <f t="shared" si="1105"/>
        <v>22目　雑収</v>
      </c>
      <c r="AK1044" s="12" t="str">
        <f t="shared" si="1106"/>
        <v>事項</v>
      </c>
      <c r="AM1044" s="12">
        <f t="shared" si="1107"/>
        <v>0</v>
      </c>
      <c r="AP1044" s="12" t="str">
        <f t="shared" si="1108"/>
        <v>22款　諸収入6項　雑入22目　雑収1節　雑収</v>
      </c>
      <c r="AQ1044" s="9" t="str">
        <f t="shared" si="1109"/>
        <v>22款　諸収入6項　雑入22目　雑収1節　雑収北区役所</v>
      </c>
    </row>
    <row r="1045" spans="1:43" ht="26.4">
      <c r="A1045" s="90">
        <f t="shared" si="1124"/>
        <v>1038</v>
      </c>
      <c r="B1045" s="45"/>
      <c r="C1045" s="45"/>
      <c r="D1045" s="45"/>
      <c r="E1045" s="135"/>
      <c r="F1045" s="46" t="s">
        <v>864</v>
      </c>
      <c r="G1045" s="47"/>
      <c r="H1045" s="41">
        <f>SUM(H1046:H1092)</f>
        <v>2091532</v>
      </c>
      <c r="I1045" s="41">
        <f>SUM(I1046:I1092)</f>
        <v>183825</v>
      </c>
      <c r="J1045" s="41">
        <f t="shared" si="1102"/>
        <v>-1907707</v>
      </c>
      <c r="K1045" s="42"/>
      <c r="L1045" s="121"/>
      <c r="M1045" s="115" t="str">
        <f t="shared" si="1101"/>
        <v/>
      </c>
      <c r="N1045" s="29" t="str">
        <f t="shared" si="1096"/>
        <v>-</v>
      </c>
      <c r="O1045" s="29" t="str">
        <f t="shared" si="1097"/>
        <v>-</v>
      </c>
      <c r="P1045" s="29" t="str">
        <f t="shared" si="1098"/>
        <v>-</v>
      </c>
      <c r="Q1045" s="29" t="str">
        <f t="shared" si="1099"/>
        <v>-</v>
      </c>
      <c r="R1045" s="29" t="str">
        <f t="shared" si="1100"/>
        <v>事項</v>
      </c>
      <c r="U1045" s="9" t="s">
        <v>1098</v>
      </c>
      <c r="V1045" s="136" t="str">
        <f t="shared" si="1115"/>
        <v/>
      </c>
      <c r="X1045" s="9">
        <f t="shared" si="1116"/>
        <v>1</v>
      </c>
      <c r="Y1045" s="9">
        <f t="shared" si="1117"/>
        <v>1</v>
      </c>
      <c r="Z1045" s="9">
        <f t="shared" si="1118"/>
        <v>1</v>
      </c>
      <c r="AA1045" s="9">
        <f t="shared" si="1119"/>
        <v>1</v>
      </c>
      <c r="AB1045" s="11" t="str">
        <f t="shared" si="1120"/>
        <v xml:space="preserve">②
</v>
      </c>
      <c r="AD1045" s="43">
        <f t="shared" si="1121"/>
        <v>0</v>
      </c>
      <c r="AE1045" s="43">
        <f t="shared" si="1122"/>
        <v>0</v>
      </c>
      <c r="AF1045" s="43">
        <f t="shared" si="1123"/>
        <v>17</v>
      </c>
      <c r="AH1045" s="12" t="str">
        <f t="shared" si="1103"/>
        <v>22款　諸収入</v>
      </c>
      <c r="AI1045" s="12" t="str">
        <f t="shared" si="1104"/>
        <v>6項　雑入</v>
      </c>
      <c r="AJ1045" s="12" t="str">
        <f t="shared" si="1105"/>
        <v>22目　雑収</v>
      </c>
      <c r="AK1045" s="12" t="str">
        <f t="shared" si="1106"/>
        <v>事項</v>
      </c>
      <c r="AM1045" s="12">
        <f t="shared" si="1107"/>
        <v>0</v>
      </c>
      <c r="AP1045" s="12" t="str">
        <f t="shared" si="1108"/>
        <v>22款　諸収入6項　雑入22目　雑収1節　雑収</v>
      </c>
      <c r="AQ1045" s="9" t="str">
        <f t="shared" si="1109"/>
        <v>22款　諸収入6項　雑入22目　雑収1節　雑収</v>
      </c>
    </row>
    <row r="1046" spans="1:43" ht="26.4">
      <c r="A1046" s="90">
        <f t="shared" si="1124"/>
        <v>1039</v>
      </c>
      <c r="B1046" s="45"/>
      <c r="C1046" s="45"/>
      <c r="D1046" s="45"/>
      <c r="E1046" s="135"/>
      <c r="F1046" s="46"/>
      <c r="G1046" s="47" t="s">
        <v>505</v>
      </c>
      <c r="H1046" s="41">
        <v>120</v>
      </c>
      <c r="I1046" s="41"/>
      <c r="J1046" s="41">
        <f t="shared" si="1102"/>
        <v>-120</v>
      </c>
      <c r="K1046" s="42"/>
      <c r="L1046" s="121"/>
      <c r="M1046" s="115" t="str">
        <f t="shared" si="1101"/>
        <v/>
      </c>
      <c r="N1046" s="29" t="str">
        <f t="shared" si="1096"/>
        <v>-</v>
      </c>
      <c r="O1046" s="29" t="str">
        <f t="shared" si="1097"/>
        <v>-</v>
      </c>
      <c r="P1046" s="29" t="str">
        <f t="shared" si="1098"/>
        <v>-</v>
      </c>
      <c r="Q1046" s="29" t="str">
        <f t="shared" si="1099"/>
        <v>-</v>
      </c>
      <c r="R1046" s="29" t="str">
        <f t="shared" si="1100"/>
        <v>-</v>
      </c>
      <c r="U1046" s="9" t="s">
        <v>1098</v>
      </c>
      <c r="V1046" s="136" t="str">
        <f t="shared" si="1115"/>
        <v>市政改革室</v>
      </c>
      <c r="X1046" s="9">
        <f t="shared" si="1116"/>
        <v>1</v>
      </c>
      <c r="Y1046" s="9">
        <f t="shared" si="1117"/>
        <v>1</v>
      </c>
      <c r="Z1046" s="9">
        <f t="shared" si="1118"/>
        <v>1</v>
      </c>
      <c r="AA1046" s="9">
        <f t="shared" si="1119"/>
        <v>1</v>
      </c>
      <c r="AB1046" s="11" t="str">
        <f t="shared" si="1120"/>
        <v xml:space="preserve">②
</v>
      </c>
      <c r="AD1046" s="43">
        <f t="shared" si="1121"/>
        <v>0</v>
      </c>
      <c r="AE1046" s="43">
        <f t="shared" si="1122"/>
        <v>0</v>
      </c>
      <c r="AF1046" s="43">
        <f t="shared" si="1123"/>
        <v>0</v>
      </c>
      <c r="AH1046" s="12" t="str">
        <f t="shared" si="1103"/>
        <v>22款　諸収入</v>
      </c>
      <c r="AI1046" s="12" t="str">
        <f t="shared" si="1104"/>
        <v>6項　雑入</v>
      </c>
      <c r="AJ1046" s="12" t="str">
        <f t="shared" si="1105"/>
        <v>22目　雑収</v>
      </c>
      <c r="AK1046" s="12" t="str">
        <f t="shared" si="1106"/>
        <v>事項</v>
      </c>
      <c r="AM1046" s="12">
        <f t="shared" si="1107"/>
        <v>0</v>
      </c>
      <c r="AP1046" s="12" t="str">
        <f t="shared" si="1108"/>
        <v>22款　諸収入6項　雑入22目　雑収1節　雑収</v>
      </c>
      <c r="AQ1046" s="9" t="str">
        <f t="shared" si="1109"/>
        <v>22款　諸収入6項　雑入22目　雑収1節　雑収市政改革室</v>
      </c>
    </row>
    <row r="1047" spans="1:43" ht="26.4">
      <c r="A1047" s="90">
        <f t="shared" si="1124"/>
        <v>1040</v>
      </c>
      <c r="B1047" s="45"/>
      <c r="C1047" s="45"/>
      <c r="D1047" s="45"/>
      <c r="E1047" s="135"/>
      <c r="F1047" s="46"/>
      <c r="G1047" s="47" t="s">
        <v>826</v>
      </c>
      <c r="H1047" s="41">
        <v>21135</v>
      </c>
      <c r="I1047" s="41"/>
      <c r="J1047" s="41">
        <f t="shared" si="1102"/>
        <v>-21135</v>
      </c>
      <c r="K1047" s="42"/>
      <c r="L1047" s="121"/>
      <c r="M1047" s="115" t="str">
        <f t="shared" si="1101"/>
        <v/>
      </c>
      <c r="N1047" s="29" t="str">
        <f t="shared" si="1096"/>
        <v>-</v>
      </c>
      <c r="O1047" s="29" t="str">
        <f t="shared" si="1097"/>
        <v>-</v>
      </c>
      <c r="P1047" s="29" t="str">
        <f t="shared" si="1098"/>
        <v>-</v>
      </c>
      <c r="Q1047" s="29" t="str">
        <f t="shared" si="1099"/>
        <v>-</v>
      </c>
      <c r="R1047" s="29" t="str">
        <f t="shared" si="1100"/>
        <v>-</v>
      </c>
      <c r="U1047" s="9" t="s">
        <v>1098</v>
      </c>
      <c r="V1047" s="136" t="str">
        <f t="shared" si="1115"/>
        <v>ICT戦略室</v>
      </c>
      <c r="X1047" s="9">
        <f t="shared" si="1116"/>
        <v>1</v>
      </c>
      <c r="Y1047" s="9">
        <f t="shared" si="1117"/>
        <v>1</v>
      </c>
      <c r="Z1047" s="9">
        <f t="shared" si="1118"/>
        <v>1</v>
      </c>
      <c r="AA1047" s="9">
        <f t="shared" si="1119"/>
        <v>1</v>
      </c>
      <c r="AB1047" s="11" t="str">
        <f t="shared" si="1120"/>
        <v xml:space="preserve">②
</v>
      </c>
      <c r="AD1047" s="43">
        <f t="shared" si="1121"/>
        <v>0</v>
      </c>
      <c r="AE1047" s="43">
        <f t="shared" si="1122"/>
        <v>0</v>
      </c>
      <c r="AF1047" s="43">
        <f t="shared" si="1123"/>
        <v>0</v>
      </c>
      <c r="AH1047" s="12" t="str">
        <f t="shared" si="1103"/>
        <v>22款　諸収入</v>
      </c>
      <c r="AI1047" s="12" t="str">
        <f t="shared" si="1104"/>
        <v>6項　雑入</v>
      </c>
      <c r="AJ1047" s="12" t="str">
        <f t="shared" si="1105"/>
        <v>22目　雑収</v>
      </c>
      <c r="AK1047" s="12" t="str">
        <f t="shared" si="1106"/>
        <v>事項</v>
      </c>
      <c r="AM1047" s="12">
        <f t="shared" si="1107"/>
        <v>0</v>
      </c>
      <c r="AP1047" s="12" t="str">
        <f t="shared" si="1108"/>
        <v>22款　諸収入6項　雑入22目　雑収1節　雑収</v>
      </c>
      <c r="AQ1047" s="9" t="str">
        <f t="shared" si="1109"/>
        <v>22款　諸収入6項　雑入22目　雑収1節　雑収ICT戦略室</v>
      </c>
    </row>
    <row r="1048" spans="1:43" ht="26.4">
      <c r="A1048" s="90">
        <f t="shared" si="1124"/>
        <v>1041</v>
      </c>
      <c r="B1048" s="45"/>
      <c r="C1048" s="45"/>
      <c r="D1048" s="45"/>
      <c r="E1048" s="135"/>
      <c r="F1048" s="46"/>
      <c r="G1048" s="47" t="s">
        <v>827</v>
      </c>
      <c r="H1048" s="41">
        <v>21692</v>
      </c>
      <c r="I1048" s="41"/>
      <c r="J1048" s="41">
        <f t="shared" si="1102"/>
        <v>-21692</v>
      </c>
      <c r="K1048" s="42"/>
      <c r="L1048" s="121"/>
      <c r="M1048" s="115" t="str">
        <f t="shared" si="1101"/>
        <v/>
      </c>
      <c r="N1048" s="29" t="str">
        <f t="shared" si="1096"/>
        <v>-</v>
      </c>
      <c r="O1048" s="29" t="str">
        <f t="shared" si="1097"/>
        <v>-</v>
      </c>
      <c r="P1048" s="29" t="str">
        <f t="shared" si="1098"/>
        <v>-</v>
      </c>
      <c r="Q1048" s="29" t="str">
        <f t="shared" si="1099"/>
        <v>-</v>
      </c>
      <c r="R1048" s="29" t="str">
        <f t="shared" si="1100"/>
        <v>-</v>
      </c>
      <c r="U1048" s="9" t="s">
        <v>1098</v>
      </c>
      <c r="V1048" s="136" t="str">
        <f t="shared" si="1115"/>
        <v>人事室</v>
      </c>
      <c r="X1048" s="9">
        <f t="shared" si="1116"/>
        <v>1</v>
      </c>
      <c r="Y1048" s="9">
        <f t="shared" si="1117"/>
        <v>1</v>
      </c>
      <c r="Z1048" s="9">
        <f t="shared" si="1118"/>
        <v>1</v>
      </c>
      <c r="AA1048" s="9">
        <f t="shared" si="1119"/>
        <v>1</v>
      </c>
      <c r="AB1048" s="11" t="str">
        <f t="shared" si="1120"/>
        <v xml:space="preserve">②
</v>
      </c>
      <c r="AD1048" s="43">
        <f t="shared" si="1121"/>
        <v>0</v>
      </c>
      <c r="AE1048" s="43">
        <f t="shared" si="1122"/>
        <v>0</v>
      </c>
      <c r="AF1048" s="43">
        <f t="shared" si="1123"/>
        <v>0</v>
      </c>
      <c r="AH1048" s="12" t="str">
        <f t="shared" si="1103"/>
        <v>22款　諸収入</v>
      </c>
      <c r="AI1048" s="12" t="str">
        <f t="shared" si="1104"/>
        <v>6項　雑入</v>
      </c>
      <c r="AJ1048" s="12" t="str">
        <f t="shared" si="1105"/>
        <v>22目　雑収</v>
      </c>
      <c r="AK1048" s="12" t="str">
        <f t="shared" si="1106"/>
        <v>事項</v>
      </c>
      <c r="AM1048" s="12">
        <f t="shared" si="1107"/>
        <v>0</v>
      </c>
      <c r="AP1048" s="12" t="str">
        <f t="shared" si="1108"/>
        <v>22款　諸収入6項　雑入22目　雑収1節　雑収</v>
      </c>
      <c r="AQ1048" s="9" t="str">
        <f t="shared" si="1109"/>
        <v>22款　諸収入6項　雑入22目　雑収1節　雑収人事室</v>
      </c>
    </row>
    <row r="1049" spans="1:43" ht="26.4">
      <c r="A1049" s="90">
        <f t="shared" si="1124"/>
        <v>1042</v>
      </c>
      <c r="B1049" s="45"/>
      <c r="C1049" s="45"/>
      <c r="D1049" s="45"/>
      <c r="E1049" s="138"/>
      <c r="F1049" s="46"/>
      <c r="G1049" s="47" t="s">
        <v>307</v>
      </c>
      <c r="H1049" s="41">
        <v>4747</v>
      </c>
      <c r="I1049" s="41"/>
      <c r="J1049" s="41">
        <f t="shared" si="1102"/>
        <v>-4747</v>
      </c>
      <c r="K1049" s="42"/>
      <c r="L1049" s="121"/>
      <c r="M1049" s="115" t="str">
        <f t="shared" si="1101"/>
        <v/>
      </c>
      <c r="N1049" s="29" t="str">
        <f t="shared" si="1096"/>
        <v>-</v>
      </c>
      <c r="O1049" s="29" t="str">
        <f t="shared" si="1097"/>
        <v>-</v>
      </c>
      <c r="P1049" s="29" t="str">
        <f t="shared" si="1098"/>
        <v>-</v>
      </c>
      <c r="Q1049" s="29" t="str">
        <f t="shared" si="1099"/>
        <v>-</v>
      </c>
      <c r="R1049" s="29" t="str">
        <f t="shared" si="1100"/>
        <v>-</v>
      </c>
      <c r="U1049" s="9" t="s">
        <v>1098</v>
      </c>
      <c r="V1049" s="136" t="str">
        <f t="shared" si="1115"/>
        <v>政策企画室</v>
      </c>
      <c r="X1049" s="9">
        <f t="shared" si="1116"/>
        <v>1</v>
      </c>
      <c r="Y1049" s="9">
        <f t="shared" si="1117"/>
        <v>1</v>
      </c>
      <c r="Z1049" s="9">
        <f t="shared" si="1118"/>
        <v>1</v>
      </c>
      <c r="AA1049" s="9">
        <f t="shared" si="1119"/>
        <v>1</v>
      </c>
      <c r="AB1049" s="11" t="str">
        <f t="shared" si="1120"/>
        <v xml:space="preserve">②
</v>
      </c>
      <c r="AD1049" s="43">
        <f t="shared" si="1121"/>
        <v>0</v>
      </c>
      <c r="AE1049" s="43">
        <f t="shared" si="1122"/>
        <v>0</v>
      </c>
      <c r="AF1049" s="43">
        <f t="shared" si="1123"/>
        <v>0</v>
      </c>
      <c r="AH1049" s="12" t="str">
        <f t="shared" si="1103"/>
        <v>22款　諸収入</v>
      </c>
      <c r="AI1049" s="12" t="str">
        <f t="shared" si="1104"/>
        <v>6項　雑入</v>
      </c>
      <c r="AJ1049" s="12" t="str">
        <f t="shared" si="1105"/>
        <v>22目　雑収</v>
      </c>
      <c r="AK1049" s="12" t="str">
        <f t="shared" si="1106"/>
        <v>事項</v>
      </c>
      <c r="AM1049" s="12">
        <f t="shared" si="1107"/>
        <v>0</v>
      </c>
      <c r="AP1049" s="12" t="str">
        <f t="shared" si="1108"/>
        <v>22款　諸収入6項　雑入22目　雑収1節　雑収</v>
      </c>
      <c r="AQ1049" s="9" t="str">
        <f t="shared" si="1109"/>
        <v>22款　諸収入6項　雑入22目　雑収1節　雑収政策企画室</v>
      </c>
    </row>
    <row r="1050" spans="1:43" ht="26.4">
      <c r="A1050" s="90">
        <f t="shared" si="1124"/>
        <v>1043</v>
      </c>
      <c r="B1050" s="45"/>
      <c r="C1050" s="45"/>
      <c r="D1050" s="45"/>
      <c r="E1050" s="135"/>
      <c r="F1050" s="46"/>
      <c r="G1050" s="47" t="s">
        <v>168</v>
      </c>
      <c r="H1050" s="41">
        <v>228</v>
      </c>
      <c r="I1050" s="41"/>
      <c r="J1050" s="41">
        <f t="shared" si="1102"/>
        <v>-228</v>
      </c>
      <c r="K1050" s="42"/>
      <c r="L1050" s="121"/>
      <c r="M1050" s="115" t="str">
        <f t="shared" si="1101"/>
        <v/>
      </c>
      <c r="N1050" s="29" t="str">
        <f t="shared" si="1096"/>
        <v>-</v>
      </c>
      <c r="O1050" s="29" t="str">
        <f t="shared" si="1097"/>
        <v>-</v>
      </c>
      <c r="P1050" s="29" t="str">
        <f t="shared" si="1098"/>
        <v>-</v>
      </c>
      <c r="Q1050" s="29" t="str">
        <f t="shared" si="1099"/>
        <v>-</v>
      </c>
      <c r="R1050" s="29" t="str">
        <f t="shared" si="1100"/>
        <v>-</v>
      </c>
      <c r="U1050" s="9" t="s">
        <v>1098</v>
      </c>
      <c r="V1050" s="136" t="str">
        <f t="shared" si="1115"/>
        <v>危機管理室</v>
      </c>
      <c r="X1050" s="9">
        <f t="shared" si="1116"/>
        <v>1</v>
      </c>
      <c r="Y1050" s="9">
        <f t="shared" si="1117"/>
        <v>1</v>
      </c>
      <c r="Z1050" s="9">
        <f t="shared" si="1118"/>
        <v>1</v>
      </c>
      <c r="AA1050" s="9">
        <f t="shared" si="1119"/>
        <v>1</v>
      </c>
      <c r="AB1050" s="11" t="str">
        <f t="shared" si="1120"/>
        <v xml:space="preserve">②
</v>
      </c>
      <c r="AD1050" s="43">
        <f t="shared" si="1121"/>
        <v>0</v>
      </c>
      <c r="AE1050" s="43">
        <f t="shared" si="1122"/>
        <v>0</v>
      </c>
      <c r="AF1050" s="43">
        <f t="shared" si="1123"/>
        <v>0</v>
      </c>
      <c r="AH1050" s="12" t="str">
        <f t="shared" si="1103"/>
        <v>22款　諸収入</v>
      </c>
      <c r="AI1050" s="12" t="str">
        <f t="shared" si="1104"/>
        <v>6項　雑入</v>
      </c>
      <c r="AJ1050" s="12" t="str">
        <f t="shared" si="1105"/>
        <v>22目　雑収</v>
      </c>
      <c r="AK1050" s="12" t="str">
        <f t="shared" si="1106"/>
        <v>事項</v>
      </c>
      <c r="AM1050" s="12">
        <f t="shared" si="1107"/>
        <v>0</v>
      </c>
      <c r="AP1050" s="12" t="str">
        <f t="shared" si="1108"/>
        <v>22款　諸収入6項　雑入22目　雑収1節　雑収</v>
      </c>
      <c r="AQ1050" s="9" t="str">
        <f t="shared" si="1109"/>
        <v>22款　諸収入6項　雑入22目　雑収1節　雑収危機管理室</v>
      </c>
    </row>
    <row r="1051" spans="1:43" ht="26.4">
      <c r="A1051" s="90">
        <f t="shared" si="1124"/>
        <v>1044</v>
      </c>
      <c r="B1051" s="45"/>
      <c r="C1051" s="45"/>
      <c r="D1051" s="45"/>
      <c r="E1051" s="135"/>
      <c r="F1051" s="46"/>
      <c r="G1051" s="47" t="s">
        <v>815</v>
      </c>
      <c r="H1051" s="41">
        <f>307104-146340</f>
        <v>160764</v>
      </c>
      <c r="I1051" s="41"/>
      <c r="J1051" s="41">
        <f t="shared" si="1102"/>
        <v>-160764</v>
      </c>
      <c r="K1051" s="42"/>
      <c r="L1051" s="121"/>
      <c r="M1051" s="115" t="str">
        <f t="shared" si="1101"/>
        <v/>
      </c>
      <c r="N1051" s="29" t="str">
        <f t="shared" si="1096"/>
        <v>-</v>
      </c>
      <c r="O1051" s="29" t="str">
        <f t="shared" si="1097"/>
        <v>-</v>
      </c>
      <c r="P1051" s="29" t="str">
        <f t="shared" si="1098"/>
        <v>-</v>
      </c>
      <c r="Q1051" s="29" t="str">
        <f t="shared" si="1099"/>
        <v>-</v>
      </c>
      <c r="R1051" s="29" t="str">
        <f t="shared" si="1100"/>
        <v>-</v>
      </c>
      <c r="U1051" s="9" t="s">
        <v>1098</v>
      </c>
      <c r="V1051" s="136" t="str">
        <f t="shared" si="1115"/>
        <v>経済戦略局</v>
      </c>
      <c r="X1051" s="9">
        <f t="shared" si="1116"/>
        <v>1</v>
      </c>
      <c r="Y1051" s="9">
        <f t="shared" si="1117"/>
        <v>1</v>
      </c>
      <c r="Z1051" s="9">
        <f t="shared" si="1118"/>
        <v>1</v>
      </c>
      <c r="AA1051" s="9">
        <f t="shared" si="1119"/>
        <v>1</v>
      </c>
      <c r="AB1051" s="11" t="str">
        <f t="shared" si="1120"/>
        <v xml:space="preserve">②
</v>
      </c>
      <c r="AD1051" s="43">
        <f t="shared" si="1121"/>
        <v>0</v>
      </c>
      <c r="AE1051" s="43">
        <f t="shared" si="1122"/>
        <v>0</v>
      </c>
      <c r="AF1051" s="43">
        <f t="shared" si="1123"/>
        <v>0</v>
      </c>
      <c r="AH1051" s="12" t="str">
        <f t="shared" si="1103"/>
        <v>22款　諸収入</v>
      </c>
      <c r="AI1051" s="12" t="str">
        <f t="shared" si="1104"/>
        <v>6項　雑入</v>
      </c>
      <c r="AJ1051" s="12" t="str">
        <f t="shared" si="1105"/>
        <v>22目　雑収</v>
      </c>
      <c r="AK1051" s="12" t="str">
        <f t="shared" si="1106"/>
        <v>事項</v>
      </c>
      <c r="AM1051" s="12">
        <f t="shared" si="1107"/>
        <v>0</v>
      </c>
      <c r="AP1051" s="12" t="str">
        <f t="shared" si="1108"/>
        <v>22款　諸収入6項　雑入22目　雑収1節　雑収</v>
      </c>
      <c r="AQ1051" s="9" t="str">
        <f t="shared" si="1109"/>
        <v>22款　諸収入6項　雑入22目　雑収1節　雑収経済戦略局</v>
      </c>
    </row>
    <row r="1052" spans="1:43" ht="26.4">
      <c r="A1052" s="90">
        <f t="shared" si="1124"/>
        <v>1045</v>
      </c>
      <c r="B1052" s="45"/>
      <c r="C1052" s="45"/>
      <c r="D1052" s="45"/>
      <c r="E1052" s="135"/>
      <c r="F1052" s="46"/>
      <c r="G1052" s="47" t="s">
        <v>495</v>
      </c>
      <c r="H1052" s="41">
        <v>15814</v>
      </c>
      <c r="I1052" s="41"/>
      <c r="J1052" s="41">
        <f t="shared" si="1102"/>
        <v>-15814</v>
      </c>
      <c r="K1052" s="42"/>
      <c r="L1052" s="121"/>
      <c r="M1052" s="115" t="str">
        <f t="shared" si="1101"/>
        <v/>
      </c>
      <c r="N1052" s="29" t="str">
        <f t="shared" si="1096"/>
        <v>-</v>
      </c>
      <c r="O1052" s="29" t="str">
        <f t="shared" si="1097"/>
        <v>-</v>
      </c>
      <c r="P1052" s="29" t="str">
        <f t="shared" si="1098"/>
        <v>-</v>
      </c>
      <c r="Q1052" s="29" t="str">
        <f t="shared" si="1099"/>
        <v>-</v>
      </c>
      <c r="R1052" s="29" t="str">
        <f t="shared" si="1100"/>
        <v>-</v>
      </c>
      <c r="U1052" s="9" t="s">
        <v>1098</v>
      </c>
      <c r="V1052" s="136" t="str">
        <f t="shared" si="1115"/>
        <v>総務局</v>
      </c>
      <c r="X1052" s="9">
        <f t="shared" si="1116"/>
        <v>1</v>
      </c>
      <c r="Y1052" s="9">
        <f t="shared" si="1117"/>
        <v>1</v>
      </c>
      <c r="Z1052" s="9">
        <f t="shared" si="1118"/>
        <v>1</v>
      </c>
      <c r="AA1052" s="9">
        <f t="shared" si="1119"/>
        <v>1</v>
      </c>
      <c r="AB1052" s="11" t="str">
        <f t="shared" si="1120"/>
        <v xml:space="preserve">②
</v>
      </c>
      <c r="AD1052" s="43">
        <f t="shared" si="1121"/>
        <v>0</v>
      </c>
      <c r="AE1052" s="43">
        <f t="shared" si="1122"/>
        <v>0</v>
      </c>
      <c r="AF1052" s="43">
        <f t="shared" si="1123"/>
        <v>0</v>
      </c>
      <c r="AH1052" s="12" t="str">
        <f t="shared" si="1103"/>
        <v>22款　諸収入</v>
      </c>
      <c r="AI1052" s="12" t="str">
        <f t="shared" si="1104"/>
        <v>6項　雑入</v>
      </c>
      <c r="AJ1052" s="12" t="str">
        <f t="shared" si="1105"/>
        <v>22目　雑収</v>
      </c>
      <c r="AK1052" s="12" t="str">
        <f t="shared" si="1106"/>
        <v>事項</v>
      </c>
      <c r="AM1052" s="12">
        <f t="shared" si="1107"/>
        <v>0</v>
      </c>
      <c r="AP1052" s="12" t="str">
        <f t="shared" si="1108"/>
        <v>22款　諸収入6項　雑入22目　雑収1節　雑収</v>
      </c>
      <c r="AQ1052" s="9" t="str">
        <f t="shared" si="1109"/>
        <v>22款　諸収入6項　雑入22目　雑収1節　雑収総務局</v>
      </c>
    </row>
    <row r="1053" spans="1:43" ht="26.4">
      <c r="A1053" s="90">
        <f t="shared" si="1124"/>
        <v>1046</v>
      </c>
      <c r="B1053" s="45"/>
      <c r="C1053" s="45"/>
      <c r="D1053" s="45"/>
      <c r="E1053" s="135"/>
      <c r="F1053" s="46"/>
      <c r="G1053" s="47" t="s">
        <v>828</v>
      </c>
      <c r="H1053" s="41">
        <v>31137</v>
      </c>
      <c r="I1053" s="41"/>
      <c r="J1053" s="41">
        <f t="shared" si="1102"/>
        <v>-31137</v>
      </c>
      <c r="K1053" s="42"/>
      <c r="L1053" s="121"/>
      <c r="M1053" s="115" t="str">
        <f t="shared" si="1101"/>
        <v/>
      </c>
      <c r="N1053" s="29" t="str">
        <f t="shared" si="1096"/>
        <v>-</v>
      </c>
      <c r="O1053" s="29" t="str">
        <f t="shared" si="1097"/>
        <v>-</v>
      </c>
      <c r="P1053" s="29" t="str">
        <f t="shared" si="1098"/>
        <v>-</v>
      </c>
      <c r="Q1053" s="29" t="str">
        <f t="shared" si="1099"/>
        <v>-</v>
      </c>
      <c r="R1053" s="29" t="str">
        <f t="shared" si="1100"/>
        <v>-</v>
      </c>
      <c r="U1053" s="9" t="s">
        <v>1098</v>
      </c>
      <c r="V1053" s="136" t="str">
        <f t="shared" si="1115"/>
        <v>市民局</v>
      </c>
      <c r="X1053" s="9">
        <f t="shared" si="1116"/>
        <v>1</v>
      </c>
      <c r="Y1053" s="9">
        <f t="shared" si="1117"/>
        <v>1</v>
      </c>
      <c r="Z1053" s="9">
        <f t="shared" si="1118"/>
        <v>1</v>
      </c>
      <c r="AA1053" s="9">
        <f t="shared" si="1119"/>
        <v>1</v>
      </c>
      <c r="AB1053" s="11" t="str">
        <f t="shared" si="1120"/>
        <v xml:space="preserve">②
</v>
      </c>
      <c r="AD1053" s="43">
        <f t="shared" si="1121"/>
        <v>0</v>
      </c>
      <c r="AE1053" s="43">
        <f t="shared" si="1122"/>
        <v>0</v>
      </c>
      <c r="AF1053" s="43">
        <f t="shared" si="1123"/>
        <v>0</v>
      </c>
      <c r="AH1053" s="12" t="str">
        <f t="shared" si="1103"/>
        <v>22款　諸収入</v>
      </c>
      <c r="AI1053" s="12" t="str">
        <f t="shared" si="1104"/>
        <v>6項　雑入</v>
      </c>
      <c r="AJ1053" s="12" t="str">
        <f t="shared" si="1105"/>
        <v>22目　雑収</v>
      </c>
      <c r="AK1053" s="12" t="str">
        <f t="shared" si="1106"/>
        <v>事項</v>
      </c>
      <c r="AM1053" s="12">
        <f t="shared" si="1107"/>
        <v>0</v>
      </c>
      <c r="AP1053" s="12" t="str">
        <f t="shared" si="1108"/>
        <v>22款　諸収入6項　雑入22目　雑収1節　雑収</v>
      </c>
      <c r="AQ1053" s="9" t="str">
        <f t="shared" si="1109"/>
        <v>22款　諸収入6項　雑入22目　雑収1節　雑収市民局</v>
      </c>
    </row>
    <row r="1054" spans="1:43" ht="26.4">
      <c r="A1054" s="90">
        <f t="shared" si="1124"/>
        <v>1047</v>
      </c>
      <c r="B1054" s="45"/>
      <c r="C1054" s="45"/>
      <c r="D1054" s="45"/>
      <c r="E1054" s="135"/>
      <c r="F1054" s="46"/>
      <c r="G1054" s="47" t="s">
        <v>494</v>
      </c>
      <c r="H1054" s="41">
        <v>20276</v>
      </c>
      <c r="I1054" s="41"/>
      <c r="J1054" s="41">
        <f t="shared" si="1102"/>
        <v>-20276</v>
      </c>
      <c r="K1054" s="42"/>
      <c r="L1054" s="121"/>
      <c r="M1054" s="115" t="str">
        <f t="shared" si="1101"/>
        <v/>
      </c>
      <c r="N1054" s="29" t="str">
        <f t="shared" si="1096"/>
        <v>-</v>
      </c>
      <c r="O1054" s="29" t="str">
        <f t="shared" si="1097"/>
        <v>-</v>
      </c>
      <c r="P1054" s="29" t="str">
        <f t="shared" si="1098"/>
        <v>-</v>
      </c>
      <c r="Q1054" s="29" t="str">
        <f t="shared" si="1099"/>
        <v>-</v>
      </c>
      <c r="R1054" s="29" t="str">
        <f t="shared" si="1100"/>
        <v>-</v>
      </c>
      <c r="U1054" s="9" t="s">
        <v>1098</v>
      </c>
      <c r="V1054" s="136" t="str">
        <f t="shared" si="1115"/>
        <v>財政局</v>
      </c>
      <c r="X1054" s="9">
        <f t="shared" si="1116"/>
        <v>1</v>
      </c>
      <c r="Y1054" s="9">
        <f t="shared" si="1117"/>
        <v>1</v>
      </c>
      <c r="Z1054" s="9">
        <f t="shared" si="1118"/>
        <v>1</v>
      </c>
      <c r="AA1054" s="9">
        <f t="shared" si="1119"/>
        <v>1</v>
      </c>
      <c r="AB1054" s="11" t="str">
        <f t="shared" si="1120"/>
        <v xml:space="preserve">②
</v>
      </c>
      <c r="AD1054" s="43">
        <f t="shared" si="1121"/>
        <v>0</v>
      </c>
      <c r="AE1054" s="43">
        <f t="shared" si="1122"/>
        <v>0</v>
      </c>
      <c r="AF1054" s="43">
        <f t="shared" si="1123"/>
        <v>0</v>
      </c>
      <c r="AH1054" s="12" t="str">
        <f t="shared" si="1103"/>
        <v>22款　諸収入</v>
      </c>
      <c r="AI1054" s="12" t="str">
        <f t="shared" si="1104"/>
        <v>6項　雑入</v>
      </c>
      <c r="AJ1054" s="12" t="str">
        <f t="shared" si="1105"/>
        <v>22目　雑収</v>
      </c>
      <c r="AK1054" s="12" t="str">
        <f t="shared" si="1106"/>
        <v>事項</v>
      </c>
      <c r="AM1054" s="12">
        <f t="shared" si="1107"/>
        <v>0</v>
      </c>
      <c r="AP1054" s="12" t="str">
        <f t="shared" si="1108"/>
        <v>22款　諸収入6項　雑入22目　雑収1節　雑収</v>
      </c>
      <c r="AQ1054" s="9" t="str">
        <f t="shared" si="1109"/>
        <v>22款　諸収入6項　雑入22目　雑収1節　雑収財政局</v>
      </c>
    </row>
    <row r="1055" spans="1:43" ht="26.4">
      <c r="A1055" s="90">
        <f t="shared" si="1124"/>
        <v>1048</v>
      </c>
      <c r="B1055" s="45"/>
      <c r="C1055" s="45"/>
      <c r="D1055" s="45"/>
      <c r="E1055" s="135"/>
      <c r="F1055" s="46"/>
      <c r="G1055" s="47" t="s">
        <v>1006</v>
      </c>
      <c r="H1055" s="41">
        <v>1261</v>
      </c>
      <c r="I1055" s="41"/>
      <c r="J1055" s="41">
        <f t="shared" si="1102"/>
        <v>-1261</v>
      </c>
      <c r="K1055" s="42"/>
      <c r="L1055" s="121"/>
      <c r="M1055" s="115" t="str">
        <f t="shared" si="1101"/>
        <v/>
      </c>
      <c r="N1055" s="29" t="str">
        <f t="shared" si="1096"/>
        <v>-</v>
      </c>
      <c r="O1055" s="29" t="str">
        <f t="shared" si="1097"/>
        <v>-</v>
      </c>
      <c r="P1055" s="29" t="str">
        <f t="shared" si="1098"/>
        <v>-</v>
      </c>
      <c r="Q1055" s="29" t="str">
        <f t="shared" si="1099"/>
        <v>-</v>
      </c>
      <c r="R1055" s="29" t="str">
        <f t="shared" si="1100"/>
        <v>-</v>
      </c>
      <c r="U1055" s="9" t="s">
        <v>1098</v>
      </c>
      <c r="V1055" s="136" t="str">
        <f t="shared" si="1115"/>
        <v>契約管財局</v>
      </c>
      <c r="X1055" s="9">
        <f t="shared" si="1116"/>
        <v>1</v>
      </c>
      <c r="Y1055" s="9">
        <f t="shared" si="1117"/>
        <v>1</v>
      </c>
      <c r="Z1055" s="9">
        <f t="shared" si="1118"/>
        <v>1</v>
      </c>
      <c r="AA1055" s="9">
        <f t="shared" si="1119"/>
        <v>1</v>
      </c>
      <c r="AB1055" s="11" t="str">
        <f t="shared" si="1120"/>
        <v xml:space="preserve">②
</v>
      </c>
      <c r="AD1055" s="43">
        <f t="shared" si="1121"/>
        <v>0</v>
      </c>
      <c r="AE1055" s="43">
        <f t="shared" si="1122"/>
        <v>0</v>
      </c>
      <c r="AF1055" s="43">
        <f t="shared" si="1123"/>
        <v>0</v>
      </c>
      <c r="AH1055" s="12" t="str">
        <f t="shared" si="1103"/>
        <v>22款　諸収入</v>
      </c>
      <c r="AI1055" s="12" t="str">
        <f t="shared" si="1104"/>
        <v>6項　雑入</v>
      </c>
      <c r="AJ1055" s="12" t="str">
        <f t="shared" si="1105"/>
        <v>22目　雑収</v>
      </c>
      <c r="AK1055" s="12" t="str">
        <f t="shared" si="1106"/>
        <v>事項</v>
      </c>
      <c r="AM1055" s="12">
        <f t="shared" si="1107"/>
        <v>0</v>
      </c>
      <c r="AP1055" s="12" t="str">
        <f t="shared" si="1108"/>
        <v>22款　諸収入6項　雑入22目　雑収1節　雑収</v>
      </c>
      <c r="AQ1055" s="9" t="str">
        <f t="shared" si="1109"/>
        <v>22款　諸収入6項　雑入22目　雑収1節　雑収契約管財局</v>
      </c>
    </row>
    <row r="1056" spans="1:43" ht="26.4">
      <c r="A1056" s="90">
        <f t="shared" si="1124"/>
        <v>1049</v>
      </c>
      <c r="B1056" s="45"/>
      <c r="C1056" s="45"/>
      <c r="D1056" s="45"/>
      <c r="E1056" s="135"/>
      <c r="F1056" s="46"/>
      <c r="G1056" s="47" t="s">
        <v>817</v>
      </c>
      <c r="H1056" s="41">
        <f>2584+340+130+5000+(67797-1102)+274+720+8979</f>
        <v>84722</v>
      </c>
      <c r="I1056" s="41"/>
      <c r="J1056" s="41">
        <f t="shared" si="1102"/>
        <v>-84722</v>
      </c>
      <c r="K1056" s="42"/>
      <c r="L1056" s="121"/>
      <c r="M1056" s="115" t="str">
        <f t="shared" si="1101"/>
        <v/>
      </c>
      <c r="N1056" s="29" t="str">
        <f t="shared" si="1096"/>
        <v>-</v>
      </c>
      <c r="O1056" s="29" t="str">
        <f t="shared" si="1097"/>
        <v>-</v>
      </c>
      <c r="P1056" s="29" t="str">
        <f t="shared" si="1098"/>
        <v>-</v>
      </c>
      <c r="Q1056" s="29" t="str">
        <f t="shared" si="1099"/>
        <v>-</v>
      </c>
      <c r="R1056" s="29" t="str">
        <f t="shared" si="1100"/>
        <v>-</v>
      </c>
      <c r="U1056" s="9" t="s">
        <v>1098</v>
      </c>
      <c r="V1056" s="136" t="str">
        <f t="shared" si="1115"/>
        <v>都市計画局</v>
      </c>
      <c r="X1056" s="9">
        <f t="shared" si="1116"/>
        <v>1</v>
      </c>
      <c r="Y1056" s="9">
        <f t="shared" si="1117"/>
        <v>1</v>
      </c>
      <c r="Z1056" s="9">
        <f t="shared" si="1118"/>
        <v>1</v>
      </c>
      <c r="AA1056" s="9">
        <f t="shared" si="1119"/>
        <v>1</v>
      </c>
      <c r="AB1056" s="11" t="str">
        <f t="shared" si="1120"/>
        <v xml:space="preserve">②
</v>
      </c>
      <c r="AD1056" s="43">
        <f t="shared" si="1121"/>
        <v>0</v>
      </c>
      <c r="AE1056" s="43">
        <f t="shared" si="1122"/>
        <v>0</v>
      </c>
      <c r="AF1056" s="43">
        <f t="shared" si="1123"/>
        <v>0</v>
      </c>
      <c r="AH1056" s="12" t="str">
        <f t="shared" si="1103"/>
        <v>22款　諸収入</v>
      </c>
      <c r="AI1056" s="12" t="str">
        <f t="shared" si="1104"/>
        <v>6項　雑入</v>
      </c>
      <c r="AJ1056" s="12" t="str">
        <f t="shared" si="1105"/>
        <v>22目　雑収</v>
      </c>
      <c r="AK1056" s="12" t="str">
        <f t="shared" si="1106"/>
        <v>事項</v>
      </c>
      <c r="AM1056" s="12">
        <f t="shared" si="1107"/>
        <v>0</v>
      </c>
      <c r="AP1056" s="12" t="str">
        <f t="shared" si="1108"/>
        <v>22款　諸収入6項　雑入22目　雑収1節　雑収</v>
      </c>
      <c r="AQ1056" s="9" t="str">
        <f t="shared" si="1109"/>
        <v>22款　諸収入6項　雑入22目　雑収1節　雑収都市計画局</v>
      </c>
    </row>
    <row r="1057" spans="1:43" ht="26.4">
      <c r="A1057" s="90">
        <f t="shared" si="1124"/>
        <v>1050</v>
      </c>
      <c r="B1057" s="45"/>
      <c r="C1057" s="45"/>
      <c r="D1057" s="45"/>
      <c r="E1057" s="135"/>
      <c r="F1057" s="46"/>
      <c r="G1057" s="47" t="s">
        <v>819</v>
      </c>
      <c r="H1057" s="41">
        <v>248991</v>
      </c>
      <c r="I1057" s="41"/>
      <c r="J1057" s="41">
        <f t="shared" si="1102"/>
        <v>-248991</v>
      </c>
      <c r="K1057" s="42"/>
      <c r="L1057" s="121"/>
      <c r="M1057" s="115" t="str">
        <f t="shared" si="1101"/>
        <v/>
      </c>
      <c r="N1057" s="29" t="str">
        <f t="shared" ref="N1057:N1115" si="1164">IF(B1057&lt;&gt;"","款","-")</f>
        <v>-</v>
      </c>
      <c r="O1057" s="29" t="str">
        <f t="shared" ref="O1057:O1115" si="1165">IF(C1057&lt;&gt;"","項","-")</f>
        <v>-</v>
      </c>
      <c r="P1057" s="29" t="str">
        <f t="shared" ref="P1057:P1115" si="1166">IF(D1057&lt;&gt;"","目","-")</f>
        <v>-</v>
      </c>
      <c r="Q1057" s="29" t="str">
        <f t="shared" ref="Q1057:Q1115" si="1167">IF(E1057&lt;&gt;"","節","-")</f>
        <v>-</v>
      </c>
      <c r="R1057" s="29" t="str">
        <f t="shared" ref="R1057:R1115" si="1168">IF(F1057&lt;&gt;"","事項","-")</f>
        <v>-</v>
      </c>
      <c r="U1057" s="9" t="s">
        <v>1098</v>
      </c>
      <c r="V1057" s="136" t="str">
        <f t="shared" si="1115"/>
        <v>福祉局</v>
      </c>
      <c r="X1057" s="9">
        <f t="shared" si="1116"/>
        <v>1</v>
      </c>
      <c r="Y1057" s="9">
        <f t="shared" si="1117"/>
        <v>1</v>
      </c>
      <c r="Z1057" s="9">
        <f t="shared" si="1118"/>
        <v>1</v>
      </c>
      <c r="AA1057" s="9">
        <f t="shared" si="1119"/>
        <v>1</v>
      </c>
      <c r="AB1057" s="11" t="str">
        <f t="shared" si="1120"/>
        <v xml:space="preserve">②
</v>
      </c>
      <c r="AD1057" s="43">
        <f t="shared" si="1121"/>
        <v>0</v>
      </c>
      <c r="AE1057" s="43">
        <f t="shared" si="1122"/>
        <v>0</v>
      </c>
      <c r="AF1057" s="43">
        <f t="shared" si="1123"/>
        <v>0</v>
      </c>
      <c r="AH1057" s="12" t="str">
        <f t="shared" si="1103"/>
        <v>22款　諸収入</v>
      </c>
      <c r="AI1057" s="12" t="str">
        <f t="shared" si="1104"/>
        <v>6項　雑入</v>
      </c>
      <c r="AJ1057" s="12" t="str">
        <f t="shared" si="1105"/>
        <v>22目　雑収</v>
      </c>
      <c r="AK1057" s="12" t="str">
        <f t="shared" si="1106"/>
        <v>事項</v>
      </c>
      <c r="AM1057" s="12">
        <f t="shared" si="1107"/>
        <v>0</v>
      </c>
      <c r="AP1057" s="12" t="str">
        <f t="shared" si="1108"/>
        <v>22款　諸収入6項　雑入22目　雑収1節　雑収</v>
      </c>
      <c r="AQ1057" s="9" t="str">
        <f t="shared" si="1109"/>
        <v>22款　諸収入6項　雑入22目　雑収1節　雑収福祉局</v>
      </c>
    </row>
    <row r="1058" spans="1:43" ht="26.4">
      <c r="A1058" s="90">
        <f t="shared" si="1124"/>
        <v>1051</v>
      </c>
      <c r="B1058" s="45"/>
      <c r="C1058" s="45"/>
      <c r="D1058" s="45"/>
      <c r="E1058" s="135"/>
      <c r="F1058" s="46"/>
      <c r="G1058" s="47" t="s">
        <v>82</v>
      </c>
      <c r="H1058" s="41">
        <v>5429</v>
      </c>
      <c r="I1058" s="41"/>
      <c r="J1058" s="41">
        <f t="shared" si="1102"/>
        <v>-5429</v>
      </c>
      <c r="K1058" s="42"/>
      <c r="L1058" s="121"/>
      <c r="M1058" s="115" t="str">
        <f t="shared" si="1101"/>
        <v/>
      </c>
      <c r="N1058" s="29" t="str">
        <f t="shared" si="1164"/>
        <v>-</v>
      </c>
      <c r="O1058" s="29" t="str">
        <f t="shared" si="1165"/>
        <v>-</v>
      </c>
      <c r="P1058" s="29" t="str">
        <f t="shared" si="1166"/>
        <v>-</v>
      </c>
      <c r="Q1058" s="29" t="str">
        <f t="shared" si="1167"/>
        <v>-</v>
      </c>
      <c r="R1058" s="29" t="str">
        <f t="shared" si="1168"/>
        <v>-</v>
      </c>
      <c r="U1058" s="9" t="s">
        <v>1098</v>
      </c>
      <c r="V1058" s="136" t="str">
        <f t="shared" si="1115"/>
        <v>健康局</v>
      </c>
      <c r="X1058" s="9">
        <f t="shared" si="1116"/>
        <v>1</v>
      </c>
      <c r="Y1058" s="9">
        <f t="shared" si="1117"/>
        <v>1</v>
      </c>
      <c r="Z1058" s="9">
        <f t="shared" si="1118"/>
        <v>1</v>
      </c>
      <c r="AA1058" s="9">
        <f t="shared" si="1119"/>
        <v>1</v>
      </c>
      <c r="AB1058" s="11" t="str">
        <f t="shared" si="1120"/>
        <v xml:space="preserve">②
</v>
      </c>
      <c r="AD1058" s="43">
        <f t="shared" si="1121"/>
        <v>0</v>
      </c>
      <c r="AE1058" s="43">
        <f t="shared" si="1122"/>
        <v>0</v>
      </c>
      <c r="AF1058" s="43">
        <f t="shared" si="1123"/>
        <v>0</v>
      </c>
      <c r="AH1058" s="12" t="str">
        <f t="shared" si="1103"/>
        <v>22款　諸収入</v>
      </c>
      <c r="AI1058" s="12" t="str">
        <f t="shared" si="1104"/>
        <v>6項　雑入</v>
      </c>
      <c r="AJ1058" s="12" t="str">
        <f t="shared" si="1105"/>
        <v>22目　雑収</v>
      </c>
      <c r="AK1058" s="12" t="str">
        <f t="shared" si="1106"/>
        <v>事項</v>
      </c>
      <c r="AM1058" s="12">
        <f t="shared" si="1107"/>
        <v>0</v>
      </c>
      <c r="AP1058" s="12" t="str">
        <f t="shared" si="1108"/>
        <v>22款　諸収入6項　雑入22目　雑収1節　雑収</v>
      </c>
      <c r="AQ1058" s="9" t="str">
        <f t="shared" si="1109"/>
        <v>22款　諸収入6項　雑入22目　雑収1節　雑収健康局</v>
      </c>
    </row>
    <row r="1059" spans="1:43" ht="26.4">
      <c r="A1059" s="90">
        <f t="shared" si="1124"/>
        <v>1052</v>
      </c>
      <c r="B1059" s="45"/>
      <c r="C1059" s="45"/>
      <c r="D1059" s="45"/>
      <c r="E1059" s="135"/>
      <c r="F1059" s="46"/>
      <c r="G1059" s="47" t="s">
        <v>829</v>
      </c>
      <c r="H1059" s="41">
        <v>175101</v>
      </c>
      <c r="I1059" s="41"/>
      <c r="J1059" s="41">
        <f t="shared" si="1102"/>
        <v>-175101</v>
      </c>
      <c r="K1059" s="42"/>
      <c r="L1059" s="121"/>
      <c r="M1059" s="115" t="str">
        <f t="shared" si="1101"/>
        <v/>
      </c>
      <c r="N1059" s="29" t="str">
        <f t="shared" si="1164"/>
        <v>-</v>
      </c>
      <c r="O1059" s="29" t="str">
        <f t="shared" si="1165"/>
        <v>-</v>
      </c>
      <c r="P1059" s="29" t="str">
        <f t="shared" si="1166"/>
        <v>-</v>
      </c>
      <c r="Q1059" s="29" t="str">
        <f t="shared" si="1167"/>
        <v>-</v>
      </c>
      <c r="R1059" s="29" t="str">
        <f t="shared" si="1168"/>
        <v>-</v>
      </c>
      <c r="U1059" s="9" t="s">
        <v>1098</v>
      </c>
      <c r="V1059" s="136" t="str">
        <f t="shared" si="1115"/>
        <v>こども
青少年局</v>
      </c>
      <c r="X1059" s="9">
        <f t="shared" si="1116"/>
        <v>1</v>
      </c>
      <c r="Y1059" s="9">
        <f t="shared" si="1117"/>
        <v>1</v>
      </c>
      <c r="Z1059" s="9">
        <f t="shared" si="1118"/>
        <v>1</v>
      </c>
      <c r="AA1059" s="9">
        <f t="shared" si="1119"/>
        <v>1</v>
      </c>
      <c r="AB1059" s="11" t="str">
        <f t="shared" si="1120"/>
        <v xml:space="preserve">②
</v>
      </c>
      <c r="AD1059" s="43">
        <f t="shared" si="1121"/>
        <v>0</v>
      </c>
      <c r="AE1059" s="43">
        <f t="shared" si="1122"/>
        <v>0</v>
      </c>
      <c r="AF1059" s="43">
        <f t="shared" si="1123"/>
        <v>0</v>
      </c>
      <c r="AH1059" s="12" t="str">
        <f t="shared" si="1103"/>
        <v>22款　諸収入</v>
      </c>
      <c r="AI1059" s="12" t="str">
        <f t="shared" si="1104"/>
        <v>6項　雑入</v>
      </c>
      <c r="AJ1059" s="12" t="str">
        <f t="shared" si="1105"/>
        <v>22目　雑収</v>
      </c>
      <c r="AK1059" s="12" t="str">
        <f t="shared" si="1106"/>
        <v>事項</v>
      </c>
      <c r="AM1059" s="12">
        <f t="shared" si="1107"/>
        <v>0</v>
      </c>
      <c r="AP1059" s="12" t="str">
        <f t="shared" si="1108"/>
        <v>22款　諸収入6項　雑入22目　雑収1節　雑収</v>
      </c>
      <c r="AQ1059" s="9" t="str">
        <f t="shared" si="1109"/>
        <v>22款　諸収入6項　雑入22目　雑収1節　雑収こども
青少年局</v>
      </c>
    </row>
    <row r="1060" spans="1:43" ht="26.4">
      <c r="A1060" s="90">
        <f t="shared" si="1124"/>
        <v>1053</v>
      </c>
      <c r="B1060" s="45"/>
      <c r="C1060" s="45"/>
      <c r="D1060" s="45"/>
      <c r="E1060" s="162"/>
      <c r="F1060" s="46"/>
      <c r="G1060" s="47" t="s">
        <v>98</v>
      </c>
      <c r="H1060" s="41">
        <v>91178</v>
      </c>
      <c r="I1060" s="41"/>
      <c r="J1060" s="41">
        <f t="shared" si="1102"/>
        <v>-91178</v>
      </c>
      <c r="K1060" s="42"/>
      <c r="L1060" s="121"/>
      <c r="M1060" s="115" t="str">
        <f t="shared" si="1101"/>
        <v/>
      </c>
      <c r="N1060" s="29" t="str">
        <f t="shared" si="1164"/>
        <v>-</v>
      </c>
      <c r="O1060" s="29" t="str">
        <f t="shared" si="1165"/>
        <v>-</v>
      </c>
      <c r="P1060" s="29" t="str">
        <f t="shared" si="1166"/>
        <v>-</v>
      </c>
      <c r="Q1060" s="29" t="str">
        <f t="shared" si="1167"/>
        <v>-</v>
      </c>
      <c r="R1060" s="29" t="str">
        <f t="shared" si="1168"/>
        <v>-</v>
      </c>
      <c r="U1060" s="9" t="s">
        <v>1098</v>
      </c>
      <c r="V1060" s="136" t="str">
        <f t="shared" si="1115"/>
        <v>環境局</v>
      </c>
      <c r="X1060" s="9">
        <f t="shared" si="1116"/>
        <v>1</v>
      </c>
      <c r="Y1060" s="9">
        <f t="shared" si="1117"/>
        <v>1</v>
      </c>
      <c r="Z1060" s="9">
        <f t="shared" si="1118"/>
        <v>1</v>
      </c>
      <c r="AA1060" s="9">
        <f t="shared" si="1119"/>
        <v>1</v>
      </c>
      <c r="AB1060" s="11" t="str">
        <f t="shared" si="1120"/>
        <v xml:space="preserve">②
</v>
      </c>
      <c r="AD1060" s="43">
        <f t="shared" si="1121"/>
        <v>0</v>
      </c>
      <c r="AE1060" s="43">
        <f t="shared" si="1122"/>
        <v>0</v>
      </c>
      <c r="AF1060" s="43">
        <f t="shared" si="1123"/>
        <v>0</v>
      </c>
      <c r="AH1060" s="12" t="str">
        <f t="shared" si="1103"/>
        <v>22款　諸収入</v>
      </c>
      <c r="AI1060" s="12" t="str">
        <f t="shared" si="1104"/>
        <v>6項　雑入</v>
      </c>
      <c r="AJ1060" s="12" t="str">
        <f t="shared" si="1105"/>
        <v>22目　雑収</v>
      </c>
      <c r="AK1060" s="12" t="str">
        <f t="shared" si="1106"/>
        <v>事項</v>
      </c>
      <c r="AM1060" s="12">
        <f t="shared" si="1107"/>
        <v>0</v>
      </c>
      <c r="AP1060" s="12" t="str">
        <f t="shared" si="1108"/>
        <v>22款　諸収入6項　雑入22目　雑収1節　雑収</v>
      </c>
      <c r="AQ1060" s="9" t="str">
        <f t="shared" si="1109"/>
        <v>22款　諸収入6項　雑入22目　雑収1節　雑収環境局</v>
      </c>
    </row>
    <row r="1061" spans="1:43" ht="26.4">
      <c r="A1061" s="148">
        <f t="shared" si="1124"/>
        <v>1054</v>
      </c>
      <c r="B1061" s="45"/>
      <c r="C1061" s="45"/>
      <c r="D1061" s="45"/>
      <c r="E1061" s="147"/>
      <c r="F1061" s="93"/>
      <c r="G1061" s="94" t="s">
        <v>821</v>
      </c>
      <c r="H1061" s="51">
        <v>24476</v>
      </c>
      <c r="I1061" s="51"/>
      <c r="J1061" s="51">
        <f t="shared" si="1102"/>
        <v>-24476</v>
      </c>
      <c r="K1061" s="92"/>
      <c r="L1061" s="122"/>
      <c r="M1061" s="115" t="str">
        <f t="shared" si="1101"/>
        <v/>
      </c>
      <c r="N1061" s="29" t="str">
        <f t="shared" si="1164"/>
        <v>-</v>
      </c>
      <c r="O1061" s="29" t="str">
        <f t="shared" si="1165"/>
        <v>-</v>
      </c>
      <c r="P1061" s="29" t="str">
        <f t="shared" si="1166"/>
        <v>-</v>
      </c>
      <c r="Q1061" s="29" t="str">
        <f t="shared" si="1167"/>
        <v>-</v>
      </c>
      <c r="R1061" s="29" t="str">
        <f t="shared" si="1168"/>
        <v>-</v>
      </c>
      <c r="U1061" s="9" t="s">
        <v>1098</v>
      </c>
      <c r="V1061" s="136" t="str">
        <f t="shared" si="1115"/>
        <v>都市整備局</v>
      </c>
      <c r="X1061" s="9">
        <f t="shared" si="1116"/>
        <v>1</v>
      </c>
      <c r="Y1061" s="9">
        <f t="shared" si="1117"/>
        <v>1</v>
      </c>
      <c r="Z1061" s="9">
        <f t="shared" si="1118"/>
        <v>1</v>
      </c>
      <c r="AA1061" s="9">
        <f t="shared" si="1119"/>
        <v>1</v>
      </c>
      <c r="AB1061" s="11" t="str">
        <f t="shared" si="1120"/>
        <v xml:space="preserve">②
</v>
      </c>
      <c r="AD1061" s="43">
        <f t="shared" si="1121"/>
        <v>0</v>
      </c>
      <c r="AE1061" s="43">
        <f t="shared" si="1122"/>
        <v>0</v>
      </c>
      <c r="AF1061" s="43">
        <f t="shared" si="1123"/>
        <v>0</v>
      </c>
      <c r="AH1061" s="12" t="str">
        <f t="shared" si="1103"/>
        <v>22款　諸収入</v>
      </c>
      <c r="AI1061" s="12" t="str">
        <f t="shared" si="1104"/>
        <v>6項　雑入</v>
      </c>
      <c r="AJ1061" s="12" t="str">
        <f t="shared" si="1105"/>
        <v>22目　雑収</v>
      </c>
      <c r="AK1061" s="12" t="str">
        <f t="shared" si="1106"/>
        <v>事項</v>
      </c>
      <c r="AM1061" s="12">
        <f t="shared" si="1107"/>
        <v>0</v>
      </c>
      <c r="AP1061" s="12" t="str">
        <f t="shared" si="1108"/>
        <v>22款　諸収入6項　雑入22目　雑収1節　雑収</v>
      </c>
      <c r="AQ1061" s="9" t="str">
        <f t="shared" si="1109"/>
        <v>22款　諸収入6項　雑入22目　雑収1節　雑収都市整備局</v>
      </c>
    </row>
    <row r="1062" spans="1:43" ht="27" thickBot="1">
      <c r="A1062" s="149">
        <f t="shared" si="1124"/>
        <v>1055</v>
      </c>
      <c r="B1062" s="153"/>
      <c r="C1062" s="153"/>
      <c r="D1062" s="153"/>
      <c r="E1062" s="172"/>
      <c r="F1062" s="63"/>
      <c r="G1062" s="155" t="s">
        <v>822</v>
      </c>
      <c r="H1062" s="65">
        <v>357614</v>
      </c>
      <c r="I1062" s="65"/>
      <c r="J1062" s="65">
        <f t="shared" si="1102"/>
        <v>-357614</v>
      </c>
      <c r="K1062" s="67"/>
      <c r="L1062" s="124"/>
      <c r="M1062" s="115" t="str">
        <f t="shared" si="1101"/>
        <v/>
      </c>
      <c r="N1062" s="29" t="str">
        <f t="shared" si="1164"/>
        <v>-</v>
      </c>
      <c r="O1062" s="29" t="str">
        <f t="shared" si="1165"/>
        <v>-</v>
      </c>
      <c r="P1062" s="29" t="str">
        <f t="shared" si="1166"/>
        <v>-</v>
      </c>
      <c r="Q1062" s="29" t="str">
        <f t="shared" si="1167"/>
        <v>-</v>
      </c>
      <c r="R1062" s="29" t="str">
        <f t="shared" si="1168"/>
        <v>-</v>
      </c>
      <c r="U1062" s="9" t="s">
        <v>1098</v>
      </c>
      <c r="V1062" s="136" t="str">
        <f t="shared" si="1115"/>
        <v>建設局</v>
      </c>
      <c r="X1062" s="9">
        <f t="shared" si="1116"/>
        <v>1</v>
      </c>
      <c r="Y1062" s="9">
        <f t="shared" si="1117"/>
        <v>1</v>
      </c>
      <c r="Z1062" s="9">
        <f t="shared" si="1118"/>
        <v>1</v>
      </c>
      <c r="AA1062" s="9">
        <f t="shared" si="1119"/>
        <v>1</v>
      </c>
      <c r="AB1062" s="11" t="str">
        <f t="shared" si="1120"/>
        <v xml:space="preserve">②
</v>
      </c>
      <c r="AD1062" s="43">
        <f t="shared" si="1121"/>
        <v>0</v>
      </c>
      <c r="AE1062" s="43">
        <f t="shared" si="1122"/>
        <v>0</v>
      </c>
      <c r="AF1062" s="43">
        <f t="shared" si="1123"/>
        <v>0</v>
      </c>
      <c r="AH1062" s="12" t="str">
        <f t="shared" si="1103"/>
        <v>22款　諸収入</v>
      </c>
      <c r="AI1062" s="12" t="str">
        <f t="shared" si="1104"/>
        <v>6項　雑入</v>
      </c>
      <c r="AJ1062" s="12" t="str">
        <f t="shared" si="1105"/>
        <v>22目　雑収</v>
      </c>
      <c r="AK1062" s="12" t="str">
        <f t="shared" si="1106"/>
        <v>事項</v>
      </c>
      <c r="AM1062" s="12">
        <f t="shared" si="1107"/>
        <v>0</v>
      </c>
      <c r="AP1062" s="12" t="str">
        <f t="shared" si="1108"/>
        <v>22款　諸収入6項　雑入22目　雑収1節　雑収</v>
      </c>
      <c r="AQ1062" s="9" t="str">
        <f t="shared" si="1109"/>
        <v>22款　諸収入6項　雑入22目　雑収1節　雑収建設局</v>
      </c>
    </row>
    <row r="1063" spans="1:43" ht="26.4">
      <c r="A1063" s="148">
        <f t="shared" si="1124"/>
        <v>1056</v>
      </c>
      <c r="B1063" s="45"/>
      <c r="C1063" s="45"/>
      <c r="D1063" s="45"/>
      <c r="E1063" s="163"/>
      <c r="F1063" s="93"/>
      <c r="G1063" s="94" t="s">
        <v>492</v>
      </c>
      <c r="H1063" s="51">
        <v>219512</v>
      </c>
      <c r="I1063" s="51"/>
      <c r="J1063" s="51">
        <f t="shared" ref="J1063:J1123" si="1169">+I1063-H1063</f>
        <v>-219512</v>
      </c>
      <c r="K1063" s="92"/>
      <c r="L1063" s="122"/>
      <c r="M1063" s="115" t="str">
        <f t="shared" si="1101"/>
        <v/>
      </c>
      <c r="N1063" s="29" t="str">
        <f t="shared" si="1164"/>
        <v>-</v>
      </c>
      <c r="O1063" s="29" t="str">
        <f t="shared" si="1165"/>
        <v>-</v>
      </c>
      <c r="P1063" s="29" t="str">
        <f t="shared" si="1166"/>
        <v>-</v>
      </c>
      <c r="Q1063" s="29" t="str">
        <f t="shared" si="1167"/>
        <v>-</v>
      </c>
      <c r="R1063" s="29" t="str">
        <f t="shared" si="1168"/>
        <v>-</v>
      </c>
      <c r="U1063" s="9" t="s">
        <v>1098</v>
      </c>
      <c r="V1063" s="136" t="str">
        <f t="shared" si="1115"/>
        <v>港湾局</v>
      </c>
      <c r="X1063" s="9">
        <f t="shared" si="1116"/>
        <v>1</v>
      </c>
      <c r="Y1063" s="9">
        <f t="shared" si="1117"/>
        <v>1</v>
      </c>
      <c r="Z1063" s="9">
        <f t="shared" si="1118"/>
        <v>1</v>
      </c>
      <c r="AA1063" s="9">
        <f t="shared" si="1119"/>
        <v>1</v>
      </c>
      <c r="AB1063" s="11" t="str">
        <f t="shared" si="1120"/>
        <v xml:space="preserve">②
</v>
      </c>
      <c r="AD1063" s="43">
        <f t="shared" si="1121"/>
        <v>0</v>
      </c>
      <c r="AE1063" s="43">
        <f t="shared" si="1122"/>
        <v>0</v>
      </c>
      <c r="AF1063" s="43">
        <f t="shared" si="1123"/>
        <v>0</v>
      </c>
      <c r="AH1063" s="12" t="str">
        <f t="shared" si="1103"/>
        <v>22款　諸収入</v>
      </c>
      <c r="AI1063" s="12" t="str">
        <f t="shared" si="1104"/>
        <v>6項　雑入</v>
      </c>
      <c r="AJ1063" s="12" t="str">
        <f t="shared" si="1105"/>
        <v>22目　雑収</v>
      </c>
      <c r="AK1063" s="12" t="str">
        <f t="shared" si="1106"/>
        <v>事項</v>
      </c>
      <c r="AM1063" s="12">
        <f t="shared" si="1107"/>
        <v>0</v>
      </c>
      <c r="AP1063" s="12" t="str">
        <f t="shared" si="1108"/>
        <v>22款　諸収入6項　雑入22目　雑収1節　雑収</v>
      </c>
      <c r="AQ1063" s="9" t="str">
        <f t="shared" si="1109"/>
        <v>22款　諸収入6項　雑入22目　雑収1節　雑収港湾局</v>
      </c>
    </row>
    <row r="1064" spans="1:43" ht="26.4">
      <c r="A1064" s="90">
        <f t="shared" si="1124"/>
        <v>1057</v>
      </c>
      <c r="B1064" s="45"/>
      <c r="C1064" s="45"/>
      <c r="D1064" s="45"/>
      <c r="E1064" s="135"/>
      <c r="F1064" s="46"/>
      <c r="G1064" s="47" t="s">
        <v>497</v>
      </c>
      <c r="H1064" s="41">
        <v>600</v>
      </c>
      <c r="I1064" s="41"/>
      <c r="J1064" s="41">
        <f>+I1064-H1064</f>
        <v>-600</v>
      </c>
      <c r="K1064" s="42"/>
      <c r="L1064" s="121"/>
      <c r="M1064" s="115" t="str">
        <f>IF(AND(I1064&lt;&gt;0,H1064=0),"○","")</f>
        <v/>
      </c>
      <c r="N1064" s="29" t="str">
        <f t="shared" si="1164"/>
        <v>-</v>
      </c>
      <c r="O1064" s="29" t="str">
        <f t="shared" si="1165"/>
        <v>-</v>
      </c>
      <c r="P1064" s="29" t="str">
        <f t="shared" si="1166"/>
        <v>-</v>
      </c>
      <c r="Q1064" s="29" t="str">
        <f t="shared" si="1167"/>
        <v>-</v>
      </c>
      <c r="R1064" s="29" t="str">
        <f t="shared" si="1168"/>
        <v>-</v>
      </c>
      <c r="U1064" s="9" t="s">
        <v>1098</v>
      </c>
      <c r="V1064" s="136" t="str">
        <f t="shared" si="1115"/>
        <v>会計室</v>
      </c>
      <c r="X1064" s="9">
        <f t="shared" si="1116"/>
        <v>1</v>
      </c>
      <c r="Y1064" s="9">
        <f t="shared" si="1117"/>
        <v>1</v>
      </c>
      <c r="Z1064" s="9">
        <f t="shared" si="1118"/>
        <v>1</v>
      </c>
      <c r="AA1064" s="9">
        <f t="shared" si="1119"/>
        <v>1</v>
      </c>
      <c r="AB1064" s="11" t="str">
        <f t="shared" si="1120"/>
        <v xml:space="preserve">②
</v>
      </c>
      <c r="AD1064" s="43">
        <f t="shared" si="1121"/>
        <v>0</v>
      </c>
      <c r="AE1064" s="43">
        <f t="shared" si="1122"/>
        <v>0</v>
      </c>
      <c r="AF1064" s="43">
        <f t="shared" si="1123"/>
        <v>0</v>
      </c>
      <c r="AH1064" s="12" t="str">
        <f t="shared" si="1103"/>
        <v>22款　諸収入</v>
      </c>
      <c r="AI1064" s="12" t="str">
        <f t="shared" si="1104"/>
        <v>6項　雑入</v>
      </c>
      <c r="AJ1064" s="12" t="str">
        <f t="shared" si="1105"/>
        <v>22目　雑収</v>
      </c>
      <c r="AK1064" s="12" t="str">
        <f t="shared" si="1106"/>
        <v>事項</v>
      </c>
      <c r="AM1064" s="12">
        <f t="shared" si="1107"/>
        <v>0</v>
      </c>
      <c r="AP1064" s="12" t="str">
        <f t="shared" si="1108"/>
        <v>22款　諸収入6項　雑入22目　雑収1節　雑収</v>
      </c>
      <c r="AQ1064" s="9" t="str">
        <f t="shared" si="1109"/>
        <v>22款　諸収入6項　雑入22目　雑収1節　雑収会計室</v>
      </c>
    </row>
    <row r="1065" spans="1:43" ht="26.4">
      <c r="A1065" s="90">
        <f t="shared" si="1124"/>
        <v>1058</v>
      </c>
      <c r="B1065" s="45"/>
      <c r="C1065" s="45"/>
      <c r="D1065" s="45"/>
      <c r="E1065" s="138"/>
      <c r="F1065" s="46"/>
      <c r="G1065" s="47" t="s">
        <v>830</v>
      </c>
      <c r="H1065" s="41">
        <v>218402</v>
      </c>
      <c r="I1065" s="178">
        <v>183825</v>
      </c>
      <c r="J1065" s="41">
        <v>218402</v>
      </c>
      <c r="K1065" s="42"/>
      <c r="L1065" s="121"/>
      <c r="M1065" s="115" t="str">
        <f t="shared" si="1101"/>
        <v/>
      </c>
      <c r="N1065" s="29" t="str">
        <f t="shared" si="1164"/>
        <v>-</v>
      </c>
      <c r="O1065" s="29" t="str">
        <f t="shared" si="1165"/>
        <v>-</v>
      </c>
      <c r="P1065" s="29" t="str">
        <f t="shared" si="1166"/>
        <v>-</v>
      </c>
      <c r="Q1065" s="29" t="str">
        <f t="shared" si="1167"/>
        <v>-</v>
      </c>
      <c r="R1065" s="29" t="str">
        <f t="shared" si="1168"/>
        <v>-</v>
      </c>
      <c r="U1065" s="9" t="s">
        <v>1098</v>
      </c>
      <c r="V1065" s="136" t="str">
        <f t="shared" si="1115"/>
        <v>消防局</v>
      </c>
      <c r="X1065" s="9">
        <f t="shared" si="1116"/>
        <v>1</v>
      </c>
      <c r="Y1065" s="9">
        <f t="shared" si="1117"/>
        <v>1</v>
      </c>
      <c r="Z1065" s="9">
        <f t="shared" si="1118"/>
        <v>1</v>
      </c>
      <c r="AA1065" s="9">
        <f t="shared" si="1119"/>
        <v>1</v>
      </c>
      <c r="AB1065" s="11" t="str">
        <f t="shared" si="1120"/>
        <v xml:space="preserve">②
</v>
      </c>
      <c r="AD1065" s="43">
        <f t="shared" si="1121"/>
        <v>0</v>
      </c>
      <c r="AE1065" s="43">
        <f t="shared" si="1122"/>
        <v>0</v>
      </c>
      <c r="AF1065" s="43">
        <f t="shared" si="1123"/>
        <v>0</v>
      </c>
      <c r="AH1065" s="12" t="str">
        <f t="shared" si="1103"/>
        <v>22款　諸収入</v>
      </c>
      <c r="AI1065" s="12" t="str">
        <f t="shared" si="1104"/>
        <v>6項　雑入</v>
      </c>
      <c r="AJ1065" s="12" t="str">
        <f t="shared" si="1105"/>
        <v>22目　雑収</v>
      </c>
      <c r="AK1065" s="12" t="str">
        <f t="shared" si="1106"/>
        <v>事項</v>
      </c>
      <c r="AM1065" s="12">
        <f t="shared" si="1107"/>
        <v>0</v>
      </c>
      <c r="AP1065" s="12" t="str">
        <f t="shared" si="1108"/>
        <v>22款　諸収入6項　雑入22目　雑収1節　雑収</v>
      </c>
      <c r="AQ1065" s="9" t="str">
        <f t="shared" si="1109"/>
        <v>22款　諸収入6項　雑入22目　雑収1節　雑収消防局</v>
      </c>
    </row>
    <row r="1066" spans="1:43" ht="26.4">
      <c r="A1066" s="90">
        <f t="shared" si="1124"/>
        <v>1059</v>
      </c>
      <c r="B1066" s="45"/>
      <c r="C1066" s="45"/>
      <c r="D1066" s="45"/>
      <c r="E1066" s="168"/>
      <c r="F1066" s="46"/>
      <c r="G1066" s="47" t="s">
        <v>974</v>
      </c>
      <c r="H1066" s="41">
        <f>355384-111542</f>
        <v>243842</v>
      </c>
      <c r="I1066" s="41"/>
      <c r="J1066" s="41">
        <f t="shared" si="1169"/>
        <v>-243842</v>
      </c>
      <c r="K1066" s="42"/>
      <c r="L1066" s="121"/>
      <c r="M1066" s="115" t="str">
        <f t="shared" ref="M1066:M1125" si="1170">IF(AND(I1066&lt;&gt;0,H1066=0),"○","")</f>
        <v/>
      </c>
      <c r="N1066" s="29" t="str">
        <f t="shared" si="1164"/>
        <v>-</v>
      </c>
      <c r="O1066" s="29" t="str">
        <f t="shared" si="1165"/>
        <v>-</v>
      </c>
      <c r="P1066" s="29" t="str">
        <f t="shared" si="1166"/>
        <v>-</v>
      </c>
      <c r="Q1066" s="29" t="str">
        <f t="shared" si="1167"/>
        <v>-</v>
      </c>
      <c r="R1066" s="29" t="str">
        <f t="shared" si="1168"/>
        <v>-</v>
      </c>
      <c r="U1066" s="9" t="s">
        <v>1098</v>
      </c>
      <c r="V1066" s="136" t="str">
        <f t="shared" si="1115"/>
        <v>教育委員会
事務局</v>
      </c>
      <c r="X1066" s="9">
        <f t="shared" si="1116"/>
        <v>1</v>
      </c>
      <c r="Y1066" s="9">
        <f t="shared" si="1117"/>
        <v>1</v>
      </c>
      <c r="Z1066" s="9">
        <f t="shared" si="1118"/>
        <v>1</v>
      </c>
      <c r="AA1066" s="9">
        <f t="shared" si="1119"/>
        <v>1</v>
      </c>
      <c r="AB1066" s="11" t="str">
        <f t="shared" si="1120"/>
        <v xml:space="preserve">②
</v>
      </c>
      <c r="AD1066" s="43">
        <f t="shared" si="1121"/>
        <v>0</v>
      </c>
      <c r="AE1066" s="43">
        <f t="shared" si="1122"/>
        <v>0</v>
      </c>
      <c r="AF1066" s="43">
        <f t="shared" si="1123"/>
        <v>0</v>
      </c>
      <c r="AH1066" s="12" t="str">
        <f t="shared" si="1103"/>
        <v>22款　諸収入</v>
      </c>
      <c r="AI1066" s="12" t="str">
        <f t="shared" si="1104"/>
        <v>6項　雑入</v>
      </c>
      <c r="AJ1066" s="12" t="str">
        <f t="shared" si="1105"/>
        <v>22目　雑収</v>
      </c>
      <c r="AK1066" s="12" t="str">
        <f t="shared" si="1106"/>
        <v>事項</v>
      </c>
      <c r="AM1066" s="12">
        <f t="shared" si="1107"/>
        <v>0</v>
      </c>
      <c r="AP1066" s="12" t="str">
        <f t="shared" si="1108"/>
        <v>22款　諸収入6項　雑入22目　雑収1節　雑収</v>
      </c>
      <c r="AQ1066" s="9" t="str">
        <f t="shared" si="1109"/>
        <v>22款　諸収入6項　雑入22目　雑収1節　雑収教育委員会
事務局</v>
      </c>
    </row>
    <row r="1067" spans="1:43" ht="26.4">
      <c r="A1067" s="148">
        <f t="shared" si="1124"/>
        <v>1060</v>
      </c>
      <c r="B1067" s="45"/>
      <c r="C1067" s="45"/>
      <c r="D1067" s="45"/>
      <c r="E1067" s="171"/>
      <c r="F1067" s="93"/>
      <c r="G1067" s="94" t="s">
        <v>613</v>
      </c>
      <c r="H1067" s="51">
        <v>120</v>
      </c>
      <c r="I1067" s="51"/>
      <c r="J1067" s="51">
        <f t="shared" si="1169"/>
        <v>-120</v>
      </c>
      <c r="K1067" s="92"/>
      <c r="L1067" s="122"/>
      <c r="M1067" s="115" t="str">
        <f t="shared" si="1170"/>
        <v/>
      </c>
      <c r="N1067" s="29" t="str">
        <f t="shared" si="1164"/>
        <v>-</v>
      </c>
      <c r="O1067" s="29" t="str">
        <f t="shared" si="1165"/>
        <v>-</v>
      </c>
      <c r="P1067" s="29" t="str">
        <f t="shared" si="1166"/>
        <v>-</v>
      </c>
      <c r="Q1067" s="29" t="str">
        <f t="shared" si="1167"/>
        <v>-</v>
      </c>
      <c r="R1067" s="29" t="str">
        <f t="shared" si="1168"/>
        <v>-</v>
      </c>
      <c r="U1067" s="9" t="s">
        <v>1098</v>
      </c>
      <c r="V1067" s="136" t="str">
        <f t="shared" si="1115"/>
        <v>行政委員会
事務局</v>
      </c>
      <c r="X1067" s="9">
        <f t="shared" si="1116"/>
        <v>1</v>
      </c>
      <c r="Y1067" s="9">
        <f t="shared" si="1117"/>
        <v>1</v>
      </c>
      <c r="Z1067" s="9">
        <f t="shared" si="1118"/>
        <v>1</v>
      </c>
      <c r="AA1067" s="9">
        <f t="shared" si="1119"/>
        <v>1</v>
      </c>
      <c r="AB1067" s="11" t="str">
        <f t="shared" si="1120"/>
        <v xml:space="preserve">②
</v>
      </c>
      <c r="AD1067" s="43">
        <f t="shared" si="1121"/>
        <v>0</v>
      </c>
      <c r="AE1067" s="43">
        <f t="shared" si="1122"/>
        <v>0</v>
      </c>
      <c r="AF1067" s="43">
        <f t="shared" si="1123"/>
        <v>0</v>
      </c>
      <c r="AH1067" s="12" t="str">
        <f t="shared" si="1103"/>
        <v>22款　諸収入</v>
      </c>
      <c r="AI1067" s="12" t="str">
        <f t="shared" si="1104"/>
        <v>6項　雑入</v>
      </c>
      <c r="AJ1067" s="12" t="str">
        <f t="shared" si="1105"/>
        <v>22目　雑収</v>
      </c>
      <c r="AK1067" s="12" t="str">
        <f t="shared" si="1106"/>
        <v>事項</v>
      </c>
      <c r="AM1067" s="12">
        <f t="shared" si="1107"/>
        <v>0</v>
      </c>
      <c r="AP1067" s="12" t="str">
        <f t="shared" si="1108"/>
        <v>22款　諸収入6項　雑入22目　雑収1節　雑収</v>
      </c>
      <c r="AQ1067" s="9" t="str">
        <f t="shared" si="1109"/>
        <v>22款　諸収入6項　雑入22目　雑収1節　雑収行政委員会
事務局</v>
      </c>
    </row>
    <row r="1068" spans="1:43" ht="26.4">
      <c r="A1068" s="148">
        <f t="shared" si="1124"/>
        <v>1061</v>
      </c>
      <c r="B1068" s="45"/>
      <c r="C1068" s="45"/>
      <c r="D1068" s="45"/>
      <c r="E1068" s="169"/>
      <c r="F1068" s="93"/>
      <c r="G1068" s="94" t="s">
        <v>1011</v>
      </c>
      <c r="H1068" s="51">
        <v>0</v>
      </c>
      <c r="I1068" s="51"/>
      <c r="J1068" s="51">
        <f t="shared" si="1169"/>
        <v>0</v>
      </c>
      <c r="K1068" s="92"/>
      <c r="L1068" s="122"/>
      <c r="M1068" s="115" t="str">
        <f t="shared" si="1170"/>
        <v/>
      </c>
      <c r="N1068" s="29" t="str">
        <f t="shared" si="1164"/>
        <v>-</v>
      </c>
      <c r="O1068" s="29" t="str">
        <f t="shared" si="1165"/>
        <v>-</v>
      </c>
      <c r="P1068" s="29" t="str">
        <f t="shared" si="1166"/>
        <v>-</v>
      </c>
      <c r="Q1068" s="29" t="str">
        <f t="shared" si="1167"/>
        <v>-</v>
      </c>
      <c r="R1068" s="29" t="str">
        <f t="shared" si="1168"/>
        <v>-</v>
      </c>
      <c r="U1068" s="9" t="s">
        <v>1098</v>
      </c>
      <c r="V1068" s="136" t="str">
        <f t="shared" si="1115"/>
        <v>市会事務局</v>
      </c>
      <c r="X1068" s="9">
        <f t="shared" si="1116"/>
        <v>1</v>
      </c>
      <c r="Y1068" s="9">
        <f t="shared" si="1117"/>
        <v>1</v>
      </c>
      <c r="Z1068" s="9">
        <f t="shared" si="1118"/>
        <v>1</v>
      </c>
      <c r="AA1068" s="9">
        <f t="shared" si="1119"/>
        <v>1</v>
      </c>
      <c r="AB1068" s="11" t="str">
        <f t="shared" si="1120"/>
        <v xml:space="preserve">②
</v>
      </c>
      <c r="AD1068" s="43">
        <f t="shared" si="1121"/>
        <v>0</v>
      </c>
      <c r="AE1068" s="43">
        <f t="shared" si="1122"/>
        <v>0</v>
      </c>
      <c r="AF1068" s="43">
        <f t="shared" si="1123"/>
        <v>0</v>
      </c>
      <c r="AH1068" s="12" t="str">
        <f t="shared" si="1103"/>
        <v>22款　諸収入</v>
      </c>
      <c r="AI1068" s="12" t="str">
        <f t="shared" si="1104"/>
        <v>6項　雑入</v>
      </c>
      <c r="AJ1068" s="12" t="str">
        <f t="shared" si="1105"/>
        <v>22目　雑収</v>
      </c>
      <c r="AK1068" s="12" t="str">
        <f t="shared" si="1106"/>
        <v>事項</v>
      </c>
      <c r="AM1068" s="12">
        <f t="shared" si="1107"/>
        <v>0</v>
      </c>
      <c r="AP1068" s="12" t="str">
        <f t="shared" si="1108"/>
        <v>22款　諸収入6項　雑入22目　雑収1節　雑収</v>
      </c>
      <c r="AQ1068" s="9" t="str">
        <f t="shared" si="1109"/>
        <v>22款　諸収入6項　雑入22目　雑収1節　雑収市会事務局</v>
      </c>
    </row>
    <row r="1069" spans="1:43" ht="26.4">
      <c r="A1069" s="148">
        <f t="shared" si="1124"/>
        <v>1062</v>
      </c>
      <c r="B1069" s="45"/>
      <c r="C1069" s="45"/>
      <c r="D1069" s="45"/>
      <c r="E1069" s="138"/>
      <c r="F1069" s="93"/>
      <c r="G1069" s="94" t="s">
        <v>627</v>
      </c>
      <c r="H1069" s="51">
        <v>4472</v>
      </c>
      <c r="I1069" s="51"/>
      <c r="J1069" s="51">
        <f t="shared" si="1169"/>
        <v>-4472</v>
      </c>
      <c r="K1069" s="92"/>
      <c r="L1069" s="122"/>
      <c r="M1069" s="115" t="str">
        <f t="shared" si="1170"/>
        <v/>
      </c>
      <c r="N1069" s="29" t="str">
        <f t="shared" si="1164"/>
        <v>-</v>
      </c>
      <c r="O1069" s="29" t="str">
        <f t="shared" si="1165"/>
        <v>-</v>
      </c>
      <c r="P1069" s="29" t="str">
        <f t="shared" si="1166"/>
        <v>-</v>
      </c>
      <c r="Q1069" s="29" t="str">
        <f t="shared" si="1167"/>
        <v>-</v>
      </c>
      <c r="R1069" s="29" t="str">
        <f t="shared" si="1168"/>
        <v>-</v>
      </c>
      <c r="U1069" s="9" t="s">
        <v>1098</v>
      </c>
      <c r="V1069" s="136" t="str">
        <f t="shared" si="1115"/>
        <v>北区役所</v>
      </c>
      <c r="X1069" s="9">
        <f t="shared" si="1116"/>
        <v>1</v>
      </c>
      <c r="Y1069" s="9">
        <f t="shared" si="1117"/>
        <v>1</v>
      </c>
      <c r="Z1069" s="9">
        <f t="shared" si="1118"/>
        <v>1</v>
      </c>
      <c r="AA1069" s="9">
        <f t="shared" si="1119"/>
        <v>1</v>
      </c>
      <c r="AB1069" s="11" t="str">
        <f t="shared" si="1120"/>
        <v xml:space="preserve">②
</v>
      </c>
      <c r="AD1069" s="43">
        <f t="shared" si="1121"/>
        <v>0</v>
      </c>
      <c r="AE1069" s="43">
        <f t="shared" si="1122"/>
        <v>0</v>
      </c>
      <c r="AF1069" s="43">
        <f t="shared" si="1123"/>
        <v>0</v>
      </c>
      <c r="AH1069" s="12" t="str">
        <f t="shared" si="1103"/>
        <v>22款　諸収入</v>
      </c>
      <c r="AI1069" s="12" t="str">
        <f t="shared" si="1104"/>
        <v>6項　雑入</v>
      </c>
      <c r="AJ1069" s="12" t="str">
        <f t="shared" si="1105"/>
        <v>22目　雑収</v>
      </c>
      <c r="AK1069" s="12" t="str">
        <f t="shared" si="1106"/>
        <v>事項</v>
      </c>
      <c r="AM1069" s="12">
        <f t="shared" si="1107"/>
        <v>0</v>
      </c>
      <c r="AP1069" s="12" t="str">
        <f t="shared" si="1108"/>
        <v>22款　諸収入6項　雑入22目　雑収1節　雑収</v>
      </c>
      <c r="AQ1069" s="9" t="str">
        <f t="shared" si="1109"/>
        <v>22款　諸収入6項　雑入22目　雑収1節　雑収北区役所</v>
      </c>
    </row>
    <row r="1070" spans="1:43" ht="26.4">
      <c r="A1070" s="90">
        <f t="shared" si="1124"/>
        <v>1063</v>
      </c>
      <c r="B1070" s="45"/>
      <c r="C1070" s="45"/>
      <c r="D1070" s="45"/>
      <c r="E1070" s="135"/>
      <c r="F1070" s="46"/>
      <c r="G1070" s="47" t="s">
        <v>585</v>
      </c>
      <c r="H1070" s="41">
        <v>3063</v>
      </c>
      <c r="I1070" s="41"/>
      <c r="J1070" s="41">
        <f t="shared" si="1169"/>
        <v>-3063</v>
      </c>
      <c r="K1070" s="42"/>
      <c r="L1070" s="121"/>
      <c r="M1070" s="115" t="str">
        <f t="shared" si="1170"/>
        <v/>
      </c>
      <c r="N1070" s="29" t="str">
        <f t="shared" si="1164"/>
        <v>-</v>
      </c>
      <c r="O1070" s="29" t="str">
        <f t="shared" si="1165"/>
        <v>-</v>
      </c>
      <c r="P1070" s="29" t="str">
        <f t="shared" si="1166"/>
        <v>-</v>
      </c>
      <c r="Q1070" s="29" t="str">
        <f t="shared" si="1167"/>
        <v>-</v>
      </c>
      <c r="R1070" s="29" t="str">
        <f t="shared" si="1168"/>
        <v>-</v>
      </c>
      <c r="U1070" s="9" t="s">
        <v>1098</v>
      </c>
      <c r="V1070" s="136" t="str">
        <f t="shared" si="1115"/>
        <v>都島区役所</v>
      </c>
      <c r="X1070" s="9">
        <f t="shared" si="1116"/>
        <v>1</v>
      </c>
      <c r="Y1070" s="9">
        <f t="shared" si="1117"/>
        <v>1</v>
      </c>
      <c r="Z1070" s="9">
        <f t="shared" si="1118"/>
        <v>1</v>
      </c>
      <c r="AA1070" s="9">
        <f t="shared" si="1119"/>
        <v>1</v>
      </c>
      <c r="AB1070" s="11" t="str">
        <f t="shared" si="1120"/>
        <v xml:space="preserve">②
</v>
      </c>
      <c r="AD1070" s="43">
        <f t="shared" si="1121"/>
        <v>0</v>
      </c>
      <c r="AE1070" s="43">
        <f t="shared" si="1122"/>
        <v>0</v>
      </c>
      <c r="AF1070" s="43">
        <f t="shared" si="1123"/>
        <v>0</v>
      </c>
      <c r="AH1070" s="12" t="str">
        <f t="shared" ref="AH1070:AH1098" si="1171">IF(N1070="款",B1070,AH1069)</f>
        <v>22款　諸収入</v>
      </c>
      <c r="AI1070" s="12" t="str">
        <f t="shared" ref="AI1070:AI1098" si="1172">IF(AH1069=AH1070,IF(O1070="項",C1070,AI1069),0)</f>
        <v>6項　雑入</v>
      </c>
      <c r="AJ1070" s="12" t="str">
        <f t="shared" ref="AJ1070:AJ1098" si="1173">IF(AI1069=AI1070,IF(P1070="目",D1070,AJ1069),0)</f>
        <v>22目　雑収</v>
      </c>
      <c r="AK1070" s="12" t="str">
        <f t="shared" ref="AK1070:AK1098" si="1174">IF(AJ1069=AJ1070,IF(Q1070="節",E1070,"事項"),0)</f>
        <v>事項</v>
      </c>
      <c r="AM1070" s="12">
        <f t="shared" ref="AM1070:AM1098" si="1175">IF(AI1070=0,AH1070,IF(AJ1070=0,CONCATENATE(AH1070,AI1070),IF(AK1070=0,CONCATENATE(AH1070,AI1070,AJ1070),IF(AK1070="事項",0,CONCATENATE(AH1070,AI1070,AJ1070,AK1070)))))</f>
        <v>0</v>
      </c>
      <c r="AP1070" s="12" t="str">
        <f t="shared" ref="AP1070:AP1098" si="1176">IF(AM1070=0,AP1069,AM1070)</f>
        <v>22款　諸収入6項　雑入22目　雑収1節　雑収</v>
      </c>
      <c r="AQ1070" s="9" t="str">
        <f t="shared" ref="AQ1070:AQ1098" si="1177">CONCATENATE(AP1070,V1070)</f>
        <v>22款　諸収入6項　雑入22目　雑収1節　雑収都島区役所</v>
      </c>
    </row>
    <row r="1071" spans="1:43" ht="26.4">
      <c r="A1071" s="90">
        <f t="shared" si="1124"/>
        <v>1064</v>
      </c>
      <c r="B1071" s="45"/>
      <c r="C1071" s="45"/>
      <c r="D1071" s="45"/>
      <c r="E1071" s="135"/>
      <c r="F1071" s="46"/>
      <c r="G1071" s="47" t="s">
        <v>586</v>
      </c>
      <c r="H1071" s="41">
        <f>18510</f>
        <v>18510</v>
      </c>
      <c r="I1071" s="41"/>
      <c r="J1071" s="41">
        <f t="shared" si="1169"/>
        <v>-18510</v>
      </c>
      <c r="K1071" s="42"/>
      <c r="L1071" s="121"/>
      <c r="M1071" s="115" t="str">
        <f t="shared" si="1170"/>
        <v/>
      </c>
      <c r="N1071" s="29" t="str">
        <f t="shared" si="1164"/>
        <v>-</v>
      </c>
      <c r="O1071" s="29" t="str">
        <f t="shared" si="1165"/>
        <v>-</v>
      </c>
      <c r="P1071" s="29" t="str">
        <f t="shared" si="1166"/>
        <v>-</v>
      </c>
      <c r="Q1071" s="29" t="str">
        <f t="shared" si="1167"/>
        <v>-</v>
      </c>
      <c r="R1071" s="29" t="str">
        <f t="shared" si="1168"/>
        <v>-</v>
      </c>
      <c r="U1071" s="9" t="s">
        <v>1098</v>
      </c>
      <c r="V1071" s="136" t="str">
        <f t="shared" si="1115"/>
        <v>福島区役所</v>
      </c>
      <c r="X1071" s="9">
        <f t="shared" si="1116"/>
        <v>1</v>
      </c>
      <c r="Y1071" s="9">
        <f t="shared" si="1117"/>
        <v>1</v>
      </c>
      <c r="Z1071" s="9">
        <f t="shared" si="1118"/>
        <v>1</v>
      </c>
      <c r="AA1071" s="9">
        <f t="shared" si="1119"/>
        <v>1</v>
      </c>
      <c r="AB1071" s="11" t="str">
        <f t="shared" si="1120"/>
        <v xml:space="preserve">②
</v>
      </c>
      <c r="AD1071" s="43">
        <f t="shared" si="1121"/>
        <v>0</v>
      </c>
      <c r="AE1071" s="43">
        <f t="shared" si="1122"/>
        <v>0</v>
      </c>
      <c r="AF1071" s="43">
        <f t="shared" si="1123"/>
        <v>0</v>
      </c>
      <c r="AH1071" s="12" t="str">
        <f t="shared" si="1171"/>
        <v>22款　諸収入</v>
      </c>
      <c r="AI1071" s="12" t="str">
        <f t="shared" si="1172"/>
        <v>6項　雑入</v>
      </c>
      <c r="AJ1071" s="12" t="str">
        <f t="shared" si="1173"/>
        <v>22目　雑収</v>
      </c>
      <c r="AK1071" s="12" t="str">
        <f t="shared" si="1174"/>
        <v>事項</v>
      </c>
      <c r="AM1071" s="12">
        <f t="shared" si="1175"/>
        <v>0</v>
      </c>
      <c r="AP1071" s="12" t="str">
        <f t="shared" si="1176"/>
        <v>22款　諸収入6項　雑入22目　雑収1節　雑収</v>
      </c>
      <c r="AQ1071" s="9" t="str">
        <f t="shared" si="1177"/>
        <v>22款　諸収入6項　雑入22目　雑収1節　雑収福島区役所</v>
      </c>
    </row>
    <row r="1072" spans="1:43" ht="26.4">
      <c r="A1072" s="90">
        <f t="shared" si="1124"/>
        <v>1065</v>
      </c>
      <c r="B1072" s="45"/>
      <c r="C1072" s="45"/>
      <c r="D1072" s="45"/>
      <c r="E1072" s="135"/>
      <c r="F1072" s="46"/>
      <c r="G1072" s="47" t="s">
        <v>587</v>
      </c>
      <c r="H1072" s="41">
        <v>3014</v>
      </c>
      <c r="I1072" s="41"/>
      <c r="J1072" s="41">
        <f t="shared" si="1169"/>
        <v>-3014</v>
      </c>
      <c r="K1072" s="42"/>
      <c r="L1072" s="121"/>
      <c r="M1072" s="115" t="str">
        <f t="shared" si="1170"/>
        <v/>
      </c>
      <c r="N1072" s="29" t="str">
        <f t="shared" si="1164"/>
        <v>-</v>
      </c>
      <c r="O1072" s="29" t="str">
        <f t="shared" si="1165"/>
        <v>-</v>
      </c>
      <c r="P1072" s="29" t="str">
        <f t="shared" si="1166"/>
        <v>-</v>
      </c>
      <c r="Q1072" s="29" t="str">
        <f t="shared" si="1167"/>
        <v>-</v>
      </c>
      <c r="R1072" s="29" t="str">
        <f t="shared" si="1168"/>
        <v>-</v>
      </c>
      <c r="U1072" s="9" t="s">
        <v>1098</v>
      </c>
      <c r="V1072" s="136" t="str">
        <f t="shared" si="1115"/>
        <v>此花区役所</v>
      </c>
      <c r="X1072" s="9">
        <f t="shared" si="1116"/>
        <v>1</v>
      </c>
      <c r="Y1072" s="9">
        <f t="shared" si="1117"/>
        <v>1</v>
      </c>
      <c r="Z1072" s="9">
        <f t="shared" si="1118"/>
        <v>1</v>
      </c>
      <c r="AA1072" s="9">
        <f t="shared" si="1119"/>
        <v>1</v>
      </c>
      <c r="AB1072" s="11" t="str">
        <f t="shared" si="1120"/>
        <v xml:space="preserve">②
</v>
      </c>
      <c r="AD1072" s="43">
        <f t="shared" si="1121"/>
        <v>0</v>
      </c>
      <c r="AE1072" s="43">
        <f t="shared" si="1122"/>
        <v>0</v>
      </c>
      <c r="AF1072" s="43">
        <f t="shared" si="1123"/>
        <v>0</v>
      </c>
      <c r="AH1072" s="12" t="str">
        <f t="shared" si="1171"/>
        <v>22款　諸収入</v>
      </c>
      <c r="AI1072" s="12" t="str">
        <f t="shared" si="1172"/>
        <v>6項　雑入</v>
      </c>
      <c r="AJ1072" s="12" t="str">
        <f t="shared" si="1173"/>
        <v>22目　雑収</v>
      </c>
      <c r="AK1072" s="12" t="str">
        <f t="shared" si="1174"/>
        <v>事項</v>
      </c>
      <c r="AM1072" s="12">
        <f t="shared" si="1175"/>
        <v>0</v>
      </c>
      <c r="AP1072" s="12" t="str">
        <f t="shared" si="1176"/>
        <v>22款　諸収入6項　雑入22目　雑収1節　雑収</v>
      </c>
      <c r="AQ1072" s="9" t="str">
        <f t="shared" si="1177"/>
        <v>22款　諸収入6項　雑入22目　雑収1節　雑収此花区役所</v>
      </c>
    </row>
    <row r="1073" spans="1:43" ht="26.4">
      <c r="A1073" s="90">
        <f t="shared" si="1124"/>
        <v>1066</v>
      </c>
      <c r="B1073" s="45"/>
      <c r="C1073" s="45"/>
      <c r="D1073" s="45"/>
      <c r="E1073" s="138"/>
      <c r="F1073" s="93"/>
      <c r="G1073" s="94" t="s">
        <v>588</v>
      </c>
      <c r="H1073" s="51">
        <v>9590</v>
      </c>
      <c r="I1073" s="51"/>
      <c r="J1073" s="51">
        <f t="shared" si="1169"/>
        <v>-9590</v>
      </c>
      <c r="K1073" s="92"/>
      <c r="L1073" s="122"/>
      <c r="M1073" s="125" t="str">
        <f t="shared" si="1170"/>
        <v/>
      </c>
      <c r="N1073" s="29" t="str">
        <f t="shared" si="1164"/>
        <v>-</v>
      </c>
      <c r="O1073" s="29" t="str">
        <f t="shared" si="1165"/>
        <v>-</v>
      </c>
      <c r="P1073" s="29" t="str">
        <f t="shared" si="1166"/>
        <v>-</v>
      </c>
      <c r="Q1073" s="29" t="str">
        <f t="shared" si="1167"/>
        <v>-</v>
      </c>
      <c r="R1073" s="29" t="str">
        <f t="shared" si="1168"/>
        <v>-</v>
      </c>
      <c r="U1073" s="9" t="s">
        <v>1098</v>
      </c>
      <c r="V1073" s="136" t="str">
        <f t="shared" si="1115"/>
        <v>中央区役所</v>
      </c>
      <c r="X1073" s="9">
        <f t="shared" si="1116"/>
        <v>1</v>
      </c>
      <c r="Y1073" s="9">
        <f t="shared" si="1117"/>
        <v>1</v>
      </c>
      <c r="Z1073" s="9">
        <f t="shared" si="1118"/>
        <v>1</v>
      </c>
      <c r="AA1073" s="9">
        <f t="shared" si="1119"/>
        <v>1</v>
      </c>
      <c r="AB1073" s="11" t="str">
        <f t="shared" si="1120"/>
        <v xml:space="preserve">②
</v>
      </c>
      <c r="AD1073" s="43">
        <f t="shared" si="1121"/>
        <v>0</v>
      </c>
      <c r="AE1073" s="43">
        <f t="shared" si="1122"/>
        <v>0</v>
      </c>
      <c r="AF1073" s="43">
        <f t="shared" si="1123"/>
        <v>0</v>
      </c>
      <c r="AH1073" s="12" t="str">
        <f t="shared" si="1171"/>
        <v>22款　諸収入</v>
      </c>
      <c r="AI1073" s="12" t="str">
        <f t="shared" si="1172"/>
        <v>6項　雑入</v>
      </c>
      <c r="AJ1073" s="12" t="str">
        <f t="shared" si="1173"/>
        <v>22目　雑収</v>
      </c>
      <c r="AK1073" s="12" t="str">
        <f t="shared" si="1174"/>
        <v>事項</v>
      </c>
      <c r="AM1073" s="12">
        <f t="shared" si="1175"/>
        <v>0</v>
      </c>
      <c r="AP1073" s="12" t="str">
        <f t="shared" si="1176"/>
        <v>22款　諸収入6項　雑入22目　雑収1節　雑収</v>
      </c>
      <c r="AQ1073" s="9" t="str">
        <f t="shared" si="1177"/>
        <v>22款　諸収入6項　雑入22目　雑収1節　雑収中央区役所</v>
      </c>
    </row>
    <row r="1074" spans="1:43" ht="26.4">
      <c r="A1074" s="90">
        <f t="shared" si="1124"/>
        <v>1067</v>
      </c>
      <c r="B1074" s="45"/>
      <c r="C1074" s="45"/>
      <c r="D1074" s="45"/>
      <c r="E1074" s="135"/>
      <c r="F1074" s="46"/>
      <c r="G1074" s="47" t="s">
        <v>589</v>
      </c>
      <c r="H1074" s="41">
        <v>4252</v>
      </c>
      <c r="I1074" s="41"/>
      <c r="J1074" s="41">
        <f t="shared" si="1169"/>
        <v>-4252</v>
      </c>
      <c r="K1074" s="42"/>
      <c r="L1074" s="121"/>
      <c r="M1074" s="115" t="str">
        <f t="shared" si="1170"/>
        <v/>
      </c>
      <c r="N1074" s="29" t="str">
        <f t="shared" si="1164"/>
        <v>-</v>
      </c>
      <c r="O1074" s="29" t="str">
        <f t="shared" si="1165"/>
        <v>-</v>
      </c>
      <c r="P1074" s="29" t="str">
        <f t="shared" si="1166"/>
        <v>-</v>
      </c>
      <c r="Q1074" s="29" t="str">
        <f t="shared" si="1167"/>
        <v>-</v>
      </c>
      <c r="R1074" s="29" t="str">
        <f t="shared" si="1168"/>
        <v>-</v>
      </c>
      <c r="U1074" s="9" t="s">
        <v>1098</v>
      </c>
      <c r="V1074" s="136" t="str">
        <f t="shared" si="1115"/>
        <v>西区役所</v>
      </c>
      <c r="X1074" s="9">
        <f t="shared" si="1116"/>
        <v>1</v>
      </c>
      <c r="Y1074" s="9">
        <f t="shared" si="1117"/>
        <v>1</v>
      </c>
      <c r="Z1074" s="9">
        <f t="shared" si="1118"/>
        <v>1</v>
      </c>
      <c r="AA1074" s="9">
        <f t="shared" si="1119"/>
        <v>1</v>
      </c>
      <c r="AB1074" s="11" t="str">
        <f t="shared" si="1120"/>
        <v xml:space="preserve">②
</v>
      </c>
      <c r="AD1074" s="43">
        <f t="shared" si="1121"/>
        <v>0</v>
      </c>
      <c r="AE1074" s="43">
        <f t="shared" si="1122"/>
        <v>0</v>
      </c>
      <c r="AF1074" s="43">
        <f t="shared" si="1123"/>
        <v>0</v>
      </c>
      <c r="AH1074" s="12" t="str">
        <f t="shared" si="1171"/>
        <v>22款　諸収入</v>
      </c>
      <c r="AI1074" s="12" t="str">
        <f t="shared" si="1172"/>
        <v>6項　雑入</v>
      </c>
      <c r="AJ1074" s="12" t="str">
        <f t="shared" si="1173"/>
        <v>22目　雑収</v>
      </c>
      <c r="AK1074" s="12" t="str">
        <f t="shared" si="1174"/>
        <v>事項</v>
      </c>
      <c r="AM1074" s="12">
        <f t="shared" si="1175"/>
        <v>0</v>
      </c>
      <c r="AP1074" s="12" t="str">
        <f t="shared" si="1176"/>
        <v>22款　諸収入6項　雑入22目　雑収1節　雑収</v>
      </c>
      <c r="AQ1074" s="9" t="str">
        <f t="shared" si="1177"/>
        <v>22款　諸収入6項　雑入22目　雑収1節　雑収西区役所</v>
      </c>
    </row>
    <row r="1075" spans="1:43" ht="26.4">
      <c r="A1075" s="90">
        <f t="shared" si="1124"/>
        <v>1068</v>
      </c>
      <c r="B1075" s="45"/>
      <c r="C1075" s="45"/>
      <c r="D1075" s="45"/>
      <c r="E1075" s="135"/>
      <c r="F1075" s="46"/>
      <c r="G1075" s="47" t="s">
        <v>590</v>
      </c>
      <c r="H1075" s="41">
        <v>7176</v>
      </c>
      <c r="I1075" s="41"/>
      <c r="J1075" s="41">
        <f t="shared" si="1169"/>
        <v>-7176</v>
      </c>
      <c r="K1075" s="42"/>
      <c r="L1075" s="121"/>
      <c r="M1075" s="115" t="str">
        <f t="shared" si="1170"/>
        <v/>
      </c>
      <c r="N1075" s="29" t="str">
        <f t="shared" si="1164"/>
        <v>-</v>
      </c>
      <c r="O1075" s="29" t="str">
        <f t="shared" si="1165"/>
        <v>-</v>
      </c>
      <c r="P1075" s="29" t="str">
        <f t="shared" si="1166"/>
        <v>-</v>
      </c>
      <c r="Q1075" s="29" t="str">
        <f t="shared" si="1167"/>
        <v>-</v>
      </c>
      <c r="R1075" s="29" t="str">
        <f t="shared" si="1168"/>
        <v>-</v>
      </c>
      <c r="U1075" s="9" t="s">
        <v>1098</v>
      </c>
      <c r="V1075" s="136" t="str">
        <f t="shared" si="1115"/>
        <v>港区役所</v>
      </c>
      <c r="X1075" s="9">
        <f t="shared" si="1116"/>
        <v>1</v>
      </c>
      <c r="Y1075" s="9">
        <f t="shared" si="1117"/>
        <v>1</v>
      </c>
      <c r="Z1075" s="9">
        <f t="shared" si="1118"/>
        <v>1</v>
      </c>
      <c r="AA1075" s="9">
        <f t="shared" si="1119"/>
        <v>1</v>
      </c>
      <c r="AB1075" s="11" t="str">
        <f t="shared" si="1120"/>
        <v xml:space="preserve">②
</v>
      </c>
      <c r="AD1075" s="43">
        <f t="shared" si="1121"/>
        <v>0</v>
      </c>
      <c r="AE1075" s="43">
        <f t="shared" si="1122"/>
        <v>0</v>
      </c>
      <c r="AF1075" s="43">
        <f t="shared" si="1123"/>
        <v>0</v>
      </c>
      <c r="AH1075" s="12" t="str">
        <f t="shared" si="1171"/>
        <v>22款　諸収入</v>
      </c>
      <c r="AI1075" s="12" t="str">
        <f t="shared" si="1172"/>
        <v>6項　雑入</v>
      </c>
      <c r="AJ1075" s="12" t="str">
        <f t="shared" si="1173"/>
        <v>22目　雑収</v>
      </c>
      <c r="AK1075" s="12" t="str">
        <f t="shared" si="1174"/>
        <v>事項</v>
      </c>
      <c r="AM1075" s="12">
        <f t="shared" si="1175"/>
        <v>0</v>
      </c>
      <c r="AP1075" s="12" t="str">
        <f t="shared" si="1176"/>
        <v>22款　諸収入6項　雑入22目　雑収1節　雑収</v>
      </c>
      <c r="AQ1075" s="9" t="str">
        <f t="shared" si="1177"/>
        <v>22款　諸収入6項　雑入22目　雑収1節　雑収港区役所</v>
      </c>
    </row>
    <row r="1076" spans="1:43" ht="26.4">
      <c r="A1076" s="90">
        <f t="shared" si="1124"/>
        <v>1069</v>
      </c>
      <c r="B1076" s="45"/>
      <c r="C1076" s="45"/>
      <c r="D1076" s="45"/>
      <c r="E1076" s="135"/>
      <c r="F1076" s="46"/>
      <c r="G1076" s="47" t="s">
        <v>591</v>
      </c>
      <c r="H1076" s="41">
        <v>14852</v>
      </c>
      <c r="I1076" s="41"/>
      <c r="J1076" s="41">
        <f t="shared" si="1169"/>
        <v>-14852</v>
      </c>
      <c r="K1076" s="42"/>
      <c r="L1076" s="121"/>
      <c r="M1076" s="115" t="str">
        <f t="shared" si="1170"/>
        <v/>
      </c>
      <c r="N1076" s="29" t="str">
        <f t="shared" si="1164"/>
        <v>-</v>
      </c>
      <c r="O1076" s="29" t="str">
        <f t="shared" si="1165"/>
        <v>-</v>
      </c>
      <c r="P1076" s="29" t="str">
        <f t="shared" si="1166"/>
        <v>-</v>
      </c>
      <c r="Q1076" s="29" t="str">
        <f t="shared" si="1167"/>
        <v>-</v>
      </c>
      <c r="R1076" s="29" t="str">
        <f t="shared" si="1168"/>
        <v>-</v>
      </c>
      <c r="U1076" s="9" t="s">
        <v>1098</v>
      </c>
      <c r="V1076" s="136" t="str">
        <f t="shared" si="1115"/>
        <v>大正区役所</v>
      </c>
      <c r="X1076" s="9">
        <f t="shared" si="1116"/>
        <v>1</v>
      </c>
      <c r="Y1076" s="9">
        <f t="shared" si="1117"/>
        <v>1</v>
      </c>
      <c r="Z1076" s="9">
        <f t="shared" si="1118"/>
        <v>1</v>
      </c>
      <c r="AA1076" s="9">
        <f t="shared" si="1119"/>
        <v>1</v>
      </c>
      <c r="AB1076" s="11" t="str">
        <f t="shared" si="1120"/>
        <v xml:space="preserve">②
</v>
      </c>
      <c r="AD1076" s="43">
        <f t="shared" si="1121"/>
        <v>0</v>
      </c>
      <c r="AE1076" s="43">
        <f t="shared" si="1122"/>
        <v>0</v>
      </c>
      <c r="AF1076" s="43">
        <f t="shared" si="1123"/>
        <v>0</v>
      </c>
      <c r="AH1076" s="12" t="str">
        <f t="shared" si="1171"/>
        <v>22款　諸収入</v>
      </c>
      <c r="AI1076" s="12" t="str">
        <f t="shared" si="1172"/>
        <v>6項　雑入</v>
      </c>
      <c r="AJ1076" s="12" t="str">
        <f t="shared" si="1173"/>
        <v>22目　雑収</v>
      </c>
      <c r="AK1076" s="12" t="str">
        <f t="shared" si="1174"/>
        <v>事項</v>
      </c>
      <c r="AM1076" s="12">
        <f t="shared" si="1175"/>
        <v>0</v>
      </c>
      <c r="AP1076" s="12" t="str">
        <f t="shared" si="1176"/>
        <v>22款　諸収入6項　雑入22目　雑収1節　雑収</v>
      </c>
      <c r="AQ1076" s="9" t="str">
        <f t="shared" si="1177"/>
        <v>22款　諸収入6項　雑入22目　雑収1節　雑収大正区役所</v>
      </c>
    </row>
    <row r="1077" spans="1:43" ht="26.4">
      <c r="A1077" s="90">
        <f t="shared" si="1124"/>
        <v>1070</v>
      </c>
      <c r="B1077" s="45"/>
      <c r="C1077" s="45"/>
      <c r="D1077" s="45"/>
      <c r="E1077" s="135"/>
      <c r="F1077" s="46"/>
      <c r="G1077" s="47" t="s">
        <v>592</v>
      </c>
      <c r="H1077" s="41">
        <v>4756</v>
      </c>
      <c r="I1077" s="41"/>
      <c r="J1077" s="41">
        <f t="shared" si="1169"/>
        <v>-4756</v>
      </c>
      <c r="K1077" s="42"/>
      <c r="L1077" s="121"/>
      <c r="M1077" s="115" t="str">
        <f t="shared" si="1170"/>
        <v/>
      </c>
      <c r="N1077" s="29" t="str">
        <f t="shared" si="1164"/>
        <v>-</v>
      </c>
      <c r="O1077" s="29" t="str">
        <f t="shared" si="1165"/>
        <v>-</v>
      </c>
      <c r="P1077" s="29" t="str">
        <f t="shared" si="1166"/>
        <v>-</v>
      </c>
      <c r="Q1077" s="29" t="str">
        <f t="shared" si="1167"/>
        <v>-</v>
      </c>
      <c r="R1077" s="29" t="str">
        <f t="shared" si="1168"/>
        <v>-</v>
      </c>
      <c r="U1077" s="9" t="s">
        <v>1098</v>
      </c>
      <c r="V1077" s="136" t="str">
        <f t="shared" si="1115"/>
        <v>天王寺区役所</v>
      </c>
      <c r="X1077" s="9">
        <f t="shared" si="1116"/>
        <v>1</v>
      </c>
      <c r="Y1077" s="9">
        <f t="shared" si="1117"/>
        <v>1</v>
      </c>
      <c r="Z1077" s="9">
        <f t="shared" si="1118"/>
        <v>1</v>
      </c>
      <c r="AA1077" s="9">
        <f t="shared" si="1119"/>
        <v>1</v>
      </c>
      <c r="AB1077" s="11" t="str">
        <f t="shared" si="1120"/>
        <v xml:space="preserve">②
</v>
      </c>
      <c r="AD1077" s="43">
        <f t="shared" si="1121"/>
        <v>0</v>
      </c>
      <c r="AE1077" s="43">
        <f t="shared" si="1122"/>
        <v>0</v>
      </c>
      <c r="AF1077" s="43">
        <f t="shared" si="1123"/>
        <v>0</v>
      </c>
      <c r="AH1077" s="12" t="str">
        <f t="shared" si="1171"/>
        <v>22款　諸収入</v>
      </c>
      <c r="AI1077" s="12" t="str">
        <f t="shared" si="1172"/>
        <v>6項　雑入</v>
      </c>
      <c r="AJ1077" s="12" t="str">
        <f t="shared" si="1173"/>
        <v>22目　雑収</v>
      </c>
      <c r="AK1077" s="12" t="str">
        <f t="shared" si="1174"/>
        <v>事項</v>
      </c>
      <c r="AM1077" s="12">
        <f t="shared" si="1175"/>
        <v>0</v>
      </c>
      <c r="AP1077" s="12" t="str">
        <f t="shared" si="1176"/>
        <v>22款　諸収入6項　雑入22目　雑収1節　雑収</v>
      </c>
      <c r="AQ1077" s="9" t="str">
        <f t="shared" si="1177"/>
        <v>22款　諸収入6項　雑入22目　雑収1節　雑収天王寺区役所</v>
      </c>
    </row>
    <row r="1078" spans="1:43" ht="26.4">
      <c r="A1078" s="90">
        <f t="shared" si="1124"/>
        <v>1071</v>
      </c>
      <c r="B1078" s="45"/>
      <c r="C1078" s="45"/>
      <c r="D1078" s="45"/>
      <c r="E1078" s="135"/>
      <c r="F1078" s="46"/>
      <c r="G1078" s="47" t="s">
        <v>593</v>
      </c>
      <c r="H1078" s="41">
        <v>4222</v>
      </c>
      <c r="I1078" s="41"/>
      <c r="J1078" s="41">
        <f t="shared" si="1169"/>
        <v>-4222</v>
      </c>
      <c r="K1078" s="42"/>
      <c r="L1078" s="121"/>
      <c r="M1078" s="115" t="str">
        <f t="shared" si="1170"/>
        <v/>
      </c>
      <c r="N1078" s="29" t="str">
        <f t="shared" si="1164"/>
        <v>-</v>
      </c>
      <c r="O1078" s="29" t="str">
        <f t="shared" si="1165"/>
        <v>-</v>
      </c>
      <c r="P1078" s="29" t="str">
        <f t="shared" si="1166"/>
        <v>-</v>
      </c>
      <c r="Q1078" s="29" t="str">
        <f t="shared" si="1167"/>
        <v>-</v>
      </c>
      <c r="R1078" s="29" t="str">
        <f t="shared" si="1168"/>
        <v>-</v>
      </c>
      <c r="U1078" s="9" t="s">
        <v>1098</v>
      </c>
      <c r="V1078" s="136" t="str">
        <f t="shared" si="1115"/>
        <v>浪速区役所</v>
      </c>
      <c r="X1078" s="9">
        <f t="shared" si="1116"/>
        <v>1</v>
      </c>
      <c r="Y1078" s="9">
        <f t="shared" si="1117"/>
        <v>1</v>
      </c>
      <c r="Z1078" s="9">
        <f t="shared" si="1118"/>
        <v>1</v>
      </c>
      <c r="AA1078" s="9">
        <f t="shared" si="1119"/>
        <v>1</v>
      </c>
      <c r="AB1078" s="11" t="str">
        <f t="shared" si="1120"/>
        <v xml:space="preserve">②
</v>
      </c>
      <c r="AD1078" s="43">
        <f t="shared" si="1121"/>
        <v>0</v>
      </c>
      <c r="AE1078" s="43">
        <f t="shared" si="1122"/>
        <v>0</v>
      </c>
      <c r="AF1078" s="43">
        <f t="shared" si="1123"/>
        <v>0</v>
      </c>
      <c r="AH1078" s="12" t="str">
        <f t="shared" si="1171"/>
        <v>22款　諸収入</v>
      </c>
      <c r="AI1078" s="12" t="str">
        <f t="shared" si="1172"/>
        <v>6項　雑入</v>
      </c>
      <c r="AJ1078" s="12" t="str">
        <f t="shared" si="1173"/>
        <v>22目　雑収</v>
      </c>
      <c r="AK1078" s="12" t="str">
        <f t="shared" si="1174"/>
        <v>事項</v>
      </c>
      <c r="AM1078" s="12">
        <f t="shared" si="1175"/>
        <v>0</v>
      </c>
      <c r="AP1078" s="12" t="str">
        <f t="shared" si="1176"/>
        <v>22款　諸収入6項　雑入22目　雑収1節　雑収</v>
      </c>
      <c r="AQ1078" s="9" t="str">
        <f t="shared" si="1177"/>
        <v>22款　諸収入6項　雑入22目　雑収1節　雑収浪速区役所</v>
      </c>
    </row>
    <row r="1079" spans="1:43" ht="26.4">
      <c r="A1079" s="90">
        <f t="shared" si="1124"/>
        <v>1072</v>
      </c>
      <c r="B1079" s="45"/>
      <c r="C1079" s="45"/>
      <c r="D1079" s="45"/>
      <c r="E1079" s="135"/>
      <c r="F1079" s="46"/>
      <c r="G1079" s="47" t="s">
        <v>594</v>
      </c>
      <c r="H1079" s="41">
        <v>5471</v>
      </c>
      <c r="I1079" s="41"/>
      <c r="J1079" s="41">
        <f t="shared" si="1169"/>
        <v>-5471</v>
      </c>
      <c r="K1079" s="42"/>
      <c r="L1079" s="121"/>
      <c r="M1079" s="115" t="str">
        <f t="shared" si="1170"/>
        <v/>
      </c>
      <c r="N1079" s="29" t="str">
        <f t="shared" si="1164"/>
        <v>-</v>
      </c>
      <c r="O1079" s="29" t="str">
        <f t="shared" si="1165"/>
        <v>-</v>
      </c>
      <c r="P1079" s="29" t="str">
        <f t="shared" si="1166"/>
        <v>-</v>
      </c>
      <c r="Q1079" s="29" t="str">
        <f t="shared" si="1167"/>
        <v>-</v>
      </c>
      <c r="R1079" s="29" t="str">
        <f t="shared" si="1168"/>
        <v>-</v>
      </c>
      <c r="U1079" s="9" t="s">
        <v>1098</v>
      </c>
      <c r="V1079" s="136" t="str">
        <f t="shared" si="1115"/>
        <v>西淀川区役所</v>
      </c>
      <c r="X1079" s="9">
        <f t="shared" si="1116"/>
        <v>1</v>
      </c>
      <c r="Y1079" s="9">
        <f t="shared" si="1117"/>
        <v>1</v>
      </c>
      <c r="Z1079" s="9">
        <f t="shared" si="1118"/>
        <v>1</v>
      </c>
      <c r="AA1079" s="9">
        <f t="shared" si="1119"/>
        <v>1</v>
      </c>
      <c r="AB1079" s="11" t="str">
        <f t="shared" si="1120"/>
        <v xml:space="preserve">②
</v>
      </c>
      <c r="AD1079" s="43">
        <f t="shared" si="1121"/>
        <v>0</v>
      </c>
      <c r="AE1079" s="43">
        <f t="shared" si="1122"/>
        <v>0</v>
      </c>
      <c r="AF1079" s="43">
        <f t="shared" si="1123"/>
        <v>0</v>
      </c>
      <c r="AH1079" s="12" t="str">
        <f t="shared" si="1171"/>
        <v>22款　諸収入</v>
      </c>
      <c r="AI1079" s="12" t="str">
        <f t="shared" si="1172"/>
        <v>6項　雑入</v>
      </c>
      <c r="AJ1079" s="12" t="str">
        <f t="shared" si="1173"/>
        <v>22目　雑収</v>
      </c>
      <c r="AK1079" s="12" t="str">
        <f t="shared" si="1174"/>
        <v>事項</v>
      </c>
      <c r="AM1079" s="12">
        <f t="shared" si="1175"/>
        <v>0</v>
      </c>
      <c r="AP1079" s="12" t="str">
        <f t="shared" si="1176"/>
        <v>22款　諸収入6項　雑入22目　雑収1節　雑収</v>
      </c>
      <c r="AQ1079" s="9" t="str">
        <f t="shared" si="1177"/>
        <v>22款　諸収入6項　雑入22目　雑収1節　雑収西淀川区役所</v>
      </c>
    </row>
    <row r="1080" spans="1:43" ht="26.4">
      <c r="A1080" s="90">
        <f t="shared" si="1124"/>
        <v>1073</v>
      </c>
      <c r="B1080" s="45"/>
      <c r="C1080" s="45"/>
      <c r="D1080" s="45"/>
      <c r="E1080" s="135"/>
      <c r="F1080" s="46"/>
      <c r="G1080" s="47" t="s">
        <v>595</v>
      </c>
      <c r="H1080" s="41">
        <v>2592</v>
      </c>
      <c r="I1080" s="41"/>
      <c r="J1080" s="41">
        <f t="shared" si="1169"/>
        <v>-2592</v>
      </c>
      <c r="K1080" s="42"/>
      <c r="L1080" s="121"/>
      <c r="M1080" s="115" t="str">
        <f t="shared" si="1170"/>
        <v/>
      </c>
      <c r="N1080" s="29" t="str">
        <f t="shared" si="1164"/>
        <v>-</v>
      </c>
      <c r="O1080" s="29" t="str">
        <f t="shared" si="1165"/>
        <v>-</v>
      </c>
      <c r="P1080" s="29" t="str">
        <f t="shared" si="1166"/>
        <v>-</v>
      </c>
      <c r="Q1080" s="29" t="str">
        <f t="shared" si="1167"/>
        <v>-</v>
      </c>
      <c r="R1080" s="29" t="str">
        <f t="shared" si="1168"/>
        <v>-</v>
      </c>
      <c r="U1080" s="9" t="s">
        <v>1098</v>
      </c>
      <c r="V1080" s="136" t="str">
        <f t="shared" si="1115"/>
        <v>淀川区役所</v>
      </c>
      <c r="X1080" s="9">
        <f t="shared" si="1116"/>
        <v>1</v>
      </c>
      <c r="Y1080" s="9">
        <f t="shared" si="1117"/>
        <v>1</v>
      </c>
      <c r="Z1080" s="9">
        <f t="shared" si="1118"/>
        <v>1</v>
      </c>
      <c r="AA1080" s="9">
        <f t="shared" si="1119"/>
        <v>1</v>
      </c>
      <c r="AB1080" s="11" t="str">
        <f t="shared" si="1120"/>
        <v xml:space="preserve">②
</v>
      </c>
      <c r="AD1080" s="43">
        <f t="shared" si="1121"/>
        <v>0</v>
      </c>
      <c r="AE1080" s="43">
        <f t="shared" si="1122"/>
        <v>0</v>
      </c>
      <c r="AF1080" s="43">
        <f t="shared" si="1123"/>
        <v>0</v>
      </c>
      <c r="AH1080" s="12" t="str">
        <f t="shared" si="1171"/>
        <v>22款　諸収入</v>
      </c>
      <c r="AI1080" s="12" t="str">
        <f t="shared" si="1172"/>
        <v>6項　雑入</v>
      </c>
      <c r="AJ1080" s="12" t="str">
        <f t="shared" si="1173"/>
        <v>22目　雑収</v>
      </c>
      <c r="AK1080" s="12" t="str">
        <f t="shared" si="1174"/>
        <v>事項</v>
      </c>
      <c r="AM1080" s="12">
        <f t="shared" si="1175"/>
        <v>0</v>
      </c>
      <c r="AP1080" s="12" t="str">
        <f t="shared" si="1176"/>
        <v>22款　諸収入6項　雑入22目　雑収1節　雑収</v>
      </c>
      <c r="AQ1080" s="9" t="str">
        <f t="shared" si="1177"/>
        <v>22款　諸収入6項　雑入22目　雑収1節　雑収淀川区役所</v>
      </c>
    </row>
    <row r="1081" spans="1:43" ht="26.4">
      <c r="A1081" s="90">
        <f t="shared" si="1124"/>
        <v>1074</v>
      </c>
      <c r="B1081" s="45"/>
      <c r="C1081" s="45"/>
      <c r="D1081" s="45"/>
      <c r="E1081" s="135"/>
      <c r="F1081" s="46"/>
      <c r="G1081" s="47" t="s">
        <v>596</v>
      </c>
      <c r="H1081" s="41">
        <v>7258</v>
      </c>
      <c r="I1081" s="41"/>
      <c r="J1081" s="41">
        <f t="shared" si="1169"/>
        <v>-7258</v>
      </c>
      <c r="K1081" s="42"/>
      <c r="L1081" s="121"/>
      <c r="M1081" s="115" t="str">
        <f t="shared" si="1170"/>
        <v/>
      </c>
      <c r="N1081" s="29" t="str">
        <f t="shared" si="1164"/>
        <v>-</v>
      </c>
      <c r="O1081" s="29" t="str">
        <f t="shared" si="1165"/>
        <v>-</v>
      </c>
      <c r="P1081" s="29" t="str">
        <f t="shared" si="1166"/>
        <v>-</v>
      </c>
      <c r="Q1081" s="29" t="str">
        <f t="shared" si="1167"/>
        <v>-</v>
      </c>
      <c r="R1081" s="29" t="str">
        <f t="shared" si="1168"/>
        <v>-</v>
      </c>
      <c r="U1081" s="9" t="s">
        <v>1098</v>
      </c>
      <c r="V1081" s="136" t="str">
        <f t="shared" si="1115"/>
        <v>東淀川区役所</v>
      </c>
      <c r="X1081" s="9">
        <f t="shared" si="1116"/>
        <v>1</v>
      </c>
      <c r="Y1081" s="9">
        <f t="shared" si="1117"/>
        <v>1</v>
      </c>
      <c r="Z1081" s="9">
        <f t="shared" si="1118"/>
        <v>1</v>
      </c>
      <c r="AA1081" s="9">
        <f t="shared" si="1119"/>
        <v>1</v>
      </c>
      <c r="AB1081" s="11" t="str">
        <f t="shared" si="1120"/>
        <v xml:space="preserve">②
</v>
      </c>
      <c r="AD1081" s="43">
        <f t="shared" si="1121"/>
        <v>0</v>
      </c>
      <c r="AE1081" s="43">
        <f t="shared" si="1122"/>
        <v>0</v>
      </c>
      <c r="AF1081" s="43">
        <f t="shared" si="1123"/>
        <v>0</v>
      </c>
      <c r="AH1081" s="12" t="str">
        <f t="shared" si="1171"/>
        <v>22款　諸収入</v>
      </c>
      <c r="AI1081" s="12" t="str">
        <f t="shared" si="1172"/>
        <v>6項　雑入</v>
      </c>
      <c r="AJ1081" s="12" t="str">
        <f t="shared" si="1173"/>
        <v>22目　雑収</v>
      </c>
      <c r="AK1081" s="12" t="str">
        <f t="shared" si="1174"/>
        <v>事項</v>
      </c>
      <c r="AM1081" s="12">
        <f t="shared" si="1175"/>
        <v>0</v>
      </c>
      <c r="AP1081" s="12" t="str">
        <f t="shared" si="1176"/>
        <v>22款　諸収入6項　雑入22目　雑収1節　雑収</v>
      </c>
      <c r="AQ1081" s="9" t="str">
        <f t="shared" si="1177"/>
        <v>22款　諸収入6項　雑入22目　雑収1節　雑収東淀川区役所</v>
      </c>
    </row>
    <row r="1082" spans="1:43" ht="26.4">
      <c r="A1082" s="90">
        <f t="shared" si="1124"/>
        <v>1075</v>
      </c>
      <c r="B1082" s="45"/>
      <c r="C1082" s="45"/>
      <c r="D1082" s="45"/>
      <c r="E1082" s="135"/>
      <c r="F1082" s="46"/>
      <c r="G1082" s="47" t="s">
        <v>597</v>
      </c>
      <c r="H1082" s="41">
        <v>6401</v>
      </c>
      <c r="I1082" s="41"/>
      <c r="J1082" s="41">
        <f t="shared" si="1169"/>
        <v>-6401</v>
      </c>
      <c r="K1082" s="42"/>
      <c r="L1082" s="121"/>
      <c r="M1082" s="115" t="str">
        <f t="shared" si="1170"/>
        <v/>
      </c>
      <c r="N1082" s="29" t="str">
        <f t="shared" si="1164"/>
        <v>-</v>
      </c>
      <c r="O1082" s="29" t="str">
        <f t="shared" si="1165"/>
        <v>-</v>
      </c>
      <c r="P1082" s="29" t="str">
        <f t="shared" si="1166"/>
        <v>-</v>
      </c>
      <c r="Q1082" s="29" t="str">
        <f t="shared" si="1167"/>
        <v>-</v>
      </c>
      <c r="R1082" s="29" t="str">
        <f t="shared" si="1168"/>
        <v>-</v>
      </c>
      <c r="U1082" s="9" t="s">
        <v>1098</v>
      </c>
      <c r="V1082" s="136" t="str">
        <f t="shared" si="1115"/>
        <v>東成区役所</v>
      </c>
      <c r="X1082" s="9">
        <f t="shared" si="1116"/>
        <v>1</v>
      </c>
      <c r="Y1082" s="9">
        <f t="shared" si="1117"/>
        <v>1</v>
      </c>
      <c r="Z1082" s="9">
        <f t="shared" si="1118"/>
        <v>1</v>
      </c>
      <c r="AA1082" s="9">
        <f t="shared" si="1119"/>
        <v>1</v>
      </c>
      <c r="AB1082" s="11" t="str">
        <f t="shared" si="1120"/>
        <v xml:space="preserve">②
</v>
      </c>
      <c r="AD1082" s="43">
        <f t="shared" si="1121"/>
        <v>0</v>
      </c>
      <c r="AE1082" s="43">
        <f t="shared" si="1122"/>
        <v>0</v>
      </c>
      <c r="AF1082" s="43">
        <f t="shared" si="1123"/>
        <v>0</v>
      </c>
      <c r="AH1082" s="12" t="str">
        <f t="shared" si="1171"/>
        <v>22款　諸収入</v>
      </c>
      <c r="AI1082" s="12" t="str">
        <f t="shared" si="1172"/>
        <v>6項　雑入</v>
      </c>
      <c r="AJ1082" s="12" t="str">
        <f t="shared" si="1173"/>
        <v>22目　雑収</v>
      </c>
      <c r="AK1082" s="12" t="str">
        <f t="shared" si="1174"/>
        <v>事項</v>
      </c>
      <c r="AM1082" s="12">
        <f t="shared" si="1175"/>
        <v>0</v>
      </c>
      <c r="AP1082" s="12" t="str">
        <f t="shared" si="1176"/>
        <v>22款　諸収入6項　雑入22目　雑収1節　雑収</v>
      </c>
      <c r="AQ1082" s="9" t="str">
        <f t="shared" si="1177"/>
        <v>22款　諸収入6項　雑入22目　雑収1節　雑収東成区役所</v>
      </c>
    </row>
    <row r="1083" spans="1:43" ht="26.4">
      <c r="A1083" s="90">
        <f t="shared" si="1124"/>
        <v>1076</v>
      </c>
      <c r="B1083" s="45"/>
      <c r="C1083" s="45"/>
      <c r="D1083" s="45"/>
      <c r="E1083" s="135"/>
      <c r="F1083" s="46"/>
      <c r="G1083" s="47" t="s">
        <v>598</v>
      </c>
      <c r="H1083" s="41">
        <v>7280</v>
      </c>
      <c r="I1083" s="41"/>
      <c r="J1083" s="41">
        <f t="shared" si="1169"/>
        <v>-7280</v>
      </c>
      <c r="K1083" s="42"/>
      <c r="L1083" s="121"/>
      <c r="M1083" s="115" t="str">
        <f t="shared" si="1170"/>
        <v/>
      </c>
      <c r="N1083" s="29" t="str">
        <f t="shared" si="1164"/>
        <v>-</v>
      </c>
      <c r="O1083" s="29" t="str">
        <f t="shared" si="1165"/>
        <v>-</v>
      </c>
      <c r="P1083" s="29" t="str">
        <f t="shared" si="1166"/>
        <v>-</v>
      </c>
      <c r="Q1083" s="29" t="str">
        <f t="shared" si="1167"/>
        <v>-</v>
      </c>
      <c r="R1083" s="29" t="str">
        <f t="shared" si="1168"/>
        <v>-</v>
      </c>
      <c r="U1083" s="9" t="s">
        <v>1098</v>
      </c>
      <c r="V1083" s="136" t="str">
        <f t="shared" si="1115"/>
        <v>生野区役所</v>
      </c>
      <c r="X1083" s="9">
        <f t="shared" si="1116"/>
        <v>1</v>
      </c>
      <c r="Y1083" s="9">
        <f t="shared" si="1117"/>
        <v>1</v>
      </c>
      <c r="Z1083" s="9">
        <f t="shared" si="1118"/>
        <v>1</v>
      </c>
      <c r="AA1083" s="9">
        <f t="shared" si="1119"/>
        <v>1</v>
      </c>
      <c r="AB1083" s="11" t="str">
        <f t="shared" si="1120"/>
        <v xml:space="preserve">②
</v>
      </c>
      <c r="AD1083" s="43">
        <f t="shared" si="1121"/>
        <v>0</v>
      </c>
      <c r="AE1083" s="43">
        <f t="shared" si="1122"/>
        <v>0</v>
      </c>
      <c r="AF1083" s="43">
        <f t="shared" si="1123"/>
        <v>0</v>
      </c>
      <c r="AH1083" s="12" t="str">
        <f t="shared" si="1171"/>
        <v>22款　諸収入</v>
      </c>
      <c r="AI1083" s="12" t="str">
        <f t="shared" si="1172"/>
        <v>6項　雑入</v>
      </c>
      <c r="AJ1083" s="12" t="str">
        <f t="shared" si="1173"/>
        <v>22目　雑収</v>
      </c>
      <c r="AK1083" s="12" t="str">
        <f t="shared" si="1174"/>
        <v>事項</v>
      </c>
      <c r="AM1083" s="12">
        <f t="shared" si="1175"/>
        <v>0</v>
      </c>
      <c r="AP1083" s="12" t="str">
        <f t="shared" si="1176"/>
        <v>22款　諸収入6項　雑入22目　雑収1節　雑収</v>
      </c>
      <c r="AQ1083" s="9" t="str">
        <f t="shared" si="1177"/>
        <v>22款　諸収入6項　雑入22目　雑収1節　雑収生野区役所</v>
      </c>
    </row>
    <row r="1084" spans="1:43" ht="26.4">
      <c r="A1084" s="90">
        <f t="shared" si="1124"/>
        <v>1077</v>
      </c>
      <c r="B1084" s="45"/>
      <c r="C1084" s="45"/>
      <c r="D1084" s="45"/>
      <c r="E1084" s="135"/>
      <c r="F1084" s="46"/>
      <c r="G1084" s="47" t="s">
        <v>599</v>
      </c>
      <c r="H1084" s="41">
        <v>2743</v>
      </c>
      <c r="I1084" s="41"/>
      <c r="J1084" s="41">
        <f t="shared" si="1169"/>
        <v>-2743</v>
      </c>
      <c r="K1084" s="42"/>
      <c r="L1084" s="121"/>
      <c r="M1084" s="115" t="str">
        <f t="shared" si="1170"/>
        <v/>
      </c>
      <c r="N1084" s="29" t="str">
        <f t="shared" si="1164"/>
        <v>-</v>
      </c>
      <c r="O1084" s="29" t="str">
        <f t="shared" si="1165"/>
        <v>-</v>
      </c>
      <c r="P1084" s="29" t="str">
        <f t="shared" si="1166"/>
        <v>-</v>
      </c>
      <c r="Q1084" s="29" t="str">
        <f t="shared" si="1167"/>
        <v>-</v>
      </c>
      <c r="R1084" s="29" t="str">
        <f t="shared" si="1168"/>
        <v>-</v>
      </c>
      <c r="U1084" s="9" t="s">
        <v>1098</v>
      </c>
      <c r="V1084" s="136" t="str">
        <f t="shared" si="1115"/>
        <v>旭区役所</v>
      </c>
      <c r="X1084" s="9">
        <f t="shared" si="1116"/>
        <v>1</v>
      </c>
      <c r="Y1084" s="9">
        <f t="shared" si="1117"/>
        <v>1</v>
      </c>
      <c r="Z1084" s="9">
        <f t="shared" si="1118"/>
        <v>1</v>
      </c>
      <c r="AA1084" s="9">
        <f t="shared" si="1119"/>
        <v>1</v>
      </c>
      <c r="AB1084" s="11" t="str">
        <f t="shared" si="1120"/>
        <v xml:space="preserve">②
</v>
      </c>
      <c r="AD1084" s="43">
        <f t="shared" si="1121"/>
        <v>0</v>
      </c>
      <c r="AE1084" s="43">
        <f t="shared" si="1122"/>
        <v>0</v>
      </c>
      <c r="AF1084" s="43">
        <f t="shared" si="1123"/>
        <v>0</v>
      </c>
      <c r="AH1084" s="12" t="str">
        <f t="shared" si="1171"/>
        <v>22款　諸収入</v>
      </c>
      <c r="AI1084" s="12" t="str">
        <f t="shared" si="1172"/>
        <v>6項　雑入</v>
      </c>
      <c r="AJ1084" s="12" t="str">
        <f t="shared" si="1173"/>
        <v>22目　雑収</v>
      </c>
      <c r="AK1084" s="12" t="str">
        <f t="shared" si="1174"/>
        <v>事項</v>
      </c>
      <c r="AM1084" s="12">
        <f t="shared" si="1175"/>
        <v>0</v>
      </c>
      <c r="AP1084" s="12" t="str">
        <f t="shared" si="1176"/>
        <v>22款　諸収入6項　雑入22目　雑収1節　雑収</v>
      </c>
      <c r="AQ1084" s="9" t="str">
        <f t="shared" si="1177"/>
        <v>22款　諸収入6項　雑入22目　雑収1節　雑収旭区役所</v>
      </c>
    </row>
    <row r="1085" spans="1:43" ht="26.4">
      <c r="A1085" s="90">
        <f t="shared" si="1124"/>
        <v>1078</v>
      </c>
      <c r="B1085" s="45"/>
      <c r="C1085" s="45"/>
      <c r="D1085" s="45"/>
      <c r="E1085" s="138"/>
      <c r="F1085" s="46"/>
      <c r="G1085" s="47" t="s">
        <v>600</v>
      </c>
      <c r="H1085" s="41">
        <v>7462</v>
      </c>
      <c r="I1085" s="41"/>
      <c r="J1085" s="41">
        <f t="shared" si="1169"/>
        <v>-7462</v>
      </c>
      <c r="K1085" s="42"/>
      <c r="L1085" s="121"/>
      <c r="M1085" s="115" t="str">
        <f t="shared" si="1170"/>
        <v/>
      </c>
      <c r="N1085" s="29" t="str">
        <f t="shared" si="1164"/>
        <v>-</v>
      </c>
      <c r="O1085" s="29" t="str">
        <f t="shared" si="1165"/>
        <v>-</v>
      </c>
      <c r="P1085" s="29" t="str">
        <f t="shared" si="1166"/>
        <v>-</v>
      </c>
      <c r="Q1085" s="29" t="str">
        <f t="shared" si="1167"/>
        <v>-</v>
      </c>
      <c r="R1085" s="29" t="str">
        <f t="shared" si="1168"/>
        <v>-</v>
      </c>
      <c r="U1085" s="9" t="s">
        <v>1098</v>
      </c>
      <c r="V1085" s="136" t="str">
        <f t="shared" si="1115"/>
        <v>城東区役所</v>
      </c>
      <c r="X1085" s="9">
        <f t="shared" si="1116"/>
        <v>1</v>
      </c>
      <c r="Y1085" s="9">
        <f t="shared" si="1117"/>
        <v>1</v>
      </c>
      <c r="Z1085" s="9">
        <f t="shared" si="1118"/>
        <v>1</v>
      </c>
      <c r="AA1085" s="9">
        <f t="shared" si="1119"/>
        <v>1</v>
      </c>
      <c r="AB1085" s="11" t="str">
        <f t="shared" si="1120"/>
        <v xml:space="preserve">②
</v>
      </c>
      <c r="AD1085" s="43">
        <f t="shared" si="1121"/>
        <v>0</v>
      </c>
      <c r="AE1085" s="43">
        <f t="shared" si="1122"/>
        <v>0</v>
      </c>
      <c r="AF1085" s="43">
        <f t="shared" si="1123"/>
        <v>0</v>
      </c>
      <c r="AH1085" s="12" t="str">
        <f t="shared" si="1171"/>
        <v>22款　諸収入</v>
      </c>
      <c r="AI1085" s="12" t="str">
        <f t="shared" si="1172"/>
        <v>6項　雑入</v>
      </c>
      <c r="AJ1085" s="12" t="str">
        <f t="shared" si="1173"/>
        <v>22目　雑収</v>
      </c>
      <c r="AK1085" s="12" t="str">
        <f t="shared" si="1174"/>
        <v>事項</v>
      </c>
      <c r="AM1085" s="12">
        <f t="shared" si="1175"/>
        <v>0</v>
      </c>
      <c r="AP1085" s="12" t="str">
        <f t="shared" si="1176"/>
        <v>22款　諸収入6項　雑入22目　雑収1節　雑収</v>
      </c>
      <c r="AQ1085" s="9" t="str">
        <f t="shared" si="1177"/>
        <v>22款　諸収入6項　雑入22目　雑収1節　雑収城東区役所</v>
      </c>
    </row>
    <row r="1086" spans="1:43" ht="26.4">
      <c r="A1086" s="90">
        <f t="shared" si="1124"/>
        <v>1079</v>
      </c>
      <c r="B1086" s="45"/>
      <c r="C1086" s="45"/>
      <c r="D1086" s="45"/>
      <c r="E1086" s="135"/>
      <c r="F1086" s="46"/>
      <c r="G1086" s="47" t="s">
        <v>601</v>
      </c>
      <c r="H1086" s="41">
        <v>5033</v>
      </c>
      <c r="I1086" s="41"/>
      <c r="J1086" s="41">
        <f t="shared" si="1169"/>
        <v>-5033</v>
      </c>
      <c r="K1086" s="42"/>
      <c r="L1086" s="121"/>
      <c r="M1086" s="115" t="str">
        <f t="shared" si="1170"/>
        <v/>
      </c>
      <c r="N1086" s="29" t="str">
        <f t="shared" si="1164"/>
        <v>-</v>
      </c>
      <c r="O1086" s="29" t="str">
        <f t="shared" si="1165"/>
        <v>-</v>
      </c>
      <c r="P1086" s="29" t="str">
        <f t="shared" si="1166"/>
        <v>-</v>
      </c>
      <c r="Q1086" s="29" t="str">
        <f t="shared" si="1167"/>
        <v>-</v>
      </c>
      <c r="R1086" s="29" t="str">
        <f t="shared" si="1168"/>
        <v>-</v>
      </c>
      <c r="U1086" s="9" t="s">
        <v>1098</v>
      </c>
      <c r="V1086" s="136" t="str">
        <f t="shared" si="1115"/>
        <v>鶴見区役所</v>
      </c>
      <c r="X1086" s="9">
        <f t="shared" si="1116"/>
        <v>1</v>
      </c>
      <c r="Y1086" s="9">
        <f t="shared" si="1117"/>
        <v>1</v>
      </c>
      <c r="Z1086" s="9">
        <f t="shared" si="1118"/>
        <v>1</v>
      </c>
      <c r="AA1086" s="9">
        <f t="shared" si="1119"/>
        <v>1</v>
      </c>
      <c r="AB1086" s="11" t="str">
        <f t="shared" si="1120"/>
        <v xml:space="preserve">②
</v>
      </c>
      <c r="AD1086" s="43">
        <f t="shared" si="1121"/>
        <v>0</v>
      </c>
      <c r="AE1086" s="43">
        <f t="shared" si="1122"/>
        <v>0</v>
      </c>
      <c r="AF1086" s="43">
        <f t="shared" si="1123"/>
        <v>0</v>
      </c>
      <c r="AH1086" s="12" t="str">
        <f t="shared" si="1171"/>
        <v>22款　諸収入</v>
      </c>
      <c r="AI1086" s="12" t="str">
        <f t="shared" si="1172"/>
        <v>6項　雑入</v>
      </c>
      <c r="AJ1086" s="12" t="str">
        <f t="shared" si="1173"/>
        <v>22目　雑収</v>
      </c>
      <c r="AK1086" s="12" t="str">
        <f t="shared" si="1174"/>
        <v>事項</v>
      </c>
      <c r="AM1086" s="12">
        <f t="shared" si="1175"/>
        <v>0</v>
      </c>
      <c r="AP1086" s="12" t="str">
        <f t="shared" si="1176"/>
        <v>22款　諸収入6項　雑入22目　雑収1節　雑収</v>
      </c>
      <c r="AQ1086" s="9" t="str">
        <f t="shared" si="1177"/>
        <v>22款　諸収入6項　雑入22目　雑収1節　雑収鶴見区役所</v>
      </c>
    </row>
    <row r="1087" spans="1:43" ht="26.4">
      <c r="A1087" s="90">
        <f t="shared" si="1124"/>
        <v>1080</v>
      </c>
      <c r="B1087" s="45"/>
      <c r="C1087" s="45"/>
      <c r="D1087" s="45"/>
      <c r="E1087" s="138"/>
      <c r="F1087" s="93"/>
      <c r="G1087" s="94" t="s">
        <v>602</v>
      </c>
      <c r="H1087" s="51">
        <v>4865</v>
      </c>
      <c r="I1087" s="51"/>
      <c r="J1087" s="51">
        <f t="shared" si="1169"/>
        <v>-4865</v>
      </c>
      <c r="K1087" s="92"/>
      <c r="L1087" s="122"/>
      <c r="M1087" s="115" t="str">
        <f t="shared" si="1170"/>
        <v/>
      </c>
      <c r="N1087" s="29" t="str">
        <f t="shared" si="1164"/>
        <v>-</v>
      </c>
      <c r="O1087" s="29" t="str">
        <f t="shared" si="1165"/>
        <v>-</v>
      </c>
      <c r="P1087" s="29" t="str">
        <f t="shared" si="1166"/>
        <v>-</v>
      </c>
      <c r="Q1087" s="29" t="str">
        <f t="shared" si="1167"/>
        <v>-</v>
      </c>
      <c r="R1087" s="29" t="str">
        <f t="shared" si="1168"/>
        <v>-</v>
      </c>
      <c r="U1087" s="9" t="s">
        <v>1098</v>
      </c>
      <c r="V1087" s="136" t="str">
        <f t="shared" si="1115"/>
        <v>阿倍野区役所</v>
      </c>
      <c r="X1087" s="9">
        <f t="shared" si="1116"/>
        <v>1</v>
      </c>
      <c r="Y1087" s="9">
        <f t="shared" si="1117"/>
        <v>1</v>
      </c>
      <c r="Z1087" s="9">
        <f t="shared" si="1118"/>
        <v>1</v>
      </c>
      <c r="AA1087" s="9">
        <f t="shared" si="1119"/>
        <v>1</v>
      </c>
      <c r="AB1087" s="11" t="str">
        <f t="shared" si="1120"/>
        <v xml:space="preserve">②
</v>
      </c>
      <c r="AD1087" s="43">
        <f t="shared" si="1121"/>
        <v>0</v>
      </c>
      <c r="AE1087" s="43">
        <f t="shared" si="1122"/>
        <v>0</v>
      </c>
      <c r="AF1087" s="43">
        <f t="shared" si="1123"/>
        <v>0</v>
      </c>
      <c r="AH1087" s="12" t="str">
        <f t="shared" si="1171"/>
        <v>22款　諸収入</v>
      </c>
      <c r="AI1087" s="12" t="str">
        <f t="shared" si="1172"/>
        <v>6項　雑入</v>
      </c>
      <c r="AJ1087" s="12" t="str">
        <f t="shared" si="1173"/>
        <v>22目　雑収</v>
      </c>
      <c r="AK1087" s="12" t="str">
        <f t="shared" si="1174"/>
        <v>事項</v>
      </c>
      <c r="AM1087" s="12">
        <f t="shared" si="1175"/>
        <v>0</v>
      </c>
      <c r="AP1087" s="12" t="str">
        <f t="shared" si="1176"/>
        <v>22款　諸収入6項　雑入22目　雑収1節　雑収</v>
      </c>
      <c r="AQ1087" s="9" t="str">
        <f t="shared" si="1177"/>
        <v>22款　諸収入6項　雑入22目　雑収1節　雑収阿倍野区役所</v>
      </c>
    </row>
    <row r="1088" spans="1:43" ht="26.4">
      <c r="A1088" s="90">
        <f t="shared" si="1124"/>
        <v>1081</v>
      </c>
      <c r="B1088" s="45"/>
      <c r="C1088" s="45"/>
      <c r="D1088" s="45"/>
      <c r="E1088" s="135"/>
      <c r="F1088" s="46"/>
      <c r="G1088" s="47" t="s">
        <v>603</v>
      </c>
      <c r="H1088" s="41">
        <v>3709</v>
      </c>
      <c r="I1088" s="41"/>
      <c r="J1088" s="41">
        <f t="shared" si="1169"/>
        <v>-3709</v>
      </c>
      <c r="K1088" s="42"/>
      <c r="L1088" s="121"/>
      <c r="M1088" s="115" t="str">
        <f t="shared" si="1170"/>
        <v/>
      </c>
      <c r="N1088" s="29" t="str">
        <f t="shared" si="1164"/>
        <v>-</v>
      </c>
      <c r="O1088" s="29" t="str">
        <f t="shared" si="1165"/>
        <v>-</v>
      </c>
      <c r="P1088" s="29" t="str">
        <f t="shared" si="1166"/>
        <v>-</v>
      </c>
      <c r="Q1088" s="29" t="str">
        <f t="shared" si="1167"/>
        <v>-</v>
      </c>
      <c r="R1088" s="29" t="str">
        <f t="shared" si="1168"/>
        <v>-</v>
      </c>
      <c r="U1088" s="9" t="s">
        <v>1098</v>
      </c>
      <c r="V1088" s="136" t="str">
        <f t="shared" si="1115"/>
        <v>住之江区役所</v>
      </c>
      <c r="X1088" s="9">
        <f t="shared" si="1116"/>
        <v>1</v>
      </c>
      <c r="Y1088" s="9">
        <f t="shared" si="1117"/>
        <v>1</v>
      </c>
      <c r="Z1088" s="9">
        <f t="shared" si="1118"/>
        <v>1</v>
      </c>
      <c r="AA1088" s="9">
        <f t="shared" si="1119"/>
        <v>1</v>
      </c>
      <c r="AB1088" s="11" t="str">
        <f t="shared" si="1120"/>
        <v xml:space="preserve">②
</v>
      </c>
      <c r="AD1088" s="43">
        <f t="shared" si="1121"/>
        <v>0</v>
      </c>
      <c r="AE1088" s="43">
        <f t="shared" si="1122"/>
        <v>0</v>
      </c>
      <c r="AF1088" s="43">
        <f t="shared" si="1123"/>
        <v>0</v>
      </c>
      <c r="AH1088" s="12" t="str">
        <f t="shared" si="1171"/>
        <v>22款　諸収入</v>
      </c>
      <c r="AI1088" s="12" t="str">
        <f t="shared" si="1172"/>
        <v>6項　雑入</v>
      </c>
      <c r="AJ1088" s="12" t="str">
        <f t="shared" si="1173"/>
        <v>22目　雑収</v>
      </c>
      <c r="AK1088" s="12" t="str">
        <f t="shared" si="1174"/>
        <v>事項</v>
      </c>
      <c r="AM1088" s="12">
        <f t="shared" si="1175"/>
        <v>0</v>
      </c>
      <c r="AP1088" s="12" t="str">
        <f t="shared" si="1176"/>
        <v>22款　諸収入6項　雑入22目　雑収1節　雑収</v>
      </c>
      <c r="AQ1088" s="9" t="str">
        <f t="shared" si="1177"/>
        <v>22款　諸収入6項　雑入22目　雑収1節　雑収住之江区役所</v>
      </c>
    </row>
    <row r="1089" spans="1:43" ht="26.4">
      <c r="A1089" s="90">
        <f t="shared" si="1124"/>
        <v>1082</v>
      </c>
      <c r="B1089" s="45"/>
      <c r="C1089" s="45"/>
      <c r="D1089" s="45"/>
      <c r="E1089" s="135"/>
      <c r="F1089" s="46"/>
      <c r="G1089" s="47" t="s">
        <v>604</v>
      </c>
      <c r="H1089" s="41">
        <v>3990</v>
      </c>
      <c r="I1089" s="41"/>
      <c r="J1089" s="41">
        <f t="shared" si="1169"/>
        <v>-3990</v>
      </c>
      <c r="K1089" s="42"/>
      <c r="L1089" s="121"/>
      <c r="M1089" s="115" t="str">
        <f t="shared" si="1170"/>
        <v/>
      </c>
      <c r="N1089" s="29" t="str">
        <f t="shared" si="1164"/>
        <v>-</v>
      </c>
      <c r="O1089" s="29" t="str">
        <f t="shared" si="1165"/>
        <v>-</v>
      </c>
      <c r="P1089" s="29" t="str">
        <f t="shared" si="1166"/>
        <v>-</v>
      </c>
      <c r="Q1089" s="29" t="str">
        <f t="shared" si="1167"/>
        <v>-</v>
      </c>
      <c r="R1089" s="29" t="str">
        <f t="shared" si="1168"/>
        <v>-</v>
      </c>
      <c r="U1089" s="9" t="s">
        <v>1098</v>
      </c>
      <c r="V1089" s="136" t="str">
        <f t="shared" si="1115"/>
        <v>住吉区役所</v>
      </c>
      <c r="X1089" s="9">
        <f t="shared" si="1116"/>
        <v>1</v>
      </c>
      <c r="Y1089" s="9">
        <f t="shared" si="1117"/>
        <v>1</v>
      </c>
      <c r="Z1089" s="9">
        <f t="shared" si="1118"/>
        <v>1</v>
      </c>
      <c r="AA1089" s="9">
        <f t="shared" si="1119"/>
        <v>1</v>
      </c>
      <c r="AB1089" s="11" t="str">
        <f t="shared" si="1120"/>
        <v xml:space="preserve">②
</v>
      </c>
      <c r="AD1089" s="43">
        <f t="shared" si="1121"/>
        <v>0</v>
      </c>
      <c r="AE1089" s="43">
        <f t="shared" si="1122"/>
        <v>0</v>
      </c>
      <c r="AF1089" s="43">
        <f t="shared" si="1123"/>
        <v>0</v>
      </c>
      <c r="AH1089" s="12" t="str">
        <f t="shared" si="1171"/>
        <v>22款　諸収入</v>
      </c>
      <c r="AI1089" s="12" t="str">
        <f t="shared" si="1172"/>
        <v>6項　雑入</v>
      </c>
      <c r="AJ1089" s="12" t="str">
        <f t="shared" si="1173"/>
        <v>22目　雑収</v>
      </c>
      <c r="AK1089" s="12" t="str">
        <f t="shared" si="1174"/>
        <v>事項</v>
      </c>
      <c r="AM1089" s="12">
        <f t="shared" si="1175"/>
        <v>0</v>
      </c>
      <c r="AP1089" s="12" t="str">
        <f t="shared" si="1176"/>
        <v>22款　諸収入6項　雑入22目　雑収1節　雑収</v>
      </c>
      <c r="AQ1089" s="9" t="str">
        <f t="shared" si="1177"/>
        <v>22款　諸収入6項　雑入22目　雑収1節　雑収住吉区役所</v>
      </c>
    </row>
    <row r="1090" spans="1:43" ht="26.4">
      <c r="A1090" s="90">
        <f t="shared" si="1124"/>
        <v>1083</v>
      </c>
      <c r="B1090" s="45"/>
      <c r="C1090" s="45"/>
      <c r="D1090" s="45"/>
      <c r="E1090" s="135"/>
      <c r="F1090" s="46"/>
      <c r="G1090" s="47" t="s">
        <v>605</v>
      </c>
      <c r="H1090" s="41">
        <v>3414</v>
      </c>
      <c r="I1090" s="41"/>
      <c r="J1090" s="41">
        <f t="shared" si="1169"/>
        <v>-3414</v>
      </c>
      <c r="K1090" s="42"/>
      <c r="L1090" s="121"/>
      <c r="M1090" s="115" t="str">
        <f t="shared" si="1170"/>
        <v/>
      </c>
      <c r="N1090" s="29" t="str">
        <f t="shared" si="1164"/>
        <v>-</v>
      </c>
      <c r="O1090" s="29" t="str">
        <f t="shared" si="1165"/>
        <v>-</v>
      </c>
      <c r="P1090" s="29" t="str">
        <f t="shared" si="1166"/>
        <v>-</v>
      </c>
      <c r="Q1090" s="29" t="str">
        <f t="shared" si="1167"/>
        <v>-</v>
      </c>
      <c r="R1090" s="29" t="str">
        <f t="shared" si="1168"/>
        <v>-</v>
      </c>
      <c r="U1090" s="9" t="s">
        <v>1098</v>
      </c>
      <c r="V1090" s="136" t="str">
        <f t="shared" si="1115"/>
        <v>東住吉区役所</v>
      </c>
      <c r="X1090" s="9">
        <f t="shared" si="1116"/>
        <v>1</v>
      </c>
      <c r="Y1090" s="9">
        <f t="shared" si="1117"/>
        <v>1</v>
      </c>
      <c r="Z1090" s="9">
        <f t="shared" si="1118"/>
        <v>1</v>
      </c>
      <c r="AA1090" s="9">
        <f t="shared" si="1119"/>
        <v>1</v>
      </c>
      <c r="AB1090" s="11" t="str">
        <f t="shared" si="1120"/>
        <v xml:space="preserve">②
</v>
      </c>
      <c r="AD1090" s="43">
        <f t="shared" si="1121"/>
        <v>0</v>
      </c>
      <c r="AE1090" s="43">
        <f t="shared" si="1122"/>
        <v>0</v>
      </c>
      <c r="AF1090" s="43">
        <f t="shared" si="1123"/>
        <v>0</v>
      </c>
      <c r="AH1090" s="12" t="str">
        <f t="shared" si="1171"/>
        <v>22款　諸収入</v>
      </c>
      <c r="AI1090" s="12" t="str">
        <f t="shared" si="1172"/>
        <v>6項　雑入</v>
      </c>
      <c r="AJ1090" s="12" t="str">
        <f t="shared" si="1173"/>
        <v>22目　雑収</v>
      </c>
      <c r="AK1090" s="12" t="str">
        <f t="shared" si="1174"/>
        <v>事項</v>
      </c>
      <c r="AM1090" s="12">
        <f t="shared" si="1175"/>
        <v>0</v>
      </c>
      <c r="AP1090" s="12" t="str">
        <f t="shared" si="1176"/>
        <v>22款　諸収入6項　雑入22目　雑収1節　雑収</v>
      </c>
      <c r="AQ1090" s="9" t="str">
        <f t="shared" si="1177"/>
        <v>22款　諸収入6項　雑入22目　雑収1節　雑収東住吉区役所</v>
      </c>
    </row>
    <row r="1091" spans="1:43" ht="26.4">
      <c r="A1091" s="90">
        <f t="shared" si="1124"/>
        <v>1084</v>
      </c>
      <c r="B1091" s="45"/>
      <c r="C1091" s="45"/>
      <c r="D1091" s="45"/>
      <c r="E1091" s="135"/>
      <c r="F1091" s="46"/>
      <c r="G1091" s="47" t="s">
        <v>606</v>
      </c>
      <c r="H1091" s="41">
        <v>4369</v>
      </c>
      <c r="I1091" s="41"/>
      <c r="J1091" s="41">
        <f t="shared" si="1169"/>
        <v>-4369</v>
      </c>
      <c r="K1091" s="42"/>
      <c r="L1091" s="121"/>
      <c r="M1091" s="115" t="str">
        <f t="shared" si="1170"/>
        <v/>
      </c>
      <c r="N1091" s="29" t="str">
        <f t="shared" si="1164"/>
        <v>-</v>
      </c>
      <c r="O1091" s="29" t="str">
        <f t="shared" si="1165"/>
        <v>-</v>
      </c>
      <c r="P1091" s="29" t="str">
        <f t="shared" si="1166"/>
        <v>-</v>
      </c>
      <c r="Q1091" s="29" t="str">
        <f t="shared" si="1167"/>
        <v>-</v>
      </c>
      <c r="R1091" s="29" t="str">
        <f t="shared" si="1168"/>
        <v>-</v>
      </c>
      <c r="U1091" s="9" t="s">
        <v>1098</v>
      </c>
      <c r="V1091" s="136" t="str">
        <f t="shared" si="1115"/>
        <v>平野区役所</v>
      </c>
      <c r="X1091" s="9">
        <f t="shared" si="1116"/>
        <v>1</v>
      </c>
      <c r="Y1091" s="9">
        <f t="shared" si="1117"/>
        <v>1</v>
      </c>
      <c r="Z1091" s="9">
        <f t="shared" si="1118"/>
        <v>1</v>
      </c>
      <c r="AA1091" s="9">
        <f t="shared" si="1119"/>
        <v>1</v>
      </c>
      <c r="AB1091" s="11" t="str">
        <f t="shared" si="1120"/>
        <v xml:space="preserve">②
</v>
      </c>
      <c r="AD1091" s="43">
        <f t="shared" si="1121"/>
        <v>0</v>
      </c>
      <c r="AE1091" s="43">
        <f t="shared" si="1122"/>
        <v>0</v>
      </c>
      <c r="AF1091" s="43">
        <f t="shared" si="1123"/>
        <v>0</v>
      </c>
      <c r="AH1091" s="12" t="str">
        <f t="shared" si="1171"/>
        <v>22款　諸収入</v>
      </c>
      <c r="AI1091" s="12" t="str">
        <f t="shared" si="1172"/>
        <v>6項　雑入</v>
      </c>
      <c r="AJ1091" s="12" t="str">
        <f t="shared" si="1173"/>
        <v>22目　雑収</v>
      </c>
      <c r="AK1091" s="12" t="str">
        <f t="shared" si="1174"/>
        <v>事項</v>
      </c>
      <c r="AM1091" s="12">
        <f t="shared" si="1175"/>
        <v>0</v>
      </c>
      <c r="AP1091" s="12" t="str">
        <f t="shared" si="1176"/>
        <v>22款　諸収入6項　雑入22目　雑収1節　雑収</v>
      </c>
      <c r="AQ1091" s="9" t="str">
        <f t="shared" si="1177"/>
        <v>22款　諸収入6項　雑入22目　雑収1節　雑収平野区役所</v>
      </c>
    </row>
    <row r="1092" spans="1:43" ht="26.4">
      <c r="A1092" s="90">
        <f t="shared" si="1124"/>
        <v>1085</v>
      </c>
      <c r="B1092" s="45"/>
      <c r="C1092" s="45"/>
      <c r="D1092" s="45"/>
      <c r="E1092" s="135"/>
      <c r="F1092" s="46"/>
      <c r="G1092" s="47" t="s">
        <v>607</v>
      </c>
      <c r="H1092" s="41">
        <v>5877</v>
      </c>
      <c r="I1092" s="41"/>
      <c r="J1092" s="41">
        <f t="shared" si="1169"/>
        <v>-5877</v>
      </c>
      <c r="K1092" s="42"/>
      <c r="L1092" s="121"/>
      <c r="M1092" s="115" t="str">
        <f t="shared" si="1170"/>
        <v/>
      </c>
      <c r="N1092" s="29" t="str">
        <f t="shared" si="1164"/>
        <v>-</v>
      </c>
      <c r="O1092" s="29" t="str">
        <f t="shared" si="1165"/>
        <v>-</v>
      </c>
      <c r="P1092" s="29" t="str">
        <f t="shared" si="1166"/>
        <v>-</v>
      </c>
      <c r="Q1092" s="29" t="str">
        <f t="shared" si="1167"/>
        <v>-</v>
      </c>
      <c r="R1092" s="29" t="str">
        <f t="shared" si="1168"/>
        <v>-</v>
      </c>
      <c r="U1092" s="9" t="s">
        <v>1098</v>
      </c>
      <c r="V1092" s="136" t="str">
        <f t="shared" si="1115"/>
        <v>西成区役所</v>
      </c>
      <c r="X1092" s="9">
        <f t="shared" si="1116"/>
        <v>1</v>
      </c>
      <c r="Y1092" s="9">
        <f t="shared" si="1117"/>
        <v>1</v>
      </c>
      <c r="Z1092" s="9">
        <f t="shared" si="1118"/>
        <v>1</v>
      </c>
      <c r="AA1092" s="9">
        <f t="shared" si="1119"/>
        <v>1</v>
      </c>
      <c r="AB1092" s="11" t="str">
        <f t="shared" si="1120"/>
        <v xml:space="preserve">②
</v>
      </c>
      <c r="AD1092" s="43">
        <f t="shared" si="1121"/>
        <v>0</v>
      </c>
      <c r="AE1092" s="43">
        <f t="shared" si="1122"/>
        <v>0</v>
      </c>
      <c r="AF1092" s="43">
        <f t="shared" si="1123"/>
        <v>0</v>
      </c>
      <c r="AH1092" s="12" t="str">
        <f t="shared" si="1171"/>
        <v>22款　諸収入</v>
      </c>
      <c r="AI1092" s="12" t="str">
        <f t="shared" si="1172"/>
        <v>6項　雑入</v>
      </c>
      <c r="AJ1092" s="12" t="str">
        <f t="shared" si="1173"/>
        <v>22目　雑収</v>
      </c>
      <c r="AK1092" s="12" t="str">
        <f t="shared" si="1174"/>
        <v>事項</v>
      </c>
      <c r="AM1092" s="12">
        <f t="shared" si="1175"/>
        <v>0</v>
      </c>
      <c r="AP1092" s="12" t="str">
        <f t="shared" si="1176"/>
        <v>22款　諸収入6項　雑入22目　雑収1節　雑収</v>
      </c>
      <c r="AQ1092" s="9" t="str">
        <f t="shared" si="1177"/>
        <v>22款　諸収入6項　雑入22目　雑収1節　雑収西成区役所</v>
      </c>
    </row>
    <row r="1093" spans="1:43" ht="39.6">
      <c r="A1093" s="90">
        <f t="shared" si="1124"/>
        <v>1086</v>
      </c>
      <c r="B1093" s="45"/>
      <c r="C1093" s="45"/>
      <c r="D1093" s="45"/>
      <c r="E1093" s="135"/>
      <c r="F1093" s="46" t="s">
        <v>1257</v>
      </c>
      <c r="G1093" s="47" t="s">
        <v>91</v>
      </c>
      <c r="H1093" s="41">
        <v>0</v>
      </c>
      <c r="I1093" s="41"/>
      <c r="J1093" s="41">
        <f t="shared" ref="J1093" si="1178">+I1093-H1093</f>
        <v>0</v>
      </c>
      <c r="K1093" s="42"/>
      <c r="L1093" s="121"/>
      <c r="M1093" s="115" t="str">
        <f t="shared" ref="M1093" si="1179">IF(AND(I1093&lt;&gt;0,H1093=0),"○","")</f>
        <v/>
      </c>
      <c r="N1093" s="29" t="str">
        <f>IF(B1093&lt;&gt;"","款","-")</f>
        <v>-</v>
      </c>
      <c r="O1093" s="29" t="str">
        <f>IF(C1093&lt;&gt;"","項","-")</f>
        <v>-</v>
      </c>
      <c r="P1093" s="29" t="str">
        <f>IF(D1093&lt;&gt;"","目","-")</f>
        <v>-</v>
      </c>
      <c r="Q1093" s="29" t="str">
        <f>IF(E1093&lt;&gt;"","節","-")</f>
        <v>-</v>
      </c>
      <c r="R1093" s="29" t="str">
        <f>IF(F1093&lt;&gt;"","事項","-")</f>
        <v>事項</v>
      </c>
      <c r="U1093" s="9" t="s">
        <v>1098</v>
      </c>
      <c r="V1093" s="136" t="str">
        <f>IF(G1093&lt;&gt;"",G1093,"")</f>
        <v>福祉局</v>
      </c>
      <c r="X1093" s="9">
        <f>IF(LENB(D1093)/2&gt;13.5,2,1)</f>
        <v>1</v>
      </c>
      <c r="Y1093" s="9">
        <f>IF(LENB(E1093)/2&gt;26.5,3,IF(LENB(E1093)/2&gt;13.5,2,1))</f>
        <v>1</v>
      </c>
      <c r="Z1093" s="9">
        <f>IF(LENB(F1093)/2&gt;51,4,IF(LENB(F1093)/2&gt;34,3,IF(LENB(F1093)/2&gt;17,2,1)))</f>
        <v>2</v>
      </c>
      <c r="AA1093" s="9">
        <f>MAX(X1093:Z1093)</f>
        <v>2</v>
      </c>
      <c r="AB1093" s="11" t="str">
        <f>IF(AA1093=4,"⑤"&amp;CHAR(10)&amp;CHAR(10)&amp;CHAR(10)&amp;CHAR(10),IF(AA1093=3,"④"&amp;CHAR(10)&amp;CHAR(10)&amp;CHAR(10),IF(AA1093=2,"③"&amp;CHAR(10)&amp;CHAR(10),"②"&amp;CHAR(10))))</f>
        <v xml:space="preserve">③
</v>
      </c>
      <c r="AD1093" s="43">
        <f>LENB(D1093)/2</f>
        <v>0</v>
      </c>
      <c r="AE1093" s="43">
        <f>LENB(E1093)/2</f>
        <v>0</v>
      </c>
      <c r="AF1093" s="43">
        <f>LENB(F1093)/2</f>
        <v>20</v>
      </c>
      <c r="AH1093" s="12" t="str">
        <f t="shared" si="1171"/>
        <v>22款　諸収入</v>
      </c>
      <c r="AI1093" s="12" t="str">
        <f t="shared" si="1172"/>
        <v>6項　雑入</v>
      </c>
      <c r="AJ1093" s="12" t="str">
        <f t="shared" si="1173"/>
        <v>22目　雑収</v>
      </c>
      <c r="AK1093" s="12" t="str">
        <f t="shared" si="1174"/>
        <v>事項</v>
      </c>
      <c r="AM1093" s="12">
        <f t="shared" si="1175"/>
        <v>0</v>
      </c>
      <c r="AP1093" s="12" t="str">
        <f t="shared" si="1176"/>
        <v>22款　諸収入6項　雑入22目　雑収1節　雑収</v>
      </c>
      <c r="AQ1093" s="9" t="str">
        <f t="shared" si="1177"/>
        <v>22款　諸収入6項　雑入22目　雑収1節　雑収福祉局</v>
      </c>
    </row>
    <row r="1094" spans="1:43" ht="26.4">
      <c r="A1094" s="90">
        <f t="shared" si="1124"/>
        <v>1087</v>
      </c>
      <c r="B1094" s="45"/>
      <c r="C1094" s="45"/>
      <c r="D1094" s="331" t="s">
        <v>1220</v>
      </c>
      <c r="E1094" s="333"/>
      <c r="F1094" s="46"/>
      <c r="G1094" s="47"/>
      <c r="H1094" s="41">
        <f>SUM(H1095)</f>
        <v>0</v>
      </c>
      <c r="I1094" s="41">
        <f>SUM(I1095)</f>
        <v>0</v>
      </c>
      <c r="J1094" s="41">
        <f>+I1094-H1094</f>
        <v>0</v>
      </c>
      <c r="K1094" s="42"/>
      <c r="L1094" s="121"/>
      <c r="M1094" s="115" t="str">
        <f>IF(AND(I1094&lt;&gt;0,H1094=0),"○","")</f>
        <v/>
      </c>
      <c r="N1094" s="29" t="str">
        <f t="shared" si="1164"/>
        <v>-</v>
      </c>
      <c r="O1094" s="29" t="str">
        <f t="shared" si="1165"/>
        <v>-</v>
      </c>
      <c r="P1094" s="29" t="str">
        <f t="shared" si="1166"/>
        <v>目</v>
      </c>
      <c r="Q1094" s="29" t="str">
        <f t="shared" si="1167"/>
        <v>-</v>
      </c>
      <c r="R1094" s="29" t="str">
        <f t="shared" si="1168"/>
        <v>-</v>
      </c>
      <c r="U1094" s="9" t="s">
        <v>1098</v>
      </c>
      <c r="V1094" s="136" t="str">
        <f t="shared" si="1115"/>
        <v/>
      </c>
      <c r="X1094" s="9">
        <f t="shared" si="1116"/>
        <v>1</v>
      </c>
      <c r="Y1094" s="9">
        <f t="shared" si="1117"/>
        <v>1</v>
      </c>
      <c r="Z1094" s="9">
        <f t="shared" si="1118"/>
        <v>1</v>
      </c>
      <c r="AA1094" s="9">
        <f t="shared" si="1119"/>
        <v>1</v>
      </c>
      <c r="AB1094" s="11" t="str">
        <f t="shared" si="1120"/>
        <v xml:space="preserve">②
</v>
      </c>
      <c r="AD1094" s="43">
        <f t="shared" si="1121"/>
        <v>9</v>
      </c>
      <c r="AE1094" s="43">
        <f t="shared" si="1122"/>
        <v>0</v>
      </c>
      <c r="AF1094" s="43">
        <f t="shared" si="1123"/>
        <v>0</v>
      </c>
      <c r="AH1094" s="12" t="str">
        <f t="shared" si="1171"/>
        <v>22款　諸収入</v>
      </c>
      <c r="AI1094" s="12" t="str">
        <f t="shared" si="1172"/>
        <v>6項　雑入</v>
      </c>
      <c r="AJ1094" s="12" t="str">
        <f t="shared" si="1173"/>
        <v>（交通事業引継金）</v>
      </c>
      <c r="AK1094" s="12">
        <f t="shared" si="1174"/>
        <v>0</v>
      </c>
      <c r="AM1094" s="12" t="str">
        <f t="shared" si="1175"/>
        <v>22款　諸収入6項　雑入（交通事業引継金）</v>
      </c>
      <c r="AP1094" s="12" t="str">
        <f t="shared" si="1176"/>
        <v>22款　諸収入6項　雑入（交通事業引継金）</v>
      </c>
      <c r="AQ1094" s="9" t="str">
        <f t="shared" si="1177"/>
        <v>22款　諸収入6項　雑入（交通事業引継金）</v>
      </c>
    </row>
    <row r="1095" spans="1:43" ht="52.8">
      <c r="A1095" s="90">
        <f t="shared" si="1124"/>
        <v>1088</v>
      </c>
      <c r="B1095" s="45"/>
      <c r="C1095" s="45"/>
      <c r="D1095" s="103"/>
      <c r="E1095" s="107" t="s">
        <v>1220</v>
      </c>
      <c r="F1095" s="107" t="s">
        <v>1247</v>
      </c>
      <c r="G1095" s="47" t="s">
        <v>896</v>
      </c>
      <c r="H1095" s="41">
        <v>0</v>
      </c>
      <c r="I1095" s="41"/>
      <c r="J1095" s="41">
        <f>+I1095-H1095</f>
        <v>0</v>
      </c>
      <c r="K1095" s="42"/>
      <c r="L1095" s="121"/>
      <c r="M1095" s="115" t="str">
        <f>IF(AND(I1095&lt;&gt;0,H1095=0),"○","")</f>
        <v/>
      </c>
      <c r="N1095" s="29" t="str">
        <f t="shared" si="1164"/>
        <v>-</v>
      </c>
      <c r="O1095" s="29" t="str">
        <f t="shared" si="1165"/>
        <v>-</v>
      </c>
      <c r="P1095" s="29" t="str">
        <f t="shared" si="1166"/>
        <v>-</v>
      </c>
      <c r="Q1095" s="29" t="str">
        <f t="shared" si="1167"/>
        <v>節</v>
      </c>
      <c r="R1095" s="29" t="str">
        <f t="shared" si="1168"/>
        <v>事項</v>
      </c>
      <c r="U1095" s="9" t="s">
        <v>1098</v>
      </c>
      <c r="V1095" s="136" t="str">
        <f t="shared" si="1115"/>
        <v>都市交通局</v>
      </c>
      <c r="X1095" s="9">
        <f t="shared" si="1116"/>
        <v>1</v>
      </c>
      <c r="Y1095" s="9">
        <f t="shared" si="1117"/>
        <v>1</v>
      </c>
      <c r="Z1095" s="9">
        <f t="shared" si="1118"/>
        <v>3</v>
      </c>
      <c r="AA1095" s="9">
        <f t="shared" si="1119"/>
        <v>3</v>
      </c>
      <c r="AB1095" s="11" t="str">
        <f t="shared" si="1120"/>
        <v xml:space="preserve">④
</v>
      </c>
      <c r="AD1095" s="43">
        <f t="shared" si="1121"/>
        <v>0</v>
      </c>
      <c r="AE1095" s="43">
        <f t="shared" si="1122"/>
        <v>9</v>
      </c>
      <c r="AF1095" s="43">
        <f t="shared" si="1123"/>
        <v>43</v>
      </c>
      <c r="AH1095" s="12" t="str">
        <f t="shared" si="1171"/>
        <v>22款　諸収入</v>
      </c>
      <c r="AI1095" s="12" t="str">
        <f t="shared" si="1172"/>
        <v>6項　雑入</v>
      </c>
      <c r="AJ1095" s="12" t="str">
        <f t="shared" si="1173"/>
        <v>（交通事業引継金）</v>
      </c>
      <c r="AK1095" s="12" t="str">
        <f t="shared" si="1174"/>
        <v>（交通事業引継金）</v>
      </c>
      <c r="AM1095" s="12" t="str">
        <f t="shared" si="1175"/>
        <v>22款　諸収入6項　雑入（交通事業引継金）（交通事業引継金）</v>
      </c>
      <c r="AP1095" s="12" t="str">
        <f t="shared" si="1176"/>
        <v>22款　諸収入6項　雑入（交通事業引継金）（交通事業引継金）</v>
      </c>
      <c r="AQ1095" s="9" t="str">
        <f t="shared" si="1177"/>
        <v>22款　諸収入6項　雑入（交通事業引継金）（交通事業引継金）都市交通局</v>
      </c>
    </row>
    <row r="1096" spans="1:43" ht="26.4">
      <c r="A1096" s="90">
        <f t="shared" si="1124"/>
        <v>1089</v>
      </c>
      <c r="B1096" s="331" t="s">
        <v>914</v>
      </c>
      <c r="C1096" s="332"/>
      <c r="D1096" s="332"/>
      <c r="E1096" s="333"/>
      <c r="F1096" s="39"/>
      <c r="G1096" s="40"/>
      <c r="H1096" s="41">
        <f>SUM(H1097)</f>
        <v>147960500</v>
      </c>
      <c r="I1096" s="41">
        <f>SUM(I1097)</f>
        <v>0</v>
      </c>
      <c r="J1096" s="41">
        <f t="shared" si="1169"/>
        <v>-147960500</v>
      </c>
      <c r="K1096" s="42"/>
      <c r="L1096" s="120"/>
      <c r="M1096" s="114" t="str">
        <f t="shared" si="1170"/>
        <v/>
      </c>
      <c r="N1096" s="29" t="str">
        <f t="shared" si="1164"/>
        <v>款</v>
      </c>
      <c r="O1096" s="29" t="str">
        <f t="shared" si="1165"/>
        <v>-</v>
      </c>
      <c r="P1096" s="29" t="str">
        <f t="shared" si="1166"/>
        <v>-</v>
      </c>
      <c r="Q1096" s="29" t="str">
        <f t="shared" si="1167"/>
        <v>-</v>
      </c>
      <c r="R1096" s="29" t="str">
        <f t="shared" si="1168"/>
        <v>-</v>
      </c>
      <c r="U1096" s="9" t="s">
        <v>1107</v>
      </c>
      <c r="V1096" s="136" t="str">
        <f t="shared" si="1115"/>
        <v/>
      </c>
      <c r="X1096" s="9">
        <f t="shared" si="1116"/>
        <v>1</v>
      </c>
      <c r="Y1096" s="9">
        <f t="shared" si="1117"/>
        <v>1</v>
      </c>
      <c r="Z1096" s="9">
        <f t="shared" si="1118"/>
        <v>1</v>
      </c>
      <c r="AA1096" s="9">
        <f t="shared" si="1119"/>
        <v>1</v>
      </c>
      <c r="AB1096" s="11" t="str">
        <f t="shared" si="1120"/>
        <v xml:space="preserve">②
</v>
      </c>
      <c r="AD1096" s="43">
        <f t="shared" si="1121"/>
        <v>0</v>
      </c>
      <c r="AE1096" s="43">
        <f t="shared" si="1122"/>
        <v>0</v>
      </c>
      <c r="AF1096" s="43">
        <f t="shared" si="1123"/>
        <v>0</v>
      </c>
      <c r="AH1096" s="12" t="str">
        <f t="shared" si="1171"/>
        <v>23款　市債</v>
      </c>
      <c r="AI1096" s="12">
        <f t="shared" si="1172"/>
        <v>0</v>
      </c>
      <c r="AJ1096" s="12">
        <f t="shared" si="1173"/>
        <v>0</v>
      </c>
      <c r="AK1096" s="12">
        <f t="shared" si="1174"/>
        <v>0</v>
      </c>
      <c r="AM1096" s="12" t="str">
        <f t="shared" si="1175"/>
        <v>23款　市債</v>
      </c>
      <c r="AP1096" s="12" t="str">
        <f t="shared" si="1176"/>
        <v>23款　市債</v>
      </c>
      <c r="AQ1096" s="9" t="str">
        <f t="shared" si="1177"/>
        <v>23款　市債</v>
      </c>
    </row>
    <row r="1097" spans="1:43" ht="26.4">
      <c r="A1097" s="90">
        <f t="shared" si="1124"/>
        <v>1090</v>
      </c>
      <c r="B1097" s="52"/>
      <c r="C1097" s="331" t="s">
        <v>414</v>
      </c>
      <c r="D1097" s="332"/>
      <c r="E1097" s="333"/>
      <c r="F1097" s="39"/>
      <c r="G1097" s="40"/>
      <c r="H1097" s="41">
        <f>SUM(H1098,H1110,H1112,H1115,H1117,H1119,H1121,H1132,H1135,H1137,H1139,H1143,H1146)</f>
        <v>147960500</v>
      </c>
      <c r="I1097" s="41">
        <f>SUM(I1098,I1110,I1112,I1115,I1117,I1119,I1121,I1132,I1135,I1137,I1139,I1143,I1146)</f>
        <v>0</v>
      </c>
      <c r="J1097" s="41">
        <f t="shared" si="1169"/>
        <v>-147960500</v>
      </c>
      <c r="K1097" s="42"/>
      <c r="L1097" s="121"/>
      <c r="M1097" s="115" t="str">
        <f t="shared" si="1170"/>
        <v/>
      </c>
      <c r="N1097" s="29" t="str">
        <f t="shared" si="1164"/>
        <v>-</v>
      </c>
      <c r="O1097" s="29" t="str">
        <f t="shared" si="1165"/>
        <v>項</v>
      </c>
      <c r="P1097" s="29" t="str">
        <f t="shared" si="1166"/>
        <v>-</v>
      </c>
      <c r="Q1097" s="29" t="str">
        <f t="shared" si="1167"/>
        <v>-</v>
      </c>
      <c r="R1097" s="29" t="str">
        <f t="shared" si="1168"/>
        <v>-</v>
      </c>
      <c r="U1097" s="9" t="s">
        <v>1107</v>
      </c>
      <c r="V1097" s="136" t="str">
        <f t="shared" si="1115"/>
        <v/>
      </c>
      <c r="X1097" s="9">
        <f t="shared" si="1116"/>
        <v>1</v>
      </c>
      <c r="Y1097" s="9">
        <f t="shared" si="1117"/>
        <v>1</v>
      </c>
      <c r="Z1097" s="9">
        <f t="shared" si="1118"/>
        <v>1</v>
      </c>
      <c r="AA1097" s="9">
        <f t="shared" si="1119"/>
        <v>1</v>
      </c>
      <c r="AB1097" s="11" t="str">
        <f t="shared" si="1120"/>
        <v xml:space="preserve">②
</v>
      </c>
      <c r="AD1097" s="43">
        <f t="shared" si="1121"/>
        <v>0</v>
      </c>
      <c r="AE1097" s="43">
        <f t="shared" si="1122"/>
        <v>0</v>
      </c>
      <c r="AF1097" s="43">
        <f t="shared" si="1123"/>
        <v>0</v>
      </c>
      <c r="AH1097" s="12" t="str">
        <f t="shared" si="1171"/>
        <v>23款　市債</v>
      </c>
      <c r="AI1097" s="12" t="str">
        <f t="shared" si="1172"/>
        <v>1項　市債</v>
      </c>
      <c r="AJ1097" s="12">
        <f t="shared" si="1173"/>
        <v>0</v>
      </c>
      <c r="AK1097" s="12" t="str">
        <f t="shared" si="1174"/>
        <v>事項</v>
      </c>
      <c r="AM1097" s="12" t="str">
        <f t="shared" si="1175"/>
        <v>23款　市債1項　市債</v>
      </c>
      <c r="AP1097" s="12" t="str">
        <f t="shared" si="1176"/>
        <v>23款　市債1項　市債</v>
      </c>
      <c r="AQ1097" s="9" t="str">
        <f t="shared" si="1177"/>
        <v>23款　市債1項　市債</v>
      </c>
    </row>
    <row r="1098" spans="1:43" ht="27" thickBot="1">
      <c r="A1098" s="149">
        <f t="shared" si="1124"/>
        <v>1091</v>
      </c>
      <c r="B1098" s="153"/>
      <c r="C1098" s="150"/>
      <c r="D1098" s="428" t="s">
        <v>415</v>
      </c>
      <c r="E1098" s="430"/>
      <c r="F1098" s="63"/>
      <c r="G1098" s="155"/>
      <c r="H1098" s="65">
        <f>SUM(H1099,H1106,H1102,H1109)</f>
        <v>1653000</v>
      </c>
      <c r="I1098" s="65">
        <f>SUM(I1099,I1106,I1102,I1109)</f>
        <v>0</v>
      </c>
      <c r="J1098" s="65">
        <f t="shared" si="1169"/>
        <v>-1653000</v>
      </c>
      <c r="K1098" s="67"/>
      <c r="L1098" s="124"/>
      <c r="M1098" s="115" t="str">
        <f t="shared" si="1170"/>
        <v/>
      </c>
      <c r="N1098" s="29" t="str">
        <f t="shared" si="1164"/>
        <v>-</v>
      </c>
      <c r="O1098" s="29" t="str">
        <f t="shared" si="1165"/>
        <v>-</v>
      </c>
      <c r="P1098" s="29" t="str">
        <f t="shared" si="1166"/>
        <v>目</v>
      </c>
      <c r="Q1098" s="29" t="str">
        <f t="shared" si="1167"/>
        <v>-</v>
      </c>
      <c r="R1098" s="29" t="str">
        <f t="shared" si="1168"/>
        <v>-</v>
      </c>
      <c r="U1098" s="9" t="s">
        <v>1107</v>
      </c>
      <c r="V1098" s="136" t="str">
        <f t="shared" si="1115"/>
        <v/>
      </c>
      <c r="X1098" s="9">
        <f t="shared" si="1116"/>
        <v>1</v>
      </c>
      <c r="Y1098" s="9">
        <f t="shared" si="1117"/>
        <v>1</v>
      </c>
      <c r="Z1098" s="9">
        <f t="shared" si="1118"/>
        <v>1</v>
      </c>
      <c r="AA1098" s="9">
        <f t="shared" si="1119"/>
        <v>1</v>
      </c>
      <c r="AB1098" s="11" t="str">
        <f t="shared" si="1120"/>
        <v xml:space="preserve">②
</v>
      </c>
      <c r="AD1098" s="43">
        <f t="shared" si="1121"/>
        <v>5.5</v>
      </c>
      <c r="AE1098" s="43">
        <f t="shared" si="1122"/>
        <v>0</v>
      </c>
      <c r="AF1098" s="43">
        <f t="shared" si="1123"/>
        <v>0</v>
      </c>
      <c r="AH1098" s="12" t="str">
        <f t="shared" si="1171"/>
        <v>23款　市債</v>
      </c>
      <c r="AI1098" s="12" t="str">
        <f t="shared" si="1172"/>
        <v>1項　市債</v>
      </c>
      <c r="AJ1098" s="12" t="str">
        <f t="shared" si="1173"/>
        <v>1目　総務債</v>
      </c>
      <c r="AK1098" s="12">
        <f t="shared" si="1174"/>
        <v>0</v>
      </c>
      <c r="AM1098" s="12" t="str">
        <f t="shared" si="1175"/>
        <v>23款　市債1項　市債1目　総務債</v>
      </c>
      <c r="AP1098" s="12" t="str">
        <f t="shared" si="1176"/>
        <v>23款　市債1項　市債1目　総務債</v>
      </c>
      <c r="AQ1098" s="9" t="str">
        <f t="shared" si="1177"/>
        <v>23款　市債1項　市債1目　総務債</v>
      </c>
    </row>
    <row r="1099" spans="1:43" ht="26.4">
      <c r="A1099" s="148">
        <f t="shared" si="1124"/>
        <v>1092</v>
      </c>
      <c r="B1099" s="45"/>
      <c r="C1099" s="45"/>
      <c r="D1099" s="45"/>
      <c r="E1099" s="108" t="s">
        <v>416</v>
      </c>
      <c r="F1099" s="108" t="s">
        <v>727</v>
      </c>
      <c r="G1099" s="94"/>
      <c r="H1099" s="51">
        <f>SUM(H1100:H1101)</f>
        <v>946000</v>
      </c>
      <c r="I1099" s="51">
        <f>SUM(I1100:I1101)</f>
        <v>0</v>
      </c>
      <c r="J1099" s="51">
        <f t="shared" si="1169"/>
        <v>-946000</v>
      </c>
      <c r="K1099" s="92"/>
      <c r="L1099" s="122"/>
      <c r="M1099" s="115" t="str">
        <f t="shared" si="1170"/>
        <v/>
      </c>
      <c r="N1099" s="29" t="str">
        <f t="shared" si="1164"/>
        <v>-</v>
      </c>
      <c r="O1099" s="29" t="str">
        <f t="shared" si="1165"/>
        <v>-</v>
      </c>
      <c r="P1099" s="29" t="str">
        <f t="shared" si="1166"/>
        <v>-</v>
      </c>
      <c r="Q1099" s="29" t="str">
        <f t="shared" si="1167"/>
        <v>節</v>
      </c>
      <c r="R1099" s="29" t="str">
        <f t="shared" si="1168"/>
        <v>事項</v>
      </c>
      <c r="U1099" s="9" t="s">
        <v>1107</v>
      </c>
      <c r="V1099" s="136" t="str">
        <f t="shared" si="1115"/>
        <v/>
      </c>
      <c r="X1099" s="9">
        <f t="shared" si="1116"/>
        <v>1</v>
      </c>
      <c r="Y1099" s="9">
        <f t="shared" si="1117"/>
        <v>1</v>
      </c>
      <c r="Z1099" s="9">
        <f t="shared" si="1118"/>
        <v>1</v>
      </c>
      <c r="AA1099" s="9">
        <f t="shared" si="1119"/>
        <v>1</v>
      </c>
      <c r="AB1099" s="11" t="str">
        <f t="shared" si="1120"/>
        <v xml:space="preserve">②
</v>
      </c>
      <c r="AD1099" s="43">
        <f t="shared" si="1121"/>
        <v>0</v>
      </c>
      <c r="AE1099" s="43">
        <f t="shared" si="1122"/>
        <v>12.5</v>
      </c>
      <c r="AF1099" s="43">
        <f t="shared" si="1123"/>
        <v>13</v>
      </c>
      <c r="AH1099" s="12" t="str">
        <f t="shared" ref="AH1099:AH1100" si="1180">IF(N1099="款",B1099,AH1098)</f>
        <v>23款　市債</v>
      </c>
      <c r="AI1099" s="12" t="str">
        <f t="shared" ref="AI1099:AI1100" si="1181">IF(AH1098=AH1099,IF(O1099="項",C1099,AI1098),0)</f>
        <v>1項　市債</v>
      </c>
      <c r="AJ1099" s="12" t="str">
        <f t="shared" ref="AJ1099:AJ1100" si="1182">IF(AI1098=AI1099,IF(P1099="目",D1099,AJ1098),0)</f>
        <v>1目　総務債</v>
      </c>
      <c r="AK1099" s="12" t="str">
        <f t="shared" ref="AK1099:AK1100" si="1183">IF(AJ1098=AJ1099,IF(Q1099="節",E1099,"事項"),0)</f>
        <v>1節　市民生活推進事業資金</v>
      </c>
      <c r="AM1099" s="12" t="str">
        <f t="shared" ref="AM1099:AM1100" si="1184">IF(AI1099=0,AH1099,IF(AJ1099=0,CONCATENATE(AH1099,AI1099),IF(AK1099=0,CONCATENATE(AH1099,AI1099,AJ1099),IF(AK1099="事項",0,CONCATENATE(AH1099,AI1099,AJ1099,AK1099)))))</f>
        <v>23款　市債1項　市債1目　総務債1節　市民生活推進事業資金</v>
      </c>
      <c r="AP1099" s="12" t="str">
        <f t="shared" ref="AP1099:AP1100" si="1185">IF(AM1099=0,AP1098,AM1099)</f>
        <v>23款　市債1項　市債1目　総務債1節　市民生活推進事業資金</v>
      </c>
      <c r="AQ1099" s="9" t="str">
        <f t="shared" ref="AQ1099:AQ1100" si="1186">CONCATENATE(AP1099,V1099)</f>
        <v>23款　市債1項　市債1目　総務債1節　市民生活推進事業資金</v>
      </c>
    </row>
    <row r="1100" spans="1:43" ht="26.4">
      <c r="A1100" s="90">
        <f t="shared" si="1124"/>
        <v>1093</v>
      </c>
      <c r="B1100" s="45"/>
      <c r="C1100" s="45"/>
      <c r="D1100" s="45"/>
      <c r="E1100" s="107"/>
      <c r="F1100" s="107"/>
      <c r="G1100" s="47" t="s">
        <v>168</v>
      </c>
      <c r="H1100" s="41">
        <v>764000</v>
      </c>
      <c r="I1100" s="41"/>
      <c r="J1100" s="41">
        <f t="shared" si="1169"/>
        <v>-764000</v>
      </c>
      <c r="K1100" s="42"/>
      <c r="L1100" s="121"/>
      <c r="M1100" s="115" t="str">
        <f t="shared" si="1170"/>
        <v/>
      </c>
      <c r="N1100" s="29" t="str">
        <f t="shared" si="1164"/>
        <v>-</v>
      </c>
      <c r="O1100" s="29" t="str">
        <f t="shared" si="1165"/>
        <v>-</v>
      </c>
      <c r="P1100" s="29" t="str">
        <f t="shared" si="1166"/>
        <v>-</v>
      </c>
      <c r="Q1100" s="29" t="str">
        <f t="shared" si="1167"/>
        <v>-</v>
      </c>
      <c r="R1100" s="29" t="str">
        <f t="shared" si="1168"/>
        <v>-</v>
      </c>
      <c r="U1100" s="9" t="s">
        <v>1107</v>
      </c>
      <c r="V1100" s="136" t="str">
        <f t="shared" si="1115"/>
        <v>危機管理室</v>
      </c>
      <c r="X1100" s="9">
        <f t="shared" si="1116"/>
        <v>1</v>
      </c>
      <c r="Y1100" s="9">
        <f t="shared" si="1117"/>
        <v>1</v>
      </c>
      <c r="Z1100" s="9">
        <f t="shared" si="1118"/>
        <v>1</v>
      </c>
      <c r="AA1100" s="9">
        <f t="shared" si="1119"/>
        <v>1</v>
      </c>
      <c r="AB1100" s="11" t="str">
        <f t="shared" si="1120"/>
        <v xml:space="preserve">②
</v>
      </c>
      <c r="AD1100" s="43">
        <f t="shared" si="1121"/>
        <v>0</v>
      </c>
      <c r="AE1100" s="43">
        <f t="shared" si="1122"/>
        <v>0</v>
      </c>
      <c r="AF1100" s="43">
        <f t="shared" si="1123"/>
        <v>0</v>
      </c>
      <c r="AH1100" s="12" t="str">
        <f t="shared" si="1180"/>
        <v>23款　市債</v>
      </c>
      <c r="AI1100" s="12" t="str">
        <f t="shared" si="1181"/>
        <v>1項　市債</v>
      </c>
      <c r="AJ1100" s="12" t="str">
        <f t="shared" si="1182"/>
        <v>1目　総務債</v>
      </c>
      <c r="AK1100" s="12" t="str">
        <f t="shared" si="1183"/>
        <v>事項</v>
      </c>
      <c r="AM1100" s="12">
        <f t="shared" si="1184"/>
        <v>0</v>
      </c>
      <c r="AP1100" s="12" t="str">
        <f t="shared" si="1185"/>
        <v>23款　市債1項　市債1目　総務債1節　市民生活推進事業資金</v>
      </c>
      <c r="AQ1100" s="9" t="str">
        <f t="shared" si="1186"/>
        <v>23款　市債1項　市債1目　総務債1節　市民生活推進事業資金危機管理室</v>
      </c>
    </row>
    <row r="1101" spans="1:43" ht="26.4">
      <c r="A1101" s="90">
        <f t="shared" ref="A1101:A1151" si="1187">A1100+1</f>
        <v>1094</v>
      </c>
      <c r="B1101" s="45"/>
      <c r="C1101" s="45"/>
      <c r="D1101" s="45"/>
      <c r="E1101" s="107"/>
      <c r="F1101" s="107"/>
      <c r="G1101" s="47" t="s">
        <v>86</v>
      </c>
      <c r="H1101" s="41">
        <v>182000</v>
      </c>
      <c r="I1101" s="41"/>
      <c r="J1101" s="41">
        <f t="shared" si="1169"/>
        <v>-182000</v>
      </c>
      <c r="K1101" s="42"/>
      <c r="L1101" s="121"/>
      <c r="M1101" s="115" t="str">
        <f t="shared" si="1170"/>
        <v/>
      </c>
      <c r="N1101" s="29" t="str">
        <f t="shared" si="1164"/>
        <v>-</v>
      </c>
      <c r="O1101" s="29" t="str">
        <f t="shared" si="1165"/>
        <v>-</v>
      </c>
      <c r="P1101" s="29" t="str">
        <f t="shared" si="1166"/>
        <v>-</v>
      </c>
      <c r="Q1101" s="29" t="str">
        <f t="shared" si="1167"/>
        <v>-</v>
      </c>
      <c r="R1101" s="29" t="str">
        <f t="shared" si="1168"/>
        <v>-</v>
      </c>
      <c r="U1101" s="9" t="s">
        <v>1107</v>
      </c>
      <c r="V1101" s="136" t="str">
        <f t="shared" ref="V1101:V1151" si="1188">IF(G1101&lt;&gt;"",G1101,"")</f>
        <v>市民局</v>
      </c>
      <c r="X1101" s="9">
        <f t="shared" ref="X1101:X1151" si="1189">IF(LENB(D1101)/2&gt;13.5,2,1)</f>
        <v>1</v>
      </c>
      <c r="Y1101" s="9">
        <f t="shared" ref="Y1101:Y1151" si="1190">IF(LENB(E1101)/2&gt;26.5,3,IF(LENB(E1101)/2&gt;13.5,2,1))</f>
        <v>1</v>
      </c>
      <c r="Z1101" s="9">
        <f t="shared" ref="Z1101:Z1151" si="1191">IF(LENB(F1101)/2&gt;51,4,IF(LENB(F1101)/2&gt;34,3,IF(LENB(F1101)/2&gt;17,2,1)))</f>
        <v>1</v>
      </c>
      <c r="AA1101" s="9">
        <f t="shared" ref="AA1101:AA1151" si="1192">MAX(X1101:Z1101)</f>
        <v>1</v>
      </c>
      <c r="AB1101" s="11" t="str">
        <f t="shared" ref="AB1101:AB1151" si="1193">IF(AA1101=4,"⑤"&amp;CHAR(10)&amp;CHAR(10)&amp;CHAR(10)&amp;CHAR(10),IF(AA1101=3,"④"&amp;CHAR(10)&amp;CHAR(10)&amp;CHAR(10),IF(AA1101=2,"③"&amp;CHAR(10)&amp;CHAR(10),"②"&amp;CHAR(10))))</f>
        <v xml:space="preserve">②
</v>
      </c>
      <c r="AD1101" s="43">
        <f t="shared" ref="AD1101:AD1151" si="1194">LENB(D1101)/2</f>
        <v>0</v>
      </c>
      <c r="AE1101" s="43">
        <f t="shared" ref="AE1101:AE1151" si="1195">LENB(E1101)/2</f>
        <v>0</v>
      </c>
      <c r="AF1101" s="43">
        <f t="shared" ref="AF1101:AF1151" si="1196">LENB(F1101)/2</f>
        <v>0</v>
      </c>
      <c r="AH1101" s="12" t="str">
        <f t="shared" ref="AH1101:AH1151" si="1197">IF(N1101="款",B1101,AH1100)</f>
        <v>23款　市債</v>
      </c>
      <c r="AI1101" s="12" t="str">
        <f t="shared" ref="AI1101:AI1151" si="1198">IF(AH1100=AH1101,IF(O1101="項",C1101,AI1100),0)</f>
        <v>1項　市債</v>
      </c>
      <c r="AJ1101" s="12" t="str">
        <f t="shared" ref="AJ1101:AJ1151" si="1199">IF(AI1100=AI1101,IF(P1101="目",D1101,AJ1100),0)</f>
        <v>1目　総務債</v>
      </c>
      <c r="AK1101" s="12" t="str">
        <f t="shared" ref="AK1101:AK1151" si="1200">IF(AJ1100=AJ1101,IF(Q1101="節",E1101,"事項"),0)</f>
        <v>事項</v>
      </c>
      <c r="AM1101" s="12">
        <f t="shared" ref="AM1101:AM1151" si="1201">IF(AI1101=0,AH1101,IF(AJ1101=0,CONCATENATE(AH1101,AI1101),IF(AK1101=0,CONCATENATE(AH1101,AI1101,AJ1101),IF(AK1101="事項",0,CONCATENATE(AH1101,AI1101,AJ1101,AK1101)))))</f>
        <v>0</v>
      </c>
      <c r="AP1101" s="12" t="str">
        <f t="shared" ref="AP1101:AP1151" si="1202">IF(AM1101=0,AP1100,AM1101)</f>
        <v>23款　市債1項　市債1目　総務債1節　市民生活推進事業資金</v>
      </c>
      <c r="AQ1101" s="9" t="str">
        <f t="shared" ref="AQ1101:AQ1151" si="1203">CONCATENATE(AP1101,V1101)</f>
        <v>23款　市債1項　市債1目　総務債1節　市民生活推進事業資金市民局</v>
      </c>
    </row>
    <row r="1102" spans="1:43" ht="26.4">
      <c r="A1102" s="90">
        <f t="shared" si="1187"/>
        <v>1095</v>
      </c>
      <c r="B1102" s="45"/>
      <c r="C1102" s="45"/>
      <c r="D1102" s="45"/>
      <c r="E1102" s="107" t="s">
        <v>1223</v>
      </c>
      <c r="F1102" s="107" t="s">
        <v>728</v>
      </c>
      <c r="G1102" s="47"/>
      <c r="H1102" s="41">
        <f>SUM(H1103:H1105)</f>
        <v>707000</v>
      </c>
      <c r="I1102" s="41">
        <f>SUM(I1103:I1105)</f>
        <v>0</v>
      </c>
      <c r="J1102" s="41">
        <f>+I1102-H1102</f>
        <v>-707000</v>
      </c>
      <c r="K1102" s="42"/>
      <c r="L1102" s="121"/>
      <c r="M1102" s="115" t="str">
        <f>IF(AND(I1102&lt;&gt;0,H1102=0),"○","")</f>
        <v/>
      </c>
      <c r="N1102" s="29" t="str">
        <f t="shared" si="1164"/>
        <v>-</v>
      </c>
      <c r="O1102" s="29" t="str">
        <f t="shared" si="1165"/>
        <v>-</v>
      </c>
      <c r="P1102" s="29" t="str">
        <f t="shared" si="1166"/>
        <v>-</v>
      </c>
      <c r="Q1102" s="29" t="str">
        <f t="shared" si="1167"/>
        <v>節</v>
      </c>
      <c r="R1102" s="29" t="str">
        <f t="shared" si="1168"/>
        <v>事項</v>
      </c>
      <c r="U1102" s="9" t="s">
        <v>1107</v>
      </c>
      <c r="V1102" s="136" t="str">
        <f t="shared" si="1188"/>
        <v/>
      </c>
      <c r="X1102" s="9">
        <f t="shared" si="1189"/>
        <v>1</v>
      </c>
      <c r="Y1102" s="9">
        <f t="shared" si="1190"/>
        <v>1</v>
      </c>
      <c r="Z1102" s="9">
        <f t="shared" si="1191"/>
        <v>1</v>
      </c>
      <c r="AA1102" s="9">
        <f t="shared" si="1192"/>
        <v>1</v>
      </c>
      <c r="AB1102" s="11" t="str">
        <f t="shared" si="1193"/>
        <v xml:space="preserve">②
</v>
      </c>
      <c r="AD1102" s="43">
        <f t="shared" si="1194"/>
        <v>0</v>
      </c>
      <c r="AE1102" s="43">
        <f t="shared" si="1195"/>
        <v>12.5</v>
      </c>
      <c r="AF1102" s="43">
        <f t="shared" si="1196"/>
        <v>13</v>
      </c>
      <c r="AH1102" s="12" t="str">
        <f t="shared" si="1197"/>
        <v>23款　市債</v>
      </c>
      <c r="AI1102" s="12" t="str">
        <f t="shared" si="1198"/>
        <v>1項　市債</v>
      </c>
      <c r="AJ1102" s="12" t="str">
        <f t="shared" si="1199"/>
        <v>1目　総務債</v>
      </c>
      <c r="AK1102" s="12" t="str">
        <f t="shared" si="1200"/>
        <v>2節　各所施設整備事業資金</v>
      </c>
      <c r="AM1102" s="12" t="str">
        <f t="shared" si="1201"/>
        <v>23款　市債1項　市債1目　総務債2節　各所施設整備事業資金</v>
      </c>
      <c r="AP1102" s="12" t="str">
        <f t="shared" si="1202"/>
        <v>23款　市債1項　市債1目　総務債2節　各所施設整備事業資金</v>
      </c>
      <c r="AQ1102" s="9" t="str">
        <f t="shared" si="1203"/>
        <v>23款　市債1項　市債1目　総務債2節　各所施設整備事業資金</v>
      </c>
    </row>
    <row r="1103" spans="1:43" ht="26.4">
      <c r="A1103" s="148">
        <f t="shared" si="1187"/>
        <v>1096</v>
      </c>
      <c r="B1103" s="45"/>
      <c r="C1103" s="45"/>
      <c r="D1103" s="45"/>
      <c r="E1103" s="108"/>
      <c r="F1103" s="108"/>
      <c r="G1103" s="94" t="s">
        <v>493</v>
      </c>
      <c r="H1103" s="51">
        <v>31000</v>
      </c>
      <c r="I1103" s="51"/>
      <c r="J1103" s="51">
        <f>+I1103-H1103</f>
        <v>-31000</v>
      </c>
      <c r="K1103" s="92"/>
      <c r="L1103" s="122"/>
      <c r="M1103" s="115" t="str">
        <f>IF(AND(I1103&lt;&gt;0,H1103=0),"○","")</f>
        <v/>
      </c>
      <c r="N1103" s="29" t="str">
        <f t="shared" si="1164"/>
        <v>-</v>
      </c>
      <c r="O1103" s="29" t="str">
        <f t="shared" si="1165"/>
        <v>-</v>
      </c>
      <c r="P1103" s="29" t="str">
        <f t="shared" si="1166"/>
        <v>-</v>
      </c>
      <c r="Q1103" s="29" t="str">
        <f t="shared" si="1167"/>
        <v>-</v>
      </c>
      <c r="R1103" s="29" t="str">
        <f t="shared" si="1168"/>
        <v>-</v>
      </c>
      <c r="U1103" s="9" t="s">
        <v>1107</v>
      </c>
      <c r="V1103" s="136" t="str">
        <f t="shared" si="1188"/>
        <v>人事室</v>
      </c>
      <c r="X1103" s="9">
        <f t="shared" si="1189"/>
        <v>1</v>
      </c>
      <c r="Y1103" s="9">
        <f t="shared" si="1190"/>
        <v>1</v>
      </c>
      <c r="Z1103" s="9">
        <f t="shared" si="1191"/>
        <v>1</v>
      </c>
      <c r="AA1103" s="9">
        <f t="shared" si="1192"/>
        <v>1</v>
      </c>
      <c r="AB1103" s="11" t="str">
        <f t="shared" si="1193"/>
        <v xml:space="preserve">②
</v>
      </c>
      <c r="AD1103" s="43">
        <f t="shared" si="1194"/>
        <v>0</v>
      </c>
      <c r="AE1103" s="43">
        <f t="shared" si="1195"/>
        <v>0</v>
      </c>
      <c r="AF1103" s="43">
        <f t="shared" si="1196"/>
        <v>0</v>
      </c>
      <c r="AH1103" s="12" t="str">
        <f t="shared" si="1197"/>
        <v>23款　市債</v>
      </c>
      <c r="AI1103" s="12" t="str">
        <f t="shared" si="1198"/>
        <v>1項　市債</v>
      </c>
      <c r="AJ1103" s="12" t="str">
        <f t="shared" si="1199"/>
        <v>1目　総務債</v>
      </c>
      <c r="AK1103" s="12" t="str">
        <f t="shared" si="1200"/>
        <v>事項</v>
      </c>
      <c r="AM1103" s="12">
        <f t="shared" si="1201"/>
        <v>0</v>
      </c>
      <c r="AP1103" s="12" t="str">
        <f t="shared" si="1202"/>
        <v>23款　市債1項　市債1目　総務債2節　各所施設整備事業資金</v>
      </c>
      <c r="AQ1103" s="9" t="str">
        <f t="shared" si="1203"/>
        <v>23款　市債1項　市債1目　総務債2節　各所施設整備事業資金人事室</v>
      </c>
    </row>
    <row r="1104" spans="1:43" ht="26.4">
      <c r="A1104" s="148">
        <f t="shared" si="1187"/>
        <v>1097</v>
      </c>
      <c r="B1104" s="45"/>
      <c r="C1104" s="45"/>
      <c r="D1104" s="45"/>
      <c r="E1104" s="108"/>
      <c r="F1104" s="108"/>
      <c r="G1104" s="94" t="s">
        <v>495</v>
      </c>
      <c r="H1104" s="51">
        <v>468000</v>
      </c>
      <c r="I1104" s="51"/>
      <c r="J1104" s="51">
        <f>+I1104-H1104</f>
        <v>-468000</v>
      </c>
      <c r="K1104" s="92"/>
      <c r="L1104" s="122"/>
      <c r="M1104" s="115" t="str">
        <f>IF(AND(I1104&lt;&gt;0,H1104=0),"○","")</f>
        <v/>
      </c>
      <c r="N1104" s="29" t="str">
        <f t="shared" si="1164"/>
        <v>-</v>
      </c>
      <c r="O1104" s="29" t="str">
        <f t="shared" si="1165"/>
        <v>-</v>
      </c>
      <c r="P1104" s="29" t="str">
        <f t="shared" si="1166"/>
        <v>-</v>
      </c>
      <c r="Q1104" s="29" t="str">
        <f t="shared" si="1167"/>
        <v>-</v>
      </c>
      <c r="R1104" s="29" t="str">
        <f t="shared" si="1168"/>
        <v>-</v>
      </c>
      <c r="U1104" s="9" t="s">
        <v>1107</v>
      </c>
      <c r="V1104" s="136" t="str">
        <f t="shared" si="1188"/>
        <v>総務局</v>
      </c>
      <c r="X1104" s="9">
        <f t="shared" si="1189"/>
        <v>1</v>
      </c>
      <c r="Y1104" s="9">
        <f t="shared" si="1190"/>
        <v>1</v>
      </c>
      <c r="Z1104" s="9">
        <f t="shared" si="1191"/>
        <v>1</v>
      </c>
      <c r="AA1104" s="9">
        <f t="shared" si="1192"/>
        <v>1</v>
      </c>
      <c r="AB1104" s="11" t="str">
        <f t="shared" si="1193"/>
        <v xml:space="preserve">②
</v>
      </c>
      <c r="AD1104" s="43">
        <f t="shared" si="1194"/>
        <v>0</v>
      </c>
      <c r="AE1104" s="43">
        <f t="shared" si="1195"/>
        <v>0</v>
      </c>
      <c r="AF1104" s="43">
        <f t="shared" si="1196"/>
        <v>0</v>
      </c>
      <c r="AH1104" s="12" t="str">
        <f t="shared" si="1197"/>
        <v>23款　市債</v>
      </c>
      <c r="AI1104" s="12" t="str">
        <f t="shared" si="1198"/>
        <v>1項　市債</v>
      </c>
      <c r="AJ1104" s="12" t="str">
        <f t="shared" si="1199"/>
        <v>1目　総務債</v>
      </c>
      <c r="AK1104" s="12" t="str">
        <f t="shared" si="1200"/>
        <v>事項</v>
      </c>
      <c r="AM1104" s="12">
        <f t="shared" si="1201"/>
        <v>0</v>
      </c>
      <c r="AP1104" s="12" t="str">
        <f t="shared" si="1202"/>
        <v>23款　市債1項　市債1目　総務債2節　各所施設整備事業資金</v>
      </c>
      <c r="AQ1104" s="9" t="str">
        <f t="shared" si="1203"/>
        <v>23款　市債1項　市債1目　総務債2節　各所施設整備事業資金総務局</v>
      </c>
    </row>
    <row r="1105" spans="1:43" ht="26.4">
      <c r="A1105" s="148">
        <f t="shared" si="1187"/>
        <v>1098</v>
      </c>
      <c r="B1105" s="45"/>
      <c r="C1105" s="45"/>
      <c r="D1105" s="45"/>
      <c r="E1105" s="108"/>
      <c r="F1105" s="108"/>
      <c r="G1105" s="94" t="s">
        <v>675</v>
      </c>
      <c r="H1105" s="51">
        <v>208000</v>
      </c>
      <c r="I1105" s="51"/>
      <c r="J1105" s="51">
        <f>+I1105-H1105</f>
        <v>-208000</v>
      </c>
      <c r="K1105" s="92"/>
      <c r="L1105" s="122"/>
      <c r="M1105" s="115" t="str">
        <f>IF(AND(I1105&lt;&gt;0,H1105=0),"○","")</f>
        <v/>
      </c>
      <c r="N1105" s="29" t="str">
        <f t="shared" si="1164"/>
        <v>-</v>
      </c>
      <c r="O1105" s="29" t="str">
        <f t="shared" si="1165"/>
        <v>-</v>
      </c>
      <c r="P1105" s="29" t="str">
        <f t="shared" si="1166"/>
        <v>-</v>
      </c>
      <c r="Q1105" s="29" t="str">
        <f t="shared" si="1167"/>
        <v>-</v>
      </c>
      <c r="R1105" s="29" t="str">
        <f t="shared" si="1168"/>
        <v>-</v>
      </c>
      <c r="U1105" s="9" t="s">
        <v>1107</v>
      </c>
      <c r="V1105" s="136" t="str">
        <f t="shared" si="1188"/>
        <v>市会事務局</v>
      </c>
      <c r="X1105" s="9">
        <f t="shared" si="1189"/>
        <v>1</v>
      </c>
      <c r="Y1105" s="9">
        <f t="shared" si="1190"/>
        <v>1</v>
      </c>
      <c r="Z1105" s="9">
        <f t="shared" si="1191"/>
        <v>1</v>
      </c>
      <c r="AA1105" s="9">
        <f t="shared" si="1192"/>
        <v>1</v>
      </c>
      <c r="AB1105" s="11" t="str">
        <f t="shared" si="1193"/>
        <v xml:space="preserve">②
</v>
      </c>
      <c r="AD1105" s="43">
        <f t="shared" si="1194"/>
        <v>0</v>
      </c>
      <c r="AE1105" s="43">
        <f t="shared" si="1195"/>
        <v>0</v>
      </c>
      <c r="AF1105" s="43">
        <f t="shared" si="1196"/>
        <v>0</v>
      </c>
      <c r="AH1105" s="12" t="str">
        <f t="shared" si="1197"/>
        <v>23款　市債</v>
      </c>
      <c r="AI1105" s="12" t="str">
        <f t="shared" si="1198"/>
        <v>1項　市債</v>
      </c>
      <c r="AJ1105" s="12" t="str">
        <f t="shared" si="1199"/>
        <v>1目　総務債</v>
      </c>
      <c r="AK1105" s="12" t="str">
        <f t="shared" si="1200"/>
        <v>事項</v>
      </c>
      <c r="AM1105" s="12">
        <f t="shared" si="1201"/>
        <v>0</v>
      </c>
      <c r="AP1105" s="12" t="str">
        <f t="shared" si="1202"/>
        <v>23款　市債1項　市債1目　総務債2節　各所施設整備事業資金</v>
      </c>
      <c r="AQ1105" s="9" t="str">
        <f t="shared" si="1203"/>
        <v>23款　市債1項　市債1目　総務債2節　各所施設整備事業資金市会事務局</v>
      </c>
    </row>
    <row r="1106" spans="1:43" ht="27" customHeight="1">
      <c r="A1106" s="90">
        <f t="shared" si="1187"/>
        <v>1099</v>
      </c>
      <c r="B1106" s="45"/>
      <c r="C1106" s="45"/>
      <c r="D1106" s="45"/>
      <c r="E1106" s="108" t="s">
        <v>1224</v>
      </c>
      <c r="F1106" s="107" t="s">
        <v>1225</v>
      </c>
      <c r="G1106" s="47"/>
      <c r="H1106" s="41">
        <f>SUM(H1107:H1108)</f>
        <v>0</v>
      </c>
      <c r="I1106" s="41">
        <f>SUM(I1107:I1108)</f>
        <v>0</v>
      </c>
      <c r="J1106" s="41">
        <f t="shared" si="1169"/>
        <v>0</v>
      </c>
      <c r="K1106" s="42"/>
      <c r="L1106" s="121"/>
      <c r="M1106" s="115" t="str">
        <f t="shared" si="1170"/>
        <v/>
      </c>
      <c r="N1106" s="29" t="str">
        <f t="shared" si="1164"/>
        <v>-</v>
      </c>
      <c r="O1106" s="29" t="str">
        <f t="shared" si="1165"/>
        <v>-</v>
      </c>
      <c r="P1106" s="29" t="str">
        <f t="shared" si="1166"/>
        <v>-</v>
      </c>
      <c r="Q1106" s="29" t="str">
        <f t="shared" si="1167"/>
        <v>節</v>
      </c>
      <c r="R1106" s="29" t="str">
        <f t="shared" si="1168"/>
        <v>事項</v>
      </c>
      <c r="U1106" s="9" t="s">
        <v>1107</v>
      </c>
      <c r="V1106" s="136" t="str">
        <f t="shared" si="1188"/>
        <v/>
      </c>
      <c r="X1106" s="9">
        <f t="shared" si="1189"/>
        <v>1</v>
      </c>
      <c r="Y1106" s="9">
        <f t="shared" si="1190"/>
        <v>2</v>
      </c>
      <c r="Z1106" s="9">
        <f t="shared" si="1191"/>
        <v>1</v>
      </c>
      <c r="AA1106" s="9">
        <f t="shared" si="1192"/>
        <v>2</v>
      </c>
      <c r="AB1106" s="11" t="str">
        <f t="shared" si="1193"/>
        <v xml:space="preserve">③
</v>
      </c>
      <c r="AD1106" s="43">
        <f t="shared" si="1194"/>
        <v>0</v>
      </c>
      <c r="AE1106" s="43">
        <f t="shared" si="1195"/>
        <v>14</v>
      </c>
      <c r="AF1106" s="43">
        <f t="shared" si="1196"/>
        <v>17</v>
      </c>
      <c r="AH1106" s="12" t="str">
        <f t="shared" si="1197"/>
        <v>23款　市債</v>
      </c>
      <c r="AI1106" s="12" t="str">
        <f t="shared" si="1198"/>
        <v>1項　市債</v>
      </c>
      <c r="AJ1106" s="12" t="str">
        <f t="shared" si="1199"/>
        <v>1目　総務債</v>
      </c>
      <c r="AK1106" s="12" t="str">
        <f t="shared" si="1200"/>
        <v>（区まちづくり推進事業資金）</v>
      </c>
      <c r="AM1106" s="12" t="str">
        <f t="shared" si="1201"/>
        <v>23款　市債1項　市債1目　総務債（区まちづくり推進事業資金）</v>
      </c>
      <c r="AP1106" s="12" t="str">
        <f t="shared" si="1202"/>
        <v>23款　市債1項　市債1目　総務債（区まちづくり推進事業資金）</v>
      </c>
      <c r="AQ1106" s="9" t="str">
        <f t="shared" si="1203"/>
        <v>23款　市債1項　市債1目　総務債（区まちづくり推進事業資金）</v>
      </c>
    </row>
    <row r="1107" spans="1:43" ht="26.4">
      <c r="A1107" s="90">
        <f t="shared" si="1187"/>
        <v>1100</v>
      </c>
      <c r="B1107" s="45"/>
      <c r="C1107" s="45"/>
      <c r="D1107" s="45"/>
      <c r="E1107" s="107"/>
      <c r="F1107" s="107"/>
      <c r="G1107" s="47" t="s">
        <v>947</v>
      </c>
      <c r="H1107" s="41">
        <v>0</v>
      </c>
      <c r="I1107" s="41"/>
      <c r="J1107" s="41">
        <f t="shared" si="1169"/>
        <v>0</v>
      </c>
      <c r="K1107" s="42"/>
      <c r="L1107" s="121"/>
      <c r="M1107" s="115" t="str">
        <f t="shared" si="1170"/>
        <v/>
      </c>
      <c r="N1107" s="29" t="str">
        <f t="shared" si="1164"/>
        <v>-</v>
      </c>
      <c r="O1107" s="29" t="str">
        <f t="shared" si="1165"/>
        <v>-</v>
      </c>
      <c r="P1107" s="29" t="str">
        <f t="shared" si="1166"/>
        <v>-</v>
      </c>
      <c r="Q1107" s="29" t="str">
        <f t="shared" si="1167"/>
        <v>-</v>
      </c>
      <c r="R1107" s="29" t="str">
        <f t="shared" si="1168"/>
        <v>-</v>
      </c>
      <c r="U1107" s="9" t="s">
        <v>1107</v>
      </c>
      <c r="V1107" s="136" t="str">
        <f t="shared" si="1188"/>
        <v>平野区役所</v>
      </c>
      <c r="X1107" s="9">
        <f t="shared" si="1189"/>
        <v>1</v>
      </c>
      <c r="Y1107" s="9">
        <f t="shared" si="1190"/>
        <v>1</v>
      </c>
      <c r="Z1107" s="9">
        <f t="shared" si="1191"/>
        <v>1</v>
      </c>
      <c r="AA1107" s="9">
        <f t="shared" si="1192"/>
        <v>1</v>
      </c>
      <c r="AB1107" s="11" t="str">
        <f t="shared" si="1193"/>
        <v xml:space="preserve">②
</v>
      </c>
      <c r="AD1107" s="43">
        <f t="shared" si="1194"/>
        <v>0</v>
      </c>
      <c r="AE1107" s="43">
        <f t="shared" si="1195"/>
        <v>0</v>
      </c>
      <c r="AF1107" s="43">
        <f t="shared" si="1196"/>
        <v>0</v>
      </c>
      <c r="AH1107" s="12" t="str">
        <f t="shared" si="1197"/>
        <v>23款　市債</v>
      </c>
      <c r="AI1107" s="12" t="str">
        <f t="shared" si="1198"/>
        <v>1項　市債</v>
      </c>
      <c r="AJ1107" s="12" t="str">
        <f t="shared" si="1199"/>
        <v>1目　総務債</v>
      </c>
      <c r="AK1107" s="12" t="str">
        <f t="shared" si="1200"/>
        <v>事項</v>
      </c>
      <c r="AM1107" s="12">
        <f t="shared" si="1201"/>
        <v>0</v>
      </c>
      <c r="AP1107" s="12" t="str">
        <f t="shared" si="1202"/>
        <v>23款　市債1項　市債1目　総務債（区まちづくり推進事業資金）</v>
      </c>
      <c r="AQ1107" s="9" t="str">
        <f t="shared" si="1203"/>
        <v>23款　市債1項　市債1目　総務債（区まちづくり推進事業資金）平野区役所</v>
      </c>
    </row>
    <row r="1108" spans="1:43" ht="26.4">
      <c r="A1108" s="90">
        <f t="shared" si="1187"/>
        <v>1101</v>
      </c>
      <c r="B1108" s="45"/>
      <c r="C1108" s="45"/>
      <c r="D1108" s="45"/>
      <c r="E1108" s="107"/>
      <c r="F1108" s="107"/>
      <c r="G1108" s="47" t="s">
        <v>639</v>
      </c>
      <c r="H1108" s="41">
        <v>0</v>
      </c>
      <c r="I1108" s="41"/>
      <c r="J1108" s="41">
        <f t="shared" si="1169"/>
        <v>0</v>
      </c>
      <c r="K1108" s="42"/>
      <c r="L1108" s="121"/>
      <c r="M1108" s="115" t="str">
        <f t="shared" si="1170"/>
        <v/>
      </c>
      <c r="N1108" s="29" t="str">
        <f t="shared" si="1164"/>
        <v>-</v>
      </c>
      <c r="O1108" s="29" t="str">
        <f t="shared" si="1165"/>
        <v>-</v>
      </c>
      <c r="P1108" s="29" t="str">
        <f t="shared" si="1166"/>
        <v>-</v>
      </c>
      <c r="Q1108" s="29" t="str">
        <f t="shared" si="1167"/>
        <v>-</v>
      </c>
      <c r="R1108" s="29" t="str">
        <f t="shared" si="1168"/>
        <v>-</v>
      </c>
      <c r="U1108" s="9" t="s">
        <v>1107</v>
      </c>
      <c r="V1108" s="136" t="str">
        <f t="shared" si="1188"/>
        <v>西成区役所</v>
      </c>
      <c r="X1108" s="9">
        <f t="shared" si="1189"/>
        <v>1</v>
      </c>
      <c r="Y1108" s="9">
        <f t="shared" si="1190"/>
        <v>1</v>
      </c>
      <c r="Z1108" s="9">
        <f t="shared" si="1191"/>
        <v>1</v>
      </c>
      <c r="AA1108" s="9">
        <f t="shared" si="1192"/>
        <v>1</v>
      </c>
      <c r="AB1108" s="11" t="str">
        <f t="shared" si="1193"/>
        <v xml:space="preserve">②
</v>
      </c>
      <c r="AD1108" s="43">
        <f t="shared" si="1194"/>
        <v>0</v>
      </c>
      <c r="AE1108" s="43">
        <f t="shared" si="1195"/>
        <v>0</v>
      </c>
      <c r="AF1108" s="43">
        <f t="shared" si="1196"/>
        <v>0</v>
      </c>
      <c r="AH1108" s="12" t="str">
        <f t="shared" si="1197"/>
        <v>23款　市債</v>
      </c>
      <c r="AI1108" s="12" t="str">
        <f t="shared" si="1198"/>
        <v>1項　市債</v>
      </c>
      <c r="AJ1108" s="12" t="str">
        <f t="shared" si="1199"/>
        <v>1目　総務債</v>
      </c>
      <c r="AK1108" s="12" t="str">
        <f t="shared" si="1200"/>
        <v>事項</v>
      </c>
      <c r="AM1108" s="12">
        <f t="shared" si="1201"/>
        <v>0</v>
      </c>
      <c r="AP1108" s="12" t="str">
        <f t="shared" si="1202"/>
        <v>23款　市債1項　市債1目　総務債（区まちづくり推進事業資金）</v>
      </c>
      <c r="AQ1108" s="9" t="str">
        <f t="shared" si="1203"/>
        <v>23款　市債1項　市債1目　総務債（区まちづくり推進事業資金）西成区役所</v>
      </c>
    </row>
    <row r="1109" spans="1:43" ht="26.4">
      <c r="A1109" s="90">
        <f t="shared" si="1187"/>
        <v>1102</v>
      </c>
      <c r="B1109" s="45"/>
      <c r="C1109" s="45"/>
      <c r="D1109" s="45"/>
      <c r="E1109" s="107" t="s">
        <v>1226</v>
      </c>
      <c r="F1109" s="107" t="s">
        <v>1227</v>
      </c>
      <c r="G1109" s="47" t="s">
        <v>86</v>
      </c>
      <c r="H1109" s="41">
        <v>0</v>
      </c>
      <c r="I1109" s="41"/>
      <c r="J1109" s="41">
        <f t="shared" si="1169"/>
        <v>0</v>
      </c>
      <c r="K1109" s="42"/>
      <c r="L1109" s="121"/>
      <c r="M1109" s="115" t="str">
        <f t="shared" si="1170"/>
        <v/>
      </c>
      <c r="N1109" s="29" t="str">
        <f t="shared" si="1164"/>
        <v>-</v>
      </c>
      <c r="O1109" s="29" t="str">
        <f t="shared" si="1165"/>
        <v>-</v>
      </c>
      <c r="P1109" s="29" t="str">
        <f t="shared" si="1166"/>
        <v>-</v>
      </c>
      <c r="Q1109" s="29" t="str">
        <f t="shared" si="1167"/>
        <v>節</v>
      </c>
      <c r="R1109" s="29" t="str">
        <f t="shared" si="1168"/>
        <v>事項</v>
      </c>
      <c r="U1109" s="9" t="s">
        <v>1107</v>
      </c>
      <c r="V1109" s="136" t="str">
        <f t="shared" si="1188"/>
        <v>市民局</v>
      </c>
      <c r="X1109" s="9">
        <f t="shared" si="1189"/>
        <v>1</v>
      </c>
      <c r="Y1109" s="9">
        <f t="shared" si="1190"/>
        <v>1</v>
      </c>
      <c r="Z1109" s="9">
        <f t="shared" si="1191"/>
        <v>1</v>
      </c>
      <c r="AA1109" s="9">
        <f t="shared" si="1192"/>
        <v>1</v>
      </c>
      <c r="AB1109" s="11" t="str">
        <f t="shared" si="1193"/>
        <v xml:space="preserve">②
</v>
      </c>
      <c r="AD1109" s="43">
        <f t="shared" si="1194"/>
        <v>0</v>
      </c>
      <c r="AE1109" s="43">
        <f t="shared" si="1195"/>
        <v>11</v>
      </c>
      <c r="AF1109" s="43">
        <f t="shared" si="1196"/>
        <v>14</v>
      </c>
      <c r="AH1109" s="12" t="str">
        <f t="shared" si="1197"/>
        <v>23款　市債</v>
      </c>
      <c r="AI1109" s="12" t="str">
        <f t="shared" si="1198"/>
        <v>1項　市債</v>
      </c>
      <c r="AJ1109" s="12" t="str">
        <f t="shared" si="1199"/>
        <v>1目　総務債</v>
      </c>
      <c r="AK1109" s="12" t="str">
        <f t="shared" si="1200"/>
        <v>（区庁舎整備事業資金）</v>
      </c>
      <c r="AM1109" s="12" t="str">
        <f t="shared" si="1201"/>
        <v>23款　市債1項　市債1目　総務債（区庁舎整備事業資金）</v>
      </c>
      <c r="AP1109" s="12" t="str">
        <f t="shared" si="1202"/>
        <v>23款　市債1項　市債1目　総務債（区庁舎整備事業資金）</v>
      </c>
      <c r="AQ1109" s="9" t="str">
        <f t="shared" si="1203"/>
        <v>23款　市債1項　市債1目　総務債（区庁舎整備事業資金）市民局</v>
      </c>
    </row>
    <row r="1110" spans="1:43" ht="26.4">
      <c r="A1110" s="90">
        <f t="shared" si="1187"/>
        <v>1103</v>
      </c>
      <c r="B1110" s="45"/>
      <c r="C1110" s="45"/>
      <c r="D1110" s="331" t="s">
        <v>417</v>
      </c>
      <c r="E1110" s="333"/>
      <c r="F1110" s="46"/>
      <c r="G1110" s="47"/>
      <c r="H1110" s="41">
        <f>SUM(H1111)</f>
        <v>2240000</v>
      </c>
      <c r="I1110" s="41">
        <f>SUM(I1111)</f>
        <v>0</v>
      </c>
      <c r="J1110" s="41">
        <f t="shared" si="1169"/>
        <v>-2240000</v>
      </c>
      <c r="K1110" s="42"/>
      <c r="L1110" s="121"/>
      <c r="M1110" s="115" t="str">
        <f t="shared" si="1170"/>
        <v/>
      </c>
      <c r="N1110" s="29" t="str">
        <f t="shared" si="1164"/>
        <v>-</v>
      </c>
      <c r="O1110" s="29" t="str">
        <f t="shared" si="1165"/>
        <v>-</v>
      </c>
      <c r="P1110" s="29" t="str">
        <f t="shared" si="1166"/>
        <v>目</v>
      </c>
      <c r="Q1110" s="29" t="str">
        <f t="shared" si="1167"/>
        <v>-</v>
      </c>
      <c r="R1110" s="29" t="str">
        <f t="shared" si="1168"/>
        <v>-</v>
      </c>
      <c r="U1110" s="9" t="s">
        <v>1107</v>
      </c>
      <c r="V1110" s="136" t="str">
        <f t="shared" si="1188"/>
        <v/>
      </c>
      <c r="X1110" s="9">
        <f t="shared" si="1189"/>
        <v>1</v>
      </c>
      <c r="Y1110" s="9">
        <f t="shared" si="1190"/>
        <v>1</v>
      </c>
      <c r="Z1110" s="9">
        <f t="shared" si="1191"/>
        <v>1</v>
      </c>
      <c r="AA1110" s="9">
        <f t="shared" si="1192"/>
        <v>1</v>
      </c>
      <c r="AB1110" s="11" t="str">
        <f t="shared" si="1193"/>
        <v xml:space="preserve">②
</v>
      </c>
      <c r="AD1110" s="43">
        <f t="shared" si="1194"/>
        <v>5.5</v>
      </c>
      <c r="AE1110" s="43">
        <f t="shared" si="1195"/>
        <v>0</v>
      </c>
      <c r="AF1110" s="43">
        <f t="shared" si="1196"/>
        <v>0</v>
      </c>
      <c r="AH1110" s="12" t="str">
        <f t="shared" si="1197"/>
        <v>23款　市債</v>
      </c>
      <c r="AI1110" s="12" t="str">
        <f t="shared" si="1198"/>
        <v>1項　市債</v>
      </c>
      <c r="AJ1110" s="12" t="str">
        <f t="shared" si="1199"/>
        <v>2目　福祉債</v>
      </c>
      <c r="AK1110" s="12">
        <f t="shared" si="1200"/>
        <v>0</v>
      </c>
      <c r="AM1110" s="12" t="str">
        <f t="shared" si="1201"/>
        <v>23款　市債1項　市債2目　福祉債</v>
      </c>
      <c r="AP1110" s="12" t="str">
        <f t="shared" si="1202"/>
        <v>23款　市債1項　市債2目　福祉債</v>
      </c>
      <c r="AQ1110" s="9" t="str">
        <f t="shared" si="1203"/>
        <v>23款　市債1項　市債2目　福祉債</v>
      </c>
    </row>
    <row r="1111" spans="1:43" ht="26.4">
      <c r="A1111" s="90">
        <f t="shared" si="1187"/>
        <v>1104</v>
      </c>
      <c r="B1111" s="45"/>
      <c r="C1111" s="45"/>
      <c r="D1111" s="44"/>
      <c r="E1111" s="107" t="s">
        <v>418</v>
      </c>
      <c r="F1111" s="46" t="s">
        <v>729</v>
      </c>
      <c r="G1111" s="47" t="s">
        <v>640</v>
      </c>
      <c r="H1111" s="41">
        <v>2240000</v>
      </c>
      <c r="I1111" s="41"/>
      <c r="J1111" s="41">
        <f t="shared" si="1169"/>
        <v>-2240000</v>
      </c>
      <c r="K1111" s="42"/>
      <c r="L1111" s="121"/>
      <c r="M1111" s="115" t="str">
        <f t="shared" si="1170"/>
        <v/>
      </c>
      <c r="N1111" s="29" t="str">
        <f t="shared" si="1164"/>
        <v>-</v>
      </c>
      <c r="O1111" s="29" t="str">
        <f t="shared" si="1165"/>
        <v>-</v>
      </c>
      <c r="P1111" s="29" t="str">
        <f t="shared" si="1166"/>
        <v>-</v>
      </c>
      <c r="Q1111" s="29" t="str">
        <f t="shared" si="1167"/>
        <v>節</v>
      </c>
      <c r="R1111" s="29" t="str">
        <f t="shared" si="1168"/>
        <v>事項</v>
      </c>
      <c r="U1111" s="9" t="s">
        <v>1107</v>
      </c>
      <c r="V1111" s="136" t="str">
        <f t="shared" si="1188"/>
        <v>福祉局</v>
      </c>
      <c r="X1111" s="9">
        <f t="shared" si="1189"/>
        <v>1</v>
      </c>
      <c r="Y1111" s="9">
        <f t="shared" si="1190"/>
        <v>1</v>
      </c>
      <c r="Z1111" s="9">
        <f t="shared" si="1191"/>
        <v>1</v>
      </c>
      <c r="AA1111" s="9">
        <f t="shared" si="1192"/>
        <v>1</v>
      </c>
      <c r="AB1111" s="11" t="str">
        <f t="shared" si="1193"/>
        <v xml:space="preserve">②
</v>
      </c>
      <c r="AD1111" s="43">
        <f t="shared" si="1194"/>
        <v>0</v>
      </c>
      <c r="AE1111" s="43">
        <f t="shared" si="1195"/>
        <v>8.5</v>
      </c>
      <c r="AF1111" s="43">
        <f t="shared" si="1196"/>
        <v>9</v>
      </c>
      <c r="AH1111" s="12" t="str">
        <f t="shared" si="1197"/>
        <v>23款　市債</v>
      </c>
      <c r="AI1111" s="12" t="str">
        <f t="shared" si="1198"/>
        <v>1項　市債</v>
      </c>
      <c r="AJ1111" s="12" t="str">
        <f t="shared" si="1199"/>
        <v>2目　福祉債</v>
      </c>
      <c r="AK1111" s="12" t="str">
        <f t="shared" si="1200"/>
        <v>1節　福祉事業資金</v>
      </c>
      <c r="AM1111" s="12" t="str">
        <f t="shared" si="1201"/>
        <v>23款　市債1項　市債2目　福祉債1節　福祉事業資金</v>
      </c>
      <c r="AP1111" s="12" t="str">
        <f t="shared" si="1202"/>
        <v>23款　市債1項　市債2目　福祉債1節　福祉事業資金</v>
      </c>
      <c r="AQ1111" s="9" t="str">
        <f t="shared" si="1203"/>
        <v>23款　市債1項　市債2目　福祉債1節　福祉事業資金福祉局</v>
      </c>
    </row>
    <row r="1112" spans="1:43" ht="26.4">
      <c r="A1112" s="90">
        <f t="shared" si="1187"/>
        <v>1105</v>
      </c>
      <c r="B1112" s="45"/>
      <c r="C1112" s="45"/>
      <c r="D1112" s="331" t="s">
        <v>419</v>
      </c>
      <c r="E1112" s="333"/>
      <c r="F1112" s="46"/>
      <c r="G1112" s="47"/>
      <c r="H1112" s="41">
        <f>SUM(H1113,H1114)</f>
        <v>9717000</v>
      </c>
      <c r="I1112" s="41">
        <f>SUM(I1113,I1114)</f>
        <v>0</v>
      </c>
      <c r="J1112" s="41">
        <f t="shared" si="1169"/>
        <v>-9717000</v>
      </c>
      <c r="K1112" s="42"/>
      <c r="L1112" s="121"/>
      <c r="M1112" s="115" t="str">
        <f t="shared" si="1170"/>
        <v/>
      </c>
      <c r="N1112" s="29" t="str">
        <f t="shared" si="1164"/>
        <v>-</v>
      </c>
      <c r="O1112" s="29" t="str">
        <f t="shared" si="1165"/>
        <v>-</v>
      </c>
      <c r="P1112" s="29" t="str">
        <f t="shared" si="1166"/>
        <v>目</v>
      </c>
      <c r="Q1112" s="29" t="str">
        <f t="shared" si="1167"/>
        <v>-</v>
      </c>
      <c r="R1112" s="29" t="str">
        <f t="shared" si="1168"/>
        <v>-</v>
      </c>
      <c r="U1112" s="9" t="s">
        <v>1107</v>
      </c>
      <c r="V1112" s="136" t="str">
        <f t="shared" si="1188"/>
        <v/>
      </c>
      <c r="X1112" s="9">
        <f t="shared" si="1189"/>
        <v>1</v>
      </c>
      <c r="Y1112" s="9">
        <f t="shared" si="1190"/>
        <v>1</v>
      </c>
      <c r="Z1112" s="9">
        <f t="shared" si="1191"/>
        <v>1</v>
      </c>
      <c r="AA1112" s="9">
        <f t="shared" si="1192"/>
        <v>1</v>
      </c>
      <c r="AB1112" s="11" t="str">
        <f t="shared" si="1193"/>
        <v xml:space="preserve">②
</v>
      </c>
      <c r="AD1112" s="43">
        <f t="shared" si="1194"/>
        <v>5.5</v>
      </c>
      <c r="AE1112" s="43">
        <f t="shared" si="1195"/>
        <v>0</v>
      </c>
      <c r="AF1112" s="43">
        <f t="shared" si="1196"/>
        <v>0</v>
      </c>
      <c r="AH1112" s="12" t="str">
        <f t="shared" si="1197"/>
        <v>23款　市債</v>
      </c>
      <c r="AI1112" s="12" t="str">
        <f t="shared" si="1198"/>
        <v>1項　市債</v>
      </c>
      <c r="AJ1112" s="12" t="str">
        <f t="shared" si="1199"/>
        <v>3目　健康債</v>
      </c>
      <c r="AK1112" s="12">
        <f t="shared" si="1200"/>
        <v>0</v>
      </c>
      <c r="AM1112" s="12" t="str">
        <f t="shared" si="1201"/>
        <v>23款　市債1項　市債3目　健康債</v>
      </c>
      <c r="AP1112" s="12" t="str">
        <f t="shared" si="1202"/>
        <v>23款　市債1項　市債3目　健康債</v>
      </c>
      <c r="AQ1112" s="9" t="str">
        <f t="shared" si="1203"/>
        <v>23款　市債1項　市債3目　健康債</v>
      </c>
    </row>
    <row r="1113" spans="1:43" ht="26.4">
      <c r="A1113" s="90">
        <f t="shared" si="1187"/>
        <v>1106</v>
      </c>
      <c r="B1113" s="45"/>
      <c r="C1113" s="45"/>
      <c r="D1113" s="45"/>
      <c r="E1113" s="108" t="s">
        <v>420</v>
      </c>
      <c r="F1113" s="93" t="s">
        <v>730</v>
      </c>
      <c r="G1113" s="94" t="s">
        <v>82</v>
      </c>
      <c r="H1113" s="51">
        <v>1757000</v>
      </c>
      <c r="I1113" s="51"/>
      <c r="J1113" s="51">
        <f t="shared" si="1169"/>
        <v>-1757000</v>
      </c>
      <c r="K1113" s="92"/>
      <c r="L1113" s="122"/>
      <c r="M1113" s="125" t="str">
        <f t="shared" si="1170"/>
        <v/>
      </c>
      <c r="N1113" s="29" t="str">
        <f t="shared" si="1164"/>
        <v>-</v>
      </c>
      <c r="O1113" s="29" t="str">
        <f t="shared" si="1165"/>
        <v>-</v>
      </c>
      <c r="P1113" s="29" t="str">
        <f t="shared" si="1166"/>
        <v>-</v>
      </c>
      <c r="Q1113" s="29" t="str">
        <f t="shared" si="1167"/>
        <v>節</v>
      </c>
      <c r="R1113" s="29" t="str">
        <f t="shared" si="1168"/>
        <v>事項</v>
      </c>
      <c r="U1113" s="9" t="s">
        <v>1107</v>
      </c>
      <c r="V1113" s="136" t="str">
        <f t="shared" si="1188"/>
        <v>健康局</v>
      </c>
      <c r="X1113" s="9">
        <f t="shared" si="1189"/>
        <v>1</v>
      </c>
      <c r="Y1113" s="9">
        <f t="shared" si="1190"/>
        <v>1</v>
      </c>
      <c r="Z1113" s="9">
        <f t="shared" si="1191"/>
        <v>1</v>
      </c>
      <c r="AA1113" s="9">
        <f t="shared" si="1192"/>
        <v>1</v>
      </c>
      <c r="AB1113" s="11" t="str">
        <f t="shared" si="1193"/>
        <v xml:space="preserve">②
</v>
      </c>
      <c r="AD1113" s="43">
        <f t="shared" si="1194"/>
        <v>0</v>
      </c>
      <c r="AE1113" s="43">
        <f t="shared" si="1195"/>
        <v>8.5</v>
      </c>
      <c r="AF1113" s="43">
        <f t="shared" si="1196"/>
        <v>9</v>
      </c>
      <c r="AH1113" s="12" t="str">
        <f t="shared" si="1197"/>
        <v>23款　市債</v>
      </c>
      <c r="AI1113" s="12" t="str">
        <f t="shared" si="1198"/>
        <v>1項　市債</v>
      </c>
      <c r="AJ1113" s="12" t="str">
        <f t="shared" si="1199"/>
        <v>3目　健康債</v>
      </c>
      <c r="AK1113" s="12" t="str">
        <f t="shared" si="1200"/>
        <v>1節　健康事業資金</v>
      </c>
      <c r="AM1113" s="12" t="str">
        <f t="shared" si="1201"/>
        <v>23款　市債1項　市債3目　健康債1節　健康事業資金</v>
      </c>
      <c r="AP1113" s="12" t="str">
        <f t="shared" si="1202"/>
        <v>23款　市債1項　市債3目　健康債1節　健康事業資金</v>
      </c>
      <c r="AQ1113" s="9" t="str">
        <f t="shared" si="1203"/>
        <v>23款　市債1項　市債3目　健康債1節　健康事業資金健康局</v>
      </c>
    </row>
    <row r="1114" spans="1:43" ht="39.6">
      <c r="A1114" s="90">
        <f t="shared" si="1187"/>
        <v>1107</v>
      </c>
      <c r="B1114" s="45"/>
      <c r="C1114" s="45"/>
      <c r="D1114" s="45"/>
      <c r="E1114" s="107" t="s">
        <v>421</v>
      </c>
      <c r="F1114" s="107" t="s">
        <v>731</v>
      </c>
      <c r="G1114" s="47" t="s">
        <v>82</v>
      </c>
      <c r="H1114" s="41">
        <v>7960000</v>
      </c>
      <c r="I1114" s="41"/>
      <c r="J1114" s="41">
        <f t="shared" si="1169"/>
        <v>-7960000</v>
      </c>
      <c r="K1114" s="42"/>
      <c r="L1114" s="121"/>
      <c r="M1114" s="115" t="str">
        <f t="shared" si="1170"/>
        <v/>
      </c>
      <c r="N1114" s="29" t="str">
        <f t="shared" si="1164"/>
        <v>-</v>
      </c>
      <c r="O1114" s="29" t="str">
        <f t="shared" si="1165"/>
        <v>-</v>
      </c>
      <c r="P1114" s="29" t="str">
        <f t="shared" si="1166"/>
        <v>-</v>
      </c>
      <c r="Q1114" s="29" t="str">
        <f t="shared" si="1167"/>
        <v>節</v>
      </c>
      <c r="R1114" s="29" t="str">
        <f t="shared" si="1168"/>
        <v>事項</v>
      </c>
      <c r="U1114" s="9" t="s">
        <v>1107</v>
      </c>
      <c r="V1114" s="136" t="str">
        <f t="shared" si="1188"/>
        <v>健康局</v>
      </c>
      <c r="X1114" s="9">
        <f t="shared" si="1189"/>
        <v>1</v>
      </c>
      <c r="Y1114" s="9">
        <f t="shared" si="1190"/>
        <v>2</v>
      </c>
      <c r="Z1114" s="9">
        <f t="shared" si="1191"/>
        <v>2</v>
      </c>
      <c r="AA1114" s="9">
        <f t="shared" si="1192"/>
        <v>2</v>
      </c>
      <c r="AB1114" s="11" t="str">
        <f t="shared" si="1193"/>
        <v xml:space="preserve">③
</v>
      </c>
      <c r="AD1114" s="43">
        <f t="shared" si="1194"/>
        <v>0</v>
      </c>
      <c r="AE1114" s="43">
        <f t="shared" si="1195"/>
        <v>22.5</v>
      </c>
      <c r="AF1114" s="43">
        <f t="shared" si="1196"/>
        <v>23</v>
      </c>
      <c r="AH1114" s="12" t="str">
        <f t="shared" ref="AH1114:AH1150" si="1204">IF(N1114="款",B1114,AH1113)</f>
        <v>23款　市債</v>
      </c>
      <c r="AI1114" s="12" t="str">
        <f t="shared" ref="AI1114:AI1150" si="1205">IF(AH1113=AH1114,IF(O1114="項",C1114,AI1113),0)</f>
        <v>1項　市債</v>
      </c>
      <c r="AJ1114" s="12" t="str">
        <f t="shared" ref="AJ1114:AJ1150" si="1206">IF(AI1113=AI1114,IF(P1114="目",D1114,AJ1113),0)</f>
        <v>3目　健康債</v>
      </c>
      <c r="AK1114" s="12" t="str">
        <f t="shared" ref="AK1114:AK1150" si="1207">IF(AJ1113=AJ1114,IF(Q1114="節",E1114,"事項"),0)</f>
        <v>2節　地方独立行政法人大阪市民病院機構貸付資金</v>
      </c>
      <c r="AM1114" s="12" t="str">
        <f t="shared" ref="AM1114:AM1150" si="1208">IF(AI1114=0,AH1114,IF(AJ1114=0,CONCATENATE(AH1114,AI1114),IF(AK1114=0,CONCATENATE(AH1114,AI1114,AJ1114),IF(AK1114="事項",0,CONCATENATE(AH1114,AI1114,AJ1114,AK1114)))))</f>
        <v>23款　市債1項　市債3目　健康債2節　地方独立行政法人大阪市民病院機構貸付資金</v>
      </c>
      <c r="AP1114" s="12" t="str">
        <f t="shared" ref="AP1114:AP1150" si="1209">IF(AM1114=0,AP1113,AM1114)</f>
        <v>23款　市債1項　市債3目　健康債2節　地方独立行政法人大阪市民病院機構貸付資金</v>
      </c>
      <c r="AQ1114" s="9" t="str">
        <f t="shared" ref="AQ1114:AQ1150" si="1210">CONCATENATE(AP1114,V1114)</f>
        <v>23款　市債1項　市債3目　健康債2節　地方独立行政法人大阪市民病院機構貸付資金健康局</v>
      </c>
    </row>
    <row r="1115" spans="1:43" ht="26.4">
      <c r="A1115" s="90">
        <f t="shared" si="1187"/>
        <v>1108</v>
      </c>
      <c r="B1115" s="45"/>
      <c r="C1115" s="45"/>
      <c r="D1115" s="331" t="s">
        <v>422</v>
      </c>
      <c r="E1115" s="333"/>
      <c r="F1115" s="46"/>
      <c r="G1115" s="47"/>
      <c r="H1115" s="41">
        <f>SUM(H1116)</f>
        <v>441000</v>
      </c>
      <c r="I1115" s="41">
        <f>SUM(I1116)</f>
        <v>0</v>
      </c>
      <c r="J1115" s="41">
        <f t="shared" si="1169"/>
        <v>-441000</v>
      </c>
      <c r="K1115" s="42"/>
      <c r="L1115" s="121"/>
      <c r="M1115" s="115" t="str">
        <f t="shared" si="1170"/>
        <v/>
      </c>
      <c r="N1115" s="29" t="str">
        <f t="shared" si="1164"/>
        <v>-</v>
      </c>
      <c r="O1115" s="29" t="str">
        <f t="shared" si="1165"/>
        <v>-</v>
      </c>
      <c r="P1115" s="29" t="str">
        <f t="shared" si="1166"/>
        <v>目</v>
      </c>
      <c r="Q1115" s="29" t="str">
        <f t="shared" si="1167"/>
        <v>-</v>
      </c>
      <c r="R1115" s="29" t="str">
        <f t="shared" si="1168"/>
        <v>-</v>
      </c>
      <c r="U1115" s="9" t="s">
        <v>1107</v>
      </c>
      <c r="V1115" s="136" t="str">
        <f t="shared" si="1188"/>
        <v/>
      </c>
      <c r="X1115" s="9">
        <f t="shared" si="1189"/>
        <v>1</v>
      </c>
      <c r="Y1115" s="9">
        <f t="shared" si="1190"/>
        <v>1</v>
      </c>
      <c r="Z1115" s="9">
        <f t="shared" si="1191"/>
        <v>1</v>
      </c>
      <c r="AA1115" s="9">
        <f t="shared" si="1192"/>
        <v>1</v>
      </c>
      <c r="AB1115" s="11" t="str">
        <f t="shared" si="1193"/>
        <v xml:space="preserve">②
</v>
      </c>
      <c r="AD1115" s="43">
        <f t="shared" si="1194"/>
        <v>9.5</v>
      </c>
      <c r="AE1115" s="43">
        <f t="shared" si="1195"/>
        <v>0</v>
      </c>
      <c r="AF1115" s="43">
        <f t="shared" si="1196"/>
        <v>0</v>
      </c>
      <c r="AH1115" s="12" t="str">
        <f t="shared" si="1204"/>
        <v>23款　市債</v>
      </c>
      <c r="AI1115" s="12" t="str">
        <f t="shared" si="1205"/>
        <v>1項　市債</v>
      </c>
      <c r="AJ1115" s="12" t="str">
        <f t="shared" si="1206"/>
        <v>4目　こども青少年債</v>
      </c>
      <c r="AK1115" s="12">
        <f t="shared" si="1207"/>
        <v>0</v>
      </c>
      <c r="AM1115" s="12" t="str">
        <f t="shared" si="1208"/>
        <v>23款　市債1項　市債4目　こども青少年債</v>
      </c>
      <c r="AP1115" s="12" t="str">
        <f t="shared" si="1209"/>
        <v>23款　市債1項　市債4目　こども青少年債</v>
      </c>
      <c r="AQ1115" s="9" t="str">
        <f t="shared" si="1210"/>
        <v>23款　市債1項　市債4目　こども青少年債</v>
      </c>
    </row>
    <row r="1116" spans="1:43" ht="26.4">
      <c r="A1116" s="90">
        <f t="shared" si="1187"/>
        <v>1109</v>
      </c>
      <c r="B1116" s="45"/>
      <c r="C1116" s="45"/>
      <c r="D1116" s="44"/>
      <c r="E1116" s="107" t="s">
        <v>423</v>
      </c>
      <c r="F1116" s="46" t="s">
        <v>732</v>
      </c>
      <c r="G1116" s="47" t="s">
        <v>614</v>
      </c>
      <c r="H1116" s="41">
        <v>441000</v>
      </c>
      <c r="I1116" s="41"/>
      <c r="J1116" s="41">
        <f t="shared" si="1169"/>
        <v>-441000</v>
      </c>
      <c r="K1116" s="42"/>
      <c r="L1116" s="121"/>
      <c r="M1116" s="115" t="str">
        <f t="shared" si="1170"/>
        <v/>
      </c>
      <c r="N1116" s="29" t="str">
        <f t="shared" ref="N1116:N1150" si="1211">IF(B1116&lt;&gt;"","款","-")</f>
        <v>-</v>
      </c>
      <c r="O1116" s="29" t="str">
        <f t="shared" ref="O1116:O1150" si="1212">IF(C1116&lt;&gt;"","項","-")</f>
        <v>-</v>
      </c>
      <c r="P1116" s="29" t="str">
        <f t="shared" ref="P1116:P1150" si="1213">IF(D1116&lt;&gt;"","目","-")</f>
        <v>-</v>
      </c>
      <c r="Q1116" s="29" t="str">
        <f t="shared" ref="Q1116:Q1150" si="1214">IF(E1116&lt;&gt;"","節","-")</f>
        <v>節</v>
      </c>
      <c r="R1116" s="29" t="str">
        <f t="shared" ref="R1116:R1150" si="1215">IF(F1116&lt;&gt;"","事項","-")</f>
        <v>事項</v>
      </c>
      <c r="U1116" s="9" t="s">
        <v>1107</v>
      </c>
      <c r="V1116" s="136" t="str">
        <f t="shared" si="1188"/>
        <v>こども
青少年局</v>
      </c>
      <c r="X1116" s="9">
        <f t="shared" si="1189"/>
        <v>1</v>
      </c>
      <c r="Y1116" s="9">
        <f t="shared" si="1190"/>
        <v>1</v>
      </c>
      <c r="Z1116" s="9">
        <f t="shared" si="1191"/>
        <v>1</v>
      </c>
      <c r="AA1116" s="9">
        <f t="shared" si="1192"/>
        <v>1</v>
      </c>
      <c r="AB1116" s="11" t="str">
        <f t="shared" si="1193"/>
        <v xml:space="preserve">②
</v>
      </c>
      <c r="AD1116" s="43">
        <f t="shared" si="1194"/>
        <v>0</v>
      </c>
      <c r="AE1116" s="43">
        <f t="shared" si="1195"/>
        <v>12.5</v>
      </c>
      <c r="AF1116" s="43">
        <f t="shared" si="1196"/>
        <v>13</v>
      </c>
      <c r="AH1116" s="12" t="str">
        <f t="shared" si="1204"/>
        <v>23款　市債</v>
      </c>
      <c r="AI1116" s="12" t="str">
        <f t="shared" si="1205"/>
        <v>1項　市債</v>
      </c>
      <c r="AJ1116" s="12" t="str">
        <f t="shared" si="1206"/>
        <v>4目　こども青少年債</v>
      </c>
      <c r="AK1116" s="12" t="str">
        <f t="shared" si="1207"/>
        <v>1節　こども青少年事業資金</v>
      </c>
      <c r="AM1116" s="12" t="str">
        <f t="shared" si="1208"/>
        <v>23款　市債1項　市債4目　こども青少年債1節　こども青少年事業資金</v>
      </c>
      <c r="AP1116" s="12" t="str">
        <f t="shared" si="1209"/>
        <v>23款　市債1項　市債4目　こども青少年債1節　こども青少年事業資金</v>
      </c>
      <c r="AQ1116" s="9" t="str">
        <f t="shared" si="1210"/>
        <v>23款　市債1項　市債4目　こども青少年債1節　こども青少年事業資金こども
青少年局</v>
      </c>
    </row>
    <row r="1117" spans="1:43" ht="26.4">
      <c r="A1117" s="90">
        <f t="shared" si="1187"/>
        <v>1110</v>
      </c>
      <c r="B1117" s="45"/>
      <c r="C1117" s="45"/>
      <c r="D1117" s="331" t="s">
        <v>424</v>
      </c>
      <c r="E1117" s="333"/>
      <c r="F1117" s="46"/>
      <c r="G1117" s="47"/>
      <c r="H1117" s="41">
        <f>SUM(H1118)</f>
        <v>1105000</v>
      </c>
      <c r="I1117" s="41">
        <f>SUM(I1118)</f>
        <v>0</v>
      </c>
      <c r="J1117" s="41">
        <f t="shared" si="1169"/>
        <v>-1105000</v>
      </c>
      <c r="K1117" s="42"/>
      <c r="L1117" s="121"/>
      <c r="M1117" s="115" t="str">
        <f t="shared" si="1170"/>
        <v/>
      </c>
      <c r="N1117" s="29" t="str">
        <f t="shared" si="1211"/>
        <v>-</v>
      </c>
      <c r="O1117" s="29" t="str">
        <f t="shared" si="1212"/>
        <v>-</v>
      </c>
      <c r="P1117" s="29" t="str">
        <f t="shared" si="1213"/>
        <v>目</v>
      </c>
      <c r="Q1117" s="29" t="str">
        <f t="shared" si="1214"/>
        <v>-</v>
      </c>
      <c r="R1117" s="29" t="str">
        <f t="shared" si="1215"/>
        <v>-</v>
      </c>
      <c r="U1117" s="9" t="s">
        <v>1107</v>
      </c>
      <c r="V1117" s="136" t="str">
        <f t="shared" si="1188"/>
        <v/>
      </c>
      <c r="X1117" s="9">
        <f t="shared" si="1189"/>
        <v>1</v>
      </c>
      <c r="Y1117" s="9">
        <f t="shared" si="1190"/>
        <v>1</v>
      </c>
      <c r="Z1117" s="9">
        <f t="shared" si="1191"/>
        <v>1</v>
      </c>
      <c r="AA1117" s="9">
        <f t="shared" si="1192"/>
        <v>1</v>
      </c>
      <c r="AB1117" s="11" t="str">
        <f t="shared" si="1193"/>
        <v xml:space="preserve">②
</v>
      </c>
      <c r="AD1117" s="43">
        <f t="shared" si="1194"/>
        <v>5.5</v>
      </c>
      <c r="AE1117" s="43">
        <f t="shared" si="1195"/>
        <v>0</v>
      </c>
      <c r="AF1117" s="43">
        <f t="shared" si="1196"/>
        <v>0</v>
      </c>
      <c r="AH1117" s="12" t="str">
        <f t="shared" si="1204"/>
        <v>23款　市債</v>
      </c>
      <c r="AI1117" s="12" t="str">
        <f t="shared" si="1205"/>
        <v>1項　市債</v>
      </c>
      <c r="AJ1117" s="12" t="str">
        <f t="shared" si="1206"/>
        <v>5目　環境債</v>
      </c>
      <c r="AK1117" s="12">
        <f t="shared" si="1207"/>
        <v>0</v>
      </c>
      <c r="AM1117" s="12" t="str">
        <f t="shared" si="1208"/>
        <v>23款　市債1項　市債5目　環境債</v>
      </c>
      <c r="AP1117" s="12" t="str">
        <f t="shared" si="1209"/>
        <v>23款　市債1項　市債5目　環境債</v>
      </c>
      <c r="AQ1117" s="9" t="str">
        <f t="shared" si="1210"/>
        <v>23款　市債1項　市債5目　環境債</v>
      </c>
    </row>
    <row r="1118" spans="1:43" ht="26.4">
      <c r="A1118" s="90">
        <f t="shared" si="1187"/>
        <v>1111</v>
      </c>
      <c r="B1118" s="45"/>
      <c r="C1118" s="45"/>
      <c r="D1118" s="48"/>
      <c r="E1118" s="108" t="s">
        <v>425</v>
      </c>
      <c r="F1118" s="46" t="s">
        <v>733</v>
      </c>
      <c r="G1118" s="47" t="s">
        <v>98</v>
      </c>
      <c r="H1118" s="41">
        <v>1105000</v>
      </c>
      <c r="I1118" s="41"/>
      <c r="J1118" s="41">
        <f t="shared" si="1169"/>
        <v>-1105000</v>
      </c>
      <c r="K1118" s="42"/>
      <c r="L1118" s="121"/>
      <c r="M1118" s="115" t="str">
        <f t="shared" si="1170"/>
        <v/>
      </c>
      <c r="N1118" s="29" t="str">
        <f t="shared" si="1211"/>
        <v>-</v>
      </c>
      <c r="O1118" s="29" t="str">
        <f t="shared" si="1212"/>
        <v>-</v>
      </c>
      <c r="P1118" s="29" t="str">
        <f t="shared" si="1213"/>
        <v>-</v>
      </c>
      <c r="Q1118" s="29" t="str">
        <f t="shared" si="1214"/>
        <v>節</v>
      </c>
      <c r="R1118" s="29" t="str">
        <f t="shared" si="1215"/>
        <v>事項</v>
      </c>
      <c r="U1118" s="9" t="s">
        <v>1107</v>
      </c>
      <c r="V1118" s="136" t="str">
        <f t="shared" si="1188"/>
        <v>環境局</v>
      </c>
      <c r="X1118" s="9">
        <f t="shared" si="1189"/>
        <v>1</v>
      </c>
      <c r="Y1118" s="9">
        <f t="shared" si="1190"/>
        <v>1</v>
      </c>
      <c r="Z1118" s="9">
        <f t="shared" si="1191"/>
        <v>1</v>
      </c>
      <c r="AA1118" s="9">
        <f t="shared" si="1192"/>
        <v>1</v>
      </c>
      <c r="AB1118" s="11" t="str">
        <f t="shared" si="1193"/>
        <v xml:space="preserve">②
</v>
      </c>
      <c r="AD1118" s="43">
        <f t="shared" si="1194"/>
        <v>0</v>
      </c>
      <c r="AE1118" s="43">
        <f t="shared" si="1195"/>
        <v>8.5</v>
      </c>
      <c r="AF1118" s="43">
        <f t="shared" si="1196"/>
        <v>9</v>
      </c>
      <c r="AH1118" s="12" t="str">
        <f t="shared" si="1204"/>
        <v>23款　市債</v>
      </c>
      <c r="AI1118" s="12" t="str">
        <f t="shared" si="1205"/>
        <v>1項　市債</v>
      </c>
      <c r="AJ1118" s="12" t="str">
        <f t="shared" si="1206"/>
        <v>5目　環境債</v>
      </c>
      <c r="AK1118" s="12" t="str">
        <f t="shared" si="1207"/>
        <v>1節　環境事業資金</v>
      </c>
      <c r="AM1118" s="12" t="str">
        <f t="shared" si="1208"/>
        <v>23款　市債1項　市債5目　環境債1節　環境事業資金</v>
      </c>
      <c r="AP1118" s="12" t="str">
        <f t="shared" si="1209"/>
        <v>23款　市債1項　市債5目　環境債1節　環境事業資金</v>
      </c>
      <c r="AQ1118" s="9" t="str">
        <f t="shared" si="1210"/>
        <v>23款　市債1項　市債5目　環境債1節　環境事業資金環境局</v>
      </c>
    </row>
    <row r="1119" spans="1:43" ht="26.4">
      <c r="A1119" s="90">
        <f t="shared" si="1187"/>
        <v>1112</v>
      </c>
      <c r="B1119" s="45"/>
      <c r="C1119" s="45"/>
      <c r="D1119" s="331" t="s">
        <v>426</v>
      </c>
      <c r="E1119" s="333"/>
      <c r="F1119" s="46"/>
      <c r="G1119" s="47"/>
      <c r="H1119" s="41">
        <f>SUM(H1120)</f>
        <v>7092000</v>
      </c>
      <c r="I1119" s="41">
        <f>SUM(I1120)</f>
        <v>0</v>
      </c>
      <c r="J1119" s="41">
        <f t="shared" si="1169"/>
        <v>-7092000</v>
      </c>
      <c r="K1119" s="42"/>
      <c r="L1119" s="121"/>
      <c r="M1119" s="115" t="str">
        <f t="shared" si="1170"/>
        <v/>
      </c>
      <c r="N1119" s="29" t="str">
        <f t="shared" si="1211"/>
        <v>-</v>
      </c>
      <c r="O1119" s="29" t="str">
        <f t="shared" si="1212"/>
        <v>-</v>
      </c>
      <c r="P1119" s="29" t="str">
        <f t="shared" si="1213"/>
        <v>目</v>
      </c>
      <c r="Q1119" s="29" t="str">
        <f t="shared" si="1214"/>
        <v>-</v>
      </c>
      <c r="R1119" s="29" t="str">
        <f t="shared" si="1215"/>
        <v>-</v>
      </c>
      <c r="U1119" s="9" t="s">
        <v>1107</v>
      </c>
      <c r="V1119" s="136" t="str">
        <f t="shared" si="1188"/>
        <v/>
      </c>
      <c r="X1119" s="9">
        <f t="shared" si="1189"/>
        <v>1</v>
      </c>
      <c r="Y1119" s="9">
        <f t="shared" si="1190"/>
        <v>1</v>
      </c>
      <c r="Z1119" s="9">
        <f t="shared" si="1191"/>
        <v>1</v>
      </c>
      <c r="AA1119" s="9">
        <f t="shared" si="1192"/>
        <v>1</v>
      </c>
      <c r="AB1119" s="11" t="str">
        <f t="shared" si="1193"/>
        <v xml:space="preserve">②
</v>
      </c>
      <c r="AD1119" s="43">
        <f t="shared" si="1194"/>
        <v>7.5</v>
      </c>
      <c r="AE1119" s="43">
        <f t="shared" si="1195"/>
        <v>0</v>
      </c>
      <c r="AF1119" s="43">
        <f t="shared" si="1196"/>
        <v>0</v>
      </c>
      <c r="AH1119" s="12" t="str">
        <f t="shared" si="1204"/>
        <v>23款　市債</v>
      </c>
      <c r="AI1119" s="12" t="str">
        <f t="shared" si="1205"/>
        <v>1項　市債</v>
      </c>
      <c r="AJ1119" s="12" t="str">
        <f t="shared" si="1206"/>
        <v>6目　経済戦略債</v>
      </c>
      <c r="AK1119" s="12">
        <f t="shared" si="1207"/>
        <v>0</v>
      </c>
      <c r="AM1119" s="12" t="str">
        <f t="shared" si="1208"/>
        <v>23款　市債1項　市債6目　経済戦略債</v>
      </c>
      <c r="AP1119" s="12" t="str">
        <f t="shared" si="1209"/>
        <v>23款　市債1項　市債6目　経済戦略債</v>
      </c>
      <c r="AQ1119" s="9" t="str">
        <f t="shared" si="1210"/>
        <v>23款　市債1項　市債6目　経済戦略債</v>
      </c>
    </row>
    <row r="1120" spans="1:43" ht="26.4">
      <c r="A1120" s="90">
        <f t="shared" si="1187"/>
        <v>1113</v>
      </c>
      <c r="B1120" s="45"/>
      <c r="C1120" s="45"/>
      <c r="D1120" s="44"/>
      <c r="E1120" s="107" t="s">
        <v>427</v>
      </c>
      <c r="F1120" s="46" t="s">
        <v>734</v>
      </c>
      <c r="G1120" s="47" t="s">
        <v>101</v>
      </c>
      <c r="H1120" s="41">
        <v>7092000</v>
      </c>
      <c r="I1120" s="41"/>
      <c r="J1120" s="41">
        <f t="shared" si="1169"/>
        <v>-7092000</v>
      </c>
      <c r="K1120" s="42"/>
      <c r="L1120" s="121"/>
      <c r="M1120" s="115" t="str">
        <f t="shared" si="1170"/>
        <v/>
      </c>
      <c r="N1120" s="29" t="str">
        <f t="shared" si="1211"/>
        <v>-</v>
      </c>
      <c r="O1120" s="29" t="str">
        <f t="shared" si="1212"/>
        <v>-</v>
      </c>
      <c r="P1120" s="29" t="str">
        <f t="shared" si="1213"/>
        <v>-</v>
      </c>
      <c r="Q1120" s="29" t="str">
        <f t="shared" si="1214"/>
        <v>節</v>
      </c>
      <c r="R1120" s="29" t="str">
        <f t="shared" si="1215"/>
        <v>事項</v>
      </c>
      <c r="U1120" s="9" t="s">
        <v>1107</v>
      </c>
      <c r="V1120" s="136" t="str">
        <f t="shared" si="1188"/>
        <v>経済戦略局</v>
      </c>
      <c r="X1120" s="9">
        <f t="shared" si="1189"/>
        <v>1</v>
      </c>
      <c r="Y1120" s="9">
        <f t="shared" si="1190"/>
        <v>1</v>
      </c>
      <c r="Z1120" s="9">
        <f t="shared" si="1191"/>
        <v>1</v>
      </c>
      <c r="AA1120" s="9">
        <f t="shared" si="1192"/>
        <v>1</v>
      </c>
      <c r="AB1120" s="11" t="str">
        <f t="shared" si="1193"/>
        <v xml:space="preserve">②
</v>
      </c>
      <c r="AD1120" s="43">
        <f t="shared" si="1194"/>
        <v>0</v>
      </c>
      <c r="AE1120" s="43">
        <f t="shared" si="1195"/>
        <v>10.5</v>
      </c>
      <c r="AF1120" s="43">
        <f t="shared" si="1196"/>
        <v>11</v>
      </c>
      <c r="AH1120" s="12" t="str">
        <f t="shared" si="1204"/>
        <v>23款　市債</v>
      </c>
      <c r="AI1120" s="12" t="str">
        <f t="shared" si="1205"/>
        <v>1項　市債</v>
      </c>
      <c r="AJ1120" s="12" t="str">
        <f t="shared" si="1206"/>
        <v>6目　経済戦略債</v>
      </c>
      <c r="AK1120" s="12" t="str">
        <f t="shared" si="1207"/>
        <v>1節　経済戦略事業資金</v>
      </c>
      <c r="AM1120" s="12" t="str">
        <f t="shared" si="1208"/>
        <v>23款　市債1項　市債6目　経済戦略債1節　経済戦略事業資金</v>
      </c>
      <c r="AP1120" s="12" t="str">
        <f t="shared" si="1209"/>
        <v>23款　市債1項　市債6目　経済戦略債1節　経済戦略事業資金</v>
      </c>
      <c r="AQ1120" s="9" t="str">
        <f t="shared" si="1210"/>
        <v>23款　市債1項　市債6目　経済戦略債1節　経済戦略事業資金経済戦略局</v>
      </c>
    </row>
    <row r="1121" spans="1:43" ht="26.4">
      <c r="A1121" s="90">
        <f t="shared" si="1187"/>
        <v>1114</v>
      </c>
      <c r="B1121" s="45"/>
      <c r="C1121" s="45"/>
      <c r="D1121" s="331" t="s">
        <v>428</v>
      </c>
      <c r="E1121" s="333"/>
      <c r="F1121" s="46"/>
      <c r="G1121" s="47"/>
      <c r="H1121" s="41">
        <f>SUM(H1122:H1125,H1129:H1131)</f>
        <v>37351000</v>
      </c>
      <c r="I1121" s="41">
        <f>SUM(I1122:I1125,I1129:I1131)</f>
        <v>0</v>
      </c>
      <c r="J1121" s="41">
        <f t="shared" si="1169"/>
        <v>-37351000</v>
      </c>
      <c r="K1121" s="42"/>
      <c r="L1121" s="121"/>
      <c r="M1121" s="115" t="str">
        <f t="shared" si="1170"/>
        <v/>
      </c>
      <c r="N1121" s="29" t="str">
        <f t="shared" si="1211"/>
        <v>-</v>
      </c>
      <c r="O1121" s="29" t="str">
        <f t="shared" si="1212"/>
        <v>-</v>
      </c>
      <c r="P1121" s="29" t="str">
        <f t="shared" si="1213"/>
        <v>目</v>
      </c>
      <c r="Q1121" s="29" t="str">
        <f t="shared" si="1214"/>
        <v>-</v>
      </c>
      <c r="R1121" s="29" t="str">
        <f t="shared" si="1215"/>
        <v>-</v>
      </c>
      <c r="U1121" s="9" t="s">
        <v>1107</v>
      </c>
      <c r="V1121" s="136" t="str">
        <f t="shared" si="1188"/>
        <v/>
      </c>
      <c r="X1121" s="9">
        <f t="shared" si="1189"/>
        <v>1</v>
      </c>
      <c r="Y1121" s="9">
        <f t="shared" si="1190"/>
        <v>1</v>
      </c>
      <c r="Z1121" s="9">
        <f t="shared" si="1191"/>
        <v>1</v>
      </c>
      <c r="AA1121" s="9">
        <f t="shared" si="1192"/>
        <v>1</v>
      </c>
      <c r="AB1121" s="11" t="str">
        <f t="shared" si="1193"/>
        <v xml:space="preserve">②
</v>
      </c>
      <c r="AD1121" s="43">
        <f t="shared" si="1194"/>
        <v>5.5</v>
      </c>
      <c r="AE1121" s="43">
        <f t="shared" si="1195"/>
        <v>0</v>
      </c>
      <c r="AF1121" s="43">
        <f t="shared" si="1196"/>
        <v>0</v>
      </c>
      <c r="AH1121" s="12" t="str">
        <f t="shared" si="1204"/>
        <v>23款　市債</v>
      </c>
      <c r="AI1121" s="12" t="str">
        <f t="shared" si="1205"/>
        <v>1項　市債</v>
      </c>
      <c r="AJ1121" s="12" t="str">
        <f t="shared" si="1206"/>
        <v>7目　土木債</v>
      </c>
      <c r="AK1121" s="12">
        <f t="shared" si="1207"/>
        <v>0</v>
      </c>
      <c r="AM1121" s="12" t="str">
        <f t="shared" si="1208"/>
        <v>23款　市債1項　市債7目　土木債</v>
      </c>
      <c r="AP1121" s="12" t="str">
        <f t="shared" si="1209"/>
        <v>23款　市債1項　市債7目　土木債</v>
      </c>
      <c r="AQ1121" s="9" t="str">
        <f t="shared" si="1210"/>
        <v>23款　市債1項　市債7目　土木債</v>
      </c>
    </row>
    <row r="1122" spans="1:43" ht="26.4">
      <c r="A1122" s="90">
        <f t="shared" si="1187"/>
        <v>1115</v>
      </c>
      <c r="B1122" s="45"/>
      <c r="C1122" s="45"/>
      <c r="D1122" s="44"/>
      <c r="E1122" s="107" t="s">
        <v>429</v>
      </c>
      <c r="F1122" s="46" t="s">
        <v>735</v>
      </c>
      <c r="G1122" s="47" t="s">
        <v>83</v>
      </c>
      <c r="H1122" s="41">
        <v>8301000</v>
      </c>
      <c r="I1122" s="41"/>
      <c r="J1122" s="41">
        <f t="shared" si="1169"/>
        <v>-8301000</v>
      </c>
      <c r="K1122" s="42"/>
      <c r="L1122" s="121"/>
      <c r="M1122" s="115" t="str">
        <f t="shared" si="1170"/>
        <v/>
      </c>
      <c r="N1122" s="29" t="str">
        <f t="shared" si="1211"/>
        <v>-</v>
      </c>
      <c r="O1122" s="29" t="str">
        <f t="shared" si="1212"/>
        <v>-</v>
      </c>
      <c r="P1122" s="29" t="str">
        <f t="shared" si="1213"/>
        <v>-</v>
      </c>
      <c r="Q1122" s="29" t="str">
        <f t="shared" si="1214"/>
        <v>節</v>
      </c>
      <c r="R1122" s="29" t="str">
        <f t="shared" si="1215"/>
        <v>事項</v>
      </c>
      <c r="U1122" s="9" t="s">
        <v>1107</v>
      </c>
      <c r="V1122" s="136" t="str">
        <f t="shared" si="1188"/>
        <v>建設局</v>
      </c>
      <c r="X1122" s="9">
        <f t="shared" si="1189"/>
        <v>1</v>
      </c>
      <c r="Y1122" s="9">
        <f t="shared" si="1190"/>
        <v>1</v>
      </c>
      <c r="Z1122" s="9">
        <f t="shared" si="1191"/>
        <v>1</v>
      </c>
      <c r="AA1122" s="9">
        <f t="shared" si="1192"/>
        <v>1</v>
      </c>
      <c r="AB1122" s="11" t="str">
        <f t="shared" si="1193"/>
        <v xml:space="preserve">②
</v>
      </c>
      <c r="AD1122" s="43">
        <f t="shared" si="1194"/>
        <v>0</v>
      </c>
      <c r="AE1122" s="43">
        <f t="shared" si="1195"/>
        <v>10.5</v>
      </c>
      <c r="AF1122" s="43">
        <f t="shared" si="1196"/>
        <v>11</v>
      </c>
      <c r="AH1122" s="12" t="str">
        <f t="shared" si="1204"/>
        <v>23款　市債</v>
      </c>
      <c r="AI1122" s="12" t="str">
        <f t="shared" si="1205"/>
        <v>1項　市債</v>
      </c>
      <c r="AJ1122" s="12" t="str">
        <f t="shared" si="1206"/>
        <v>7目　土木債</v>
      </c>
      <c r="AK1122" s="12" t="str">
        <f t="shared" si="1207"/>
        <v>1節　道路橋梁事業資金</v>
      </c>
      <c r="AM1122" s="12" t="str">
        <f t="shared" si="1208"/>
        <v>23款　市債1項　市債7目　土木債1節　道路橋梁事業資金</v>
      </c>
      <c r="AP1122" s="12" t="str">
        <f t="shared" si="1209"/>
        <v>23款　市債1項　市債7目　土木債1節　道路橋梁事業資金</v>
      </c>
      <c r="AQ1122" s="9" t="str">
        <f t="shared" si="1210"/>
        <v>23款　市債1項　市債7目　土木債1節　道路橋梁事業資金建設局</v>
      </c>
    </row>
    <row r="1123" spans="1:43" ht="26.4">
      <c r="A1123" s="90">
        <f t="shared" si="1187"/>
        <v>1116</v>
      </c>
      <c r="B1123" s="45"/>
      <c r="C1123" s="45"/>
      <c r="D1123" s="45"/>
      <c r="E1123" s="107" t="s">
        <v>430</v>
      </c>
      <c r="F1123" s="46" t="s">
        <v>736</v>
      </c>
      <c r="G1123" s="47" t="s">
        <v>83</v>
      </c>
      <c r="H1123" s="41">
        <v>2668000</v>
      </c>
      <c r="I1123" s="41"/>
      <c r="J1123" s="41">
        <f t="shared" si="1169"/>
        <v>-2668000</v>
      </c>
      <c r="K1123" s="42"/>
      <c r="L1123" s="121"/>
      <c r="M1123" s="115" t="str">
        <f t="shared" si="1170"/>
        <v/>
      </c>
      <c r="N1123" s="29" t="str">
        <f t="shared" si="1211"/>
        <v>-</v>
      </c>
      <c r="O1123" s="29" t="str">
        <f t="shared" si="1212"/>
        <v>-</v>
      </c>
      <c r="P1123" s="29" t="str">
        <f t="shared" si="1213"/>
        <v>-</v>
      </c>
      <c r="Q1123" s="29" t="str">
        <f t="shared" si="1214"/>
        <v>節</v>
      </c>
      <c r="R1123" s="29" t="str">
        <f t="shared" si="1215"/>
        <v>事項</v>
      </c>
      <c r="U1123" s="9" t="s">
        <v>1107</v>
      </c>
      <c r="V1123" s="136" t="str">
        <f t="shared" si="1188"/>
        <v>建設局</v>
      </c>
      <c r="X1123" s="9">
        <f t="shared" si="1189"/>
        <v>1</v>
      </c>
      <c r="Y1123" s="9">
        <f t="shared" si="1190"/>
        <v>1</v>
      </c>
      <c r="Z1123" s="9">
        <f t="shared" si="1191"/>
        <v>1</v>
      </c>
      <c r="AA1123" s="9">
        <f t="shared" si="1192"/>
        <v>1</v>
      </c>
      <c r="AB1123" s="11" t="str">
        <f t="shared" si="1193"/>
        <v xml:space="preserve">②
</v>
      </c>
      <c r="AD1123" s="43">
        <f t="shared" si="1194"/>
        <v>0</v>
      </c>
      <c r="AE1123" s="43">
        <f t="shared" si="1195"/>
        <v>8.5</v>
      </c>
      <c r="AF1123" s="43">
        <f t="shared" si="1196"/>
        <v>9</v>
      </c>
      <c r="AH1123" s="12" t="str">
        <f t="shared" si="1204"/>
        <v>23款　市債</v>
      </c>
      <c r="AI1123" s="12" t="str">
        <f t="shared" si="1205"/>
        <v>1項　市債</v>
      </c>
      <c r="AJ1123" s="12" t="str">
        <f t="shared" si="1206"/>
        <v>7目　土木債</v>
      </c>
      <c r="AK1123" s="12" t="str">
        <f t="shared" si="1207"/>
        <v>2節　河川事業資金</v>
      </c>
      <c r="AM1123" s="12" t="str">
        <f t="shared" si="1208"/>
        <v>23款　市債1項　市債7目　土木債2節　河川事業資金</v>
      </c>
      <c r="AP1123" s="12" t="str">
        <f t="shared" si="1209"/>
        <v>23款　市債1項　市債7目　土木債2節　河川事業資金</v>
      </c>
      <c r="AQ1123" s="9" t="str">
        <f t="shared" si="1210"/>
        <v>23款　市債1項　市債7目　土木債2節　河川事業資金建設局</v>
      </c>
    </row>
    <row r="1124" spans="1:43" ht="26.4">
      <c r="A1124" s="90">
        <f t="shared" si="1187"/>
        <v>1117</v>
      </c>
      <c r="B1124" s="45"/>
      <c r="C1124" s="45"/>
      <c r="D1124" s="45"/>
      <c r="E1124" s="107" t="s">
        <v>431</v>
      </c>
      <c r="F1124" s="46" t="s">
        <v>737</v>
      </c>
      <c r="G1124" s="47" t="s">
        <v>83</v>
      </c>
      <c r="H1124" s="41">
        <v>5257000</v>
      </c>
      <c r="I1124" s="41"/>
      <c r="J1124" s="41">
        <f t="shared" ref="J1124:J1147" si="1216">+I1124-H1124</f>
        <v>-5257000</v>
      </c>
      <c r="K1124" s="42"/>
      <c r="L1124" s="121"/>
      <c r="M1124" s="115" t="str">
        <f t="shared" si="1170"/>
        <v/>
      </c>
      <c r="N1124" s="29" t="str">
        <f t="shared" si="1211"/>
        <v>-</v>
      </c>
      <c r="O1124" s="29" t="str">
        <f t="shared" si="1212"/>
        <v>-</v>
      </c>
      <c r="P1124" s="29" t="str">
        <f t="shared" si="1213"/>
        <v>-</v>
      </c>
      <c r="Q1124" s="29" t="str">
        <f t="shared" si="1214"/>
        <v>節</v>
      </c>
      <c r="R1124" s="29" t="str">
        <f t="shared" si="1215"/>
        <v>事項</v>
      </c>
      <c r="U1124" s="9" t="s">
        <v>1107</v>
      </c>
      <c r="V1124" s="136" t="str">
        <f t="shared" si="1188"/>
        <v>建設局</v>
      </c>
      <c r="X1124" s="9">
        <f t="shared" si="1189"/>
        <v>1</v>
      </c>
      <c r="Y1124" s="9">
        <f t="shared" si="1190"/>
        <v>1</v>
      </c>
      <c r="Z1124" s="9">
        <f t="shared" si="1191"/>
        <v>1</v>
      </c>
      <c r="AA1124" s="9">
        <f t="shared" si="1192"/>
        <v>1</v>
      </c>
      <c r="AB1124" s="11" t="str">
        <f t="shared" si="1193"/>
        <v xml:space="preserve">②
</v>
      </c>
      <c r="AD1124" s="43">
        <f t="shared" si="1194"/>
        <v>0</v>
      </c>
      <c r="AE1124" s="43">
        <f t="shared" si="1195"/>
        <v>8.5</v>
      </c>
      <c r="AF1124" s="43">
        <f t="shared" si="1196"/>
        <v>9</v>
      </c>
      <c r="AH1124" s="12" t="str">
        <f t="shared" si="1204"/>
        <v>23款　市債</v>
      </c>
      <c r="AI1124" s="12" t="str">
        <f t="shared" si="1205"/>
        <v>1項　市債</v>
      </c>
      <c r="AJ1124" s="12" t="str">
        <f t="shared" si="1206"/>
        <v>7目　土木債</v>
      </c>
      <c r="AK1124" s="12" t="str">
        <f t="shared" si="1207"/>
        <v>3節　公園事業資金</v>
      </c>
      <c r="AM1124" s="12" t="str">
        <f t="shared" si="1208"/>
        <v>23款　市債1項　市債7目　土木債3節　公園事業資金</v>
      </c>
      <c r="AP1124" s="12" t="str">
        <f t="shared" si="1209"/>
        <v>23款　市債1項　市債7目　土木債3節　公園事業資金</v>
      </c>
      <c r="AQ1124" s="9" t="str">
        <f t="shared" si="1210"/>
        <v>23款　市債1項　市債7目　土木債3節　公園事業資金建設局</v>
      </c>
    </row>
    <row r="1125" spans="1:43" ht="26.4">
      <c r="A1125" s="90">
        <f t="shared" si="1187"/>
        <v>1118</v>
      </c>
      <c r="B1125" s="45"/>
      <c r="C1125" s="45"/>
      <c r="D1125" s="45"/>
      <c r="E1125" s="107" t="s">
        <v>1018</v>
      </c>
      <c r="F1125" s="46" t="s">
        <v>738</v>
      </c>
      <c r="G1125" s="47"/>
      <c r="H1125" s="41">
        <f>SUM(H1126:H1128)</f>
        <v>19754000</v>
      </c>
      <c r="I1125" s="41">
        <f>SUM(I1126:I1128)</f>
        <v>0</v>
      </c>
      <c r="J1125" s="41">
        <f>+I1125-H1125</f>
        <v>-19754000</v>
      </c>
      <c r="K1125" s="42"/>
      <c r="L1125" s="121"/>
      <c r="M1125" s="115" t="str">
        <f t="shared" si="1170"/>
        <v/>
      </c>
      <c r="N1125" s="29" t="str">
        <f t="shared" si="1211"/>
        <v>-</v>
      </c>
      <c r="O1125" s="29" t="str">
        <f t="shared" si="1212"/>
        <v>-</v>
      </c>
      <c r="P1125" s="29" t="str">
        <f t="shared" si="1213"/>
        <v>-</v>
      </c>
      <c r="Q1125" s="29" t="str">
        <f t="shared" si="1214"/>
        <v>節</v>
      </c>
      <c r="R1125" s="29" t="str">
        <f t="shared" si="1215"/>
        <v>事項</v>
      </c>
      <c r="U1125" s="9" t="s">
        <v>1107</v>
      </c>
      <c r="V1125" s="136" t="str">
        <f t="shared" si="1188"/>
        <v/>
      </c>
      <c r="X1125" s="9">
        <f t="shared" si="1189"/>
        <v>1</v>
      </c>
      <c r="Y1125" s="9">
        <f t="shared" si="1190"/>
        <v>1</v>
      </c>
      <c r="Z1125" s="9">
        <f t="shared" si="1191"/>
        <v>1</v>
      </c>
      <c r="AA1125" s="9">
        <f t="shared" si="1192"/>
        <v>1</v>
      </c>
      <c r="AB1125" s="11" t="str">
        <f t="shared" si="1193"/>
        <v xml:space="preserve">②
</v>
      </c>
      <c r="AD1125" s="43">
        <f t="shared" si="1194"/>
        <v>0</v>
      </c>
      <c r="AE1125" s="43">
        <f t="shared" si="1195"/>
        <v>10.5</v>
      </c>
      <c r="AF1125" s="43">
        <f t="shared" si="1196"/>
        <v>11</v>
      </c>
      <c r="AH1125" s="12" t="str">
        <f t="shared" si="1204"/>
        <v>23款　市債</v>
      </c>
      <c r="AI1125" s="12" t="str">
        <f t="shared" si="1205"/>
        <v>1項　市債</v>
      </c>
      <c r="AJ1125" s="12" t="str">
        <f t="shared" si="1206"/>
        <v>7目　土木債</v>
      </c>
      <c r="AK1125" s="12" t="str">
        <f t="shared" si="1207"/>
        <v>4節　都市計画事業資金</v>
      </c>
      <c r="AM1125" s="12" t="str">
        <f t="shared" si="1208"/>
        <v>23款　市債1項　市債7目　土木債4節　都市計画事業資金</v>
      </c>
      <c r="AP1125" s="12" t="str">
        <f t="shared" si="1209"/>
        <v>23款　市債1項　市債7目　土木債4節　都市計画事業資金</v>
      </c>
      <c r="AQ1125" s="9" t="str">
        <f t="shared" si="1210"/>
        <v>23款　市債1項　市債7目　土木債4節　都市計画事業資金</v>
      </c>
    </row>
    <row r="1126" spans="1:43" ht="26.4">
      <c r="A1126" s="90">
        <f t="shared" si="1187"/>
        <v>1119</v>
      </c>
      <c r="B1126" s="45"/>
      <c r="C1126" s="45"/>
      <c r="D1126" s="45"/>
      <c r="E1126" s="107"/>
      <c r="F1126" s="46"/>
      <c r="G1126" s="47" t="s">
        <v>678</v>
      </c>
      <c r="H1126" s="41">
        <v>229000</v>
      </c>
      <c r="I1126" s="41"/>
      <c r="J1126" s="41">
        <f>+I1126-H1126</f>
        <v>-229000</v>
      </c>
      <c r="K1126" s="42"/>
      <c r="L1126" s="121"/>
      <c r="M1126" s="115" t="str">
        <f t="shared" ref="M1126:M1152" si="1217">IF(AND(I1126&lt;&gt;0,H1126=0),"○","")</f>
        <v/>
      </c>
      <c r="N1126" s="29" t="str">
        <f t="shared" si="1211"/>
        <v>-</v>
      </c>
      <c r="O1126" s="29" t="str">
        <f t="shared" si="1212"/>
        <v>-</v>
      </c>
      <c r="P1126" s="29" t="str">
        <f t="shared" si="1213"/>
        <v>-</v>
      </c>
      <c r="Q1126" s="29" t="str">
        <f t="shared" si="1214"/>
        <v>-</v>
      </c>
      <c r="R1126" s="29" t="str">
        <f t="shared" si="1215"/>
        <v>-</v>
      </c>
      <c r="U1126" s="9" t="s">
        <v>1107</v>
      </c>
      <c r="V1126" s="136" t="str">
        <f t="shared" si="1188"/>
        <v>都市計画局</v>
      </c>
      <c r="X1126" s="9">
        <f t="shared" si="1189"/>
        <v>1</v>
      </c>
      <c r="Y1126" s="9">
        <f t="shared" si="1190"/>
        <v>1</v>
      </c>
      <c r="Z1126" s="9">
        <f t="shared" si="1191"/>
        <v>1</v>
      </c>
      <c r="AA1126" s="9">
        <f t="shared" si="1192"/>
        <v>1</v>
      </c>
      <c r="AB1126" s="11" t="str">
        <f t="shared" si="1193"/>
        <v xml:space="preserve">②
</v>
      </c>
      <c r="AD1126" s="43">
        <f t="shared" si="1194"/>
        <v>0</v>
      </c>
      <c r="AE1126" s="43">
        <f t="shared" si="1195"/>
        <v>0</v>
      </c>
      <c r="AF1126" s="43">
        <f t="shared" si="1196"/>
        <v>0</v>
      </c>
      <c r="AH1126" s="12" t="str">
        <f t="shared" si="1204"/>
        <v>23款　市債</v>
      </c>
      <c r="AI1126" s="12" t="str">
        <f t="shared" si="1205"/>
        <v>1項　市債</v>
      </c>
      <c r="AJ1126" s="12" t="str">
        <f t="shared" si="1206"/>
        <v>7目　土木債</v>
      </c>
      <c r="AK1126" s="12" t="str">
        <f t="shared" si="1207"/>
        <v>事項</v>
      </c>
      <c r="AM1126" s="12">
        <f t="shared" si="1208"/>
        <v>0</v>
      </c>
      <c r="AP1126" s="12" t="str">
        <f t="shared" si="1209"/>
        <v>23款　市債1項　市債7目　土木債4節　都市計画事業資金</v>
      </c>
      <c r="AQ1126" s="9" t="str">
        <f t="shared" si="1210"/>
        <v>23款　市債1項　市債7目　土木債4節　都市計画事業資金都市計画局</v>
      </c>
    </row>
    <row r="1127" spans="1:43" ht="26.4">
      <c r="A1127" s="90">
        <f t="shared" si="1187"/>
        <v>1120</v>
      </c>
      <c r="B1127" s="45"/>
      <c r="C1127" s="45"/>
      <c r="D1127" s="45"/>
      <c r="E1127" s="108"/>
      <c r="F1127" s="46"/>
      <c r="G1127" s="47" t="s">
        <v>111</v>
      </c>
      <c r="H1127" s="41">
        <v>1123000</v>
      </c>
      <c r="I1127" s="41"/>
      <c r="J1127" s="41">
        <f>+I1127-H1127</f>
        <v>-1123000</v>
      </c>
      <c r="K1127" s="42"/>
      <c r="L1127" s="121"/>
      <c r="M1127" s="115" t="str">
        <f t="shared" si="1217"/>
        <v/>
      </c>
      <c r="N1127" s="29" t="str">
        <f t="shared" si="1211"/>
        <v>-</v>
      </c>
      <c r="O1127" s="29" t="str">
        <f t="shared" si="1212"/>
        <v>-</v>
      </c>
      <c r="P1127" s="29" t="str">
        <f t="shared" si="1213"/>
        <v>-</v>
      </c>
      <c r="Q1127" s="29" t="str">
        <f t="shared" si="1214"/>
        <v>-</v>
      </c>
      <c r="R1127" s="29" t="str">
        <f t="shared" si="1215"/>
        <v>-</v>
      </c>
      <c r="U1127" s="9" t="s">
        <v>1107</v>
      </c>
      <c r="V1127" s="136" t="str">
        <f t="shared" si="1188"/>
        <v>都市整備局</v>
      </c>
      <c r="X1127" s="9">
        <f t="shared" si="1189"/>
        <v>1</v>
      </c>
      <c r="Y1127" s="9">
        <f t="shared" si="1190"/>
        <v>1</v>
      </c>
      <c r="Z1127" s="9">
        <f t="shared" si="1191"/>
        <v>1</v>
      </c>
      <c r="AA1127" s="9">
        <f t="shared" si="1192"/>
        <v>1</v>
      </c>
      <c r="AB1127" s="11" t="str">
        <f t="shared" si="1193"/>
        <v xml:space="preserve">②
</v>
      </c>
      <c r="AD1127" s="43">
        <f t="shared" si="1194"/>
        <v>0</v>
      </c>
      <c r="AE1127" s="43">
        <f t="shared" si="1195"/>
        <v>0</v>
      </c>
      <c r="AF1127" s="43">
        <f t="shared" si="1196"/>
        <v>0</v>
      </c>
      <c r="AH1127" s="12" t="str">
        <f t="shared" si="1204"/>
        <v>23款　市債</v>
      </c>
      <c r="AI1127" s="12" t="str">
        <f t="shared" si="1205"/>
        <v>1項　市債</v>
      </c>
      <c r="AJ1127" s="12" t="str">
        <f t="shared" si="1206"/>
        <v>7目　土木債</v>
      </c>
      <c r="AK1127" s="12" t="str">
        <f t="shared" si="1207"/>
        <v>事項</v>
      </c>
      <c r="AM1127" s="12">
        <f t="shared" si="1208"/>
        <v>0</v>
      </c>
      <c r="AP1127" s="12" t="str">
        <f t="shared" si="1209"/>
        <v>23款　市債1項　市債7目　土木債4節　都市計画事業資金</v>
      </c>
      <c r="AQ1127" s="9" t="str">
        <f t="shared" si="1210"/>
        <v>23款　市債1項　市債7目　土木債4節　都市計画事業資金都市整備局</v>
      </c>
    </row>
    <row r="1128" spans="1:43" ht="26.4">
      <c r="A1128" s="90">
        <f t="shared" si="1187"/>
        <v>1121</v>
      </c>
      <c r="B1128" s="45"/>
      <c r="C1128" s="45"/>
      <c r="D1128" s="45"/>
      <c r="E1128" s="107"/>
      <c r="F1128" s="46"/>
      <c r="G1128" s="47" t="s">
        <v>83</v>
      </c>
      <c r="H1128" s="41">
        <v>18402000</v>
      </c>
      <c r="I1128" s="41"/>
      <c r="J1128" s="41">
        <f>+I1128-H1128</f>
        <v>-18402000</v>
      </c>
      <c r="K1128" s="42"/>
      <c r="L1128" s="121"/>
      <c r="M1128" s="115" t="str">
        <f t="shared" si="1217"/>
        <v/>
      </c>
      <c r="N1128" s="29" t="str">
        <f t="shared" si="1211"/>
        <v>-</v>
      </c>
      <c r="O1128" s="29" t="str">
        <f t="shared" si="1212"/>
        <v>-</v>
      </c>
      <c r="P1128" s="29" t="str">
        <f t="shared" si="1213"/>
        <v>-</v>
      </c>
      <c r="Q1128" s="29" t="str">
        <f t="shared" si="1214"/>
        <v>-</v>
      </c>
      <c r="R1128" s="29" t="str">
        <f t="shared" si="1215"/>
        <v>-</v>
      </c>
      <c r="U1128" s="9" t="s">
        <v>1107</v>
      </c>
      <c r="V1128" s="136" t="str">
        <f t="shared" si="1188"/>
        <v>建設局</v>
      </c>
      <c r="X1128" s="9">
        <f t="shared" si="1189"/>
        <v>1</v>
      </c>
      <c r="Y1128" s="9">
        <f t="shared" si="1190"/>
        <v>1</v>
      </c>
      <c r="Z1128" s="9">
        <f t="shared" si="1191"/>
        <v>1</v>
      </c>
      <c r="AA1128" s="9">
        <f t="shared" si="1192"/>
        <v>1</v>
      </c>
      <c r="AB1128" s="11" t="str">
        <f t="shared" si="1193"/>
        <v xml:space="preserve">②
</v>
      </c>
      <c r="AD1128" s="43">
        <f t="shared" si="1194"/>
        <v>0</v>
      </c>
      <c r="AE1128" s="43">
        <f t="shared" si="1195"/>
        <v>0</v>
      </c>
      <c r="AF1128" s="43">
        <f t="shared" si="1196"/>
        <v>0</v>
      </c>
      <c r="AH1128" s="12" t="str">
        <f t="shared" si="1204"/>
        <v>23款　市債</v>
      </c>
      <c r="AI1128" s="12" t="str">
        <f t="shared" si="1205"/>
        <v>1項　市債</v>
      </c>
      <c r="AJ1128" s="12" t="str">
        <f t="shared" si="1206"/>
        <v>7目　土木債</v>
      </c>
      <c r="AK1128" s="12" t="str">
        <f t="shared" si="1207"/>
        <v>事項</v>
      </c>
      <c r="AM1128" s="12">
        <f t="shared" si="1208"/>
        <v>0</v>
      </c>
      <c r="AP1128" s="12" t="str">
        <f t="shared" si="1209"/>
        <v>23款　市債1項　市債7目　土木債4節　都市計画事業資金</v>
      </c>
      <c r="AQ1128" s="9" t="str">
        <f t="shared" si="1210"/>
        <v>23款　市債1項　市債7目　土木債4節　都市計画事業資金建設局</v>
      </c>
    </row>
    <row r="1129" spans="1:43" ht="26.4">
      <c r="A1129" s="90">
        <f t="shared" si="1187"/>
        <v>1122</v>
      </c>
      <c r="B1129" s="45"/>
      <c r="C1129" s="45"/>
      <c r="D1129" s="45"/>
      <c r="E1129" s="107" t="s">
        <v>1017</v>
      </c>
      <c r="F1129" s="46" t="s">
        <v>951</v>
      </c>
      <c r="G1129" s="47" t="s">
        <v>950</v>
      </c>
      <c r="H1129" s="41">
        <v>530000</v>
      </c>
      <c r="I1129" s="41"/>
      <c r="J1129" s="41">
        <f t="shared" si="1216"/>
        <v>-530000</v>
      </c>
      <c r="K1129" s="42"/>
      <c r="L1129" s="121"/>
      <c r="M1129" s="115" t="str">
        <f t="shared" si="1217"/>
        <v/>
      </c>
      <c r="N1129" s="29" t="str">
        <f t="shared" si="1211"/>
        <v>-</v>
      </c>
      <c r="O1129" s="29" t="str">
        <f t="shared" si="1212"/>
        <v>-</v>
      </c>
      <c r="P1129" s="29" t="str">
        <f t="shared" si="1213"/>
        <v>-</v>
      </c>
      <c r="Q1129" s="29" t="str">
        <f t="shared" si="1214"/>
        <v>節</v>
      </c>
      <c r="R1129" s="29" t="str">
        <f t="shared" si="1215"/>
        <v>事項</v>
      </c>
      <c r="U1129" s="9" t="s">
        <v>1107</v>
      </c>
      <c r="V1129" s="136" t="str">
        <f t="shared" si="1188"/>
        <v>都市交通局</v>
      </c>
      <c r="X1129" s="9">
        <f t="shared" si="1189"/>
        <v>1</v>
      </c>
      <c r="Y1129" s="9">
        <f t="shared" si="1190"/>
        <v>1</v>
      </c>
      <c r="Z1129" s="9">
        <f t="shared" si="1191"/>
        <v>1</v>
      </c>
      <c r="AA1129" s="9">
        <f t="shared" si="1192"/>
        <v>1</v>
      </c>
      <c r="AB1129" s="11" t="str">
        <f t="shared" si="1193"/>
        <v xml:space="preserve">②
</v>
      </c>
      <c r="AD1129" s="43">
        <f t="shared" si="1194"/>
        <v>0</v>
      </c>
      <c r="AE1129" s="43">
        <f t="shared" si="1195"/>
        <v>10.5</v>
      </c>
      <c r="AF1129" s="43">
        <f t="shared" si="1196"/>
        <v>11</v>
      </c>
      <c r="AH1129" s="12" t="str">
        <f t="shared" si="1204"/>
        <v>23款　市債</v>
      </c>
      <c r="AI1129" s="12" t="str">
        <f t="shared" si="1205"/>
        <v>1項　市債</v>
      </c>
      <c r="AJ1129" s="12" t="str">
        <f t="shared" si="1206"/>
        <v>7目　土木債</v>
      </c>
      <c r="AK1129" s="12" t="str">
        <f t="shared" si="1207"/>
        <v>5節　都市交通事業資金</v>
      </c>
      <c r="AM1129" s="12" t="str">
        <f t="shared" si="1208"/>
        <v>23款　市債1項　市債7目　土木債5節　都市交通事業資金</v>
      </c>
      <c r="AP1129" s="12" t="str">
        <f t="shared" si="1209"/>
        <v>23款　市債1項　市債7目　土木債5節　都市交通事業資金</v>
      </c>
      <c r="AQ1129" s="9" t="str">
        <f t="shared" si="1210"/>
        <v>23款　市債1項　市債7目　土木債5節　都市交通事業資金都市交通局</v>
      </c>
    </row>
    <row r="1130" spans="1:43" ht="26.4">
      <c r="A1130" s="90">
        <f t="shared" si="1187"/>
        <v>1123</v>
      </c>
      <c r="B1130" s="45"/>
      <c r="C1130" s="45"/>
      <c r="D1130" s="45"/>
      <c r="E1130" s="107" t="s">
        <v>943</v>
      </c>
      <c r="F1130" s="46" t="s">
        <v>739</v>
      </c>
      <c r="G1130" s="47" t="s">
        <v>678</v>
      </c>
      <c r="H1130" s="41">
        <v>439000</v>
      </c>
      <c r="I1130" s="41"/>
      <c r="J1130" s="41">
        <f t="shared" si="1216"/>
        <v>-439000</v>
      </c>
      <c r="K1130" s="42"/>
      <c r="L1130" s="121"/>
      <c r="M1130" s="115" t="str">
        <f t="shared" si="1217"/>
        <v/>
      </c>
      <c r="N1130" s="29" t="str">
        <f t="shared" si="1211"/>
        <v>-</v>
      </c>
      <c r="O1130" s="29" t="str">
        <f t="shared" si="1212"/>
        <v>-</v>
      </c>
      <c r="P1130" s="29" t="str">
        <f t="shared" si="1213"/>
        <v>-</v>
      </c>
      <c r="Q1130" s="29" t="str">
        <f t="shared" si="1214"/>
        <v>節</v>
      </c>
      <c r="R1130" s="29" t="str">
        <f t="shared" si="1215"/>
        <v>事項</v>
      </c>
      <c r="U1130" s="9" t="s">
        <v>1107</v>
      </c>
      <c r="V1130" s="136" t="str">
        <f t="shared" si="1188"/>
        <v>都市計画局</v>
      </c>
      <c r="X1130" s="9">
        <f t="shared" si="1189"/>
        <v>1</v>
      </c>
      <c r="Y1130" s="9">
        <f t="shared" si="1190"/>
        <v>1</v>
      </c>
      <c r="Z1130" s="9">
        <f t="shared" si="1191"/>
        <v>1</v>
      </c>
      <c r="AA1130" s="9">
        <f t="shared" si="1192"/>
        <v>1</v>
      </c>
      <c r="AB1130" s="11" t="str">
        <f t="shared" si="1193"/>
        <v xml:space="preserve">②
</v>
      </c>
      <c r="AD1130" s="43">
        <f t="shared" si="1194"/>
        <v>0</v>
      </c>
      <c r="AE1130" s="43">
        <f t="shared" si="1195"/>
        <v>12.5</v>
      </c>
      <c r="AF1130" s="43">
        <f t="shared" si="1196"/>
        <v>13</v>
      </c>
      <c r="AH1130" s="12" t="str">
        <f t="shared" si="1204"/>
        <v>23款　市債</v>
      </c>
      <c r="AI1130" s="12" t="str">
        <f t="shared" si="1205"/>
        <v>1項　市債</v>
      </c>
      <c r="AJ1130" s="12" t="str">
        <f t="shared" si="1206"/>
        <v>7目　土木債</v>
      </c>
      <c r="AK1130" s="12" t="str">
        <f t="shared" si="1207"/>
        <v>6節　高速道路事業出資資金</v>
      </c>
      <c r="AM1130" s="12" t="str">
        <f t="shared" si="1208"/>
        <v>23款　市債1項　市債7目　土木債6節　高速道路事業出資資金</v>
      </c>
      <c r="AP1130" s="12" t="str">
        <f t="shared" si="1209"/>
        <v>23款　市債1項　市債7目　土木債6節　高速道路事業出資資金</v>
      </c>
      <c r="AQ1130" s="9" t="str">
        <f t="shared" si="1210"/>
        <v>23款　市債1項　市債7目　土木債6節　高速道路事業出資資金都市計画局</v>
      </c>
    </row>
    <row r="1131" spans="1:43" ht="26.4">
      <c r="A1131" s="90">
        <f t="shared" si="1187"/>
        <v>1124</v>
      </c>
      <c r="B1131" s="45"/>
      <c r="C1131" s="45"/>
      <c r="D1131" s="45"/>
      <c r="E1131" s="107" t="s">
        <v>944</v>
      </c>
      <c r="F1131" s="46" t="s">
        <v>740</v>
      </c>
      <c r="G1131" s="47" t="s">
        <v>678</v>
      </c>
      <c r="H1131" s="41">
        <v>402000</v>
      </c>
      <c r="I1131" s="41"/>
      <c r="J1131" s="41">
        <f t="shared" si="1216"/>
        <v>-402000</v>
      </c>
      <c r="K1131" s="42"/>
      <c r="L1131" s="121"/>
      <c r="M1131" s="115" t="str">
        <f t="shared" si="1217"/>
        <v/>
      </c>
      <c r="N1131" s="29" t="str">
        <f t="shared" si="1211"/>
        <v>-</v>
      </c>
      <c r="O1131" s="29" t="str">
        <f t="shared" si="1212"/>
        <v>-</v>
      </c>
      <c r="P1131" s="29" t="str">
        <f t="shared" si="1213"/>
        <v>-</v>
      </c>
      <c r="Q1131" s="29" t="str">
        <f t="shared" si="1214"/>
        <v>節</v>
      </c>
      <c r="R1131" s="29" t="str">
        <f t="shared" si="1215"/>
        <v>事項</v>
      </c>
      <c r="U1131" s="9" t="s">
        <v>1107</v>
      </c>
      <c r="V1131" s="136" t="str">
        <f t="shared" si="1188"/>
        <v>都市計画局</v>
      </c>
      <c r="X1131" s="9">
        <f t="shared" si="1189"/>
        <v>1</v>
      </c>
      <c r="Y1131" s="9">
        <f t="shared" si="1190"/>
        <v>1</v>
      </c>
      <c r="Z1131" s="9">
        <f t="shared" si="1191"/>
        <v>1</v>
      </c>
      <c r="AA1131" s="9">
        <f t="shared" si="1192"/>
        <v>1</v>
      </c>
      <c r="AB1131" s="11" t="str">
        <f t="shared" si="1193"/>
        <v xml:space="preserve">②
</v>
      </c>
      <c r="AD1131" s="43">
        <f t="shared" si="1194"/>
        <v>0</v>
      </c>
      <c r="AE1131" s="43">
        <f t="shared" si="1195"/>
        <v>12.5</v>
      </c>
      <c r="AF1131" s="43">
        <f t="shared" si="1196"/>
        <v>13</v>
      </c>
      <c r="AH1131" s="12" t="str">
        <f t="shared" si="1204"/>
        <v>23款　市債</v>
      </c>
      <c r="AI1131" s="12" t="str">
        <f t="shared" si="1205"/>
        <v>1項　市債</v>
      </c>
      <c r="AJ1131" s="12" t="str">
        <f t="shared" si="1206"/>
        <v>7目　土木債</v>
      </c>
      <c r="AK1131" s="12" t="str">
        <f t="shared" si="1207"/>
        <v>7節　鉄道整備協力事業資金</v>
      </c>
      <c r="AM1131" s="12" t="str">
        <f t="shared" si="1208"/>
        <v>23款　市債1項　市債7目　土木債7節　鉄道整備協力事業資金</v>
      </c>
      <c r="AP1131" s="12" t="str">
        <f t="shared" si="1209"/>
        <v>23款　市債1項　市債7目　土木債7節　鉄道整備協力事業資金</v>
      </c>
      <c r="AQ1131" s="9" t="str">
        <f t="shared" si="1210"/>
        <v>23款　市債1項　市債7目　土木債7節　鉄道整備協力事業資金都市計画局</v>
      </c>
    </row>
    <row r="1132" spans="1:43" ht="26.4">
      <c r="A1132" s="90">
        <f t="shared" si="1187"/>
        <v>1125</v>
      </c>
      <c r="B1132" s="45"/>
      <c r="C1132" s="45"/>
      <c r="D1132" s="331" t="s">
        <v>432</v>
      </c>
      <c r="E1132" s="333"/>
      <c r="F1132" s="46"/>
      <c r="G1132" s="47"/>
      <c r="H1132" s="41">
        <f>SUM(H1133:H1134)</f>
        <v>11560500</v>
      </c>
      <c r="I1132" s="41">
        <f>SUM(I1133:I1134)</f>
        <v>0</v>
      </c>
      <c r="J1132" s="41">
        <f t="shared" si="1216"/>
        <v>-11560500</v>
      </c>
      <c r="K1132" s="42"/>
      <c r="L1132" s="121"/>
      <c r="M1132" s="115" t="str">
        <f t="shared" si="1217"/>
        <v/>
      </c>
      <c r="N1132" s="29" t="str">
        <f t="shared" si="1211"/>
        <v>-</v>
      </c>
      <c r="O1132" s="29" t="str">
        <f t="shared" si="1212"/>
        <v>-</v>
      </c>
      <c r="P1132" s="29" t="str">
        <f t="shared" si="1213"/>
        <v>目</v>
      </c>
      <c r="Q1132" s="29" t="str">
        <f t="shared" si="1214"/>
        <v>-</v>
      </c>
      <c r="R1132" s="29" t="str">
        <f t="shared" si="1215"/>
        <v>-</v>
      </c>
      <c r="U1132" s="9" t="s">
        <v>1107</v>
      </c>
      <c r="V1132" s="136" t="str">
        <f t="shared" si="1188"/>
        <v/>
      </c>
      <c r="X1132" s="9">
        <f t="shared" si="1189"/>
        <v>1</v>
      </c>
      <c r="Y1132" s="9">
        <f t="shared" si="1190"/>
        <v>1</v>
      </c>
      <c r="Z1132" s="9">
        <f t="shared" si="1191"/>
        <v>1</v>
      </c>
      <c r="AA1132" s="9">
        <f t="shared" si="1192"/>
        <v>1</v>
      </c>
      <c r="AB1132" s="11" t="str">
        <f t="shared" si="1193"/>
        <v xml:space="preserve">②
</v>
      </c>
      <c r="AD1132" s="43">
        <f t="shared" si="1194"/>
        <v>5.5</v>
      </c>
      <c r="AE1132" s="43">
        <f t="shared" si="1195"/>
        <v>0</v>
      </c>
      <c r="AF1132" s="43">
        <f t="shared" si="1196"/>
        <v>0</v>
      </c>
      <c r="AH1132" s="12" t="str">
        <f t="shared" si="1204"/>
        <v>23款　市債</v>
      </c>
      <c r="AI1132" s="12" t="str">
        <f t="shared" si="1205"/>
        <v>1項　市債</v>
      </c>
      <c r="AJ1132" s="12" t="str">
        <f t="shared" si="1206"/>
        <v>8目　港湾債</v>
      </c>
      <c r="AK1132" s="12">
        <f t="shared" si="1207"/>
        <v>0</v>
      </c>
      <c r="AM1132" s="12" t="str">
        <f t="shared" si="1208"/>
        <v>23款　市債1項　市債8目　港湾債</v>
      </c>
      <c r="AP1132" s="12" t="str">
        <f t="shared" si="1209"/>
        <v>23款　市債1項　市債8目　港湾債</v>
      </c>
      <c r="AQ1132" s="9" t="str">
        <f t="shared" si="1210"/>
        <v>23款　市債1項　市債8目　港湾債</v>
      </c>
    </row>
    <row r="1133" spans="1:43" ht="26.4">
      <c r="A1133" s="90">
        <f t="shared" si="1187"/>
        <v>1126</v>
      </c>
      <c r="B1133" s="45"/>
      <c r="C1133" s="45"/>
      <c r="D1133" s="44"/>
      <c r="E1133" s="107" t="s">
        <v>433</v>
      </c>
      <c r="F1133" s="46" t="s">
        <v>741</v>
      </c>
      <c r="G1133" s="47" t="s">
        <v>492</v>
      </c>
      <c r="H1133" s="41">
        <v>10565000</v>
      </c>
      <c r="I1133" s="41"/>
      <c r="J1133" s="41">
        <f t="shared" si="1216"/>
        <v>-10565000</v>
      </c>
      <c r="K1133" s="42"/>
      <c r="L1133" s="121"/>
      <c r="M1133" s="115" t="str">
        <f t="shared" si="1217"/>
        <v/>
      </c>
      <c r="N1133" s="29" t="str">
        <f t="shared" si="1211"/>
        <v>-</v>
      </c>
      <c r="O1133" s="29" t="str">
        <f t="shared" si="1212"/>
        <v>-</v>
      </c>
      <c r="P1133" s="29" t="str">
        <f t="shared" si="1213"/>
        <v>-</v>
      </c>
      <c r="Q1133" s="29" t="str">
        <f t="shared" si="1214"/>
        <v>節</v>
      </c>
      <c r="R1133" s="29" t="str">
        <f t="shared" si="1215"/>
        <v>事項</v>
      </c>
      <c r="U1133" s="9" t="s">
        <v>1107</v>
      </c>
      <c r="V1133" s="136" t="str">
        <f t="shared" si="1188"/>
        <v>港湾局</v>
      </c>
      <c r="X1133" s="9">
        <f t="shared" si="1189"/>
        <v>1</v>
      </c>
      <c r="Y1133" s="9">
        <f t="shared" si="1190"/>
        <v>1</v>
      </c>
      <c r="Z1133" s="9">
        <f t="shared" si="1191"/>
        <v>1</v>
      </c>
      <c r="AA1133" s="9">
        <f t="shared" si="1192"/>
        <v>1</v>
      </c>
      <c r="AB1133" s="11" t="str">
        <f t="shared" si="1193"/>
        <v xml:space="preserve">②
</v>
      </c>
      <c r="AD1133" s="43">
        <f t="shared" si="1194"/>
        <v>0</v>
      </c>
      <c r="AE1133" s="43">
        <f t="shared" si="1195"/>
        <v>10.5</v>
      </c>
      <c r="AF1133" s="43">
        <f t="shared" si="1196"/>
        <v>11</v>
      </c>
      <c r="AH1133" s="12" t="str">
        <f t="shared" si="1204"/>
        <v>23款　市債</v>
      </c>
      <c r="AI1133" s="12" t="str">
        <f t="shared" si="1205"/>
        <v>1項　市債</v>
      </c>
      <c r="AJ1133" s="12" t="str">
        <f t="shared" si="1206"/>
        <v>8目　港湾債</v>
      </c>
      <c r="AK1133" s="12" t="str">
        <f t="shared" si="1207"/>
        <v>1節　港湾整備事業資金</v>
      </c>
      <c r="AM1133" s="12" t="str">
        <f t="shared" si="1208"/>
        <v>23款　市債1項　市債8目　港湾債1節　港湾整備事業資金</v>
      </c>
      <c r="AP1133" s="12" t="str">
        <f t="shared" si="1209"/>
        <v>23款　市債1項　市債8目　港湾債1節　港湾整備事業資金</v>
      </c>
      <c r="AQ1133" s="9" t="str">
        <f t="shared" si="1210"/>
        <v>23款　市債1項　市債8目　港湾債1節　港湾整備事業資金港湾局</v>
      </c>
    </row>
    <row r="1134" spans="1:43" ht="26.4">
      <c r="A1134" s="90">
        <f t="shared" si="1187"/>
        <v>1127</v>
      </c>
      <c r="B1134" s="45"/>
      <c r="C1134" s="45"/>
      <c r="D1134" s="45"/>
      <c r="E1134" s="107" t="s">
        <v>434</v>
      </c>
      <c r="F1134" s="46" t="s">
        <v>742</v>
      </c>
      <c r="G1134" s="47" t="s">
        <v>492</v>
      </c>
      <c r="H1134" s="41">
        <v>995500</v>
      </c>
      <c r="I1134" s="41"/>
      <c r="J1134" s="41">
        <f t="shared" si="1216"/>
        <v>-995500</v>
      </c>
      <c r="K1134" s="42"/>
      <c r="L1134" s="121"/>
      <c r="M1134" s="115" t="str">
        <f t="shared" si="1217"/>
        <v/>
      </c>
      <c r="N1134" s="29" t="str">
        <f t="shared" si="1211"/>
        <v>-</v>
      </c>
      <c r="O1134" s="29" t="str">
        <f t="shared" si="1212"/>
        <v>-</v>
      </c>
      <c r="P1134" s="29" t="str">
        <f t="shared" si="1213"/>
        <v>-</v>
      </c>
      <c r="Q1134" s="29" t="str">
        <f t="shared" si="1214"/>
        <v>節</v>
      </c>
      <c r="R1134" s="29" t="str">
        <f t="shared" si="1215"/>
        <v>事項</v>
      </c>
      <c r="U1134" s="9" t="s">
        <v>1107</v>
      </c>
      <c r="V1134" s="136" t="str">
        <f t="shared" si="1188"/>
        <v>港湾局</v>
      </c>
      <c r="X1134" s="9">
        <f t="shared" si="1189"/>
        <v>1</v>
      </c>
      <c r="Y1134" s="9">
        <f t="shared" si="1190"/>
        <v>1</v>
      </c>
      <c r="Z1134" s="9">
        <f t="shared" si="1191"/>
        <v>1</v>
      </c>
      <c r="AA1134" s="9">
        <f t="shared" si="1192"/>
        <v>1</v>
      </c>
      <c r="AB1134" s="11" t="str">
        <f t="shared" si="1193"/>
        <v xml:space="preserve">②
</v>
      </c>
      <c r="AD1134" s="43">
        <f t="shared" si="1194"/>
        <v>0</v>
      </c>
      <c r="AE1134" s="43">
        <f t="shared" si="1195"/>
        <v>12.5</v>
      </c>
      <c r="AF1134" s="43">
        <f t="shared" si="1196"/>
        <v>13</v>
      </c>
      <c r="AH1134" s="12" t="str">
        <f t="shared" si="1204"/>
        <v>23款　市債</v>
      </c>
      <c r="AI1134" s="12" t="str">
        <f t="shared" si="1205"/>
        <v>1項　市債</v>
      </c>
      <c r="AJ1134" s="12" t="str">
        <f t="shared" si="1206"/>
        <v>8目　港湾債</v>
      </c>
      <c r="AK1134" s="12" t="str">
        <f t="shared" si="1207"/>
        <v>2節　港湾整備事業貸付資金</v>
      </c>
      <c r="AM1134" s="12" t="str">
        <f t="shared" si="1208"/>
        <v>23款　市債1項　市債8目　港湾債2節　港湾整備事業貸付資金</v>
      </c>
      <c r="AP1134" s="12" t="str">
        <f t="shared" si="1209"/>
        <v>23款　市債1項　市債8目　港湾債2節　港湾整備事業貸付資金</v>
      </c>
      <c r="AQ1134" s="9" t="str">
        <f t="shared" si="1210"/>
        <v>23款　市債1項　市債8目　港湾債2節　港湾整備事業貸付資金港湾局</v>
      </c>
    </row>
    <row r="1135" spans="1:43" ht="27" thickBot="1">
      <c r="A1135" s="149">
        <f t="shared" si="1187"/>
        <v>1128</v>
      </c>
      <c r="B1135" s="153"/>
      <c r="C1135" s="153"/>
      <c r="D1135" s="428" t="s">
        <v>435</v>
      </c>
      <c r="E1135" s="430"/>
      <c r="F1135" s="63"/>
      <c r="G1135" s="155"/>
      <c r="H1135" s="65">
        <f>SUM(H1136)</f>
        <v>15617000</v>
      </c>
      <c r="I1135" s="65">
        <f>SUM(I1136)</f>
        <v>0</v>
      </c>
      <c r="J1135" s="65">
        <f t="shared" si="1216"/>
        <v>-15617000</v>
      </c>
      <c r="K1135" s="67"/>
      <c r="L1135" s="124"/>
      <c r="M1135" s="115" t="str">
        <f t="shared" si="1217"/>
        <v/>
      </c>
      <c r="N1135" s="29" t="str">
        <f t="shared" si="1211"/>
        <v>-</v>
      </c>
      <c r="O1135" s="29" t="str">
        <f t="shared" si="1212"/>
        <v>-</v>
      </c>
      <c r="P1135" s="29" t="str">
        <f t="shared" si="1213"/>
        <v>目</v>
      </c>
      <c r="Q1135" s="29" t="str">
        <f t="shared" si="1214"/>
        <v>-</v>
      </c>
      <c r="R1135" s="29" t="str">
        <f t="shared" si="1215"/>
        <v>-</v>
      </c>
      <c r="U1135" s="9" t="s">
        <v>1107</v>
      </c>
      <c r="V1135" s="136" t="str">
        <f t="shared" si="1188"/>
        <v/>
      </c>
      <c r="X1135" s="9">
        <f t="shared" si="1189"/>
        <v>1</v>
      </c>
      <c r="Y1135" s="9">
        <f t="shared" si="1190"/>
        <v>1</v>
      </c>
      <c r="Z1135" s="9">
        <f t="shared" si="1191"/>
        <v>1</v>
      </c>
      <c r="AA1135" s="9">
        <f t="shared" si="1192"/>
        <v>1</v>
      </c>
      <c r="AB1135" s="11" t="str">
        <f t="shared" si="1193"/>
        <v xml:space="preserve">②
</v>
      </c>
      <c r="AD1135" s="43">
        <f t="shared" si="1194"/>
        <v>5.5</v>
      </c>
      <c r="AE1135" s="43">
        <f t="shared" si="1195"/>
        <v>0</v>
      </c>
      <c r="AF1135" s="43">
        <f t="shared" si="1196"/>
        <v>0</v>
      </c>
      <c r="AH1135" s="12" t="str">
        <f t="shared" si="1204"/>
        <v>23款　市債</v>
      </c>
      <c r="AI1135" s="12" t="str">
        <f t="shared" si="1205"/>
        <v>1項　市債</v>
      </c>
      <c r="AJ1135" s="12" t="str">
        <f t="shared" si="1206"/>
        <v>9目　住宅債</v>
      </c>
      <c r="AK1135" s="12">
        <f t="shared" si="1207"/>
        <v>0</v>
      </c>
      <c r="AM1135" s="12" t="str">
        <f t="shared" si="1208"/>
        <v>23款　市債1項　市債9目　住宅債</v>
      </c>
      <c r="AP1135" s="12" t="str">
        <f t="shared" si="1209"/>
        <v>23款　市債1項　市債9目　住宅債</v>
      </c>
      <c r="AQ1135" s="9" t="str">
        <f t="shared" si="1210"/>
        <v>23款　市債1項　市債9目　住宅債</v>
      </c>
    </row>
    <row r="1136" spans="1:43" ht="26.4">
      <c r="A1136" s="148">
        <f t="shared" si="1187"/>
        <v>1129</v>
      </c>
      <c r="B1136" s="45"/>
      <c r="C1136" s="45"/>
      <c r="D1136" s="45"/>
      <c r="E1136" s="108" t="s">
        <v>436</v>
      </c>
      <c r="F1136" s="93" t="s">
        <v>960</v>
      </c>
      <c r="G1136" s="94" t="s">
        <v>961</v>
      </c>
      <c r="H1136" s="51">
        <v>15617000</v>
      </c>
      <c r="I1136" s="51"/>
      <c r="J1136" s="51">
        <f t="shared" si="1216"/>
        <v>-15617000</v>
      </c>
      <c r="K1136" s="92"/>
      <c r="L1136" s="122"/>
      <c r="M1136" s="115" t="str">
        <f t="shared" si="1217"/>
        <v/>
      </c>
      <c r="N1136" s="29" t="str">
        <f t="shared" si="1211"/>
        <v>-</v>
      </c>
      <c r="O1136" s="29" t="str">
        <f t="shared" si="1212"/>
        <v>-</v>
      </c>
      <c r="P1136" s="29" t="str">
        <f t="shared" si="1213"/>
        <v>-</v>
      </c>
      <c r="Q1136" s="29" t="str">
        <f t="shared" si="1214"/>
        <v>節</v>
      </c>
      <c r="R1136" s="29" t="str">
        <f t="shared" si="1215"/>
        <v>事項</v>
      </c>
      <c r="U1136" s="9" t="s">
        <v>1107</v>
      </c>
      <c r="V1136" s="136" t="str">
        <f t="shared" si="1188"/>
        <v>都市整備局</v>
      </c>
      <c r="X1136" s="9">
        <f t="shared" si="1189"/>
        <v>1</v>
      </c>
      <c r="Y1136" s="9">
        <f t="shared" si="1190"/>
        <v>1</v>
      </c>
      <c r="Z1136" s="9">
        <f t="shared" si="1191"/>
        <v>1</v>
      </c>
      <c r="AA1136" s="9">
        <f t="shared" si="1192"/>
        <v>1</v>
      </c>
      <c r="AB1136" s="11" t="str">
        <f t="shared" si="1193"/>
        <v xml:space="preserve">②
</v>
      </c>
      <c r="AD1136" s="43">
        <f t="shared" si="1194"/>
        <v>0</v>
      </c>
      <c r="AE1136" s="43">
        <f t="shared" si="1195"/>
        <v>8.5</v>
      </c>
      <c r="AF1136" s="43">
        <f t="shared" si="1196"/>
        <v>9</v>
      </c>
      <c r="AH1136" s="12" t="str">
        <f t="shared" si="1204"/>
        <v>23款　市債</v>
      </c>
      <c r="AI1136" s="12" t="str">
        <f t="shared" si="1205"/>
        <v>1項　市債</v>
      </c>
      <c r="AJ1136" s="12" t="str">
        <f t="shared" si="1206"/>
        <v>9目　住宅債</v>
      </c>
      <c r="AK1136" s="12" t="str">
        <f t="shared" si="1207"/>
        <v>1節　住宅事業資金</v>
      </c>
      <c r="AM1136" s="12" t="str">
        <f t="shared" si="1208"/>
        <v>23款　市債1項　市債9目　住宅債1節　住宅事業資金</v>
      </c>
      <c r="AP1136" s="12" t="str">
        <f t="shared" si="1209"/>
        <v>23款　市債1項　市債9目　住宅債1節　住宅事業資金</v>
      </c>
      <c r="AQ1136" s="9" t="str">
        <f t="shared" si="1210"/>
        <v>23款　市債1項　市債9目　住宅債1節　住宅事業資金都市整備局</v>
      </c>
    </row>
    <row r="1137" spans="1:43" ht="26.4">
      <c r="A1137" s="90">
        <f t="shared" si="1187"/>
        <v>1130</v>
      </c>
      <c r="B1137" s="45"/>
      <c r="C1137" s="45"/>
      <c r="D1137" s="331" t="s">
        <v>437</v>
      </c>
      <c r="E1137" s="333"/>
      <c r="F1137" s="46"/>
      <c r="G1137" s="47"/>
      <c r="H1137" s="41">
        <f>SUM(H1138)</f>
        <v>2313000</v>
      </c>
      <c r="I1137" s="41">
        <f>SUM(I1138)</f>
        <v>0</v>
      </c>
      <c r="J1137" s="41">
        <f t="shared" si="1216"/>
        <v>-2313000</v>
      </c>
      <c r="K1137" s="42"/>
      <c r="L1137" s="121"/>
      <c r="M1137" s="115" t="str">
        <f t="shared" si="1217"/>
        <v/>
      </c>
      <c r="N1137" s="29" t="str">
        <f t="shared" si="1211"/>
        <v>-</v>
      </c>
      <c r="O1137" s="29" t="str">
        <f t="shared" si="1212"/>
        <v>-</v>
      </c>
      <c r="P1137" s="29" t="str">
        <f t="shared" si="1213"/>
        <v>目</v>
      </c>
      <c r="Q1137" s="29" t="str">
        <f t="shared" si="1214"/>
        <v>-</v>
      </c>
      <c r="R1137" s="29" t="str">
        <f t="shared" si="1215"/>
        <v>-</v>
      </c>
      <c r="U1137" s="9" t="s">
        <v>1107</v>
      </c>
      <c r="V1137" s="136" t="str">
        <f t="shared" si="1188"/>
        <v/>
      </c>
      <c r="X1137" s="9">
        <f t="shared" si="1189"/>
        <v>1</v>
      </c>
      <c r="Y1137" s="9">
        <f t="shared" si="1190"/>
        <v>1</v>
      </c>
      <c r="Z1137" s="9">
        <f t="shared" si="1191"/>
        <v>1</v>
      </c>
      <c r="AA1137" s="9">
        <f t="shared" si="1192"/>
        <v>1</v>
      </c>
      <c r="AB1137" s="11" t="str">
        <f t="shared" si="1193"/>
        <v xml:space="preserve">②
</v>
      </c>
      <c r="AD1137" s="43">
        <f t="shared" si="1194"/>
        <v>6</v>
      </c>
      <c r="AE1137" s="43">
        <f t="shared" si="1195"/>
        <v>0</v>
      </c>
      <c r="AF1137" s="43">
        <f t="shared" si="1196"/>
        <v>0</v>
      </c>
      <c r="AH1137" s="12" t="str">
        <f t="shared" si="1204"/>
        <v>23款　市債</v>
      </c>
      <c r="AI1137" s="12" t="str">
        <f t="shared" si="1205"/>
        <v>1項　市債</v>
      </c>
      <c r="AJ1137" s="12" t="str">
        <f t="shared" si="1206"/>
        <v>10目　消防債</v>
      </c>
      <c r="AK1137" s="12">
        <f t="shared" si="1207"/>
        <v>0</v>
      </c>
      <c r="AM1137" s="12" t="str">
        <f t="shared" si="1208"/>
        <v>23款　市債1項　市債10目　消防債</v>
      </c>
      <c r="AP1137" s="12" t="str">
        <f t="shared" si="1209"/>
        <v>23款　市債1項　市債10目　消防債</v>
      </c>
      <c r="AQ1137" s="9" t="str">
        <f t="shared" si="1210"/>
        <v>23款　市債1項　市債10目　消防債</v>
      </c>
    </row>
    <row r="1138" spans="1:43" ht="26.4">
      <c r="A1138" s="90">
        <f t="shared" si="1187"/>
        <v>1131</v>
      </c>
      <c r="B1138" s="45"/>
      <c r="C1138" s="45"/>
      <c r="D1138" s="103"/>
      <c r="E1138" s="108" t="s">
        <v>438</v>
      </c>
      <c r="F1138" s="93" t="s">
        <v>743</v>
      </c>
      <c r="G1138" s="94" t="s">
        <v>115</v>
      </c>
      <c r="H1138" s="51">
        <v>2313000</v>
      </c>
      <c r="I1138" s="51"/>
      <c r="J1138" s="51">
        <f t="shared" si="1216"/>
        <v>-2313000</v>
      </c>
      <c r="K1138" s="92"/>
      <c r="L1138" s="122"/>
      <c r="M1138" s="115" t="str">
        <f t="shared" si="1217"/>
        <v/>
      </c>
      <c r="N1138" s="29" t="str">
        <f t="shared" si="1211"/>
        <v>-</v>
      </c>
      <c r="O1138" s="29" t="str">
        <f t="shared" si="1212"/>
        <v>-</v>
      </c>
      <c r="P1138" s="29" t="str">
        <f t="shared" si="1213"/>
        <v>-</v>
      </c>
      <c r="Q1138" s="29" t="str">
        <f t="shared" si="1214"/>
        <v>節</v>
      </c>
      <c r="R1138" s="29" t="str">
        <f t="shared" si="1215"/>
        <v>事項</v>
      </c>
      <c r="U1138" s="9" t="s">
        <v>1107</v>
      </c>
      <c r="V1138" s="136" t="str">
        <f t="shared" si="1188"/>
        <v>消防局</v>
      </c>
      <c r="X1138" s="9">
        <f t="shared" si="1189"/>
        <v>1</v>
      </c>
      <c r="Y1138" s="9">
        <f t="shared" si="1190"/>
        <v>1</v>
      </c>
      <c r="Z1138" s="9">
        <f t="shared" si="1191"/>
        <v>1</v>
      </c>
      <c r="AA1138" s="9">
        <f t="shared" si="1192"/>
        <v>1</v>
      </c>
      <c r="AB1138" s="11" t="str">
        <f t="shared" si="1193"/>
        <v xml:space="preserve">②
</v>
      </c>
      <c r="AD1138" s="43">
        <f t="shared" si="1194"/>
        <v>0</v>
      </c>
      <c r="AE1138" s="43">
        <f t="shared" si="1195"/>
        <v>8.5</v>
      </c>
      <c r="AF1138" s="43">
        <f t="shared" si="1196"/>
        <v>9</v>
      </c>
      <c r="AH1138" s="12" t="str">
        <f t="shared" si="1204"/>
        <v>23款　市債</v>
      </c>
      <c r="AI1138" s="12" t="str">
        <f t="shared" si="1205"/>
        <v>1項　市債</v>
      </c>
      <c r="AJ1138" s="12" t="str">
        <f t="shared" si="1206"/>
        <v>10目　消防債</v>
      </c>
      <c r="AK1138" s="12" t="str">
        <f t="shared" si="1207"/>
        <v>1節　消防事業資金</v>
      </c>
      <c r="AM1138" s="12" t="str">
        <f t="shared" si="1208"/>
        <v>23款　市債1項　市債10目　消防債1節　消防事業資金</v>
      </c>
      <c r="AP1138" s="12" t="str">
        <f t="shared" si="1209"/>
        <v>23款　市債1項　市債10目　消防債1節　消防事業資金</v>
      </c>
      <c r="AQ1138" s="9" t="str">
        <f t="shared" si="1210"/>
        <v>23款　市債1項　市債10目　消防債1節　消防事業資金消防局</v>
      </c>
    </row>
    <row r="1139" spans="1:43" ht="26.4">
      <c r="A1139" s="90">
        <f t="shared" si="1187"/>
        <v>1132</v>
      </c>
      <c r="B1139" s="45"/>
      <c r="C1139" s="45"/>
      <c r="D1139" s="331" t="s">
        <v>439</v>
      </c>
      <c r="E1139" s="333"/>
      <c r="F1139" s="46"/>
      <c r="G1139" s="47"/>
      <c r="H1139" s="41">
        <f>SUM(H1140:H1142)</f>
        <v>11141000</v>
      </c>
      <c r="I1139" s="41">
        <f>SUM(I1140:I1142)</f>
        <v>0</v>
      </c>
      <c r="J1139" s="41">
        <f t="shared" si="1216"/>
        <v>-11141000</v>
      </c>
      <c r="K1139" s="42"/>
      <c r="L1139" s="121"/>
      <c r="M1139" s="115" t="str">
        <f t="shared" si="1217"/>
        <v/>
      </c>
      <c r="N1139" s="29" t="str">
        <f t="shared" si="1211"/>
        <v>-</v>
      </c>
      <c r="O1139" s="29" t="str">
        <f t="shared" si="1212"/>
        <v>-</v>
      </c>
      <c r="P1139" s="29" t="str">
        <f t="shared" si="1213"/>
        <v>目</v>
      </c>
      <c r="Q1139" s="29" t="str">
        <f t="shared" si="1214"/>
        <v>-</v>
      </c>
      <c r="R1139" s="29" t="str">
        <f t="shared" si="1215"/>
        <v>-</v>
      </c>
      <c r="U1139" s="9" t="s">
        <v>1107</v>
      </c>
      <c r="V1139" s="136" t="str">
        <f t="shared" si="1188"/>
        <v/>
      </c>
      <c r="X1139" s="9">
        <f t="shared" si="1189"/>
        <v>1</v>
      </c>
      <c r="Y1139" s="9">
        <f t="shared" si="1190"/>
        <v>1</v>
      </c>
      <c r="Z1139" s="9">
        <f t="shared" si="1191"/>
        <v>1</v>
      </c>
      <c r="AA1139" s="9">
        <f t="shared" si="1192"/>
        <v>1</v>
      </c>
      <c r="AB1139" s="11" t="str">
        <f t="shared" si="1193"/>
        <v xml:space="preserve">②
</v>
      </c>
      <c r="AD1139" s="43">
        <f t="shared" si="1194"/>
        <v>6</v>
      </c>
      <c r="AE1139" s="43">
        <f t="shared" si="1195"/>
        <v>0</v>
      </c>
      <c r="AF1139" s="43">
        <f t="shared" si="1196"/>
        <v>0</v>
      </c>
      <c r="AH1139" s="12" t="str">
        <f t="shared" si="1204"/>
        <v>23款　市債</v>
      </c>
      <c r="AI1139" s="12" t="str">
        <f t="shared" si="1205"/>
        <v>1項　市債</v>
      </c>
      <c r="AJ1139" s="12" t="str">
        <f t="shared" si="1206"/>
        <v>11目　教育債</v>
      </c>
      <c r="AK1139" s="12">
        <f t="shared" si="1207"/>
        <v>0</v>
      </c>
      <c r="AM1139" s="12" t="str">
        <f t="shared" si="1208"/>
        <v>23款　市債1項　市債11目　教育債</v>
      </c>
      <c r="AP1139" s="12" t="str">
        <f t="shared" si="1209"/>
        <v>23款　市債1項　市債11目　教育債</v>
      </c>
      <c r="AQ1139" s="9" t="str">
        <f t="shared" si="1210"/>
        <v>23款　市債1項　市債11目　教育債</v>
      </c>
    </row>
    <row r="1140" spans="1:43" ht="39.6">
      <c r="A1140" s="148">
        <f t="shared" si="1187"/>
        <v>1133</v>
      </c>
      <c r="B1140" s="45"/>
      <c r="C1140" s="45"/>
      <c r="D1140" s="45"/>
      <c r="E1140" s="108" t="s">
        <v>440</v>
      </c>
      <c r="F1140" s="93" t="s">
        <v>1004</v>
      </c>
      <c r="G1140" s="94" t="s">
        <v>974</v>
      </c>
      <c r="H1140" s="51">
        <v>11114000</v>
      </c>
      <c r="I1140" s="51"/>
      <c r="J1140" s="51">
        <f t="shared" si="1216"/>
        <v>-11114000</v>
      </c>
      <c r="K1140" s="92"/>
      <c r="L1140" s="122"/>
      <c r="M1140" s="115" t="str">
        <f t="shared" si="1217"/>
        <v/>
      </c>
      <c r="N1140" s="29" t="str">
        <f t="shared" si="1211"/>
        <v>-</v>
      </c>
      <c r="O1140" s="29" t="str">
        <f t="shared" si="1212"/>
        <v>-</v>
      </c>
      <c r="P1140" s="29" t="str">
        <f t="shared" si="1213"/>
        <v>-</v>
      </c>
      <c r="Q1140" s="29" t="str">
        <f t="shared" si="1214"/>
        <v>節</v>
      </c>
      <c r="R1140" s="29" t="str">
        <f t="shared" si="1215"/>
        <v>事項</v>
      </c>
      <c r="U1140" s="9" t="s">
        <v>1107</v>
      </c>
      <c r="V1140" s="136" t="str">
        <f t="shared" si="1188"/>
        <v>教育委員会
事務局</v>
      </c>
      <c r="X1140" s="9">
        <f t="shared" si="1189"/>
        <v>1</v>
      </c>
      <c r="Y1140" s="9">
        <f t="shared" si="1190"/>
        <v>2</v>
      </c>
      <c r="Z1140" s="9">
        <f t="shared" si="1191"/>
        <v>1</v>
      </c>
      <c r="AA1140" s="9">
        <f t="shared" si="1192"/>
        <v>2</v>
      </c>
      <c r="AB1140" s="11" t="str">
        <f t="shared" si="1193"/>
        <v xml:space="preserve">③
</v>
      </c>
      <c r="AD1140" s="43">
        <f t="shared" si="1194"/>
        <v>0</v>
      </c>
      <c r="AE1140" s="43">
        <f t="shared" si="1195"/>
        <v>14.5</v>
      </c>
      <c r="AF1140" s="43">
        <f t="shared" si="1196"/>
        <v>15</v>
      </c>
      <c r="AH1140" s="12" t="str">
        <f t="shared" si="1204"/>
        <v>23款　市債</v>
      </c>
      <c r="AI1140" s="12" t="str">
        <f t="shared" si="1205"/>
        <v>1項　市債</v>
      </c>
      <c r="AJ1140" s="12" t="str">
        <f t="shared" si="1206"/>
        <v>11目　教育債</v>
      </c>
      <c r="AK1140" s="12" t="str">
        <f t="shared" si="1207"/>
        <v>1節　学校教育施設整備事業資金</v>
      </c>
      <c r="AM1140" s="12" t="str">
        <f t="shared" si="1208"/>
        <v>23款　市債1項　市債11目　教育債1節　学校教育施設整備事業資金</v>
      </c>
      <c r="AP1140" s="12" t="str">
        <f t="shared" si="1209"/>
        <v>23款　市債1項　市債11目　教育債1節　学校教育施設整備事業資金</v>
      </c>
      <c r="AQ1140" s="9" t="str">
        <f t="shared" si="1210"/>
        <v>23款　市債1項　市債11目　教育債1節　学校教育施設整備事業資金教育委員会
事務局</v>
      </c>
    </row>
    <row r="1141" spans="1:43" ht="26.4">
      <c r="A1141" s="148">
        <f t="shared" si="1187"/>
        <v>1134</v>
      </c>
      <c r="B1141" s="45"/>
      <c r="C1141" s="45"/>
      <c r="D1141" s="45"/>
      <c r="E1141" s="108" t="s">
        <v>1170</v>
      </c>
      <c r="F1141" s="93" t="s">
        <v>1353</v>
      </c>
      <c r="G1141" s="94" t="s">
        <v>974</v>
      </c>
      <c r="H1141" s="51">
        <v>27000</v>
      </c>
      <c r="I1141" s="51"/>
      <c r="J1141" s="51">
        <f t="shared" ref="J1141" si="1218">+I1141-H1141</f>
        <v>-27000</v>
      </c>
      <c r="K1141" s="92"/>
      <c r="L1141" s="122"/>
      <c r="M1141" s="115" t="str">
        <f t="shared" ref="M1141" si="1219">IF(AND(I1141&lt;&gt;0,H1141=0),"○","")</f>
        <v/>
      </c>
      <c r="N1141" s="29" t="str">
        <f t="shared" si="1211"/>
        <v>-</v>
      </c>
      <c r="O1141" s="29" t="str">
        <f t="shared" si="1212"/>
        <v>-</v>
      </c>
      <c r="P1141" s="29" t="str">
        <f t="shared" si="1213"/>
        <v>-</v>
      </c>
      <c r="Q1141" s="29" t="str">
        <f t="shared" si="1214"/>
        <v>節</v>
      </c>
      <c r="R1141" s="29" t="str">
        <f t="shared" si="1215"/>
        <v>事項</v>
      </c>
      <c r="U1141" s="9" t="s">
        <v>1107</v>
      </c>
      <c r="V1141" s="136" t="str">
        <f t="shared" si="1188"/>
        <v>教育委員会
事務局</v>
      </c>
      <c r="X1141" s="9">
        <f t="shared" si="1189"/>
        <v>1</v>
      </c>
      <c r="Y1141" s="9">
        <f t="shared" si="1190"/>
        <v>1</v>
      </c>
      <c r="Z1141" s="9">
        <f t="shared" si="1191"/>
        <v>1</v>
      </c>
      <c r="AA1141" s="9">
        <f t="shared" si="1192"/>
        <v>1</v>
      </c>
      <c r="AB1141" s="11" t="str">
        <f t="shared" si="1193"/>
        <v xml:space="preserve">②
</v>
      </c>
      <c r="AD1141" s="43">
        <f t="shared" si="1194"/>
        <v>0</v>
      </c>
      <c r="AE1141" s="43">
        <f t="shared" si="1195"/>
        <v>12.5</v>
      </c>
      <c r="AF1141" s="43">
        <f t="shared" si="1196"/>
        <v>13</v>
      </c>
      <c r="AH1141" s="12" t="str">
        <f t="shared" si="1204"/>
        <v>23款　市債</v>
      </c>
      <c r="AI1141" s="12" t="str">
        <f t="shared" si="1205"/>
        <v>1項　市債</v>
      </c>
      <c r="AJ1141" s="12" t="str">
        <f t="shared" si="1206"/>
        <v>11目　教育債</v>
      </c>
      <c r="AK1141" s="12" t="str">
        <f t="shared" si="1207"/>
        <v>2節　学校用地買収事業資金</v>
      </c>
      <c r="AM1141" s="12" t="str">
        <f t="shared" si="1208"/>
        <v>23款　市債1項　市債11目　教育債2節　学校用地買収事業資金</v>
      </c>
      <c r="AP1141" s="12" t="str">
        <f t="shared" si="1209"/>
        <v>23款　市債1項　市債11目　教育債2節　学校用地買収事業資金</v>
      </c>
      <c r="AQ1141" s="9" t="str">
        <f t="shared" si="1210"/>
        <v>23款　市債1項　市債11目　教育債2節　学校用地買収事業資金教育委員会
事務局</v>
      </c>
    </row>
    <row r="1142" spans="1:43" ht="39.6">
      <c r="A1142" s="148">
        <f t="shared" si="1187"/>
        <v>1135</v>
      </c>
      <c r="B1142" s="45"/>
      <c r="C1142" s="45"/>
      <c r="D1142" s="45"/>
      <c r="E1142" s="108" t="s">
        <v>1171</v>
      </c>
      <c r="F1142" s="93" t="s">
        <v>1172</v>
      </c>
      <c r="G1142" s="94" t="s">
        <v>974</v>
      </c>
      <c r="H1142" s="51">
        <v>0</v>
      </c>
      <c r="I1142" s="51"/>
      <c r="J1142" s="51">
        <f t="shared" si="1216"/>
        <v>0</v>
      </c>
      <c r="K1142" s="92"/>
      <c r="L1142" s="122"/>
      <c r="M1142" s="115" t="str">
        <f t="shared" si="1217"/>
        <v/>
      </c>
      <c r="N1142" s="29" t="str">
        <f t="shared" si="1211"/>
        <v>-</v>
      </c>
      <c r="O1142" s="29" t="str">
        <f t="shared" si="1212"/>
        <v>-</v>
      </c>
      <c r="P1142" s="29" t="str">
        <f t="shared" si="1213"/>
        <v>-</v>
      </c>
      <c r="Q1142" s="29" t="str">
        <f t="shared" si="1214"/>
        <v>節</v>
      </c>
      <c r="R1142" s="29" t="str">
        <f t="shared" si="1215"/>
        <v>事項</v>
      </c>
      <c r="U1142" s="9" t="s">
        <v>1107</v>
      </c>
      <c r="V1142" s="136" t="str">
        <f t="shared" si="1188"/>
        <v>教育委員会
事務局</v>
      </c>
      <c r="X1142" s="9">
        <f t="shared" si="1189"/>
        <v>1</v>
      </c>
      <c r="Y1142" s="9">
        <f t="shared" si="1190"/>
        <v>2</v>
      </c>
      <c r="Z1142" s="9">
        <f t="shared" si="1191"/>
        <v>1</v>
      </c>
      <c r="AA1142" s="9">
        <f t="shared" si="1192"/>
        <v>2</v>
      </c>
      <c r="AB1142" s="11" t="str">
        <f t="shared" si="1193"/>
        <v xml:space="preserve">③
</v>
      </c>
      <c r="AD1142" s="43">
        <f t="shared" si="1194"/>
        <v>0</v>
      </c>
      <c r="AE1142" s="43">
        <f t="shared" si="1195"/>
        <v>14</v>
      </c>
      <c r="AF1142" s="43">
        <f t="shared" si="1196"/>
        <v>17</v>
      </c>
      <c r="AH1142" s="12" t="str">
        <f t="shared" si="1204"/>
        <v>23款　市債</v>
      </c>
      <c r="AI1142" s="12" t="str">
        <f t="shared" si="1205"/>
        <v>1項　市債</v>
      </c>
      <c r="AJ1142" s="12" t="str">
        <f t="shared" si="1206"/>
        <v>11目　教育債</v>
      </c>
      <c r="AK1142" s="12" t="str">
        <f t="shared" si="1207"/>
        <v>（社会教育施設整備事業資金）</v>
      </c>
      <c r="AM1142" s="12" t="str">
        <f t="shared" si="1208"/>
        <v>23款　市債1項　市債11目　教育債（社会教育施設整備事業資金）</v>
      </c>
      <c r="AP1142" s="12" t="str">
        <f t="shared" si="1209"/>
        <v>23款　市債1項　市債11目　教育債（社会教育施設整備事業資金）</v>
      </c>
      <c r="AQ1142" s="9" t="str">
        <f t="shared" si="1210"/>
        <v>23款　市債1項　市債11目　教育債（社会教育施設整備事業資金）教育委員会
事務局</v>
      </c>
    </row>
    <row r="1143" spans="1:43" ht="26.4">
      <c r="A1143" s="90">
        <f t="shared" si="1187"/>
        <v>1136</v>
      </c>
      <c r="B1143" s="45"/>
      <c r="C1143" s="45"/>
      <c r="D1143" s="331" t="s">
        <v>441</v>
      </c>
      <c r="E1143" s="333"/>
      <c r="F1143" s="46"/>
      <c r="G1143" s="47"/>
      <c r="H1143" s="41">
        <f>SUM(H1144:H1145)</f>
        <v>2130000</v>
      </c>
      <c r="I1143" s="41">
        <f>SUM(I1144:I1145)</f>
        <v>0</v>
      </c>
      <c r="J1143" s="41">
        <f t="shared" si="1216"/>
        <v>-2130000</v>
      </c>
      <c r="K1143" s="42"/>
      <c r="L1143" s="121"/>
      <c r="M1143" s="115" t="str">
        <f t="shared" si="1217"/>
        <v/>
      </c>
      <c r="N1143" s="29" t="str">
        <f t="shared" si="1211"/>
        <v>-</v>
      </c>
      <c r="O1143" s="29" t="str">
        <f t="shared" si="1212"/>
        <v>-</v>
      </c>
      <c r="P1143" s="29" t="str">
        <f t="shared" si="1213"/>
        <v>目</v>
      </c>
      <c r="Q1143" s="29" t="str">
        <f t="shared" si="1214"/>
        <v>-</v>
      </c>
      <c r="R1143" s="29" t="str">
        <f t="shared" si="1215"/>
        <v>-</v>
      </c>
      <c r="U1143" s="9" t="s">
        <v>1107</v>
      </c>
      <c r="V1143" s="136" t="str">
        <f t="shared" si="1188"/>
        <v/>
      </c>
      <c r="X1143" s="9">
        <f t="shared" si="1189"/>
        <v>1</v>
      </c>
      <c r="Y1143" s="9">
        <f t="shared" si="1190"/>
        <v>1</v>
      </c>
      <c r="Z1143" s="9">
        <f t="shared" si="1191"/>
        <v>1</v>
      </c>
      <c r="AA1143" s="9">
        <f t="shared" si="1192"/>
        <v>1</v>
      </c>
      <c r="AB1143" s="11" t="str">
        <f t="shared" si="1193"/>
        <v xml:space="preserve">②
</v>
      </c>
      <c r="AD1143" s="43">
        <f t="shared" si="1194"/>
        <v>6</v>
      </c>
      <c r="AE1143" s="43">
        <f t="shared" si="1195"/>
        <v>0</v>
      </c>
      <c r="AF1143" s="43">
        <f t="shared" si="1196"/>
        <v>0</v>
      </c>
      <c r="AH1143" s="12" t="str">
        <f t="shared" si="1204"/>
        <v>23款　市債</v>
      </c>
      <c r="AI1143" s="12" t="str">
        <f t="shared" si="1205"/>
        <v>1項　市債</v>
      </c>
      <c r="AJ1143" s="12" t="str">
        <f t="shared" si="1206"/>
        <v>12目　大学債</v>
      </c>
      <c r="AK1143" s="12">
        <f t="shared" si="1207"/>
        <v>0</v>
      </c>
      <c r="AM1143" s="12" t="str">
        <f t="shared" si="1208"/>
        <v>23款　市債1項　市債12目　大学債</v>
      </c>
      <c r="AP1143" s="12" t="str">
        <f t="shared" si="1209"/>
        <v>23款　市債1項　市債12目　大学債</v>
      </c>
      <c r="AQ1143" s="9" t="str">
        <f t="shared" si="1210"/>
        <v>23款　市債1項　市債12目　大学債</v>
      </c>
    </row>
    <row r="1144" spans="1:43" ht="39.6">
      <c r="A1144" s="90">
        <f t="shared" si="1187"/>
        <v>1137</v>
      </c>
      <c r="B1144" s="45"/>
      <c r="C1144" s="45"/>
      <c r="D1144" s="44"/>
      <c r="E1144" s="107" t="s">
        <v>1288</v>
      </c>
      <c r="F1144" s="46" t="s">
        <v>1289</v>
      </c>
      <c r="G1144" s="47" t="s">
        <v>101</v>
      </c>
      <c r="H1144" s="41">
        <v>960000</v>
      </c>
      <c r="I1144" s="41"/>
      <c r="J1144" s="41">
        <f t="shared" si="1216"/>
        <v>-960000</v>
      </c>
      <c r="K1144" s="42"/>
      <c r="L1144" s="121"/>
      <c r="M1144" s="115" t="str">
        <f t="shared" si="1217"/>
        <v/>
      </c>
      <c r="N1144" s="29" t="str">
        <f t="shared" si="1211"/>
        <v>-</v>
      </c>
      <c r="O1144" s="29" t="str">
        <f t="shared" si="1212"/>
        <v>-</v>
      </c>
      <c r="P1144" s="29" t="str">
        <f t="shared" si="1213"/>
        <v>-</v>
      </c>
      <c r="Q1144" s="29" t="str">
        <f t="shared" si="1214"/>
        <v>節</v>
      </c>
      <c r="R1144" s="29" t="str">
        <f t="shared" si="1215"/>
        <v>事項</v>
      </c>
      <c r="U1144" s="9" t="s">
        <v>1107</v>
      </c>
      <c r="V1144" s="136" t="str">
        <f t="shared" si="1188"/>
        <v>経済戦略局</v>
      </c>
      <c r="X1144" s="9">
        <f t="shared" si="1189"/>
        <v>1</v>
      </c>
      <c r="Y1144" s="9">
        <f t="shared" si="1190"/>
        <v>2</v>
      </c>
      <c r="Z1144" s="9">
        <f t="shared" si="1191"/>
        <v>1</v>
      </c>
      <c r="AA1144" s="9">
        <f t="shared" si="1192"/>
        <v>2</v>
      </c>
      <c r="AB1144" s="11" t="str">
        <f t="shared" si="1193"/>
        <v xml:space="preserve">③
</v>
      </c>
      <c r="AD1144" s="43">
        <f t="shared" si="1194"/>
        <v>0</v>
      </c>
      <c r="AE1144" s="43">
        <f t="shared" si="1195"/>
        <v>14.5</v>
      </c>
      <c r="AF1144" s="43">
        <f t="shared" si="1196"/>
        <v>15</v>
      </c>
      <c r="AH1144" s="12" t="str">
        <f t="shared" si="1204"/>
        <v>23款　市債</v>
      </c>
      <c r="AI1144" s="12" t="str">
        <f t="shared" si="1205"/>
        <v>1項　市債</v>
      </c>
      <c r="AJ1144" s="12" t="str">
        <f t="shared" si="1206"/>
        <v>12目　大学債</v>
      </c>
      <c r="AK1144" s="12" t="str">
        <f t="shared" si="1207"/>
        <v>1節　公立大学法人大阪助成資金</v>
      </c>
      <c r="AM1144" s="12" t="str">
        <f t="shared" si="1208"/>
        <v>23款　市債1項　市債12目　大学債1節　公立大学法人大阪助成資金</v>
      </c>
      <c r="AP1144" s="12" t="str">
        <f t="shared" si="1209"/>
        <v>23款　市債1項　市債12目　大学債1節　公立大学法人大阪助成資金</v>
      </c>
      <c r="AQ1144" s="9" t="str">
        <f t="shared" si="1210"/>
        <v>23款　市債1項　市債12目　大学債1節　公立大学法人大阪助成資金経済戦略局</v>
      </c>
    </row>
    <row r="1145" spans="1:43" ht="39.6">
      <c r="A1145" s="90">
        <f t="shared" si="1187"/>
        <v>1138</v>
      </c>
      <c r="B1145" s="45"/>
      <c r="C1145" s="45"/>
      <c r="D1145" s="45"/>
      <c r="E1145" s="107" t="s">
        <v>1290</v>
      </c>
      <c r="F1145" s="46" t="s">
        <v>1291</v>
      </c>
      <c r="G1145" s="47" t="s">
        <v>101</v>
      </c>
      <c r="H1145" s="41">
        <v>1170000</v>
      </c>
      <c r="I1145" s="41"/>
      <c r="J1145" s="41">
        <f t="shared" si="1216"/>
        <v>-1170000</v>
      </c>
      <c r="K1145" s="42"/>
      <c r="L1145" s="121"/>
      <c r="M1145" s="115" t="str">
        <f t="shared" si="1217"/>
        <v/>
      </c>
      <c r="N1145" s="29" t="str">
        <f t="shared" si="1211"/>
        <v>-</v>
      </c>
      <c r="O1145" s="29" t="str">
        <f t="shared" si="1212"/>
        <v>-</v>
      </c>
      <c r="P1145" s="29" t="str">
        <f t="shared" si="1213"/>
        <v>-</v>
      </c>
      <c r="Q1145" s="29" t="str">
        <f t="shared" si="1214"/>
        <v>節</v>
      </c>
      <c r="R1145" s="29" t="str">
        <f t="shared" si="1215"/>
        <v>事項</v>
      </c>
      <c r="U1145" s="9" t="s">
        <v>1107</v>
      </c>
      <c r="V1145" s="136" t="str">
        <f t="shared" si="1188"/>
        <v>経済戦略局</v>
      </c>
      <c r="X1145" s="9">
        <f t="shared" si="1189"/>
        <v>1</v>
      </c>
      <c r="Y1145" s="9">
        <f t="shared" si="1190"/>
        <v>2</v>
      </c>
      <c r="Z1145" s="9">
        <f t="shared" si="1191"/>
        <v>1</v>
      </c>
      <c r="AA1145" s="9">
        <f t="shared" si="1192"/>
        <v>2</v>
      </c>
      <c r="AB1145" s="11" t="str">
        <f t="shared" si="1193"/>
        <v xml:space="preserve">③
</v>
      </c>
      <c r="AD1145" s="43">
        <f t="shared" si="1194"/>
        <v>0</v>
      </c>
      <c r="AE1145" s="43">
        <f t="shared" si="1195"/>
        <v>14.5</v>
      </c>
      <c r="AF1145" s="43">
        <f t="shared" si="1196"/>
        <v>15</v>
      </c>
      <c r="AH1145" s="12" t="str">
        <f t="shared" si="1204"/>
        <v>23款　市債</v>
      </c>
      <c r="AI1145" s="12" t="str">
        <f t="shared" si="1205"/>
        <v>1項　市債</v>
      </c>
      <c r="AJ1145" s="12" t="str">
        <f t="shared" si="1206"/>
        <v>12目　大学債</v>
      </c>
      <c r="AK1145" s="12" t="str">
        <f t="shared" si="1207"/>
        <v>2節　公立大学法人大阪貸付資金</v>
      </c>
      <c r="AM1145" s="12" t="str">
        <f t="shared" si="1208"/>
        <v>23款　市債1項　市債12目　大学債2節　公立大学法人大阪貸付資金</v>
      </c>
      <c r="AP1145" s="12" t="str">
        <f t="shared" si="1209"/>
        <v>23款　市債1項　市債12目　大学債2節　公立大学法人大阪貸付資金</v>
      </c>
      <c r="AQ1145" s="9" t="str">
        <f t="shared" si="1210"/>
        <v>23款　市債1項　市債12目　大学債2節　公立大学法人大阪貸付資金経済戦略局</v>
      </c>
    </row>
    <row r="1146" spans="1:43" ht="26.4">
      <c r="A1146" s="90">
        <f t="shared" si="1187"/>
        <v>1139</v>
      </c>
      <c r="B1146" s="45"/>
      <c r="C1146" s="45"/>
      <c r="D1146" s="431" t="s">
        <v>945</v>
      </c>
      <c r="E1146" s="432"/>
      <c r="F1146" s="46"/>
      <c r="G1146" s="47"/>
      <c r="H1146" s="41">
        <f>SUM(H1147)</f>
        <v>45600000</v>
      </c>
      <c r="I1146" s="41">
        <f>SUM(I1147)</f>
        <v>0</v>
      </c>
      <c r="J1146" s="41">
        <f t="shared" si="1216"/>
        <v>-45600000</v>
      </c>
      <c r="K1146" s="42"/>
      <c r="L1146" s="121"/>
      <c r="M1146" s="115" t="str">
        <f t="shared" si="1217"/>
        <v/>
      </c>
      <c r="N1146" s="29" t="str">
        <f t="shared" si="1211"/>
        <v>-</v>
      </c>
      <c r="O1146" s="29" t="str">
        <f t="shared" si="1212"/>
        <v>-</v>
      </c>
      <c r="P1146" s="29" t="str">
        <f t="shared" si="1213"/>
        <v>目</v>
      </c>
      <c r="Q1146" s="29" t="str">
        <f t="shared" si="1214"/>
        <v>-</v>
      </c>
      <c r="R1146" s="29" t="str">
        <f t="shared" si="1215"/>
        <v>-</v>
      </c>
      <c r="U1146" s="9" t="s">
        <v>1107</v>
      </c>
      <c r="V1146" s="136" t="str">
        <f t="shared" si="1188"/>
        <v/>
      </c>
      <c r="X1146" s="9">
        <f t="shared" si="1189"/>
        <v>1</v>
      </c>
      <c r="Y1146" s="9">
        <f t="shared" si="1190"/>
        <v>1</v>
      </c>
      <c r="Z1146" s="9">
        <f t="shared" si="1191"/>
        <v>1</v>
      </c>
      <c r="AA1146" s="9">
        <f t="shared" si="1192"/>
        <v>1</v>
      </c>
      <c r="AB1146" s="11" t="str">
        <f t="shared" si="1193"/>
        <v xml:space="preserve">②
</v>
      </c>
      <c r="AD1146" s="43">
        <f t="shared" si="1194"/>
        <v>10</v>
      </c>
      <c r="AE1146" s="43">
        <f t="shared" si="1195"/>
        <v>0</v>
      </c>
      <c r="AF1146" s="43">
        <f t="shared" si="1196"/>
        <v>0</v>
      </c>
      <c r="AH1146" s="12" t="str">
        <f t="shared" si="1204"/>
        <v>23款　市債</v>
      </c>
      <c r="AI1146" s="12" t="str">
        <f t="shared" si="1205"/>
        <v>1項　市債</v>
      </c>
      <c r="AJ1146" s="12" t="str">
        <f t="shared" si="1206"/>
        <v>13目　臨時財政対策債</v>
      </c>
      <c r="AK1146" s="12">
        <f t="shared" si="1207"/>
        <v>0</v>
      </c>
      <c r="AM1146" s="12" t="str">
        <f t="shared" si="1208"/>
        <v>23款　市債1項　市債13目　臨時財政対策債</v>
      </c>
      <c r="AP1146" s="12" t="str">
        <f t="shared" si="1209"/>
        <v>23款　市債1項　市債13目　臨時財政対策債</v>
      </c>
      <c r="AQ1146" s="9" t="str">
        <f t="shared" si="1210"/>
        <v>23款　市債1項　市債13目　臨時財政対策債</v>
      </c>
    </row>
    <row r="1147" spans="1:43" ht="26.4">
      <c r="A1147" s="90">
        <f t="shared" si="1187"/>
        <v>1140</v>
      </c>
      <c r="B1147" s="45"/>
      <c r="C1147" s="45"/>
      <c r="D1147" s="61"/>
      <c r="E1147" s="62" t="s">
        <v>442</v>
      </c>
      <c r="F1147" s="46" t="s">
        <v>863</v>
      </c>
      <c r="G1147" s="47" t="s">
        <v>494</v>
      </c>
      <c r="H1147" s="41">
        <v>45600000</v>
      </c>
      <c r="I1147" s="41"/>
      <c r="J1147" s="41">
        <f t="shared" si="1216"/>
        <v>-45600000</v>
      </c>
      <c r="K1147" s="42"/>
      <c r="L1147" s="121"/>
      <c r="M1147" s="115" t="str">
        <f t="shared" si="1217"/>
        <v/>
      </c>
      <c r="N1147" s="29" t="str">
        <f t="shared" si="1211"/>
        <v>-</v>
      </c>
      <c r="O1147" s="29" t="str">
        <f t="shared" si="1212"/>
        <v>-</v>
      </c>
      <c r="P1147" s="29" t="str">
        <f t="shared" si="1213"/>
        <v>-</v>
      </c>
      <c r="Q1147" s="29" t="str">
        <f t="shared" si="1214"/>
        <v>節</v>
      </c>
      <c r="R1147" s="29" t="str">
        <f t="shared" si="1215"/>
        <v>事項</v>
      </c>
      <c r="U1147" s="9" t="s">
        <v>1107</v>
      </c>
      <c r="V1147" s="136" t="str">
        <f t="shared" si="1188"/>
        <v>財政局</v>
      </c>
      <c r="X1147" s="9">
        <f t="shared" si="1189"/>
        <v>1</v>
      </c>
      <c r="Y1147" s="9">
        <f t="shared" si="1190"/>
        <v>1</v>
      </c>
      <c r="Z1147" s="9">
        <f t="shared" si="1191"/>
        <v>1</v>
      </c>
      <c r="AA1147" s="9">
        <f t="shared" si="1192"/>
        <v>1</v>
      </c>
      <c r="AB1147" s="11" t="str">
        <f t="shared" si="1193"/>
        <v xml:space="preserve">②
</v>
      </c>
      <c r="AD1147" s="43">
        <f t="shared" si="1194"/>
        <v>0</v>
      </c>
      <c r="AE1147" s="43">
        <f t="shared" si="1195"/>
        <v>10.5</v>
      </c>
      <c r="AF1147" s="43">
        <f t="shared" si="1196"/>
        <v>7</v>
      </c>
      <c r="AH1147" s="12" t="str">
        <f t="shared" si="1204"/>
        <v>23款　市債</v>
      </c>
      <c r="AI1147" s="12" t="str">
        <f t="shared" si="1205"/>
        <v>1項　市債</v>
      </c>
      <c r="AJ1147" s="12" t="str">
        <f t="shared" si="1206"/>
        <v>13目　臨時財政対策債</v>
      </c>
      <c r="AK1147" s="12" t="str">
        <f t="shared" si="1207"/>
        <v>1節　臨時財政対策資金</v>
      </c>
      <c r="AM1147" s="12" t="str">
        <f t="shared" si="1208"/>
        <v>23款　市債1項　市債13目　臨時財政対策債1節　臨時財政対策資金</v>
      </c>
      <c r="AP1147" s="12" t="str">
        <f t="shared" si="1209"/>
        <v>23款　市債1項　市債13目　臨時財政対策債1節　臨時財政対策資金</v>
      </c>
      <c r="AQ1147" s="9" t="str">
        <f t="shared" si="1210"/>
        <v>23款　市債1項　市債13目　臨時財政対策債1節　臨時財政対策資金財政局</v>
      </c>
    </row>
    <row r="1148" spans="1:43" ht="26.4">
      <c r="A1148" s="90">
        <f t="shared" si="1187"/>
        <v>1141</v>
      </c>
      <c r="B1148" s="331" t="s">
        <v>1174</v>
      </c>
      <c r="C1148" s="332"/>
      <c r="D1148" s="332"/>
      <c r="E1148" s="333"/>
      <c r="F1148" s="39"/>
      <c r="G1148" s="40"/>
      <c r="H1148" s="41">
        <f>SUMIFS(H$8:H$1151,$U$8:$U$1151,$U1148,$O$8:$O$1151,$O$9)</f>
        <v>0</v>
      </c>
      <c r="I1148" s="41">
        <f>SUMIFS($I$8:$I$1151,$U$8:$U$1151,$U1148,$O$8:$O$1151,$O$9)</f>
        <v>0</v>
      </c>
      <c r="J1148" s="41">
        <f>+I1148-H1148</f>
        <v>0</v>
      </c>
      <c r="K1148" s="42"/>
      <c r="L1148" s="120"/>
      <c r="M1148" s="114" t="str">
        <f>IF(AND(I1148&lt;&gt;0,H1148=0),"○","")</f>
        <v/>
      </c>
      <c r="N1148" s="29" t="str">
        <f t="shared" si="1211"/>
        <v>款</v>
      </c>
      <c r="O1148" s="29" t="str">
        <f t="shared" si="1212"/>
        <v>-</v>
      </c>
      <c r="P1148" s="29" t="str">
        <f t="shared" si="1213"/>
        <v>-</v>
      </c>
      <c r="Q1148" s="29" t="str">
        <f t="shared" si="1214"/>
        <v>-</v>
      </c>
      <c r="R1148" s="29" t="str">
        <f t="shared" si="1215"/>
        <v>-</v>
      </c>
      <c r="U1148" s="9" t="s">
        <v>1174</v>
      </c>
      <c r="V1148" s="136" t="str">
        <f t="shared" si="1188"/>
        <v/>
      </c>
      <c r="X1148" s="9">
        <f t="shared" si="1189"/>
        <v>1</v>
      </c>
      <c r="Y1148" s="9">
        <f t="shared" si="1190"/>
        <v>1</v>
      </c>
      <c r="Z1148" s="9">
        <f t="shared" si="1191"/>
        <v>1</v>
      </c>
      <c r="AA1148" s="9">
        <f t="shared" si="1192"/>
        <v>1</v>
      </c>
      <c r="AB1148" s="11" t="str">
        <f t="shared" si="1193"/>
        <v xml:space="preserve">②
</v>
      </c>
      <c r="AD1148" s="43">
        <f t="shared" si="1194"/>
        <v>0</v>
      </c>
      <c r="AE1148" s="43">
        <f t="shared" si="1195"/>
        <v>0</v>
      </c>
      <c r="AF1148" s="43">
        <f t="shared" si="1196"/>
        <v>0</v>
      </c>
      <c r="AH1148" s="12" t="str">
        <f t="shared" si="1204"/>
        <v>（府民税所得割臨時交付金）</v>
      </c>
      <c r="AI1148" s="12">
        <f t="shared" si="1205"/>
        <v>0</v>
      </c>
      <c r="AJ1148" s="12">
        <f t="shared" si="1206"/>
        <v>0</v>
      </c>
      <c r="AK1148" s="12">
        <f t="shared" si="1207"/>
        <v>0</v>
      </c>
      <c r="AM1148" s="12" t="str">
        <f t="shared" si="1208"/>
        <v>（府民税所得割臨時交付金）</v>
      </c>
      <c r="AP1148" s="12" t="str">
        <f t="shared" si="1209"/>
        <v>（府民税所得割臨時交付金）</v>
      </c>
      <c r="AQ1148" s="9" t="str">
        <f t="shared" si="1210"/>
        <v>（府民税所得割臨時交付金）</v>
      </c>
    </row>
    <row r="1149" spans="1:43" ht="26.4">
      <c r="A1149" s="90">
        <f t="shared" si="1187"/>
        <v>1142</v>
      </c>
      <c r="B1149" s="52"/>
      <c r="C1149" s="331" t="s">
        <v>1175</v>
      </c>
      <c r="D1149" s="332"/>
      <c r="E1149" s="333"/>
      <c r="F1149" s="39"/>
      <c r="G1149" s="40"/>
      <c r="H1149" s="41">
        <f>SUM(H1150)</f>
        <v>0</v>
      </c>
      <c r="I1149" s="41">
        <f>SUM(I1150)</f>
        <v>0</v>
      </c>
      <c r="J1149" s="41">
        <f>+I1149-H1149</f>
        <v>0</v>
      </c>
      <c r="K1149" s="42"/>
      <c r="L1149" s="121"/>
      <c r="M1149" s="115" t="str">
        <f>IF(AND(I1149&lt;&gt;0,H1149=0),"○","")</f>
        <v/>
      </c>
      <c r="N1149" s="29" t="str">
        <f t="shared" si="1211"/>
        <v>-</v>
      </c>
      <c r="O1149" s="29" t="str">
        <f t="shared" si="1212"/>
        <v>項</v>
      </c>
      <c r="P1149" s="29" t="str">
        <f t="shared" si="1213"/>
        <v>-</v>
      </c>
      <c r="Q1149" s="29" t="str">
        <f t="shared" si="1214"/>
        <v>-</v>
      </c>
      <c r="R1149" s="29" t="str">
        <f t="shared" si="1215"/>
        <v>-</v>
      </c>
      <c r="U1149" s="9" t="s">
        <v>1174</v>
      </c>
      <c r="V1149" s="136" t="str">
        <f t="shared" si="1188"/>
        <v/>
      </c>
      <c r="X1149" s="9">
        <f t="shared" si="1189"/>
        <v>1</v>
      </c>
      <c r="Y1149" s="9">
        <f t="shared" si="1190"/>
        <v>1</v>
      </c>
      <c r="Z1149" s="9">
        <f t="shared" si="1191"/>
        <v>1</v>
      </c>
      <c r="AA1149" s="9">
        <f t="shared" si="1192"/>
        <v>1</v>
      </c>
      <c r="AB1149" s="11" t="str">
        <f t="shared" si="1193"/>
        <v xml:space="preserve">②
</v>
      </c>
      <c r="AD1149" s="43">
        <f t="shared" si="1194"/>
        <v>0</v>
      </c>
      <c r="AE1149" s="43">
        <f t="shared" si="1195"/>
        <v>0</v>
      </c>
      <c r="AF1149" s="43">
        <f t="shared" si="1196"/>
        <v>0</v>
      </c>
      <c r="AH1149" s="12" t="str">
        <f t="shared" si="1204"/>
        <v>（府民税所得割臨時交付金）</v>
      </c>
      <c r="AI1149" s="12" t="str">
        <f t="shared" si="1205"/>
        <v>（府民税所得割臨時交付金）</v>
      </c>
      <c r="AJ1149" s="12">
        <f t="shared" si="1206"/>
        <v>0</v>
      </c>
      <c r="AK1149" s="12" t="str">
        <f t="shared" si="1207"/>
        <v>事項</v>
      </c>
      <c r="AM1149" s="12" t="str">
        <f t="shared" si="1208"/>
        <v>（府民税所得割臨時交付金）（府民税所得割臨時交付金）</v>
      </c>
      <c r="AP1149" s="12" t="str">
        <f t="shared" si="1209"/>
        <v>（府民税所得割臨時交付金）（府民税所得割臨時交付金）</v>
      </c>
      <c r="AQ1149" s="9" t="str">
        <f t="shared" si="1210"/>
        <v>（府民税所得割臨時交付金）（府民税所得割臨時交付金）</v>
      </c>
    </row>
    <row r="1150" spans="1:43" ht="26.4">
      <c r="A1150" s="90">
        <f t="shared" si="1187"/>
        <v>1143</v>
      </c>
      <c r="B1150" s="45"/>
      <c r="C1150" s="44"/>
      <c r="D1150" s="331" t="s">
        <v>1175</v>
      </c>
      <c r="E1150" s="333"/>
      <c r="F1150" s="46"/>
      <c r="G1150" s="47"/>
      <c r="H1150" s="41">
        <f>SUM(H1151)</f>
        <v>0</v>
      </c>
      <c r="I1150" s="41">
        <f>SUM(I1151)</f>
        <v>0</v>
      </c>
      <c r="J1150" s="41">
        <f>+I1150-H1150</f>
        <v>0</v>
      </c>
      <c r="K1150" s="42"/>
      <c r="L1150" s="121"/>
      <c r="M1150" s="115" t="str">
        <f>IF(AND(I1150&lt;&gt;0,H1150=0),"○","")</f>
        <v/>
      </c>
      <c r="N1150" s="29" t="str">
        <f t="shared" si="1211"/>
        <v>-</v>
      </c>
      <c r="O1150" s="29" t="str">
        <f t="shared" si="1212"/>
        <v>-</v>
      </c>
      <c r="P1150" s="29" t="str">
        <f t="shared" si="1213"/>
        <v>目</v>
      </c>
      <c r="Q1150" s="29" t="str">
        <f t="shared" si="1214"/>
        <v>-</v>
      </c>
      <c r="R1150" s="29" t="str">
        <f t="shared" si="1215"/>
        <v>-</v>
      </c>
      <c r="U1150" s="9" t="s">
        <v>1174</v>
      </c>
      <c r="V1150" s="136" t="str">
        <f t="shared" si="1188"/>
        <v/>
      </c>
      <c r="X1150" s="9">
        <f t="shared" si="1189"/>
        <v>1</v>
      </c>
      <c r="Y1150" s="9">
        <f t="shared" si="1190"/>
        <v>1</v>
      </c>
      <c r="Z1150" s="9">
        <f t="shared" si="1191"/>
        <v>1</v>
      </c>
      <c r="AA1150" s="9">
        <f t="shared" si="1192"/>
        <v>1</v>
      </c>
      <c r="AB1150" s="11" t="str">
        <f t="shared" si="1193"/>
        <v xml:space="preserve">②
</v>
      </c>
      <c r="AD1150" s="43">
        <f t="shared" si="1194"/>
        <v>13</v>
      </c>
      <c r="AE1150" s="43">
        <f t="shared" si="1195"/>
        <v>0</v>
      </c>
      <c r="AF1150" s="43">
        <f t="shared" si="1196"/>
        <v>0</v>
      </c>
      <c r="AH1150" s="12" t="str">
        <f t="shared" si="1204"/>
        <v>（府民税所得割臨時交付金）</v>
      </c>
      <c r="AI1150" s="12" t="str">
        <f t="shared" si="1205"/>
        <v>（府民税所得割臨時交付金）</v>
      </c>
      <c r="AJ1150" s="12" t="str">
        <f t="shared" si="1206"/>
        <v>（府民税所得割臨時交付金）</v>
      </c>
      <c r="AK1150" s="12">
        <f t="shared" si="1207"/>
        <v>0</v>
      </c>
      <c r="AM1150" s="12" t="str">
        <f t="shared" si="1208"/>
        <v>（府民税所得割臨時交付金）（府民税所得割臨時交付金）（府民税所得割臨時交付金）</v>
      </c>
      <c r="AP1150" s="12" t="str">
        <f t="shared" si="1209"/>
        <v>（府民税所得割臨時交付金）（府民税所得割臨時交付金）（府民税所得割臨時交付金）</v>
      </c>
      <c r="AQ1150" s="9" t="str">
        <f t="shared" si="1210"/>
        <v>（府民税所得割臨時交付金）（府民税所得割臨時交付金）（府民税所得割臨時交付金）</v>
      </c>
    </row>
    <row r="1151" spans="1:43" ht="26.4">
      <c r="A1151" s="90">
        <f t="shared" si="1187"/>
        <v>1144</v>
      </c>
      <c r="B1151" s="45"/>
      <c r="C1151" s="45"/>
      <c r="D1151" s="44"/>
      <c r="E1151" s="107" t="s">
        <v>1173</v>
      </c>
      <c r="F1151" s="46" t="s">
        <v>1175</v>
      </c>
      <c r="G1151" s="47" t="s">
        <v>494</v>
      </c>
      <c r="H1151" s="41">
        <v>0</v>
      </c>
      <c r="I1151" s="41"/>
      <c r="J1151" s="41">
        <f>+I1151-H1151</f>
        <v>0</v>
      </c>
      <c r="K1151" s="42"/>
      <c r="L1151" s="121"/>
      <c r="M1151" s="115" t="str">
        <f>IF(AND(I1151&lt;&gt;0,H1151=0),"○","")</f>
        <v/>
      </c>
      <c r="N1151" s="29" t="str">
        <f>IF(B1151&lt;&gt;"","款","-")</f>
        <v>-</v>
      </c>
      <c r="O1151" s="29" t="str">
        <f>IF(C1151&lt;&gt;"","項","-")</f>
        <v>-</v>
      </c>
      <c r="P1151" s="29" t="str">
        <f>IF(D1151&lt;&gt;"","目","-")</f>
        <v>-</v>
      </c>
      <c r="Q1151" s="29" t="str">
        <f>IF(E1151&lt;&gt;"","節","-")</f>
        <v>節</v>
      </c>
      <c r="R1151" s="29" t="str">
        <f>IF(F1151&lt;&gt;"","事項","-")</f>
        <v>事項</v>
      </c>
      <c r="U1151" s="9" t="s">
        <v>1174</v>
      </c>
      <c r="V1151" s="136" t="str">
        <f t="shared" si="1188"/>
        <v>財政局</v>
      </c>
      <c r="X1151" s="9">
        <f t="shared" si="1189"/>
        <v>1</v>
      </c>
      <c r="Y1151" s="9">
        <f t="shared" si="1190"/>
        <v>1</v>
      </c>
      <c r="Z1151" s="9">
        <f t="shared" si="1191"/>
        <v>1</v>
      </c>
      <c r="AA1151" s="9">
        <f t="shared" si="1192"/>
        <v>1</v>
      </c>
      <c r="AB1151" s="11" t="str">
        <f t="shared" si="1193"/>
        <v xml:space="preserve">②
</v>
      </c>
      <c r="AD1151" s="43">
        <f t="shared" si="1194"/>
        <v>0</v>
      </c>
      <c r="AE1151" s="43">
        <f t="shared" si="1195"/>
        <v>13</v>
      </c>
      <c r="AF1151" s="43">
        <f t="shared" si="1196"/>
        <v>13</v>
      </c>
      <c r="AH1151" s="12" t="str">
        <f t="shared" si="1197"/>
        <v>（府民税所得割臨時交付金）</v>
      </c>
      <c r="AI1151" s="12" t="str">
        <f t="shared" si="1198"/>
        <v>（府民税所得割臨時交付金）</v>
      </c>
      <c r="AJ1151" s="12" t="str">
        <f t="shared" si="1199"/>
        <v>（府民税所得割臨時交付金）</v>
      </c>
      <c r="AK1151" s="12" t="str">
        <f t="shared" si="1200"/>
        <v>（府民税所得割臨時交付金）</v>
      </c>
      <c r="AM1151" s="12" t="str">
        <f t="shared" si="1201"/>
        <v>（府民税所得割臨時交付金）（府民税所得割臨時交付金）（府民税所得割臨時交付金）（府民税所得割臨時交付金）</v>
      </c>
      <c r="AP1151" s="12" t="str">
        <f t="shared" si="1202"/>
        <v>（府民税所得割臨時交付金）（府民税所得割臨時交付金）（府民税所得割臨時交付金）（府民税所得割臨時交付金）</v>
      </c>
      <c r="AQ1151" s="9" t="str">
        <f t="shared" si="1203"/>
        <v>（府民税所得割臨時交付金）（府民税所得割臨時交付金）（府民税所得割臨時交付金）（府民税所得割臨時交付金）財政局</v>
      </c>
    </row>
    <row r="1152" spans="1:43" ht="27.75" customHeight="1" thickBot="1">
      <c r="A1152" s="373" t="s">
        <v>443</v>
      </c>
      <c r="B1152" s="374"/>
      <c r="C1152" s="374"/>
      <c r="D1152" s="374"/>
      <c r="E1152" s="374"/>
      <c r="F1152" s="63"/>
      <c r="G1152" s="64"/>
      <c r="H1152" s="65">
        <f>SUMIF($N:$N,"款",$H:$H)</f>
        <v>1835339606</v>
      </c>
      <c r="I1152" s="65">
        <f>SUMIF($N:$N,"款",$I:$I)</f>
        <v>667361</v>
      </c>
      <c r="J1152" s="66">
        <f>+I1152-H1152</f>
        <v>-1834672245</v>
      </c>
      <c r="K1152" s="67"/>
      <c r="L1152" s="124"/>
      <c r="M1152" s="117" t="str">
        <f t="shared" si="1217"/>
        <v/>
      </c>
      <c r="N1152" s="29"/>
      <c r="O1152" s="29"/>
      <c r="P1152" s="29"/>
      <c r="Q1152" s="29"/>
      <c r="R1152" s="29"/>
      <c r="V1152" s="136"/>
      <c r="AD1152" s="43"/>
      <c r="AE1152" s="43"/>
      <c r="AF1152" s="43"/>
      <c r="AP1152" s="12"/>
    </row>
    <row r="1153" spans="1:42" ht="8.25" customHeight="1">
      <c r="A1153" s="89"/>
      <c r="B1153" s="89"/>
      <c r="C1153" s="89"/>
      <c r="D1153" s="89"/>
      <c r="E1153" s="89"/>
      <c r="F1153" s="97"/>
      <c r="G1153" s="98"/>
      <c r="H1153" s="99"/>
      <c r="I1153" s="99"/>
      <c r="J1153" s="99"/>
      <c r="K1153" s="100"/>
      <c r="L1153" s="101"/>
      <c r="M1153" s="112"/>
      <c r="N1153" s="29"/>
      <c r="O1153" s="29"/>
      <c r="P1153" s="29"/>
      <c r="Q1153" s="29"/>
      <c r="R1153" s="29"/>
      <c r="V1153" s="136"/>
      <c r="AD1153" s="43"/>
      <c r="AE1153" s="43"/>
      <c r="AF1153" s="43"/>
      <c r="AP1153" s="12"/>
    </row>
    <row r="1154" spans="1:42" s="59" customFormat="1" ht="21.75" customHeight="1">
      <c r="A1154" s="68"/>
      <c r="B1154" s="139" t="s">
        <v>1384</v>
      </c>
      <c r="C1154" s="140"/>
      <c r="D1154" s="140"/>
      <c r="E1154" s="140"/>
      <c r="F1154" s="140"/>
      <c r="G1154" s="140"/>
      <c r="H1154" s="140"/>
      <c r="I1154" s="140"/>
      <c r="J1154" s="140"/>
      <c r="K1154" s="73"/>
      <c r="L1154" s="74"/>
      <c r="M1154" s="113"/>
      <c r="N1154" s="29"/>
      <c r="O1154" s="29"/>
      <c r="P1154" s="29"/>
      <c r="Q1154" s="29"/>
      <c r="R1154" s="29"/>
      <c r="V1154" s="136"/>
      <c r="AB1154" s="75"/>
      <c r="AH1154" s="12"/>
      <c r="AI1154" s="12"/>
      <c r="AJ1154" s="12"/>
      <c r="AK1154" s="12"/>
      <c r="AL1154" s="12"/>
      <c r="AM1154" s="12"/>
      <c r="AN1154" s="9"/>
      <c r="AO1154" s="9"/>
      <c r="AP1154" s="12"/>
    </row>
    <row r="1155" spans="1:42" ht="18" customHeight="1">
      <c r="G1155" s="77" t="s">
        <v>444</v>
      </c>
      <c r="H1155" s="41">
        <f>SUMIF(O:O,"項",H:H)</f>
        <v>1835339606</v>
      </c>
      <c r="I1155" s="41">
        <f>SUMIF(O:O,"項",I:I)</f>
        <v>667361</v>
      </c>
      <c r="J1155" s="41">
        <f>SUMIF(O:O,"項",J:J)</f>
        <v>-1834672245</v>
      </c>
      <c r="K1155" s="78"/>
    </row>
    <row r="1156" spans="1:42" ht="18" customHeight="1">
      <c r="G1156" s="79" t="s">
        <v>448</v>
      </c>
      <c r="H1156" s="41">
        <f>H1155-H1152</f>
        <v>0</v>
      </c>
      <c r="I1156" s="41">
        <f>I1155-I1152</f>
        <v>0</v>
      </c>
      <c r="J1156" s="41">
        <f>J1155-J1152</f>
        <v>0</v>
      </c>
      <c r="K1156" s="78"/>
    </row>
    <row r="1157" spans="1:42" s="59" customFormat="1" ht="18" customHeight="1">
      <c r="A1157" s="68"/>
      <c r="B1157" s="69"/>
      <c r="C1157" s="69"/>
      <c r="D1157" s="69"/>
      <c r="E1157" s="69"/>
      <c r="F1157" s="80"/>
      <c r="G1157" s="81"/>
      <c r="H1157" s="82"/>
      <c r="I1157" s="82"/>
      <c r="J1157" s="82"/>
      <c r="K1157" s="83"/>
      <c r="L1157" s="74"/>
      <c r="M1157" s="113"/>
      <c r="N1157" s="29"/>
      <c r="O1157" s="29"/>
      <c r="P1157" s="29"/>
      <c r="Q1157" s="29"/>
      <c r="R1157" s="29"/>
      <c r="V1157" s="136"/>
      <c r="AB1157" s="75"/>
      <c r="AH1157" s="76"/>
      <c r="AI1157" s="76"/>
      <c r="AJ1157" s="76"/>
      <c r="AK1157" s="76"/>
      <c r="AL1157" s="76"/>
      <c r="AM1157" s="76"/>
    </row>
    <row r="1158" spans="1:42" ht="18" customHeight="1">
      <c r="G1158" s="77" t="s">
        <v>445</v>
      </c>
      <c r="H1158" s="41">
        <f>SUMIF(P:P,"目",H:H)</f>
        <v>1835339606</v>
      </c>
      <c r="I1158" s="41">
        <f>SUMIF(P:P,"目",I:I)</f>
        <v>667361</v>
      </c>
      <c r="J1158" s="41">
        <f>SUMIF(P:P,"目",J:J)</f>
        <v>-1834672245</v>
      </c>
      <c r="K1158" s="83"/>
      <c r="L1158" s="74"/>
      <c r="M1158" s="113"/>
    </row>
    <row r="1159" spans="1:42" ht="18" customHeight="1">
      <c r="G1159" s="79" t="s">
        <v>448</v>
      </c>
      <c r="H1159" s="41">
        <f>H1158-H1152</f>
        <v>0</v>
      </c>
      <c r="I1159" s="41">
        <f>I1158-I1152</f>
        <v>0</v>
      </c>
      <c r="J1159" s="41">
        <f>J1158-J1152</f>
        <v>0</v>
      </c>
      <c r="K1159" s="83"/>
      <c r="L1159" s="74"/>
      <c r="M1159" s="113"/>
    </row>
    <row r="1160" spans="1:42" s="59" customFormat="1" ht="18" customHeight="1">
      <c r="A1160" s="68"/>
      <c r="B1160" s="69"/>
      <c r="C1160" s="69"/>
      <c r="D1160" s="69"/>
      <c r="E1160" s="69"/>
      <c r="F1160" s="80"/>
      <c r="G1160" s="81"/>
      <c r="H1160" s="82"/>
      <c r="I1160" s="82"/>
      <c r="J1160" s="82"/>
      <c r="K1160" s="83"/>
      <c r="L1160" s="74"/>
      <c r="M1160" s="113"/>
      <c r="N1160" s="29"/>
      <c r="O1160" s="29"/>
      <c r="P1160" s="29"/>
      <c r="Q1160" s="29"/>
      <c r="R1160" s="29"/>
      <c r="V1160" s="136"/>
      <c r="AB1160" s="75"/>
      <c r="AH1160" s="76"/>
      <c r="AI1160" s="76"/>
      <c r="AJ1160" s="76"/>
      <c r="AK1160" s="76"/>
      <c r="AL1160" s="76"/>
      <c r="AM1160" s="76"/>
    </row>
    <row r="1161" spans="1:42" ht="18" customHeight="1">
      <c r="G1161" s="77" t="s">
        <v>446</v>
      </c>
      <c r="H1161" s="41">
        <f>SUMIF(Q:Q,"節",H:H)</f>
        <v>1835339606</v>
      </c>
      <c r="I1161" s="41">
        <f>SUMIF(Q:Q,"節",I:I)</f>
        <v>667361</v>
      </c>
      <c r="J1161" s="41">
        <f>SUMIF(Q:Q,"節",J:J)</f>
        <v>-1834672245</v>
      </c>
      <c r="K1161" s="83"/>
      <c r="L1161" s="74"/>
      <c r="M1161" s="113"/>
    </row>
    <row r="1162" spans="1:42" ht="18" customHeight="1">
      <c r="G1162" s="79" t="s">
        <v>448</v>
      </c>
      <c r="H1162" s="41">
        <f>H1161-H1152</f>
        <v>0</v>
      </c>
      <c r="I1162" s="41">
        <f>I1161-I1152</f>
        <v>0</v>
      </c>
      <c r="J1162" s="41">
        <f>J1161-J1152</f>
        <v>0</v>
      </c>
      <c r="K1162" s="78"/>
    </row>
    <row r="1163" spans="1:42" s="59" customFormat="1" ht="18" customHeight="1">
      <c r="A1163" s="68"/>
      <c r="B1163" s="69"/>
      <c r="C1163" s="69"/>
      <c r="D1163" s="69"/>
      <c r="E1163" s="69"/>
      <c r="F1163" s="80"/>
      <c r="G1163" s="81"/>
      <c r="H1163" s="82"/>
      <c r="I1163" s="82"/>
      <c r="J1163" s="82"/>
      <c r="K1163" s="83"/>
      <c r="L1163" s="74"/>
      <c r="M1163" s="113"/>
      <c r="N1163" s="29"/>
      <c r="O1163" s="29"/>
      <c r="P1163" s="29"/>
      <c r="Q1163" s="29"/>
      <c r="R1163" s="29"/>
      <c r="V1163" s="136"/>
      <c r="AB1163" s="75"/>
      <c r="AH1163" s="76"/>
      <c r="AI1163" s="76"/>
      <c r="AJ1163" s="76"/>
      <c r="AK1163" s="76"/>
      <c r="AL1163" s="76"/>
      <c r="AM1163" s="76"/>
    </row>
    <row r="1164" spans="1:42" ht="18" customHeight="1">
      <c r="G1164" s="77" t="s">
        <v>447</v>
      </c>
      <c r="H1164" s="41">
        <f>SUMIF(R:R,"事項",H:H)</f>
        <v>1835339606</v>
      </c>
      <c r="I1164" s="41">
        <f>SUMIF(R:R,"事項",I:I)</f>
        <v>667361</v>
      </c>
      <c r="J1164" s="41">
        <f>SUMIF(R:R,"事項",J:J)</f>
        <v>-1834672245</v>
      </c>
    </row>
    <row r="1165" spans="1:42" ht="18" customHeight="1">
      <c r="G1165" s="79" t="s">
        <v>448</v>
      </c>
      <c r="H1165" s="84">
        <f>H1164-H1152</f>
        <v>0</v>
      </c>
      <c r="I1165" s="84">
        <f>I1164-I1152</f>
        <v>0</v>
      </c>
      <c r="J1165" s="84">
        <f>J1164-J1152</f>
        <v>0</v>
      </c>
    </row>
    <row r="1168" spans="1:42" ht="18" customHeight="1">
      <c r="G1168" s="27"/>
    </row>
    <row r="1169" spans="1:39" ht="18" customHeight="1">
      <c r="G1169" s="27"/>
    </row>
    <row r="1170" spans="1:39" ht="18" customHeight="1">
      <c r="G1170" s="27"/>
    </row>
    <row r="1171" spans="1:39" ht="18" customHeight="1">
      <c r="G1171" s="27"/>
    </row>
    <row r="1172" spans="1:39" ht="18" customHeight="1">
      <c r="G1172" s="27"/>
    </row>
    <row r="1174" spans="1:39" s="6" customFormat="1" ht="18" customHeight="1">
      <c r="A1174" s="24"/>
      <c r="B1174" s="1"/>
      <c r="C1174" s="1"/>
      <c r="D1174" s="1"/>
      <c r="E1174" s="1"/>
      <c r="F1174" s="15"/>
      <c r="G1174" s="27"/>
      <c r="J1174" s="5"/>
      <c r="K1174" s="17"/>
      <c r="L1174" s="18"/>
      <c r="M1174" s="109"/>
      <c r="N1174" s="8"/>
      <c r="O1174" s="8"/>
      <c r="P1174" s="8"/>
      <c r="Q1174" s="8"/>
      <c r="R1174" s="8"/>
      <c r="V1174" s="85"/>
      <c r="AB1174" s="86"/>
      <c r="AH1174" s="87"/>
      <c r="AI1174" s="87"/>
      <c r="AJ1174" s="87"/>
      <c r="AK1174" s="87"/>
      <c r="AL1174" s="87"/>
      <c r="AM1174" s="87"/>
    </row>
    <row r="1175" spans="1:39" s="6" customFormat="1" ht="18" customHeight="1">
      <c r="A1175" s="24"/>
      <c r="B1175" s="1"/>
      <c r="C1175" s="1"/>
      <c r="D1175" s="1"/>
      <c r="E1175" s="1"/>
      <c r="F1175" s="15"/>
      <c r="G1175" s="27"/>
      <c r="J1175" s="5"/>
      <c r="K1175" s="17"/>
      <c r="L1175" s="18"/>
      <c r="M1175" s="109"/>
      <c r="N1175" s="8"/>
      <c r="O1175" s="8"/>
      <c r="P1175" s="8"/>
      <c r="Q1175" s="8"/>
      <c r="R1175" s="8"/>
      <c r="V1175" s="85"/>
      <c r="AB1175" s="86"/>
      <c r="AH1175" s="87"/>
      <c r="AI1175" s="87"/>
      <c r="AJ1175" s="87"/>
      <c r="AK1175" s="87"/>
      <c r="AL1175" s="87"/>
      <c r="AM1175" s="87"/>
    </row>
    <row r="1176" spans="1:39" s="6" customFormat="1" ht="18" customHeight="1">
      <c r="A1176" s="24"/>
      <c r="B1176" s="1"/>
      <c r="C1176" s="1"/>
      <c r="D1176" s="1"/>
      <c r="E1176" s="1"/>
      <c r="F1176" s="15"/>
      <c r="G1176" s="27"/>
      <c r="J1176" s="5"/>
      <c r="K1176" s="17"/>
      <c r="L1176" s="18"/>
      <c r="M1176" s="109"/>
      <c r="N1176" s="8"/>
      <c r="O1176" s="8"/>
      <c r="P1176" s="8"/>
      <c r="Q1176" s="8"/>
      <c r="R1176" s="8"/>
      <c r="V1176" s="85"/>
      <c r="AB1176" s="86"/>
      <c r="AH1176" s="87"/>
      <c r="AI1176" s="87"/>
      <c r="AJ1176" s="87"/>
      <c r="AK1176" s="87"/>
      <c r="AL1176" s="87"/>
      <c r="AM1176" s="87"/>
    </row>
    <row r="1177" spans="1:39" s="6" customFormat="1" ht="18" customHeight="1">
      <c r="A1177" s="24"/>
      <c r="B1177" s="1"/>
      <c r="C1177" s="1"/>
      <c r="D1177" s="1"/>
      <c r="E1177" s="1"/>
      <c r="F1177" s="15"/>
      <c r="G1177" s="27"/>
      <c r="J1177" s="5"/>
      <c r="K1177" s="17"/>
      <c r="L1177" s="18"/>
      <c r="M1177" s="109"/>
      <c r="N1177" s="8"/>
      <c r="O1177" s="8"/>
      <c r="P1177" s="8"/>
      <c r="Q1177" s="8"/>
      <c r="R1177" s="8"/>
      <c r="V1177" s="85"/>
      <c r="AB1177" s="86"/>
      <c r="AH1177" s="87"/>
      <c r="AI1177" s="87"/>
      <c r="AJ1177" s="87"/>
      <c r="AK1177" s="87"/>
      <c r="AL1177" s="87"/>
      <c r="AM1177" s="87"/>
    </row>
    <row r="1178" spans="1:39" s="6" customFormat="1" ht="18" customHeight="1">
      <c r="A1178" s="24"/>
      <c r="B1178" s="1"/>
      <c r="C1178" s="1"/>
      <c r="D1178" s="1"/>
      <c r="E1178" s="1"/>
      <c r="F1178" s="15"/>
      <c r="G1178" s="27"/>
      <c r="J1178" s="5"/>
      <c r="K1178" s="17"/>
      <c r="L1178" s="18"/>
      <c r="M1178" s="109"/>
      <c r="N1178" s="8"/>
      <c r="O1178" s="8"/>
      <c r="P1178" s="8"/>
      <c r="Q1178" s="8"/>
      <c r="R1178" s="8"/>
      <c r="V1178" s="85"/>
      <c r="AB1178" s="86"/>
      <c r="AH1178" s="87"/>
      <c r="AI1178" s="87"/>
      <c r="AJ1178" s="87"/>
      <c r="AK1178" s="87"/>
      <c r="AL1178" s="87"/>
      <c r="AM1178" s="87"/>
    </row>
    <row r="1179" spans="1:39" s="6" customFormat="1" ht="18" customHeight="1">
      <c r="A1179" s="24"/>
      <c r="B1179" s="1"/>
      <c r="C1179" s="1"/>
      <c r="D1179" s="1"/>
      <c r="E1179" s="1"/>
      <c r="F1179" s="15"/>
      <c r="G1179" s="27"/>
      <c r="J1179" s="5"/>
      <c r="K1179" s="17"/>
      <c r="L1179" s="18"/>
      <c r="M1179" s="109"/>
      <c r="N1179" s="8"/>
      <c r="O1179" s="8"/>
      <c r="P1179" s="8"/>
      <c r="Q1179" s="8"/>
      <c r="R1179" s="8"/>
      <c r="V1179" s="85"/>
      <c r="AB1179" s="86"/>
      <c r="AH1179" s="87"/>
      <c r="AI1179" s="87"/>
      <c r="AJ1179" s="87"/>
      <c r="AK1179" s="87"/>
      <c r="AL1179" s="87"/>
      <c r="AM1179" s="87"/>
    </row>
    <row r="1180" spans="1:39" s="6" customFormat="1" ht="18" customHeight="1">
      <c r="A1180" s="24"/>
      <c r="B1180" s="1"/>
      <c r="C1180" s="1"/>
      <c r="D1180" s="1"/>
      <c r="E1180" s="1"/>
      <c r="F1180" s="15"/>
      <c r="G1180" s="27"/>
      <c r="J1180" s="5"/>
      <c r="K1180" s="17"/>
      <c r="L1180" s="18"/>
      <c r="M1180" s="109"/>
      <c r="N1180" s="8"/>
      <c r="O1180" s="8"/>
      <c r="P1180" s="8"/>
      <c r="Q1180" s="8"/>
      <c r="R1180" s="8"/>
      <c r="V1180" s="85"/>
      <c r="AB1180" s="86"/>
      <c r="AH1180" s="87"/>
      <c r="AI1180" s="87"/>
      <c r="AJ1180" s="87"/>
      <c r="AK1180" s="87"/>
      <c r="AL1180" s="87"/>
      <c r="AM1180" s="87"/>
    </row>
    <row r="1181" spans="1:39" s="6" customFormat="1" ht="18" customHeight="1">
      <c r="A1181" s="24"/>
      <c r="B1181" s="1"/>
      <c r="C1181" s="1"/>
      <c r="D1181" s="1"/>
      <c r="E1181" s="1"/>
      <c r="F1181" s="15"/>
      <c r="G1181" s="27"/>
      <c r="J1181" s="5"/>
      <c r="K1181" s="17"/>
      <c r="L1181" s="18"/>
      <c r="M1181" s="109"/>
      <c r="N1181" s="8"/>
      <c r="O1181" s="8"/>
      <c r="P1181" s="8"/>
      <c r="Q1181" s="8"/>
      <c r="R1181" s="8"/>
      <c r="V1181" s="85"/>
      <c r="AB1181" s="86"/>
      <c r="AH1181" s="87"/>
      <c r="AI1181" s="87"/>
      <c r="AJ1181" s="87"/>
      <c r="AK1181" s="87"/>
      <c r="AL1181" s="87"/>
      <c r="AM1181" s="87"/>
    </row>
    <row r="1182" spans="1:39" s="6" customFormat="1" ht="18" customHeight="1">
      <c r="A1182" s="24"/>
      <c r="B1182" s="1"/>
      <c r="C1182" s="1"/>
      <c r="D1182" s="1"/>
      <c r="E1182" s="1"/>
      <c r="F1182" s="15"/>
      <c r="G1182" s="27"/>
      <c r="J1182" s="5"/>
      <c r="K1182" s="17"/>
      <c r="L1182" s="18"/>
      <c r="M1182" s="109"/>
      <c r="N1182" s="8"/>
      <c r="O1182" s="8"/>
      <c r="P1182" s="8"/>
      <c r="Q1182" s="8"/>
      <c r="R1182" s="8"/>
      <c r="V1182" s="85"/>
      <c r="AB1182" s="86"/>
      <c r="AH1182" s="87"/>
      <c r="AI1182" s="87"/>
      <c r="AJ1182" s="87"/>
      <c r="AK1182" s="87"/>
      <c r="AL1182" s="87"/>
      <c r="AM1182" s="87"/>
    </row>
    <row r="1183" spans="1:39" s="6" customFormat="1" ht="18" customHeight="1">
      <c r="A1183" s="24"/>
      <c r="B1183" s="1"/>
      <c r="C1183" s="1"/>
      <c r="D1183" s="1"/>
      <c r="E1183" s="1"/>
      <c r="F1183" s="15"/>
      <c r="G1183" s="27"/>
      <c r="J1183" s="5"/>
      <c r="K1183" s="17"/>
      <c r="L1183" s="18"/>
      <c r="M1183" s="109"/>
      <c r="N1183" s="8"/>
      <c r="O1183" s="8"/>
      <c r="P1183" s="8"/>
      <c r="Q1183" s="8"/>
      <c r="R1183" s="8"/>
      <c r="V1183" s="85"/>
      <c r="AB1183" s="86"/>
      <c r="AH1183" s="87"/>
      <c r="AI1183" s="87"/>
      <c r="AJ1183" s="87"/>
      <c r="AK1183" s="87"/>
      <c r="AL1183" s="87"/>
      <c r="AM1183" s="87"/>
    </row>
    <row r="1184" spans="1:39" s="6" customFormat="1" ht="18" customHeight="1">
      <c r="A1184" s="24"/>
      <c r="B1184" s="1"/>
      <c r="C1184" s="1"/>
      <c r="D1184" s="1"/>
      <c r="E1184" s="1"/>
      <c r="F1184" s="80"/>
      <c r="G1184" s="70"/>
      <c r="H1184" s="72"/>
      <c r="I1184" s="72"/>
      <c r="J1184" s="71"/>
      <c r="K1184" s="17"/>
      <c r="L1184" s="18"/>
      <c r="M1184" s="109"/>
      <c r="N1184" s="8"/>
      <c r="O1184" s="8"/>
      <c r="P1184" s="8"/>
      <c r="Q1184" s="8"/>
      <c r="R1184" s="8"/>
      <c r="V1184" s="85"/>
      <c r="AB1184" s="86"/>
      <c r="AH1184" s="87"/>
      <c r="AI1184" s="87"/>
      <c r="AJ1184" s="87"/>
      <c r="AK1184" s="87"/>
      <c r="AL1184" s="87"/>
      <c r="AM1184" s="87"/>
    </row>
    <row r="1185" spans="1:39" s="6" customFormat="1" ht="18" customHeight="1">
      <c r="A1185" s="24"/>
      <c r="B1185" s="1"/>
      <c r="C1185" s="1"/>
      <c r="D1185" s="1"/>
      <c r="E1185" s="1"/>
      <c r="F1185" s="80"/>
      <c r="G1185" s="70"/>
      <c r="H1185" s="72"/>
      <c r="I1185" s="72"/>
      <c r="J1185" s="71"/>
      <c r="K1185" s="17"/>
      <c r="L1185" s="18"/>
      <c r="M1185" s="109"/>
      <c r="N1185" s="8"/>
      <c r="O1185" s="8"/>
      <c r="P1185" s="8"/>
      <c r="Q1185" s="8"/>
      <c r="R1185" s="8"/>
      <c r="V1185" s="85"/>
      <c r="AB1185" s="86"/>
      <c r="AH1185" s="87"/>
      <c r="AI1185" s="87"/>
      <c r="AJ1185" s="87"/>
      <c r="AK1185" s="87"/>
      <c r="AL1185" s="87"/>
      <c r="AM1185" s="87"/>
    </row>
    <row r="1186" spans="1:39" s="6" customFormat="1" ht="18" customHeight="1">
      <c r="A1186" s="24"/>
      <c r="B1186" s="1"/>
      <c r="C1186" s="1"/>
      <c r="D1186" s="1"/>
      <c r="E1186" s="1"/>
      <c r="F1186" s="80"/>
      <c r="G1186" s="88"/>
      <c r="H1186" s="72"/>
      <c r="I1186" s="72"/>
      <c r="J1186" s="71"/>
      <c r="K1186" s="17"/>
      <c r="L1186" s="18"/>
      <c r="M1186" s="109"/>
      <c r="N1186" s="8"/>
      <c r="O1186" s="8"/>
      <c r="P1186" s="8"/>
      <c r="Q1186" s="8"/>
      <c r="R1186" s="8"/>
      <c r="V1186" s="85"/>
      <c r="AB1186" s="86"/>
      <c r="AH1186" s="87"/>
      <c r="AI1186" s="87"/>
      <c r="AJ1186" s="87"/>
      <c r="AK1186" s="87"/>
      <c r="AL1186" s="87"/>
      <c r="AM1186" s="87"/>
    </row>
    <row r="1187" spans="1:39" s="6" customFormat="1" ht="18" customHeight="1">
      <c r="A1187" s="24"/>
      <c r="B1187" s="1"/>
      <c r="C1187" s="1"/>
      <c r="D1187" s="1"/>
      <c r="E1187" s="1"/>
      <c r="F1187" s="80"/>
      <c r="G1187" s="88"/>
      <c r="H1187" s="72"/>
      <c r="I1187" s="72"/>
      <c r="J1187" s="71"/>
      <c r="K1187" s="17"/>
      <c r="L1187" s="18"/>
      <c r="M1187" s="109"/>
      <c r="N1187" s="8"/>
      <c r="O1187" s="8"/>
      <c r="P1187" s="8"/>
      <c r="Q1187" s="8"/>
      <c r="R1187" s="8"/>
      <c r="V1187" s="85"/>
      <c r="AB1187" s="86"/>
      <c r="AH1187" s="87"/>
      <c r="AI1187" s="87"/>
      <c r="AJ1187" s="87"/>
      <c r="AK1187" s="87"/>
      <c r="AL1187" s="87"/>
      <c r="AM1187" s="87"/>
    </row>
    <row r="1188" spans="1:39" s="6" customFormat="1" ht="18" customHeight="1">
      <c r="A1188" s="24"/>
      <c r="B1188" s="1"/>
      <c r="C1188" s="1"/>
      <c r="D1188" s="1"/>
      <c r="E1188" s="1"/>
      <c r="F1188" s="80"/>
      <c r="G1188" s="88"/>
      <c r="H1188" s="72"/>
      <c r="I1188" s="72"/>
      <c r="J1188" s="71"/>
      <c r="K1188" s="17"/>
      <c r="L1188" s="18"/>
      <c r="M1188" s="109"/>
      <c r="N1188" s="8"/>
      <c r="O1188" s="8"/>
      <c r="P1188" s="8"/>
      <c r="Q1188" s="8"/>
      <c r="R1188" s="8"/>
      <c r="V1188" s="85"/>
      <c r="AB1188" s="86"/>
      <c r="AH1188" s="87"/>
      <c r="AI1188" s="87"/>
      <c r="AJ1188" s="87"/>
      <c r="AK1188" s="87"/>
      <c r="AL1188" s="87"/>
      <c r="AM1188" s="87"/>
    </row>
    <row r="1189" spans="1:39" s="6" customFormat="1" ht="18" customHeight="1">
      <c r="A1189" s="24"/>
      <c r="B1189" s="1"/>
      <c r="C1189" s="1"/>
      <c r="D1189" s="1"/>
      <c r="E1189" s="1"/>
      <c r="F1189" s="80"/>
      <c r="G1189" s="88"/>
      <c r="H1189" s="72"/>
      <c r="I1189" s="72"/>
      <c r="J1189" s="71"/>
      <c r="K1189" s="17"/>
      <c r="L1189" s="18"/>
      <c r="M1189" s="109"/>
      <c r="N1189" s="8"/>
      <c r="O1189" s="8"/>
      <c r="P1189" s="8"/>
      <c r="Q1189" s="8"/>
      <c r="R1189" s="8"/>
      <c r="V1189" s="85"/>
      <c r="AB1189" s="86"/>
      <c r="AH1189" s="87"/>
      <c r="AI1189" s="87"/>
      <c r="AJ1189" s="87"/>
      <c r="AK1189" s="87"/>
      <c r="AL1189" s="87"/>
      <c r="AM1189" s="87"/>
    </row>
    <row r="1190" spans="1:39" s="6" customFormat="1" ht="18.75" customHeight="1">
      <c r="A1190" s="24"/>
      <c r="B1190" s="1"/>
      <c r="C1190" s="1"/>
      <c r="D1190" s="1"/>
      <c r="E1190" s="1"/>
      <c r="F1190" s="80"/>
      <c r="G1190" s="88"/>
      <c r="H1190" s="72"/>
      <c r="I1190" s="72"/>
      <c r="J1190" s="71"/>
      <c r="K1190" s="17"/>
      <c r="L1190" s="18"/>
      <c r="M1190" s="109"/>
      <c r="N1190" s="8"/>
      <c r="O1190" s="8"/>
      <c r="P1190" s="8"/>
      <c r="Q1190" s="8"/>
      <c r="R1190" s="8"/>
      <c r="V1190" s="85"/>
      <c r="AB1190" s="86"/>
      <c r="AH1190" s="87"/>
      <c r="AI1190" s="87"/>
      <c r="AJ1190" s="87"/>
      <c r="AK1190" s="87"/>
      <c r="AL1190" s="87"/>
      <c r="AM1190" s="87"/>
    </row>
    <row r="1191" spans="1:39" s="6" customFormat="1" ht="18.75" customHeight="1">
      <c r="A1191" s="24"/>
      <c r="B1191" s="1"/>
      <c r="C1191" s="1"/>
      <c r="D1191" s="1"/>
      <c r="E1191" s="1"/>
      <c r="F1191" s="80"/>
      <c r="G1191" s="88"/>
      <c r="H1191" s="72"/>
      <c r="I1191" s="72"/>
      <c r="J1191" s="71"/>
      <c r="K1191" s="17"/>
      <c r="L1191" s="18"/>
      <c r="M1191" s="109"/>
      <c r="N1191" s="8"/>
      <c r="O1191" s="8"/>
      <c r="P1191" s="8"/>
      <c r="Q1191" s="8"/>
      <c r="R1191" s="8"/>
      <c r="V1191" s="85"/>
      <c r="AB1191" s="86"/>
      <c r="AH1191" s="87"/>
      <c r="AI1191" s="87"/>
      <c r="AJ1191" s="87"/>
      <c r="AK1191" s="87"/>
      <c r="AL1191" s="87"/>
      <c r="AM1191" s="87"/>
    </row>
    <row r="1192" spans="1:39" ht="18" customHeight="1">
      <c r="F1192" s="80"/>
      <c r="G1192" s="70"/>
      <c r="H1192" s="72"/>
      <c r="I1192" s="72"/>
      <c r="J1192" s="71"/>
    </row>
  </sheetData>
  <autoFilter ref="A6:AV1152" xr:uid="{00000000-0009-0000-0000-000004000000}">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s>
    <customSheetView guid="{D3F484C7-A7A8-41A6-A643-59A7212BC1DA}" scale="80" showPageBreaks="1" fitToPage="1" printArea="1" showAutoFilter="1" hiddenColumns="1" view="pageBreakPreview">
      <pane ySplit="7" topLeftCell="A550" activePane="bottomLeft" state="frozen"/>
      <selection pane="bottomLeft" activeCell="F551" sqref="F551"/>
      <rowBreaks count="2" manualBreakCount="2">
        <brk id="1052" max="11" man="1"/>
        <brk id="1091"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
      <headerFooter>
        <oddFooter>&amp;C&amp;P</oddFooter>
      </headerFooter>
      <autoFilter ref="A6:GQ1138" xr:uid="{62486805-74E6-40E8-A5E6-00C6CE92461C}">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CFAC28C4-9DA6-44BB-B6AC-1E1BA4188994}" scale="70" showPageBreaks="1" fitToPage="1" printArea="1" showAutoFilter="1" hiddenColumns="1" view="pageBreakPreview">
      <pane ySplit="7" topLeftCell="A329" activePane="bottomLeft" state="frozen"/>
      <selection pane="bottomLeft" activeCell="I332" sqref="I332"/>
      <rowBreaks count="2" manualBreakCount="2">
        <brk id="1005" max="11" man="1"/>
        <brk id="1040"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ellComments="asDisplayed" copies="2" r:id="rId2"/>
      <headerFooter>
        <oddFooter>&amp;C&amp;P</oddFooter>
      </headerFooter>
      <autoFilter ref="A6:AV1138" xr:uid="{D50DAEAF-8F26-4351-B8F7-11126AFF2B1B}">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CF3F1375-589A-425A-AD36-5AC937F02F87}" scale="90" showPageBreaks="1" fitToPage="1" printArea="1" showAutoFilter="1" hiddenColumns="1" view="pageBreakPreview">
      <pane xSplit="7" ySplit="7" topLeftCell="H305" activePane="bottomRight" state="frozen"/>
      <selection pane="bottomRight" activeCell="F306" sqref="F306"/>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3"/>
      <headerFooter>
        <oddFooter>&amp;C&amp;P</oddFooter>
      </headerFooter>
      <autoFilter ref="A6:GQ1138" xr:uid="{94447DF1-A174-4860-98BC-4A884C71D029}">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C9C96EC1-4A13-433C-8CA1-D624BCDA23FB}" scale="90" showPageBreaks="1" fitToPage="1" printArea="1" showAutoFilter="1" hiddenColumns="1" view="pageBreakPreview">
      <pane xSplit="7" ySplit="7" topLeftCell="H76" activePane="bottomRight" state="frozen"/>
      <selection pane="bottomRight" activeCell="U1003" sqref="U1003"/>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4"/>
      <headerFooter>
        <oddFooter>&amp;C&amp;P</oddFooter>
      </headerFooter>
      <autoFilter ref="A6:GQ1094" xr:uid="{D18D2281-0C07-46C9-893D-AA0331F810E6}">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581BD237-B078-4701-B24C-0BFF302F5B2F}" scale="80" showPageBreaks="1" fitToPage="1" printArea="1" showAutoFilter="1" hiddenColumns="1" view="pageBreakPreview" topLeftCell="A4">
      <pane ySplit="4" topLeftCell="A8" activePane="bottomLeft" state="frozen"/>
      <selection pane="bottomLeft" activeCell="F1030" sqref="F1030"/>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5"/>
      <headerFooter>
        <oddFooter>&amp;C&amp;P</oddFooter>
      </headerFooter>
      <autoFilter ref="A6:GQ1094" xr:uid="{B5FF30C8-3A08-4F29-A43E-E39E957079ED}">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EC32E599-0BEF-41F1-8B76-6572A0EC043F}" scale="90" showPageBreaks="1" fitToPage="1" printArea="1" showAutoFilter="1" hiddenColumns="1" view="pageBreakPreview" topLeftCell="A397">
      <selection activeCell="H403" sqref="H403"/>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6"/>
      <headerFooter>
        <oddFooter>&amp;C&amp;P</oddFooter>
      </headerFooter>
      <autoFilter ref="A6:GQ1094" xr:uid="{9F058874-84DA-431C-A994-9B3B05F37C87}">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AC548A2E-C48E-45CC-879A-E2EBB2B33EEA}" scale="90" showPageBreaks="1" fitToPage="1" printArea="1" showAutoFilter="1" hiddenColumns="1" view="pageBreakPreview">
      <pane xSplit="7" ySplit="124" topLeftCell="H141" activePane="bottomRight" state="frozen"/>
      <selection pane="bottomRight" activeCell="E881" sqref="E881"/>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7"/>
      <headerFooter>
        <oddFooter>&amp;C&amp;P</oddFooter>
      </headerFooter>
      <autoFilter ref="A6:AU1094" xr:uid="{770A84CA-5E30-46B0-9989-001E751702F5}">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7BAEEC97-8C0D-4727-9C2C-C181F26DD884}" scale="90" showPageBreaks="1" fitToPage="1" printArea="1" filter="1" showAutoFilter="1" hiddenColumns="1" view="pageBreakPreview">
      <pane xSplit="7" ySplit="7" topLeftCell="H8" activePane="bottomRight" state="frozen"/>
      <selection pane="bottomRight" activeCell="B8" sqref="B8:E8"/>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8"/>
      <headerFooter>
        <oddFooter>&amp;C&amp;P</oddFooter>
      </headerFooter>
      <autoFilter ref="A6:GQ1094" xr:uid="{01ECAEF0-BB27-4879-91F3-619FF51BFAB7}">
        <filterColumn colId="1" showButton="0"/>
        <filterColumn colId="2" showButton="0"/>
        <filterColumn colId="3" showButton="0"/>
        <filterColumn colId="6">
          <filters>
            <filter val="港区役所"/>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052F3F11-C124-459E-99F9-1A701D48C614}" scale="80" showPageBreaks="1" fitToPage="1" printArea="1" showAutoFilter="1" hiddenColumns="1" view="pageBreakPreview">
      <pane ySplit="7" topLeftCell="A360" activePane="bottomLeft" state="frozen"/>
      <selection pane="bottomLeft" activeCell="I365" sqref="I365"/>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9"/>
      <headerFooter>
        <oddFooter>&amp;C&amp;P</oddFooter>
      </headerFooter>
      <autoFilter ref="A6:GQ1128" xr:uid="{48C4FE71-E8F0-46C9-85D9-A70B85516243}">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E4D5FBE2-BDB8-47D1-B4A9-3D49381FAF5C}" scale="85" showPageBreaks="1" fitToPage="1" printArea="1" showAutoFilter="1" hiddenColumns="1" view="pageBreakPreview" topLeftCell="A4">
      <pane xSplit="1" ySplit="4" topLeftCell="B8" activePane="bottomRight" state="frozen"/>
      <selection pane="bottomRight" activeCell="B8" sqref="B8:E8"/>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0"/>
      <headerFooter>
        <oddFooter>&amp;C&amp;P</oddFooter>
      </headerFooter>
      <autoFilter ref="A6:GQ1123" xr:uid="{F475AAF1-67D7-42AE-B5FA-182AACD651ED}">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E9599D06-5045-4F02-A405-3D6703BDDB40}" scale="80" showPageBreaks="1" fitToPage="1" printArea="1" showAutoFilter="1" hiddenColumns="1" view="pageBreakPreview">
      <pane ySplit="7" topLeftCell="A1082" activePane="bottomLeft" state="frozen"/>
      <selection pane="bottomLeft" activeCell="I1088" sqref="I1088"/>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1"/>
      <headerFooter>
        <oddFooter>&amp;C&amp;P</oddFooter>
      </headerFooter>
      <autoFilter ref="A6:GQ1090" xr:uid="{909FBA1C-DC65-4BAC-A681-0ECF067CC2BD}">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6989C8E8-DF8B-443A-A0DC-63D85A87347B}" scale="80" showPageBreaks="1" fitToPage="1" printArea="1" filter="1" showAutoFilter="1" hiddenColumns="1" view="pageBreakPreview">
      <pane ySplit="7" topLeftCell="A1090" activePane="bottomLeft" state="frozen"/>
      <selection pane="bottomLeft" activeCell="I1051" sqref="I1051"/>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2"/>
      <headerFooter>
        <oddFooter>&amp;C&amp;P</oddFooter>
      </headerFooter>
      <autoFilter ref="A6:GQ1090" xr:uid="{881655AC-0631-480C-AE39-7FB029B0C340}">
        <filterColumn colId="1" showButton="0"/>
        <filterColumn colId="2" showButton="0"/>
        <filterColumn colId="3" showButton="0"/>
        <filterColumn colId="6">
          <filters>
            <filter val="健康局"/>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366D8082-4247-4BD2-8EA9-CB5780D5FB7B}" scale="80" showPageBreaks="1" fitToPage="1" printArea="1" filter="1" showAutoFilter="1" hiddenColumns="1" view="pageBreakPreview">
      <pane ySplit="145" topLeftCell="A1093" activePane="bottomLeft" state="frozen"/>
      <selection pane="bottomLeft" activeCell="K971" sqref="K971"/>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3"/>
      <headerFooter>
        <oddFooter>&amp;C&amp;P</oddFooter>
      </headerFooter>
      <autoFilter ref="A6:GQ1092" xr:uid="{0C8E4A6B-2BEA-4CE6-89A4-DE8477744FDE}">
        <filterColumn colId="1" showButton="0"/>
        <filterColumn colId="2" showButton="0"/>
        <filterColumn colId="3" showButton="0"/>
        <filterColumn colId="6">
          <filters>
            <filter val="人事室"/>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E0B705B4-A912-4810-9C2E-4F7E515E914E}" scale="85" showPageBreaks="1" fitToPage="1" printArea="1" filter="1" showAutoFilter="1" hiddenColumns="1" view="pageBreakPreview" topLeftCell="A4">
      <pane ySplit="215" topLeftCell="A220" activePane="bottomLeft" state="frozen"/>
      <selection pane="bottomLeft" activeCell="G132" sqref="G132"/>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4"/>
      <headerFooter>
        <oddFooter>&amp;C&amp;P</oddFooter>
      </headerFooter>
      <autoFilter ref="A6:AU1092" xr:uid="{AF3C4CFA-2770-4BD8-9894-64B2392B4D9F}">
        <filterColumn colId="1" showButton="0"/>
        <filterColumn colId="2" showButton="0"/>
        <filterColumn colId="3" showButton="0"/>
        <filterColumn colId="10" showButton="0"/>
        <filterColumn colId="21">
          <filters>
            <filter val="鶴見区役所"/>
            <filter val="東淀川区役所"/>
            <filter val="淀川区役所"/>
          </filters>
        </filterColumn>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4697FA6B-DE17-44B8-B6B3-A9559B9E7087}" scale="80" showPageBreaks="1" fitToPage="1" printArea="1" showAutoFilter="1" hiddenColumns="1" view="pageBreakPreview">
      <selection activeCell="G3" sqref="G3"/>
      <rowBreaks count="2" manualBreakCount="2">
        <brk id="1052" max="11" man="1"/>
        <brk id="1091"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5"/>
      <headerFooter>
        <oddFooter>&amp;C&amp;P</oddFooter>
      </headerFooter>
      <autoFilter ref="A6:GQ1092" xr:uid="{7F4F3026-389A-4183-981C-5230F954B2C8}">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B8F489ED-1D77-4F4E-A920-2AEA32928870}" showPageBreaks="1" fitToPage="1" printArea="1" showAutoFilter="1" hiddenColumns="1" view="pageBreakPreview">
      <pane ySplit="7" topLeftCell="A8" activePane="bottomLeft" state="frozen"/>
      <selection pane="bottomLeft" activeCell="F12" sqref="F12"/>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6"/>
      <headerFooter>
        <oddFooter>&amp;C&amp;P</oddFooter>
      </headerFooter>
      <autoFilter ref="A6:AU1092" xr:uid="{DA7A7028-2E60-4F6D-B110-CFE1809C820B}">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B8061F44-4299-433B-992E-389B11EF0957}" scale="85" showPageBreaks="1" fitToPage="1" printArea="1" showAutoFilter="1" hiddenColumns="1" view="pageBreakPreview" topLeftCell="A4">
      <pane xSplit="1" ySplit="4" topLeftCell="B655" activePane="bottomRight" state="frozen"/>
      <selection pane="bottomRight" activeCell="I657" sqref="I657"/>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7"/>
      <headerFooter>
        <oddFooter>&amp;C&amp;P</oddFooter>
      </headerFooter>
      <autoFilter ref="A6:GQ1123" xr:uid="{FE6C63C5-E449-422E-BDCD-8E62F1937A33}">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5F6E0A5B-1F3F-4878-8986-ED55F9EE06F4}" scale="85" showPageBreaks="1" fitToPage="1" printArea="1" showAutoFilter="1" hiddenColumns="1" view="pageBreakPreview" topLeftCell="A4">
      <pane xSplit="1" ySplit="4" topLeftCell="B820" activePane="bottomRight" state="frozen"/>
      <selection pane="bottomRight" activeCell="V5" sqref="V5"/>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8"/>
      <headerFooter>
        <oddFooter>&amp;C&amp;P</oddFooter>
      </headerFooter>
      <autoFilter ref="A6:GQ1128" xr:uid="{A414D403-8829-47DC-AD36-6A4705E432DE}">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EC7353BA-FEB2-44C3-9BD4-FB607F8CAE56}" scale="85" showPageBreaks="1" fitToPage="1" printArea="1" showAutoFilter="1" hiddenColumns="1" view="pageBreakPreview" topLeftCell="A4">
      <pane ySplit="4" topLeftCell="A261" activePane="bottomLeft" state="frozen"/>
      <selection pane="bottomLeft" activeCell="I737" sqref="I737"/>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19"/>
      <headerFooter>
        <oddFooter>&amp;C&amp;P</oddFooter>
      </headerFooter>
      <autoFilter ref="A6:GQ1094" xr:uid="{16B6118E-8E0A-4180-92F0-4C6C1106A8F5}">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9B02B18F-FBC3-4003-B64D-6BF6D2FAF148}" scale="80" showPageBreaks="1" fitToPage="1" printArea="1" showAutoFilter="1" hiddenColumns="1" view="pageBreakPreview" topLeftCell="A4">
      <pane ySplit="4" topLeftCell="A986" activePane="bottomLeft" state="frozen"/>
      <selection pane="bottomLeft" activeCell="I533" sqref="I533"/>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20"/>
      <headerFooter>
        <oddFooter>&amp;C&amp;P</oddFooter>
      </headerFooter>
      <autoFilter ref="A6:GQ1094" xr:uid="{85C9C25D-A2CF-42CC-8555-80F32BE7723E}">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B46A0E73-873C-4404-B73B-B777317F5A7C}" scale="90" showPageBreaks="1" fitToPage="1" printArea="1" filter="1" showAutoFilter="1" hiddenColumns="1" view="pageBreakPreview">
      <pane xSplit="7" ySplit="6" topLeftCell="H91" activePane="bottomRight" state="frozen"/>
      <selection pane="bottomRight" activeCell="I103" sqref="I103"/>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21"/>
      <headerFooter>
        <oddFooter>&amp;C&amp;P</oddFooter>
      </headerFooter>
      <autoFilter ref="A6:AU1094" xr:uid="{B57C800E-B71B-4719-B189-85FFEA1CEF5C}">
        <filterColumn colId="1" showButton="0"/>
        <filterColumn colId="2" showButton="0"/>
        <filterColumn colId="3" showButton="0"/>
        <filterColumn colId="6">
          <filters>
            <filter val="財政局"/>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50AC8F9C-2188-4C12-A141-8BE304C786F0}" scale="90" showPageBreaks="1" fitToPage="1" printArea="1" filter="1" showAutoFilter="1" hiddenColumns="1" view="pageBreakPreview">
      <pane xSplit="7" ySplit="112" topLeftCell="H639" activePane="bottomRight" state="frozen"/>
      <selection pane="bottomRight" activeCell="I922" sqref="I922"/>
      <rowBreaks count="3" manualBreakCount="3">
        <brk id="63" max="11" man="1"/>
        <brk id="114" max="11" man="1"/>
        <brk id="288"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22"/>
      <headerFooter>
        <oddFooter>&amp;C&amp;P</oddFooter>
      </headerFooter>
      <autoFilter ref="A6:GQ1094" xr:uid="{E261B612-1A49-4075-BCD0-C7CEE350F7F5}">
        <filterColumn colId="1" showButton="0"/>
        <filterColumn colId="2" showButton="0"/>
        <filterColumn colId="3" showButton="0"/>
        <filterColumn colId="6">
          <filters>
            <filter val="健康局"/>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06B37801-B90C-4714-B129-94818EB4F65E}" showPageBreaks="1" fitToPage="1" printArea="1" showAutoFilter="1" hiddenColumns="1" view="pageBreakPreview">
      <pane ySplit="7" topLeftCell="A454" activePane="bottomLeft" state="frozen"/>
      <selection pane="bottomLeft" activeCell="F457" sqref="F457"/>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23"/>
      <headerFooter>
        <oddFooter>&amp;C&amp;P</oddFooter>
      </headerFooter>
      <autoFilter ref="A6:GQ1187" xr:uid="{2D8E4858-A219-42AD-82BE-9DB764744979}">
        <filterColumn colId="1" showButton="0"/>
        <filterColumn colId="2" showButton="0"/>
        <filterColumn colId="3" showButton="0"/>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 guid="{B2D441E7-D750-4466-9F5C-BED9F80CA5C9}" showPageBreaks="1" fitToPage="1" printArea="1" filter="1" showAutoFilter="1" hiddenColumns="1" view="pageBreakPreview" topLeftCell="A4">
      <pane ySplit="198" topLeftCell="A203" activePane="bottomLeft" state="frozen"/>
      <selection pane="bottomLeft" activeCell="F552" sqref="F552"/>
      <rowBreaks count="2" manualBreakCount="2">
        <brk id="1050" max="11" man="1"/>
        <brk id="1089" max="11" man="1"/>
      </rowBreaks>
      <pageMargins left="0.70866141732283472" right="0.70866141732283472" top="0.78740157480314965" bottom="0.59055118110236227" header="0.31496062992125984" footer="0.31496062992125984"/>
      <printOptions horizontalCentered="1"/>
      <pageSetup paperSize="9" scale="74" fitToHeight="0" orientation="portrait" blackAndWhite="1" copies="2" r:id="rId24"/>
      <headerFooter>
        <oddFooter>&amp;C&amp;P</oddFooter>
      </headerFooter>
      <autoFilter ref="A6:GQ1138" xr:uid="{E981C7B0-D9C1-48A9-856F-30C1D4303EE3}">
        <filterColumn colId="1" showButton="0"/>
        <filterColumn colId="2" showButton="0"/>
        <filterColumn colId="3" showButton="0"/>
        <filterColumn colId="6">
          <filters>
            <filter val="経済戦略局"/>
          </filters>
        </filterColumn>
        <filterColumn colId="10" showButton="0"/>
        <filterColumn colId="33" showButton="0"/>
        <filterColumn colId="34" showButton="0"/>
        <filterColumn colId="35"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5" showButton="0"/>
      </autoFilter>
    </customSheetView>
  </customSheetViews>
  <mergeCells count="294">
    <mergeCell ref="AH5:AO7"/>
    <mergeCell ref="AP5:AU7"/>
    <mergeCell ref="D1137:E1137"/>
    <mergeCell ref="D1139:E1139"/>
    <mergeCell ref="D1143:E1143"/>
    <mergeCell ref="D1146:E1146"/>
    <mergeCell ref="D994:E994"/>
    <mergeCell ref="D997:E997"/>
    <mergeCell ref="D1001:E1001"/>
    <mergeCell ref="D1003:E1003"/>
    <mergeCell ref="D1009:E1009"/>
    <mergeCell ref="D1020:E1020"/>
    <mergeCell ref="D978:E978"/>
    <mergeCell ref="D980:E980"/>
    <mergeCell ref="D985:E985"/>
    <mergeCell ref="D987:E987"/>
    <mergeCell ref="D989:E989"/>
    <mergeCell ref="D991:E991"/>
    <mergeCell ref="D957:E957"/>
    <mergeCell ref="D963:E963"/>
    <mergeCell ref="D966:E966"/>
    <mergeCell ref="D968:E968"/>
    <mergeCell ref="D971:E971"/>
    <mergeCell ref="D973:E973"/>
    <mergeCell ref="A1152:E1152"/>
    <mergeCell ref="D1115:E1115"/>
    <mergeCell ref="D1117:E1117"/>
    <mergeCell ref="D1119:E1119"/>
    <mergeCell ref="D1121:E1121"/>
    <mergeCell ref="D1132:E1132"/>
    <mergeCell ref="D1135:E1135"/>
    <mergeCell ref="B1096:E1096"/>
    <mergeCell ref="C1097:E1097"/>
    <mergeCell ref="D1098:E1098"/>
    <mergeCell ref="D1110:E1110"/>
    <mergeCell ref="D1112:E1112"/>
    <mergeCell ref="B1148:E1148"/>
    <mergeCell ref="C1149:E1149"/>
    <mergeCell ref="D1150:E1150"/>
    <mergeCell ref="C925:E925"/>
    <mergeCell ref="D926:E926"/>
    <mergeCell ref="C930:E930"/>
    <mergeCell ref="D931:E931"/>
    <mergeCell ref="D933:E933"/>
    <mergeCell ref="D955:E955"/>
    <mergeCell ref="D885:E885"/>
    <mergeCell ref="C887:E887"/>
    <mergeCell ref="D888:E888"/>
    <mergeCell ref="D909:E909"/>
    <mergeCell ref="C920:E920"/>
    <mergeCell ref="D921:E921"/>
    <mergeCell ref="B871:E871"/>
    <mergeCell ref="C872:E872"/>
    <mergeCell ref="D873:E873"/>
    <mergeCell ref="D878:E878"/>
    <mergeCell ref="D880:E880"/>
    <mergeCell ref="C884:E884"/>
    <mergeCell ref="D855:E855"/>
    <mergeCell ref="D857:E857"/>
    <mergeCell ref="D859:E859"/>
    <mergeCell ref="D864:E864"/>
    <mergeCell ref="D832:E832"/>
    <mergeCell ref="D834:E834"/>
    <mergeCell ref="D836:E836"/>
    <mergeCell ref="D838:E838"/>
    <mergeCell ref="D842:E842"/>
    <mergeCell ref="D851:E851"/>
    <mergeCell ref="D814:E814"/>
    <mergeCell ref="D816:E816"/>
    <mergeCell ref="D824:E824"/>
    <mergeCell ref="D826:E826"/>
    <mergeCell ref="D828:E828"/>
    <mergeCell ref="D830:E830"/>
    <mergeCell ref="D849:E849"/>
    <mergeCell ref="D820:E820"/>
    <mergeCell ref="D840:E840"/>
    <mergeCell ref="D818:E818"/>
    <mergeCell ref="C776:E776"/>
    <mergeCell ref="D781:E781"/>
    <mergeCell ref="D788:E788"/>
    <mergeCell ref="D790:E790"/>
    <mergeCell ref="D812:E812"/>
    <mergeCell ref="C769:E769"/>
    <mergeCell ref="D770:E770"/>
    <mergeCell ref="D772:E772"/>
    <mergeCell ref="D774:E774"/>
    <mergeCell ref="D777:E777"/>
    <mergeCell ref="D786:E786"/>
    <mergeCell ref="D759:E759"/>
    <mergeCell ref="D763:E763"/>
    <mergeCell ref="D765:E765"/>
    <mergeCell ref="D767:E767"/>
    <mergeCell ref="D745:E745"/>
    <mergeCell ref="D747:E747"/>
    <mergeCell ref="D749:E749"/>
    <mergeCell ref="D751:E751"/>
    <mergeCell ref="B755:E755"/>
    <mergeCell ref="C756:E756"/>
    <mergeCell ref="D761:E761"/>
    <mergeCell ref="D757:E757"/>
    <mergeCell ref="D733:E733"/>
    <mergeCell ref="D735:E735"/>
    <mergeCell ref="D737:E737"/>
    <mergeCell ref="D739:E739"/>
    <mergeCell ref="D741:E741"/>
    <mergeCell ref="D743:E743"/>
    <mergeCell ref="B721:E721"/>
    <mergeCell ref="C722:E722"/>
    <mergeCell ref="D723:E723"/>
    <mergeCell ref="D725:E725"/>
    <mergeCell ref="D727:E727"/>
    <mergeCell ref="D729:E729"/>
    <mergeCell ref="D694:E694"/>
    <mergeCell ref="D706:E706"/>
    <mergeCell ref="C710:E710"/>
    <mergeCell ref="D711:E711"/>
    <mergeCell ref="C672:E672"/>
    <mergeCell ref="D673:E673"/>
    <mergeCell ref="D690:E690"/>
    <mergeCell ref="B692:E692"/>
    <mergeCell ref="C693:E693"/>
    <mergeCell ref="D635:E635"/>
    <mergeCell ref="D637:E637"/>
    <mergeCell ref="B639:E639"/>
    <mergeCell ref="C640:E640"/>
    <mergeCell ref="D641:E641"/>
    <mergeCell ref="D618:E618"/>
    <mergeCell ref="D620:E620"/>
    <mergeCell ref="D622:E622"/>
    <mergeCell ref="D624:E624"/>
    <mergeCell ref="D626:E626"/>
    <mergeCell ref="D629:E629"/>
    <mergeCell ref="D605:E605"/>
    <mergeCell ref="D607:E607"/>
    <mergeCell ref="D609:E609"/>
    <mergeCell ref="C611:E611"/>
    <mergeCell ref="D612:E612"/>
    <mergeCell ref="D589:E589"/>
    <mergeCell ref="C592:E592"/>
    <mergeCell ref="D593:E593"/>
    <mergeCell ref="D598:E598"/>
    <mergeCell ref="D600:E600"/>
    <mergeCell ref="D559:E559"/>
    <mergeCell ref="D572:E572"/>
    <mergeCell ref="D575:E575"/>
    <mergeCell ref="D580:E580"/>
    <mergeCell ref="D584:E584"/>
    <mergeCell ref="D522:E522"/>
    <mergeCell ref="D525:E525"/>
    <mergeCell ref="C532:E532"/>
    <mergeCell ref="D533:E533"/>
    <mergeCell ref="D543:E543"/>
    <mergeCell ref="D551:E551"/>
    <mergeCell ref="D530:E530"/>
    <mergeCell ref="D578:E578"/>
    <mergeCell ref="D507:E507"/>
    <mergeCell ref="D509:E509"/>
    <mergeCell ref="D512:E512"/>
    <mergeCell ref="B515:E515"/>
    <mergeCell ref="C516:E516"/>
    <mergeCell ref="D517:E517"/>
    <mergeCell ref="D487:E487"/>
    <mergeCell ref="C491:E491"/>
    <mergeCell ref="D492:E492"/>
    <mergeCell ref="D498:E498"/>
    <mergeCell ref="D504:E504"/>
    <mergeCell ref="D426:E426"/>
    <mergeCell ref="D431:E431"/>
    <mergeCell ref="D450:E450"/>
    <mergeCell ref="D464:E464"/>
    <mergeCell ref="D489:E489"/>
    <mergeCell ref="D470:E470"/>
    <mergeCell ref="D322:E322"/>
    <mergeCell ref="C328:E328"/>
    <mergeCell ref="D329:E329"/>
    <mergeCell ref="D366:E366"/>
    <mergeCell ref="D385:E385"/>
    <mergeCell ref="D397:E397"/>
    <mergeCell ref="D462:E462"/>
    <mergeCell ref="C295:E295"/>
    <mergeCell ref="D296:E296"/>
    <mergeCell ref="D298:E298"/>
    <mergeCell ref="D306:E306"/>
    <mergeCell ref="D310:E310"/>
    <mergeCell ref="D320:E320"/>
    <mergeCell ref="D270:E270"/>
    <mergeCell ref="D273:E273"/>
    <mergeCell ref="D283:E283"/>
    <mergeCell ref="D286:E286"/>
    <mergeCell ref="D288:E288"/>
    <mergeCell ref="B294:E294"/>
    <mergeCell ref="D318:E318"/>
    <mergeCell ref="C231:E231"/>
    <mergeCell ref="D232:E232"/>
    <mergeCell ref="D249:E249"/>
    <mergeCell ref="D252:E252"/>
    <mergeCell ref="D262:E262"/>
    <mergeCell ref="D264:E264"/>
    <mergeCell ref="D202:E202"/>
    <mergeCell ref="D207:E207"/>
    <mergeCell ref="D213:E213"/>
    <mergeCell ref="D219:E219"/>
    <mergeCell ref="D222:E222"/>
    <mergeCell ref="D225:E225"/>
    <mergeCell ref="C124:E124"/>
    <mergeCell ref="D125:E125"/>
    <mergeCell ref="D183:E183"/>
    <mergeCell ref="D188:E188"/>
    <mergeCell ref="D193:E193"/>
    <mergeCell ref="D198:E198"/>
    <mergeCell ref="B112:E112"/>
    <mergeCell ref="C113:E113"/>
    <mergeCell ref="D114:E114"/>
    <mergeCell ref="C120:E120"/>
    <mergeCell ref="D121:E121"/>
    <mergeCell ref="B123:E123"/>
    <mergeCell ref="B104:E104"/>
    <mergeCell ref="C105:E105"/>
    <mergeCell ref="D106:E106"/>
    <mergeCell ref="B108:E108"/>
    <mergeCell ref="C109:E109"/>
    <mergeCell ref="D110:E110"/>
    <mergeCell ref="C92:E92"/>
    <mergeCell ref="D93:E93"/>
    <mergeCell ref="D95:E95"/>
    <mergeCell ref="B97:E97"/>
    <mergeCell ref="C98:E98"/>
    <mergeCell ref="D99:E99"/>
    <mergeCell ref="C101:E101"/>
    <mergeCell ref="D102:E102"/>
    <mergeCell ref="D83:E83"/>
    <mergeCell ref="D85:E85"/>
    <mergeCell ref="B91:E91"/>
    <mergeCell ref="D63:E63"/>
    <mergeCell ref="B65:E65"/>
    <mergeCell ref="C66:E66"/>
    <mergeCell ref="D67:E67"/>
    <mergeCell ref="B69:E69"/>
    <mergeCell ref="C70:E70"/>
    <mergeCell ref="D71:E71"/>
    <mergeCell ref="B77:E77"/>
    <mergeCell ref="C78:E78"/>
    <mergeCell ref="D79:E79"/>
    <mergeCell ref="B73:E73"/>
    <mergeCell ref="C74:E74"/>
    <mergeCell ref="D75:E75"/>
    <mergeCell ref="B87:E87"/>
    <mergeCell ref="C88:E88"/>
    <mergeCell ref="D89:E89"/>
    <mergeCell ref="C62:E62"/>
    <mergeCell ref="C46:E46"/>
    <mergeCell ref="D47:E47"/>
    <mergeCell ref="C49:E49"/>
    <mergeCell ref="D50:E50"/>
    <mergeCell ref="C55:E55"/>
    <mergeCell ref="D56:E56"/>
    <mergeCell ref="B81:E81"/>
    <mergeCell ref="C82:E82"/>
    <mergeCell ref="B42:E42"/>
    <mergeCell ref="C43:E43"/>
    <mergeCell ref="D44:E44"/>
    <mergeCell ref="C28:E28"/>
    <mergeCell ref="D29:E29"/>
    <mergeCell ref="C34:E34"/>
    <mergeCell ref="C58:E58"/>
    <mergeCell ref="D59:E59"/>
    <mergeCell ref="B61:E61"/>
    <mergeCell ref="D39:E39"/>
    <mergeCell ref="C31:E31"/>
    <mergeCell ref="D32:E32"/>
    <mergeCell ref="D26:E26"/>
    <mergeCell ref="C52:E52"/>
    <mergeCell ref="D53:E53"/>
    <mergeCell ref="D983:E983"/>
    <mergeCell ref="D1094:E1094"/>
    <mergeCell ref="X2:AB5"/>
    <mergeCell ref="K1:L1"/>
    <mergeCell ref="G4:I4"/>
    <mergeCell ref="B6:E7"/>
    <mergeCell ref="F6:F7"/>
    <mergeCell ref="G6:G7"/>
    <mergeCell ref="K6:L7"/>
    <mergeCell ref="D35:E35"/>
    <mergeCell ref="C38:E38"/>
    <mergeCell ref="D20:E20"/>
    <mergeCell ref="C22:E22"/>
    <mergeCell ref="D23:E23"/>
    <mergeCell ref="B8:E8"/>
    <mergeCell ref="C9:E9"/>
    <mergeCell ref="D10:E10"/>
    <mergeCell ref="D13:E13"/>
    <mergeCell ref="C16:E16"/>
    <mergeCell ref="D17:E17"/>
    <mergeCell ref="M6:M7"/>
  </mergeCells>
  <phoneticPr fontId="7"/>
  <conditionalFormatting sqref="E8:E27 E77:E86">
    <cfRule type="expression" dxfId="89" priority="21024">
      <formula>M8:M1151="○"</formula>
    </cfRule>
  </conditionalFormatting>
  <conditionalFormatting sqref="E28:E33 E332:E333">
    <cfRule type="expression" dxfId="88" priority="20405">
      <formula>M28:M1169="○"</formula>
    </cfRule>
  </conditionalFormatting>
  <conditionalFormatting sqref="E34:E51 E292:E300">
    <cfRule type="expression" dxfId="87" priority="20927">
      <formula>M34:M1176="○"</formula>
    </cfRule>
  </conditionalFormatting>
  <conditionalFormatting sqref="E52:E76 E87:E103 E262:E269 E331 E335:E336 E338">
    <cfRule type="expression" dxfId="86" priority="183">
      <formula>M52:M1191="○"</formula>
    </cfRule>
  </conditionalFormatting>
  <conditionalFormatting sqref="E104:E192 E241 E341 E360:E361 E369">
    <cfRule type="expression" dxfId="85" priority="19885">
      <formula>M104:M1240="○"</formula>
    </cfRule>
  </conditionalFormatting>
  <conditionalFormatting sqref="E193:E240 E242:E248 E334 E345 E349:E354">
    <cfRule type="expression" dxfId="84" priority="17586">
      <formula>M193:M1330="○"</formula>
    </cfRule>
  </conditionalFormatting>
  <conditionalFormatting sqref="E249:E261 E339 E346:E348">
    <cfRule type="expression" dxfId="83" priority="17503">
      <formula>M249:M1387="○"</formula>
    </cfRule>
  </conditionalFormatting>
  <conditionalFormatting sqref="E270:E291 E320:E329">
    <cfRule type="expression" dxfId="82" priority="20760">
      <formula>M270:M1410="○"</formula>
    </cfRule>
  </conditionalFormatting>
  <conditionalFormatting sqref="E301:E308 E314:E315">
    <cfRule type="expression" dxfId="81" priority="21045">
      <formula>M301:M1445="○"</formula>
    </cfRule>
  </conditionalFormatting>
  <conditionalFormatting sqref="E309:E311 E527:E528 E536 E538">
    <cfRule type="expression" dxfId="80" priority="350">
      <formula>M309:M1455="○"</formula>
    </cfRule>
  </conditionalFormatting>
  <conditionalFormatting sqref="E312:E313">
    <cfRule type="expression" dxfId="79" priority="21047">
      <formula>M312:M1507="○"</formula>
    </cfRule>
  </conditionalFormatting>
  <conditionalFormatting sqref="E316:E317">
    <cfRule type="expression" dxfId="78" priority="20935">
      <formula>M316:M1509="○"</formula>
    </cfRule>
  </conditionalFormatting>
  <conditionalFormatting sqref="E318:E319">
    <cfRule type="expression" dxfId="77" priority="21051">
      <formula>M318:M1507="○"</formula>
    </cfRule>
  </conditionalFormatting>
  <conditionalFormatting sqref="E330">
    <cfRule type="expression" dxfId="76" priority="20237">
      <formula>M330:M1498="○"</formula>
    </cfRule>
  </conditionalFormatting>
  <conditionalFormatting sqref="E337 E343 E357 E362 E366:E368 E406">
    <cfRule type="expression" dxfId="75" priority="17522">
      <formula>M337:M1472="○"</formula>
    </cfRule>
  </conditionalFormatting>
  <conditionalFormatting sqref="E340 E344 E370:E372 E397:E399">
    <cfRule type="expression" dxfId="74" priority="20054">
      <formula>M340:M1473="○"</formula>
    </cfRule>
  </conditionalFormatting>
  <conditionalFormatting sqref="E342">
    <cfRule type="expression" dxfId="73" priority="2749">
      <formula>M341:M1476="○"</formula>
    </cfRule>
  </conditionalFormatting>
  <conditionalFormatting sqref="E355:E356">
    <cfRule type="expression" dxfId="72" priority="21050">
      <formula>M355:M1540="○"</formula>
    </cfRule>
  </conditionalFormatting>
  <conditionalFormatting sqref="E358">
    <cfRule type="expression" dxfId="71" priority="15387">
      <formula>M358:M1541="○"</formula>
    </cfRule>
  </conditionalFormatting>
  <conditionalFormatting sqref="E359 E404:E405 E407:E410 E553:E554">
    <cfRule type="expression" dxfId="70" priority="20115">
      <formula>M359:M1493="○"</formula>
    </cfRule>
  </conditionalFormatting>
  <conditionalFormatting sqref="E363">
    <cfRule type="expression" dxfId="69" priority="19931">
      <formula>M345:M1481="○"</formula>
    </cfRule>
  </conditionalFormatting>
  <conditionalFormatting sqref="E364">
    <cfRule type="expression" dxfId="68" priority="20020">
      <formula>M352:M1489="○"</formula>
    </cfRule>
  </conditionalFormatting>
  <conditionalFormatting sqref="E365">
    <cfRule type="expression" dxfId="67" priority="20105">
      <formula>M360:M1494="○"</formula>
    </cfRule>
  </conditionalFormatting>
  <conditionalFormatting sqref="E373:E374">
    <cfRule type="expression" dxfId="66" priority="21056">
      <formula>M373:M1550="○"</formula>
    </cfRule>
  </conditionalFormatting>
  <conditionalFormatting sqref="E375:E376">
    <cfRule type="expression" dxfId="65" priority="127">
      <formula>M375:M1550="○"</formula>
    </cfRule>
  </conditionalFormatting>
  <conditionalFormatting sqref="E377:E378 E385:E388 E390:E391 E403 E416">
    <cfRule type="expression" dxfId="64" priority="4553">
      <formula>M377:M1508="○"</formula>
    </cfRule>
  </conditionalFormatting>
  <conditionalFormatting sqref="E379:E380 E389">
    <cfRule type="expression" dxfId="63" priority="20328">
      <formula>M379:M1552="○"</formula>
    </cfRule>
  </conditionalFormatting>
  <conditionalFormatting sqref="E381:E382 E384 E563:E565">
    <cfRule type="expression" dxfId="62" priority="20433">
      <formula>M381:M1510="○"</formula>
    </cfRule>
  </conditionalFormatting>
  <conditionalFormatting sqref="E383 E400:E402">
    <cfRule type="expression" dxfId="61" priority="17034">
      <formula>M383:M1555="○"</formula>
    </cfRule>
  </conditionalFormatting>
  <conditionalFormatting sqref="E392 E394:E396">
    <cfRule type="expression" dxfId="60" priority="9658">
      <formula>M392:M1566="○"</formula>
    </cfRule>
  </conditionalFormatting>
  <conditionalFormatting sqref="E393">
    <cfRule type="expression" dxfId="59" priority="20354">
      <formula>M393:M1525="○"</formula>
    </cfRule>
  </conditionalFormatting>
  <conditionalFormatting sqref="E411:E413">
    <cfRule type="expression" dxfId="58" priority="21044">
      <formula>M411:M1582="○"</formula>
    </cfRule>
  </conditionalFormatting>
  <conditionalFormatting sqref="E414:E415 E1032">
    <cfRule type="expression" dxfId="57" priority="3223">
      <formula>M414:M1584="○"</formula>
    </cfRule>
  </conditionalFormatting>
  <conditionalFormatting sqref="E417:E419">
    <cfRule type="expression" dxfId="56" priority="21048">
      <formula>M417:M1584="○"</formula>
    </cfRule>
  </conditionalFormatting>
  <conditionalFormatting sqref="E420:E421">
    <cfRule type="expression" dxfId="55" priority="21023">
      <formula>M420:M1548="○"</formula>
    </cfRule>
  </conditionalFormatting>
  <conditionalFormatting sqref="E422:E423">
    <cfRule type="expression" dxfId="54" priority="21054">
      <formula>M422:M1586="○"</formula>
    </cfRule>
  </conditionalFormatting>
  <conditionalFormatting sqref="E424">
    <cfRule type="expression" dxfId="53" priority="195">
      <formula>M424:M1551="○"</formula>
    </cfRule>
  </conditionalFormatting>
  <conditionalFormatting sqref="E425">
    <cfRule type="expression" dxfId="52" priority="14777">
      <formula>M425:M1590="○"</formula>
    </cfRule>
  </conditionalFormatting>
  <conditionalFormatting sqref="E426:E429 E472:E476 E569:E570">
    <cfRule type="expression" dxfId="51" priority="20335">
      <formula>M426:M1552="○"</formula>
    </cfRule>
  </conditionalFormatting>
  <conditionalFormatting sqref="E430 E434">
    <cfRule type="expression" dxfId="50" priority="11746">
      <formula>M430:M1589="○"</formula>
    </cfRule>
  </conditionalFormatting>
  <conditionalFormatting sqref="E431:E433 E470:E471 E573:E574 E597 E617">
    <cfRule type="expression" dxfId="49" priority="2520">
      <formula>M431:M1555="○"</formula>
    </cfRule>
  </conditionalFormatting>
  <conditionalFormatting sqref="E435:E436 E443:E444 E456:E457 E464:E467 E578:E579">
    <cfRule type="expression" dxfId="48" priority="20594">
      <formula>M435:M1558="○"</formula>
    </cfRule>
  </conditionalFormatting>
  <conditionalFormatting sqref="E437:E438">
    <cfRule type="expression" dxfId="47" priority="21055">
      <formula>M437:M1593="○"</formula>
    </cfRule>
  </conditionalFormatting>
  <conditionalFormatting sqref="E439">
    <cfRule type="expression" dxfId="46" priority="18731">
      <formula>M439:M1594="○"</formula>
    </cfRule>
  </conditionalFormatting>
  <conditionalFormatting sqref="E440:E442">
    <cfRule type="expression" dxfId="45" priority="19831">
      <formula>M440:M1562="○"</formula>
    </cfRule>
  </conditionalFormatting>
  <conditionalFormatting sqref="E445:E447 E462:E463">
    <cfRule type="expression" dxfId="44" priority="21052">
      <formula>M445:M1598="○"</formula>
    </cfRule>
  </conditionalFormatting>
  <conditionalFormatting sqref="E448:E449">
    <cfRule type="expression" dxfId="43" priority="21043">
      <formula>M448:M1600="○"</formula>
    </cfRule>
  </conditionalFormatting>
  <conditionalFormatting sqref="E450:E452">
    <cfRule type="expression" dxfId="42" priority="10009">
      <formula>M450:M1571="○"</formula>
    </cfRule>
  </conditionalFormatting>
  <conditionalFormatting sqref="E453 E478:E485">
    <cfRule type="expression" dxfId="41" priority="20454">
      <formula>M453:M1573="○"</formula>
    </cfRule>
  </conditionalFormatting>
  <conditionalFormatting sqref="E454 E487:E488">
    <cfRule type="expression" dxfId="40" priority="20976">
      <formula>M454:M1573="○"</formula>
    </cfRule>
  </conditionalFormatting>
  <conditionalFormatting sqref="E455">
    <cfRule type="expression" dxfId="39" priority="20816">
      <formula>M455:M1576="○"</formula>
    </cfRule>
  </conditionalFormatting>
  <conditionalFormatting sqref="E458:E461">
    <cfRule type="expression" dxfId="38" priority="21029">
      <formula>M458:M1583="○"</formula>
    </cfRule>
  </conditionalFormatting>
  <conditionalFormatting sqref="E468:E469">
    <cfRule type="expression" dxfId="37" priority="119">
      <formula>M468:M1590="○"</formula>
    </cfRule>
  </conditionalFormatting>
  <conditionalFormatting sqref="E477">
    <cfRule type="expression" dxfId="36" priority="20843">
      <formula>M477:M1599="○"</formula>
    </cfRule>
  </conditionalFormatting>
  <conditionalFormatting sqref="E486 E493:E496 E509:E526">
    <cfRule type="expression" dxfId="35" priority="19195">
      <formula>M486:M1604="○"</formula>
    </cfRule>
  </conditionalFormatting>
  <conditionalFormatting sqref="E489:E490">
    <cfRule type="expression" dxfId="34" priority="21042">
      <formula>M470:M1590="○"</formula>
    </cfRule>
  </conditionalFormatting>
  <conditionalFormatting sqref="E491:E492 E498:E508 E779">
    <cfRule type="expression" dxfId="33" priority="6477">
      <formula>M491:M1608="○"</formula>
    </cfRule>
  </conditionalFormatting>
  <conditionalFormatting sqref="E497">
    <cfRule type="expression" dxfId="32" priority="10179">
      <formula>M493:M1610="○"</formula>
    </cfRule>
  </conditionalFormatting>
  <conditionalFormatting sqref="E529:E535 E537 E1017:E1023 E1102:E1105">
    <cfRule type="expression" dxfId="31" priority="4418">
      <formula>M529:M1645="○"</formula>
    </cfRule>
  </conditionalFormatting>
  <conditionalFormatting sqref="E539 E541:E547 E780 E1009:E1016 E1024:E1027">
    <cfRule type="expression" dxfId="30" priority="298">
      <formula>M539:M1654="○"</formula>
    </cfRule>
  </conditionalFormatting>
  <conditionalFormatting sqref="E540">
    <cfRule type="expression" dxfId="29" priority="17908">
      <formula>M540:M1656="○"</formula>
    </cfRule>
  </conditionalFormatting>
  <conditionalFormatting sqref="E548:E552 E887:E907 E1074 E1110:E1141 E1143:E1147">
    <cfRule type="expression" dxfId="28" priority="2623">
      <formula>M548:M1660="○"</formula>
    </cfRule>
  </conditionalFormatting>
  <conditionalFormatting sqref="E555:E556 E769:E778 E1045:E1063 E1066:E1073 E1075:E1092">
    <cfRule type="expression" dxfId="27" priority="19533">
      <formula>M555:M1665="○"</formula>
    </cfRule>
  </conditionalFormatting>
  <conditionalFormatting sqref="E557:E558">
    <cfRule type="expression" dxfId="26" priority="459">
      <formula>M557:M1689="○"</formula>
    </cfRule>
  </conditionalFormatting>
  <conditionalFormatting sqref="E559:E561 E721:E768 E781:E783 E803:E805 E871:E877 E1107:E1109">
    <cfRule type="expression" dxfId="25" priority="489">
      <formula>M559:M1667="○"</formula>
    </cfRule>
  </conditionalFormatting>
  <conditionalFormatting sqref="E562">
    <cfRule type="expression" dxfId="24" priority="208">
      <formula>M562:M1692="○"</formula>
    </cfRule>
  </conditionalFormatting>
  <conditionalFormatting sqref="E566:E568 E615:E616 E618:E698">
    <cfRule type="expression" dxfId="23" priority="19209">
      <formula>M566:M1670="○"</formula>
    </cfRule>
  </conditionalFormatting>
  <conditionalFormatting sqref="E571:E572 E575:E577 E598:E614">
    <cfRule type="expression" dxfId="22" priority="16356">
      <formula>M571:M1673="○"</formula>
    </cfRule>
  </conditionalFormatting>
  <conditionalFormatting sqref="E580:E583">
    <cfRule type="expression" dxfId="21" priority="117">
      <formula>M580:M1681="○"</formula>
    </cfRule>
  </conditionalFormatting>
  <conditionalFormatting sqref="E584:E590">
    <cfRule type="expression" dxfId="20" priority="20595">
      <formula>M584:M1683="○"</formula>
    </cfRule>
  </conditionalFormatting>
  <conditionalFormatting sqref="E591">
    <cfRule type="expression" dxfId="19" priority="13353">
      <formula>M591:M1692="○"</formula>
    </cfRule>
  </conditionalFormatting>
  <conditionalFormatting sqref="E592:E596">
    <cfRule type="expression" dxfId="18" priority="19363">
      <formula>M592:M1695="○"</formula>
    </cfRule>
  </conditionalFormatting>
  <conditionalFormatting sqref="E699:E701 E846:E860">
    <cfRule type="expression" dxfId="17" priority="18492">
      <formula>M699:M1804="○"</formula>
    </cfRule>
  </conditionalFormatting>
  <conditionalFormatting sqref="E702:E715 E861:E870">
    <cfRule type="expression" dxfId="16" priority="18666">
      <formula>M702:M1808="○"</formula>
    </cfRule>
  </conditionalFormatting>
  <conditionalFormatting sqref="E716:E720 E785:E799 E801:E802 E820:E844 E1106">
    <cfRule type="expression" dxfId="15" priority="9394">
      <formula>M716:M1823="○"</formula>
    </cfRule>
  </conditionalFormatting>
  <conditionalFormatting sqref="E784 E941:E1006 E1030:E1031">
    <cfRule type="expression" dxfId="14" priority="231">
      <formula>M784:M1898="○"</formula>
    </cfRule>
  </conditionalFormatting>
  <conditionalFormatting sqref="E800 E818:E819 E909:E914 E1040:E1043 E1064">
    <cfRule type="expression" dxfId="13" priority="2501">
      <formula>M800:M1911="○"</formula>
    </cfRule>
  </conditionalFormatting>
  <conditionalFormatting sqref="E806:E817 E845 E878:E886 E1065">
    <cfRule type="expression" dxfId="12" priority="2914">
      <formula>M806:M1915="○"</formula>
    </cfRule>
  </conditionalFormatting>
  <conditionalFormatting sqref="E908">
    <cfRule type="expression" dxfId="11" priority="16511">
      <formula>M895:M2006="○"</formula>
    </cfRule>
  </conditionalFormatting>
  <conditionalFormatting sqref="E915:E940 E1007:E1008 E1033:E1035">
    <cfRule type="expression" dxfId="10" priority="20512">
      <formula>M915:M2028="○"</formula>
    </cfRule>
  </conditionalFormatting>
  <conditionalFormatting sqref="E1028:E1029">
    <cfRule type="expression" dxfId="9" priority="20590">
      <formula>M1030:M2143="○"</formula>
    </cfRule>
  </conditionalFormatting>
  <conditionalFormatting sqref="E1036">
    <cfRule type="expression" dxfId="8" priority="366">
      <formula>M1036:M2204="○"</formula>
    </cfRule>
  </conditionalFormatting>
  <conditionalFormatting sqref="E1037:E1039">
    <cfRule type="expression" dxfId="7" priority="123">
      <formula>M1037:M2149="○"</formula>
    </cfRule>
  </conditionalFormatting>
  <conditionalFormatting sqref="E1044">
    <cfRule type="expression" dxfId="6" priority="16753">
      <formula>M1030:M2143="○"</formula>
    </cfRule>
  </conditionalFormatting>
  <conditionalFormatting sqref="E1093">
    <cfRule type="expression" dxfId="5" priority="19703">
      <formula>M1017:M2130="○"</formula>
    </cfRule>
  </conditionalFormatting>
  <conditionalFormatting sqref="E1094:E1095">
    <cfRule type="expression" dxfId="4" priority="20593">
      <formula>M1009:M2122="○"</formula>
    </cfRule>
  </conditionalFormatting>
  <conditionalFormatting sqref="E1096:E1101">
    <cfRule type="expression" dxfId="3" priority="423">
      <formula>M1096:M2207="○"</formula>
    </cfRule>
  </conditionalFormatting>
  <conditionalFormatting sqref="E1142">
    <cfRule type="expression" dxfId="2" priority="3978">
      <formula>M1142:M2253="○"</formula>
    </cfRule>
  </conditionalFormatting>
  <conditionalFormatting sqref="E1148:E1151">
    <cfRule type="expression" dxfId="1" priority="21057">
      <formula>M77:M1216="○"</formula>
    </cfRule>
  </conditionalFormatting>
  <conditionalFormatting sqref="H8:I1152">
    <cfRule type="expression" dxfId="0" priority="1">
      <formula>H8=""</formula>
    </cfRule>
  </conditionalFormatting>
  <printOptions horizontalCentered="1"/>
  <pageMargins left="0.70866141732283472" right="0.70866141732283472" top="0.78740157480314965" bottom="0.59055118110236227" header="0.31496062992125984" footer="0.31496062992125984"/>
  <pageSetup paperSize="9" scale="74" fitToHeight="0" orientation="portrait" blackAndWhite="1" cellComments="asDisplayed" copies="2" r:id="rId25"/>
  <headerFooter>
    <oddFooter>&amp;C&amp;P</oddFooter>
  </headerFooter>
  <rowBreaks count="34" manualBreakCount="34">
    <brk id="43" max="11" man="1"/>
    <brk id="81" max="11" man="1"/>
    <brk id="115" max="11" man="1"/>
    <brk id="150" max="11" man="1"/>
    <brk id="187" max="11" man="1"/>
    <brk id="223" max="11" man="1"/>
    <brk id="257" max="11" man="1"/>
    <brk id="289" max="11" man="1"/>
    <brk id="320" max="11" man="1"/>
    <brk id="349" max="11" man="1"/>
    <brk id="378" max="11" man="1"/>
    <brk id="408" max="11" man="1"/>
    <brk id="435" max="11" man="1"/>
    <brk id="462" max="11" man="1"/>
    <brk id="490" max="11" man="1"/>
    <brk id="524" max="11" man="1"/>
    <brk id="553" max="11" man="1"/>
    <brk id="584" max="11" man="1"/>
    <brk id="618" max="11" man="1"/>
    <brk id="654" max="11" man="1"/>
    <brk id="692" max="11" man="1"/>
    <brk id="729" max="11" man="1"/>
    <brk id="764" max="11" man="1"/>
    <brk id="798" max="11" man="1"/>
    <brk id="831" max="11" man="1"/>
    <brk id="866" max="11" man="1"/>
    <brk id="898" max="11" man="1"/>
    <brk id="926" max="11" man="1"/>
    <brk id="961" max="11" man="1"/>
    <brk id="994" max="11" man="1"/>
    <brk id="1027" max="11" man="1"/>
    <brk id="1062" max="11" man="1"/>
    <brk id="1098" max="11" man="1"/>
    <brk id="1135" max="11" man="1"/>
  </rowBreaks>
  <legacy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歳入一覧 (消防局抜粋)  (原本)</vt:lpstr>
      <vt:lpstr>様式５</vt:lpstr>
      <vt:lpstr>歳入一覧 (消防局抜粋)0109科目№改修前</vt:lpstr>
      <vt:lpstr>確認用</vt:lpstr>
      <vt:lpstr>歳入一覧</vt:lpstr>
      <vt:lpstr>歳入一覧!Print_Area</vt:lpstr>
      <vt:lpstr>'歳入一覧 (消防局抜粋)  (原本)'!Print_Area</vt:lpstr>
      <vt:lpstr>'歳入一覧 (消防局抜粋)0109科目№改修前'!Print_Area</vt:lpstr>
      <vt:lpstr>様式５!Print_Area</vt:lpstr>
      <vt:lpstr>歳入一覧!Print_Titles</vt:lpstr>
      <vt:lpstr>'歳入一覧 (消防局抜粋)  (原本)'!Print_Titles</vt:lpstr>
      <vt:lpstr>'歳入一覧 (消防局抜粋)0109科目№改修前'!Print_Titles</vt:lpstr>
      <vt:lpstr>様式５!Print_Titles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2026-02-17T07:58:41Z</cp:lastPrinted>
  <dcterms:created xsi:type="dcterms:W3CDTF">2006-09-16T00:00:00Z</dcterms:created>
  <dcterms:modified xsi:type="dcterms:W3CDTF">2026-02-17T08:00:50Z</dcterms:modified>
</cp:coreProperties>
</file>