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30" windowWidth="19200" windowHeight="11760"/>
  </bookViews>
  <sheets>
    <sheet name="共同住宅" sheetId="6" r:id="rId1"/>
    <sheet name="data" sheetId="2" state="hidden" r:id="rId2"/>
  </sheets>
  <definedNames>
    <definedName name="_xlnm.Print_Area" localSheetId="0">共同住宅!$A$1:$I$78</definedName>
  </definedNames>
  <calcPr calcId="162913"/>
</workbook>
</file>

<file path=xl/calcChain.xml><?xml version="1.0" encoding="utf-8"?>
<calcChain xmlns="http://schemas.openxmlformats.org/spreadsheetml/2006/main">
  <c r="T8" i="6" l="1"/>
  <c r="O8" i="6"/>
  <c r="O7" i="6" l="1"/>
  <c r="O9" i="6" s="1"/>
  <c r="T7" i="6"/>
  <c r="T9" i="6" s="1"/>
  <c r="S19" i="6" l="1"/>
  <c r="S13" i="6"/>
  <c r="S18" i="6"/>
  <c r="S11" i="6"/>
  <c r="S16" i="6"/>
  <c r="S17" i="6"/>
  <c r="S15" i="6"/>
  <c r="S10" i="6"/>
  <c r="S12" i="6"/>
  <c r="S14" i="6"/>
  <c r="N12" i="6"/>
  <c r="N11" i="6"/>
  <c r="N10" i="6"/>
  <c r="N14" i="6"/>
  <c r="N17" i="6"/>
  <c r="N15" i="6"/>
  <c r="N16" i="6"/>
  <c r="N13" i="6"/>
  <c r="AE8" i="6"/>
  <c r="AD16" i="6" s="1"/>
  <c r="Z8" i="6"/>
  <c r="O10" i="6" l="1"/>
  <c r="C9" i="6" s="1"/>
  <c r="Y16" i="6"/>
  <c r="Y9" i="6"/>
  <c r="AD9" i="6"/>
  <c r="Y11" i="6"/>
  <c r="Y13" i="6"/>
  <c r="Y15" i="6"/>
  <c r="AD17" i="6"/>
  <c r="AD11" i="6"/>
  <c r="AD13" i="6"/>
  <c r="AD15" i="6"/>
  <c r="Y10" i="6"/>
  <c r="Y12" i="6"/>
  <c r="Y14" i="6"/>
  <c r="AD18" i="6"/>
  <c r="AD10" i="6"/>
  <c r="AD12" i="6"/>
  <c r="AD14" i="6"/>
  <c r="O21" i="6" l="1"/>
  <c r="C8" i="6" s="1"/>
  <c r="T10" i="6"/>
  <c r="E9" i="6" s="1"/>
  <c r="G9" i="6" s="1"/>
  <c r="AE9" i="6"/>
  <c r="E12" i="6" s="1"/>
  <c r="Z9" i="6"/>
  <c r="C12" i="6" s="1"/>
  <c r="G12" i="6" l="1"/>
  <c r="Z21" i="6"/>
  <c r="E11" i="6" s="1"/>
  <c r="Z20" i="6"/>
  <c r="C11" i="6" s="1"/>
  <c r="O22" i="6"/>
  <c r="E8" i="6" s="1"/>
  <c r="G11" i="6" l="1"/>
  <c r="D24" i="2"/>
  <c r="D11" i="2"/>
  <c r="L19" i="2"/>
  <c r="D5" i="2"/>
  <c r="M19" i="2"/>
  <c r="M5" i="2"/>
  <c r="N20" i="2" l="1"/>
  <c r="N5" i="2"/>
  <c r="D12" i="2"/>
  <c r="D23" i="2"/>
  <c r="D25" i="2"/>
  <c r="D16" i="2"/>
  <c r="D20" i="2"/>
  <c r="D18" i="2"/>
  <c r="D17" i="2"/>
  <c r="D19" i="2"/>
  <c r="L3" i="2"/>
  <c r="L11" i="2"/>
  <c r="L9" i="2"/>
  <c r="L7" i="2"/>
  <c r="L5" i="2"/>
  <c r="L16" i="2"/>
  <c r="L26" i="2"/>
  <c r="L24" i="2"/>
  <c r="L22" i="2"/>
  <c r="L20" i="2"/>
  <c r="L18" i="2"/>
  <c r="D6" i="2"/>
  <c r="D4" i="2"/>
  <c r="L12" i="2"/>
  <c r="L10" i="2"/>
  <c r="L8" i="2"/>
  <c r="L6" i="2"/>
  <c r="L4" i="2"/>
  <c r="L17" i="2"/>
  <c r="L25" i="2"/>
  <c r="L23" i="2"/>
  <c r="L21" i="2"/>
  <c r="D3" i="2"/>
  <c r="M12" i="2"/>
  <c r="M8" i="2"/>
  <c r="M4" i="2"/>
  <c r="M10" i="2"/>
  <c r="M6" i="2"/>
  <c r="M3" i="2"/>
  <c r="M11" i="2"/>
  <c r="M9" i="2"/>
  <c r="M7" i="2"/>
  <c r="M16" i="2"/>
  <c r="M26" i="2"/>
  <c r="M24" i="2"/>
  <c r="M22" i="2"/>
  <c r="M20" i="2"/>
  <c r="M18" i="2"/>
  <c r="M17" i="2"/>
  <c r="M25" i="2"/>
  <c r="M23" i="2"/>
  <c r="M21" i="2"/>
  <c r="N11" i="2" l="1"/>
  <c r="N23" i="2"/>
  <c r="N26" i="2"/>
  <c r="N18" i="2"/>
  <c r="N6" i="2"/>
  <c r="N3" i="2"/>
  <c r="N21" i="2"/>
  <c r="N24" i="2"/>
  <c r="N4" i="2"/>
  <c r="N7" i="2"/>
  <c r="N17" i="2"/>
  <c r="N19" i="2"/>
  <c r="N22" i="2"/>
  <c r="N8" i="2"/>
  <c r="N9" i="2"/>
  <c r="N25" i="2"/>
  <c r="N16" i="2"/>
  <c r="N12" i="2"/>
  <c r="P7" i="2"/>
  <c r="P4" i="2"/>
  <c r="P6" i="2"/>
  <c r="P8" i="2"/>
  <c r="P10" i="2"/>
  <c r="P12" i="2"/>
  <c r="P5" i="2"/>
  <c r="P9" i="2"/>
  <c r="P11" i="2"/>
  <c r="P3" i="2"/>
  <c r="O5" i="2"/>
  <c r="O7" i="2"/>
  <c r="O9" i="2"/>
  <c r="O11" i="2"/>
  <c r="O3" i="2"/>
  <c r="O4" i="2"/>
  <c r="O6" i="2"/>
  <c r="O8" i="2"/>
  <c r="O10" i="2"/>
  <c r="O12" i="2"/>
  <c r="N10" i="2"/>
  <c r="O19" i="2"/>
  <c r="O21" i="2"/>
  <c r="O23" i="2"/>
  <c r="O25" i="2"/>
  <c r="O17" i="2"/>
  <c r="O18" i="2"/>
  <c r="O20" i="2"/>
  <c r="O22" i="2"/>
  <c r="O24" i="2"/>
  <c r="O26" i="2"/>
  <c r="O16" i="2"/>
  <c r="P19" i="2"/>
  <c r="P21" i="2"/>
  <c r="P23" i="2"/>
  <c r="P25" i="2"/>
  <c r="P17" i="2"/>
  <c r="P16" i="2"/>
  <c r="P18" i="2"/>
  <c r="P20" i="2"/>
  <c r="P22" i="2"/>
  <c r="P24" i="2"/>
  <c r="P26" i="2"/>
  <c r="R4" i="2" l="1"/>
  <c r="R5" i="2"/>
  <c r="R7" i="2"/>
  <c r="R11" i="2"/>
  <c r="R9" i="2"/>
  <c r="R3" i="2"/>
  <c r="R10" i="2"/>
  <c r="R6" i="2"/>
  <c r="R12" i="2"/>
  <c r="R8" i="2"/>
  <c r="Q8" i="2"/>
  <c r="Q5" i="2"/>
  <c r="Q7" i="2"/>
  <c r="Q9" i="2"/>
  <c r="Q11" i="2"/>
  <c r="Q3" i="2"/>
  <c r="Q4" i="2"/>
  <c r="Q6" i="2"/>
  <c r="Q10" i="2"/>
  <c r="Q12" i="2"/>
  <c r="R26" i="2"/>
  <c r="R21" i="2"/>
  <c r="R25" i="2"/>
  <c r="R16" i="2"/>
  <c r="R19" i="2"/>
  <c r="R23" i="2"/>
  <c r="R17" i="2"/>
  <c r="R22" i="2"/>
  <c r="R18" i="2"/>
  <c r="R24" i="2"/>
  <c r="R20" i="2"/>
  <c r="Q18" i="2"/>
  <c r="Q23" i="2"/>
  <c r="Q19" i="2"/>
  <c r="Q17" i="2"/>
  <c r="Q16" i="2"/>
  <c r="Q21" i="2"/>
  <c r="Q24" i="2"/>
  <c r="Q20" i="2"/>
  <c r="Q25" i="2"/>
  <c r="Q26" i="2"/>
  <c r="Q22" i="2"/>
  <c r="G8" i="6" l="1"/>
</calcChain>
</file>

<file path=xl/sharedStrings.xml><?xml version="1.0" encoding="utf-8"?>
<sst xmlns="http://schemas.openxmlformats.org/spreadsheetml/2006/main" count="121" uniqueCount="52">
  <si>
    <t>使用水量</t>
    <rPh sb="0" eb="2">
      <t>シヨウ</t>
    </rPh>
    <rPh sb="2" eb="4">
      <t>スイリョウ</t>
    </rPh>
    <phoneticPr fontId="1"/>
  </si>
  <si>
    <t>基本料金</t>
    <rPh sb="0" eb="2">
      <t>キホン</t>
    </rPh>
    <rPh sb="2" eb="4">
      <t>リョウキン</t>
    </rPh>
    <phoneticPr fontId="1"/>
  </si>
  <si>
    <t>水量</t>
    <rPh sb="0" eb="2">
      <t>スイリョウ</t>
    </rPh>
    <phoneticPr fontId="1"/>
  </si>
  <si>
    <t>旧</t>
    <rPh sb="0" eb="1">
      <t>キュウ</t>
    </rPh>
    <phoneticPr fontId="1"/>
  </si>
  <si>
    <t>新</t>
    <rPh sb="0" eb="1">
      <t>シン</t>
    </rPh>
    <phoneticPr fontId="1"/>
  </si>
  <si>
    <t>上単価Ａ</t>
    <rPh sb="0" eb="1">
      <t>ウエ</t>
    </rPh>
    <rPh sb="1" eb="3">
      <t>タンカ</t>
    </rPh>
    <phoneticPr fontId="1"/>
  </si>
  <si>
    <t>上単価Ｂ</t>
    <rPh sb="0" eb="1">
      <t>ウエ</t>
    </rPh>
    <rPh sb="1" eb="3">
      <t>タンカ</t>
    </rPh>
    <phoneticPr fontId="1"/>
  </si>
  <si>
    <t>下単価Ｃ</t>
    <rPh sb="0" eb="1">
      <t>シタ</t>
    </rPh>
    <rPh sb="1" eb="3">
      <t>タンカ</t>
    </rPh>
    <phoneticPr fontId="1"/>
  </si>
  <si>
    <t>下単価Ｄ</t>
    <rPh sb="0" eb="1">
      <t>シタ</t>
    </rPh>
    <rPh sb="1" eb="3">
      <t>タンカ</t>
    </rPh>
    <phoneticPr fontId="1"/>
  </si>
  <si>
    <t>下水道使用料</t>
    <rPh sb="0" eb="2">
      <t>ゲスイ</t>
    </rPh>
    <rPh sb="2" eb="3">
      <t>ドウ</t>
    </rPh>
    <rPh sb="3" eb="6">
      <t>シヨウリョウ</t>
    </rPh>
    <phoneticPr fontId="1"/>
  </si>
  <si>
    <t>請求金額</t>
    <rPh sb="0" eb="2">
      <t>セイキュウ</t>
    </rPh>
    <rPh sb="2" eb="4">
      <t>キンガク</t>
    </rPh>
    <phoneticPr fontId="1"/>
  </si>
  <si>
    <t>下水</t>
    <rPh sb="0" eb="2">
      <t>ゲスイ</t>
    </rPh>
    <phoneticPr fontId="1"/>
  </si>
  <si>
    <t>上水</t>
    <rPh sb="0" eb="2">
      <t>ジョウスイ</t>
    </rPh>
    <phoneticPr fontId="1"/>
  </si>
  <si>
    <t>計算１</t>
    <rPh sb="0" eb="2">
      <t>ケイサン</t>
    </rPh>
    <phoneticPr fontId="1"/>
  </si>
  <si>
    <t>計算２</t>
    <rPh sb="0" eb="2">
      <t>ケイサン</t>
    </rPh>
    <phoneticPr fontId="1"/>
  </si>
  <si>
    <t>7X92</t>
    <phoneticPr fontId="1"/>
  </si>
  <si>
    <t>共同住宅</t>
    <rPh sb="0" eb="2">
      <t>キョウドウ</t>
    </rPh>
    <rPh sb="2" eb="4">
      <t>ジュウタク</t>
    </rPh>
    <phoneticPr fontId="1"/>
  </si>
  <si>
    <t>一般</t>
    <rPh sb="0" eb="2">
      <t>イッパン</t>
    </rPh>
    <phoneticPr fontId="1"/>
  </si>
  <si>
    <t>旧（業務用）</t>
    <rPh sb="0" eb="1">
      <t>キュウ</t>
    </rPh>
    <rPh sb="2" eb="4">
      <t>ギョウム</t>
    </rPh>
    <rPh sb="4" eb="5">
      <t>ヨウ</t>
    </rPh>
    <phoneticPr fontId="1"/>
  </si>
  <si>
    <t>新（業務用）</t>
    <rPh sb="0" eb="1">
      <t>シン</t>
    </rPh>
    <rPh sb="2" eb="4">
      <t>ギョウム</t>
    </rPh>
    <rPh sb="4" eb="5">
      <t>ヨウ</t>
    </rPh>
    <phoneticPr fontId="1"/>
  </si>
  <si>
    <t>新（湯屋用）</t>
    <rPh sb="0" eb="1">
      <t>シン</t>
    </rPh>
    <rPh sb="2" eb="4">
      <t>ユヤ</t>
    </rPh>
    <rPh sb="4" eb="5">
      <t>ヨウ</t>
    </rPh>
    <phoneticPr fontId="1"/>
  </si>
  <si>
    <t>下水道使用料
は一般と同じ</t>
    <rPh sb="0" eb="3">
      <t>ゲスイドウ</t>
    </rPh>
    <rPh sb="3" eb="6">
      <t>シヨウリョウ</t>
    </rPh>
    <rPh sb="8" eb="10">
      <t>イッパン</t>
    </rPh>
    <rPh sb="11" eb="12">
      <t>オナ</t>
    </rPh>
    <phoneticPr fontId="1"/>
  </si>
  <si>
    <t>下水道使用料は
一般と同じ</t>
    <rPh sb="0" eb="3">
      <t>ゲスイドウ</t>
    </rPh>
    <rPh sb="3" eb="6">
      <t>シヨウリョウ</t>
    </rPh>
    <rPh sb="8" eb="10">
      <t>イッパン</t>
    </rPh>
    <rPh sb="11" eb="12">
      <t>オナ</t>
    </rPh>
    <phoneticPr fontId="1"/>
  </si>
  <si>
    <t>業務用
（上水）</t>
    <rPh sb="0" eb="3">
      <t>ギョウムヨウ</t>
    </rPh>
    <rPh sb="5" eb="7">
      <t>ジョウスイ</t>
    </rPh>
    <phoneticPr fontId="1"/>
  </si>
  <si>
    <t>業務用
（下水）</t>
    <rPh sb="0" eb="2">
      <t>ギョウム</t>
    </rPh>
    <rPh sb="2" eb="3">
      <t>ヨウ</t>
    </rPh>
    <rPh sb="5" eb="7">
      <t>ゲスイ</t>
    </rPh>
    <phoneticPr fontId="1"/>
  </si>
  <si>
    <t>旧（湯屋用）</t>
    <rPh sb="0" eb="1">
      <t>キュウ</t>
    </rPh>
    <rPh sb="2" eb="4">
      <t>ユヤ</t>
    </rPh>
    <rPh sb="4" eb="5">
      <t>ヨウ</t>
    </rPh>
    <phoneticPr fontId="1"/>
  </si>
  <si>
    <t>湯屋用</t>
    <rPh sb="0" eb="2">
      <t>ユヤ</t>
    </rPh>
    <rPh sb="2" eb="3">
      <t>ヨウ</t>
    </rPh>
    <phoneticPr fontId="1"/>
  </si>
  <si>
    <t>水道料金</t>
    <rPh sb="0" eb="2">
      <t>スイドウ</t>
    </rPh>
    <rPh sb="2" eb="4">
      <t>リョウキン</t>
    </rPh>
    <phoneticPr fontId="1"/>
  </si>
  <si>
    <r>
      <rPr>
        <sz val="16"/>
        <color theme="1"/>
        <rFont val="Meiryo UI"/>
        <family val="3"/>
        <charset val="128"/>
      </rPr>
      <t>共同住宅料金を</t>
    </r>
    <r>
      <rPr>
        <b/>
        <sz val="16"/>
        <color rgb="FFFF0000"/>
        <rFont val="Meiryo UI"/>
        <family val="3"/>
        <charset val="128"/>
      </rPr>
      <t xml:space="preserve">
適用しない場合</t>
    </r>
    <rPh sb="8" eb="10">
      <t>テキヨウ</t>
    </rPh>
    <rPh sb="13" eb="15">
      <t>バアイ</t>
    </rPh>
    <phoneticPr fontId="1"/>
  </si>
  <si>
    <r>
      <rPr>
        <b/>
        <sz val="24"/>
        <color theme="1"/>
        <rFont val="Meiryo UI"/>
        <family val="3"/>
        <charset val="128"/>
      </rPr>
      <t>水道料金・下水道使用料自動計算
※共同住宅料金確認用</t>
    </r>
    <r>
      <rPr>
        <sz val="18"/>
        <color theme="1"/>
        <rFont val="Meiryo UI"/>
        <family val="3"/>
        <charset val="128"/>
      </rPr>
      <t>（令和元年11月1日から適用）</t>
    </r>
    <rPh sb="0" eb="2">
      <t>スイドウ</t>
    </rPh>
    <rPh sb="2" eb="4">
      <t>リョウキン</t>
    </rPh>
    <rPh sb="5" eb="8">
      <t>ゲスイドウ</t>
    </rPh>
    <rPh sb="8" eb="11">
      <t>シヨウリョウ</t>
    </rPh>
    <rPh sb="11" eb="13">
      <t>ジドウ</t>
    </rPh>
    <rPh sb="13" eb="15">
      <t>ケイサン</t>
    </rPh>
    <rPh sb="17" eb="23">
      <t>キョウドウジュウタクリョウキン</t>
    </rPh>
    <rPh sb="23" eb="26">
      <t>カクニンヨウ</t>
    </rPh>
    <rPh sb="27" eb="29">
      <t>レイワ</t>
    </rPh>
    <rPh sb="29" eb="31">
      <t>ガンネン</t>
    </rPh>
    <rPh sb="33" eb="34">
      <t>ガツ</t>
    </rPh>
    <rPh sb="35" eb="36">
      <t>ニチ</t>
    </rPh>
    <rPh sb="38" eb="40">
      <t>テキヨウ</t>
    </rPh>
    <phoneticPr fontId="1"/>
  </si>
  <si>
    <t>単価A</t>
    <rPh sb="0" eb="2">
      <t>タンカ</t>
    </rPh>
    <phoneticPr fontId="1"/>
  </si>
  <si>
    <t>単価B</t>
    <rPh sb="0" eb="2">
      <t>タンカ</t>
    </rPh>
    <phoneticPr fontId="1"/>
  </si>
  <si>
    <t>単価C</t>
    <rPh sb="0" eb="2">
      <t>タンカ</t>
    </rPh>
    <phoneticPr fontId="1"/>
  </si>
  <si>
    <t>単価D</t>
    <rPh sb="0" eb="2">
      <t>タンカ</t>
    </rPh>
    <phoneticPr fontId="1"/>
  </si>
  <si>
    <t>単価E</t>
    <rPh sb="0" eb="2">
      <t>タンカ</t>
    </rPh>
    <phoneticPr fontId="1"/>
  </si>
  <si>
    <t>単価F</t>
    <rPh sb="0" eb="2">
      <t>タンカ</t>
    </rPh>
    <phoneticPr fontId="1"/>
  </si>
  <si>
    <t>単価G</t>
    <rPh sb="0" eb="2">
      <t>タンカ</t>
    </rPh>
    <phoneticPr fontId="1"/>
  </si>
  <si>
    <t>単価H</t>
    <rPh sb="0" eb="2">
      <t>タンカ</t>
    </rPh>
    <phoneticPr fontId="1"/>
  </si>
  <si>
    <t>単価I</t>
    <rPh sb="0" eb="2">
      <t>タンカ</t>
    </rPh>
    <phoneticPr fontId="1"/>
  </si>
  <si>
    <t>上水道料金（税込み）</t>
    <rPh sb="0" eb="3">
      <t>ジョウスイドウ</t>
    </rPh>
    <rPh sb="3" eb="5">
      <t>リョウキン</t>
    </rPh>
    <rPh sb="6" eb="8">
      <t>ゼイコ</t>
    </rPh>
    <phoneticPr fontId="1"/>
  </si>
  <si>
    <t>単価J</t>
    <rPh sb="0" eb="2">
      <t>タンカ</t>
    </rPh>
    <phoneticPr fontId="1"/>
  </si>
  <si>
    <t>下水道使用料（税込み）</t>
    <rPh sb="0" eb="3">
      <t>ゲスイドウ</t>
    </rPh>
    <rPh sb="3" eb="6">
      <t>シヨウリョウ</t>
    </rPh>
    <rPh sb="7" eb="9">
      <t>ゼイコ</t>
    </rPh>
    <phoneticPr fontId="1"/>
  </si>
  <si>
    <t>総戸数</t>
    <rPh sb="0" eb="3">
      <t>ソウコスウ</t>
    </rPh>
    <phoneticPr fontId="1"/>
  </si>
  <si>
    <r>
      <rPr>
        <sz val="16"/>
        <color theme="1"/>
        <rFont val="Meiryo UI"/>
        <family val="3"/>
        <charset val="128"/>
      </rPr>
      <t>共同住宅料金を</t>
    </r>
    <r>
      <rPr>
        <b/>
        <sz val="16"/>
        <color rgb="FFFF0000"/>
        <rFont val="Meiryo UI"/>
        <family val="3"/>
        <charset val="128"/>
      </rPr>
      <t xml:space="preserve">
適用する場合</t>
    </r>
    <rPh sb="0" eb="6">
      <t>キョウドウジュウタクリョウキン</t>
    </rPh>
    <rPh sb="8" eb="10">
      <t>テキヨウ</t>
    </rPh>
    <rPh sb="12" eb="14">
      <t>バアイ</t>
    </rPh>
    <phoneticPr fontId="1"/>
  </si>
  <si>
    <t>共同住宅料金を適用する場合</t>
    <rPh sb="0" eb="7">
      <t>キョウドウシ</t>
    </rPh>
    <rPh sb="7" eb="9">
      <t>テキヨウ</t>
    </rPh>
    <rPh sb="11" eb="13">
      <t>バアイ</t>
    </rPh>
    <phoneticPr fontId="1"/>
  </si>
  <si>
    <t>共同住宅料金を適用しない場合</t>
    <rPh sb="0" eb="7">
      <t>キョウドウシ</t>
    </rPh>
    <rPh sb="7" eb="9">
      <t>テキヨウ</t>
    </rPh>
    <rPh sb="12" eb="14">
      <t>バアイ</t>
    </rPh>
    <phoneticPr fontId="1"/>
  </si>
  <si>
    <t>１戸１カ月水量</t>
    <rPh sb="1" eb="2">
      <t>ト</t>
    </rPh>
    <rPh sb="4" eb="5">
      <t>ゲツ</t>
    </rPh>
    <rPh sb="5" eb="7">
      <t>スイリョウ</t>
    </rPh>
    <phoneticPr fontId="1"/>
  </si>
  <si>
    <t>使用水量（親）</t>
    <rPh sb="0" eb="4">
      <t>シヨウスイリョウ</t>
    </rPh>
    <rPh sb="5" eb="6">
      <t>オヤ</t>
    </rPh>
    <phoneticPr fontId="1"/>
  </si>
  <si>
    <t>共同住宅料金を適用した場合と、適用しない場合の料金を比較することができます。
黄色のセルに入居戸数と共同住宅全体の使用水量を入力していただくと、１か月分の水道料金と下水道使用料が表示されます。</t>
    <rPh sb="0" eb="4">
      <t>キョウドウジュウタク</t>
    </rPh>
    <rPh sb="4" eb="6">
      <t>リョウキン</t>
    </rPh>
    <rPh sb="7" eb="9">
      <t>テキヨウ</t>
    </rPh>
    <rPh sb="11" eb="13">
      <t>バアイ</t>
    </rPh>
    <rPh sb="15" eb="17">
      <t>テキヨウ</t>
    </rPh>
    <rPh sb="20" eb="22">
      <t>バアイ</t>
    </rPh>
    <rPh sb="23" eb="25">
      <t>リョウキン</t>
    </rPh>
    <rPh sb="26" eb="28">
      <t>ヒカク</t>
    </rPh>
    <rPh sb="39" eb="41">
      <t>キイロ</t>
    </rPh>
    <rPh sb="45" eb="49">
      <t>ニュウキョコスウ</t>
    </rPh>
    <rPh sb="50" eb="54">
      <t>キョウドウジュウタク</t>
    </rPh>
    <rPh sb="54" eb="56">
      <t>ゼンタイ</t>
    </rPh>
    <rPh sb="57" eb="61">
      <t>シヨウスイリョウ</t>
    </rPh>
    <rPh sb="62" eb="64">
      <t>ニュウリョク</t>
    </rPh>
    <rPh sb="77" eb="79">
      <t>スイドウ</t>
    </rPh>
    <rPh sb="79" eb="81">
      <t>リョウキン</t>
    </rPh>
    <rPh sb="82" eb="85">
      <t>ゲスイドウ</t>
    </rPh>
    <rPh sb="85" eb="88">
      <t>シヨウリョウ</t>
    </rPh>
    <rPh sb="89" eb="91">
      <t>ヒョウジ</t>
    </rPh>
    <phoneticPr fontId="1"/>
  </si>
  <si>
    <t>（　）内は消費税及び地方消費税相当額</t>
    <rPh sb="3" eb="4">
      <t>ナイ</t>
    </rPh>
    <rPh sb="5" eb="8">
      <t>ショウヒゼイ</t>
    </rPh>
    <rPh sb="8" eb="9">
      <t>オヨ</t>
    </rPh>
    <rPh sb="10" eb="15">
      <t>チホウショウヒゼイ</t>
    </rPh>
    <rPh sb="15" eb="18">
      <t>ソウトウガク</t>
    </rPh>
    <phoneticPr fontId="1"/>
  </si>
  <si>
    <t>入居戸数</t>
    <rPh sb="0" eb="4">
      <t>ニュウキョコスウ</t>
    </rPh>
    <phoneticPr fontId="1"/>
  </si>
  <si>
    <t>共同住宅全体の
使用水量</t>
    <rPh sb="0" eb="4">
      <t>キョウドウジュウタク</t>
    </rPh>
    <rPh sb="4" eb="6">
      <t>ゼンタイ</t>
    </rPh>
    <rPh sb="8" eb="10">
      <t>シヨウ</t>
    </rPh>
    <rPh sb="10" eb="12">
      <t>スイリョウ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</si>
</sst>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
    <numFmt numFmtId="178" formatCode="0_ "/>
  </numFmts>
  <fonts count="13" x14ac:knownFonts="1">
    <font>
      <sz val="11"/>
      <color theme="1"/>
      <name val="ＭＳ Ｐゴシック"/>
      <family val="2"/>
      <charset val="128"/>
      <scheme val="minor"/>
    </font>
    <font>
      <sz val="6"/>
      <name val="ＭＳ Ｐゴシック"/>
      <family val="2"/>
      <charset val="128"/>
      <scheme val="minor"/>
    </font>
    <font>
      <b/>
      <sz val="20"/>
      <color theme="1"/>
      <name val="Meiryo UI"/>
      <family val="3"/>
      <charset val="128"/>
    </font>
    <font>
      <sz val="11"/>
      <color theme="1"/>
      <name val="Meiryo UI"/>
      <family val="3"/>
      <charset val="128"/>
    </font>
    <font>
      <sz val="24"/>
      <color theme="1"/>
      <name val="Meiryo UI"/>
      <family val="3"/>
      <charset val="128"/>
    </font>
    <font>
      <b/>
      <sz val="24"/>
      <color theme="1"/>
      <name val="Meiryo UI"/>
      <family val="3"/>
      <charset val="128"/>
    </font>
    <font>
      <sz val="18"/>
      <color theme="1"/>
      <name val="Meiryo UI"/>
      <family val="3"/>
      <charset val="128"/>
    </font>
    <font>
      <b/>
      <sz val="16"/>
      <color theme="1"/>
      <name val="Meiryo UI"/>
      <family val="3"/>
      <charset val="128"/>
    </font>
    <font>
      <sz val="14"/>
      <color theme="1"/>
      <name val="Meiryo UI"/>
      <family val="3"/>
      <charset val="128"/>
    </font>
    <font>
      <sz val="22"/>
      <color theme="1"/>
      <name val="Meiryo UI"/>
      <family val="3"/>
      <charset val="128"/>
    </font>
    <font>
      <sz val="16"/>
      <color theme="1"/>
      <name val="Meiryo UI"/>
      <family val="3"/>
      <charset val="128"/>
    </font>
    <font>
      <b/>
      <sz val="16"/>
      <color rgb="FFFF0000"/>
      <name val="Meiryo UI"/>
      <family val="3"/>
      <charset val="128"/>
    </font>
    <font>
      <b/>
      <sz val="18"/>
      <color theme="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1" xfId="0" applyFont="1" applyBorder="1">
      <alignment vertical="center"/>
    </xf>
    <xf numFmtId="0" fontId="0" fillId="0" borderId="1" xfId="0" applyBorder="1" applyAlignment="1">
      <alignment vertical="center"/>
    </xf>
    <xf numFmtId="0" fontId="0" fillId="0" borderId="0" xfId="0" applyAlignment="1">
      <alignment horizontal="center" vertical="center"/>
    </xf>
    <xf numFmtId="0" fontId="0" fillId="0" borderId="3" xfId="0" applyBorder="1">
      <alignment vertical="center"/>
    </xf>
    <xf numFmtId="0" fontId="0" fillId="0" borderId="5" xfId="0" applyFill="1" applyBorder="1">
      <alignment vertical="center"/>
    </xf>
    <xf numFmtId="0" fontId="0" fillId="0" borderId="6" xfId="0" applyFont="1" applyBorder="1">
      <alignment vertical="center"/>
    </xf>
    <xf numFmtId="0" fontId="0" fillId="0" borderId="3" xfId="0" applyBorder="1" applyAlignment="1">
      <alignment vertical="center"/>
    </xf>
    <xf numFmtId="0" fontId="0" fillId="0" borderId="6" xfId="0" applyFill="1" applyBorder="1">
      <alignment vertical="center"/>
    </xf>
    <xf numFmtId="49" fontId="3" fillId="0" borderId="0" xfId="0" applyNumberFormat="1" applyFont="1" applyBorder="1">
      <alignment vertical="center"/>
    </xf>
    <xf numFmtId="0" fontId="3" fillId="0" borderId="0" xfId="0" applyFont="1" applyBorder="1">
      <alignment vertical="center"/>
    </xf>
    <xf numFmtId="0" fontId="3" fillId="0" borderId="0" xfId="0" applyFont="1">
      <alignment vertical="center"/>
    </xf>
    <xf numFmtId="49" fontId="2" fillId="0" borderId="24" xfId="0" applyNumberFormat="1" applyFont="1" applyBorder="1" applyAlignment="1">
      <alignment vertical="center"/>
    </xf>
    <xf numFmtId="0" fontId="3" fillId="0" borderId="0" xfId="0" applyFont="1" applyProtection="1">
      <alignment vertical="center"/>
    </xf>
    <xf numFmtId="49" fontId="7" fillId="0" borderId="0" xfId="0" applyNumberFormat="1" applyFont="1" applyBorder="1" applyAlignment="1">
      <alignment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4" fillId="0" borderId="0" xfId="0" applyFont="1" applyBorder="1" applyAlignment="1">
      <alignment horizontal="center" vertical="center" wrapText="1"/>
    </xf>
    <xf numFmtId="0" fontId="8" fillId="0" borderId="0" xfId="0" applyFont="1">
      <alignmen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178" fontId="3" fillId="0" borderId="1" xfId="0" applyNumberFormat="1" applyFont="1" applyBorder="1" applyAlignment="1">
      <alignment horizontal="center" vertical="center"/>
    </xf>
    <xf numFmtId="0" fontId="3" fillId="0" borderId="19" xfId="0" applyFont="1" applyBorder="1" applyAlignment="1">
      <alignment horizontal="center" vertical="center"/>
    </xf>
    <xf numFmtId="0" fontId="4" fillId="0" borderId="0" xfId="0" applyFont="1" applyBorder="1" applyAlignment="1">
      <alignment horizontal="center" vertical="center" wrapText="1"/>
    </xf>
    <xf numFmtId="0" fontId="12" fillId="2" borderId="12"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49" fontId="11" fillId="4" borderId="15"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25" xfId="0" applyNumberFormat="1" applyFont="1" applyBorder="1" applyAlignment="1">
      <alignment horizontal="center" vertical="center"/>
    </xf>
    <xf numFmtId="0" fontId="3" fillId="0" borderId="9" xfId="0" applyFont="1" applyBorder="1" applyAlignment="1">
      <alignment horizontal="center" vertical="center" wrapText="1"/>
    </xf>
    <xf numFmtId="177" fontId="9" fillId="4" borderId="26" xfId="0" applyNumberFormat="1" applyFont="1" applyFill="1" applyBorder="1" applyAlignment="1">
      <alignment horizontal="center" vertical="center"/>
    </xf>
    <xf numFmtId="177" fontId="9" fillId="4" borderId="27" xfId="0" applyNumberFormat="1" applyFont="1" applyFill="1" applyBorder="1" applyAlignment="1">
      <alignment horizontal="center" vertical="center"/>
    </xf>
    <xf numFmtId="0" fontId="8" fillId="4" borderId="16" xfId="0" applyFont="1" applyFill="1" applyBorder="1" applyAlignment="1">
      <alignment horizontal="center" vertical="center"/>
    </xf>
    <xf numFmtId="0" fontId="10" fillId="0" borderId="0" xfId="0" applyFont="1" applyBorder="1" applyAlignment="1">
      <alignment horizontal="left" vertical="center" wrapText="1"/>
    </xf>
    <xf numFmtId="0" fontId="8" fillId="4" borderId="17" xfId="0" applyFont="1" applyFill="1" applyBorder="1" applyAlignment="1">
      <alignment horizontal="center" vertical="center"/>
    </xf>
    <xf numFmtId="176" fontId="9" fillId="4" borderId="12" xfId="0" applyNumberFormat="1" applyFont="1" applyFill="1" applyBorder="1" applyAlignment="1">
      <alignment horizontal="center" vertical="center"/>
    </xf>
    <xf numFmtId="176" fontId="9" fillId="4" borderId="13" xfId="0" applyNumberFormat="1" applyFont="1" applyFill="1" applyBorder="1" applyAlignment="1">
      <alignment horizontal="center" vertical="center"/>
    </xf>
    <xf numFmtId="176" fontId="9" fillId="4" borderId="21" xfId="0" applyNumberFormat="1" applyFont="1" applyFill="1" applyBorder="1" applyAlignment="1">
      <alignment horizontal="center" vertical="center"/>
    </xf>
    <xf numFmtId="177" fontId="9" fillId="4" borderId="28" xfId="0" applyNumberFormat="1" applyFont="1" applyFill="1" applyBorder="1" applyAlignment="1">
      <alignment horizontal="center" vertical="center"/>
    </xf>
    <xf numFmtId="49" fontId="11" fillId="3" borderId="15"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176" fontId="9" fillId="3" borderId="12" xfId="0" applyNumberFormat="1" applyFont="1" applyFill="1" applyBorder="1" applyAlignment="1">
      <alignment horizontal="center" vertical="center"/>
    </xf>
    <xf numFmtId="176" fontId="9" fillId="3" borderId="13" xfId="0" applyNumberFormat="1" applyFont="1" applyFill="1" applyBorder="1" applyAlignment="1">
      <alignment horizontal="center" vertical="center"/>
    </xf>
    <xf numFmtId="176" fontId="9" fillId="3" borderId="21" xfId="0" applyNumberFormat="1" applyFont="1" applyFill="1" applyBorder="1" applyAlignment="1">
      <alignment horizontal="center" vertical="center"/>
    </xf>
    <xf numFmtId="177" fontId="9" fillId="3" borderId="26" xfId="0" applyNumberFormat="1" applyFont="1" applyFill="1" applyBorder="1" applyAlignment="1">
      <alignment horizontal="center" vertical="center"/>
    </xf>
    <xf numFmtId="177" fontId="9" fillId="3" borderId="27" xfId="0" applyNumberFormat="1" applyFont="1" applyFill="1" applyBorder="1" applyAlignment="1">
      <alignment horizontal="center" vertical="center"/>
    </xf>
    <xf numFmtId="177" fontId="9" fillId="3" borderId="28" xfId="0"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12"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showGridLines="0" tabSelected="1" view="pageBreakPreview" zoomScale="70" zoomScaleNormal="55" zoomScaleSheetLayoutView="70" workbookViewId="0">
      <selection activeCell="D5" sqref="D5:E6"/>
    </sheetView>
  </sheetViews>
  <sheetFormatPr defaultColWidth="11.875" defaultRowHeight="21" customHeight="1" x14ac:dyDescent="0.15"/>
  <cols>
    <col min="1" max="1" width="8.625" style="15" customWidth="1"/>
    <col min="2" max="2" width="25.625" style="15" customWidth="1"/>
    <col min="3" max="8" width="14.625" style="15" customWidth="1"/>
    <col min="9" max="9" width="8.625" style="15" customWidth="1"/>
    <col min="10" max="32" width="7.5" style="15" hidden="1" customWidth="1"/>
    <col min="33" max="16384" width="11.875" style="15"/>
  </cols>
  <sheetData>
    <row r="1" spans="1:32" ht="54" customHeight="1" x14ac:dyDescent="0.15">
      <c r="A1" s="13"/>
      <c r="B1" s="43" t="s">
        <v>29</v>
      </c>
      <c r="C1" s="43"/>
      <c r="D1" s="43"/>
      <c r="E1" s="43"/>
      <c r="F1" s="43"/>
      <c r="G1" s="43"/>
      <c r="H1" s="43"/>
      <c r="I1" s="14"/>
      <c r="J1" s="14"/>
      <c r="K1" s="13"/>
      <c r="V1" s="13"/>
    </row>
    <row r="2" spans="1:32" ht="39.75" customHeight="1" x14ac:dyDescent="0.15">
      <c r="A2" s="13"/>
      <c r="B2" s="43"/>
      <c r="C2" s="43"/>
      <c r="D2" s="43"/>
      <c r="E2" s="43"/>
      <c r="F2" s="43"/>
      <c r="G2" s="43"/>
      <c r="H2" s="43"/>
      <c r="I2" s="14"/>
      <c r="J2" s="14"/>
      <c r="K2" s="13"/>
      <c r="V2" s="13"/>
    </row>
    <row r="3" spans="1:32" ht="20.100000000000001" customHeight="1" x14ac:dyDescent="0.15">
      <c r="A3" s="13"/>
      <c r="B3" s="27"/>
      <c r="C3" s="27"/>
      <c r="D3" s="27"/>
      <c r="E3" s="27"/>
      <c r="F3" s="27"/>
      <c r="G3" s="27"/>
      <c r="H3" s="27"/>
      <c r="I3" s="14"/>
      <c r="J3" s="14"/>
      <c r="K3" s="13"/>
      <c r="V3" s="13"/>
    </row>
    <row r="4" spans="1:32" ht="90" customHeight="1" x14ac:dyDescent="0.15">
      <c r="A4" s="13"/>
      <c r="B4" s="59" t="s">
        <v>48</v>
      </c>
      <c r="C4" s="59"/>
      <c r="D4" s="59"/>
      <c r="E4" s="59"/>
      <c r="F4" s="59"/>
      <c r="G4" s="59"/>
      <c r="H4" s="59"/>
      <c r="I4" s="14"/>
      <c r="J4" s="14"/>
      <c r="K4" s="13"/>
      <c r="V4" s="13"/>
    </row>
    <row r="5" spans="1:32" ht="23.25" customHeight="1" x14ac:dyDescent="0.15">
      <c r="A5" s="16"/>
      <c r="B5" s="51"/>
      <c r="C5" s="53" t="s">
        <v>50</v>
      </c>
      <c r="D5" s="44">
        <v>10</v>
      </c>
      <c r="E5" s="45"/>
      <c r="F5" s="55" t="s">
        <v>51</v>
      </c>
      <c r="G5" s="44">
        <v>100</v>
      </c>
      <c r="H5" s="45"/>
      <c r="I5" s="14"/>
      <c r="J5" s="14"/>
      <c r="K5" s="13"/>
      <c r="L5" s="29" t="s">
        <v>44</v>
      </c>
      <c r="M5" s="29"/>
      <c r="N5" s="29"/>
      <c r="O5" s="29"/>
      <c r="P5" s="29"/>
      <c r="Q5" s="29"/>
      <c r="R5" s="29"/>
      <c r="S5" s="29"/>
      <c r="T5" s="29"/>
      <c r="U5" s="29"/>
      <c r="V5" s="13"/>
      <c r="W5" s="29" t="s">
        <v>45</v>
      </c>
      <c r="X5" s="29"/>
      <c r="Y5" s="29"/>
      <c r="Z5" s="29"/>
      <c r="AA5" s="29"/>
      <c r="AB5" s="29"/>
      <c r="AC5" s="29"/>
      <c r="AD5" s="29"/>
      <c r="AE5" s="29"/>
      <c r="AF5" s="29"/>
    </row>
    <row r="6" spans="1:32" ht="23.25" customHeight="1" thickBot="1" x14ac:dyDescent="0.2">
      <c r="A6" s="16"/>
      <c r="B6" s="52"/>
      <c r="C6" s="54"/>
      <c r="D6" s="46"/>
      <c r="E6" s="47"/>
      <c r="F6" s="33"/>
      <c r="G6" s="46"/>
      <c r="H6" s="47"/>
      <c r="I6" s="14"/>
      <c r="J6" s="14"/>
      <c r="K6" s="13"/>
      <c r="L6" s="30" t="s">
        <v>1</v>
      </c>
      <c r="M6" s="42"/>
      <c r="N6" s="31"/>
      <c r="O6" s="35">
        <v>850</v>
      </c>
      <c r="P6" s="36"/>
      <c r="Q6" s="30" t="s">
        <v>1</v>
      </c>
      <c r="R6" s="42"/>
      <c r="S6" s="31"/>
      <c r="T6" s="35">
        <v>550</v>
      </c>
      <c r="U6" s="36"/>
      <c r="V6" s="13"/>
      <c r="W6" s="30" t="s">
        <v>1</v>
      </c>
      <c r="X6" s="42"/>
      <c r="Y6" s="31"/>
      <c r="Z6" s="35">
        <v>850</v>
      </c>
      <c r="AA6" s="36"/>
      <c r="AB6" s="30" t="s">
        <v>1</v>
      </c>
      <c r="AC6" s="42"/>
      <c r="AD6" s="31"/>
      <c r="AE6" s="35">
        <v>550</v>
      </c>
      <c r="AF6" s="36"/>
    </row>
    <row r="7" spans="1:32" ht="37.5" customHeight="1" x14ac:dyDescent="0.15">
      <c r="A7" s="18"/>
      <c r="B7" s="48" t="s">
        <v>43</v>
      </c>
      <c r="C7" s="58" t="s">
        <v>27</v>
      </c>
      <c r="D7" s="58"/>
      <c r="E7" s="58" t="s">
        <v>9</v>
      </c>
      <c r="F7" s="58"/>
      <c r="G7" s="58" t="s">
        <v>10</v>
      </c>
      <c r="H7" s="60"/>
      <c r="L7" s="30" t="s">
        <v>42</v>
      </c>
      <c r="M7" s="42"/>
      <c r="N7" s="31"/>
      <c r="O7" s="30">
        <f>D5</f>
        <v>10</v>
      </c>
      <c r="P7" s="31"/>
      <c r="Q7" s="30" t="s">
        <v>42</v>
      </c>
      <c r="R7" s="42"/>
      <c r="S7" s="31"/>
      <c r="T7" s="30">
        <f>D5</f>
        <v>10</v>
      </c>
      <c r="U7" s="31"/>
      <c r="W7" s="30" t="s">
        <v>42</v>
      </c>
      <c r="X7" s="42"/>
      <c r="Y7" s="31"/>
      <c r="Z7" s="30">
        <v>1</v>
      </c>
      <c r="AA7" s="31"/>
      <c r="AB7" s="30" t="s">
        <v>42</v>
      </c>
      <c r="AC7" s="42"/>
      <c r="AD7" s="31"/>
      <c r="AE7" s="30">
        <v>1</v>
      </c>
      <c r="AF7" s="31"/>
    </row>
    <row r="8" spans="1:32" ht="37.5" customHeight="1" x14ac:dyDescent="0.15">
      <c r="A8" s="18"/>
      <c r="B8" s="49"/>
      <c r="C8" s="61">
        <f>$O$21</f>
        <v>10450</v>
      </c>
      <c r="D8" s="62"/>
      <c r="E8" s="61">
        <f>$O$22</f>
        <v>6050</v>
      </c>
      <c r="F8" s="62"/>
      <c r="G8" s="61">
        <f>$C$8+$E$8</f>
        <v>16500</v>
      </c>
      <c r="H8" s="63"/>
      <c r="L8" s="30" t="s">
        <v>47</v>
      </c>
      <c r="M8" s="42"/>
      <c r="N8" s="31"/>
      <c r="O8" s="30">
        <f>G5</f>
        <v>100</v>
      </c>
      <c r="P8" s="31"/>
      <c r="Q8" s="30" t="s">
        <v>47</v>
      </c>
      <c r="R8" s="42"/>
      <c r="S8" s="31"/>
      <c r="T8" s="30">
        <f>G5</f>
        <v>100</v>
      </c>
      <c r="U8" s="31"/>
      <c r="W8" s="30" t="s">
        <v>0</v>
      </c>
      <c r="X8" s="42"/>
      <c r="Y8" s="31"/>
      <c r="Z8" s="30">
        <f>ROUNDDOWN(G5,0)</f>
        <v>100</v>
      </c>
      <c r="AA8" s="31"/>
      <c r="AB8" s="30" t="s">
        <v>0</v>
      </c>
      <c r="AC8" s="42"/>
      <c r="AD8" s="31"/>
      <c r="AE8" s="30">
        <f>ROUNDDOWN(G5,0)</f>
        <v>100</v>
      </c>
      <c r="AF8" s="31"/>
    </row>
    <row r="9" spans="1:32" ht="37.5" customHeight="1" thickBot="1" x14ac:dyDescent="0.2">
      <c r="A9" s="18"/>
      <c r="B9" s="50"/>
      <c r="C9" s="56">
        <f>$O$10*0.1</f>
        <v>950</v>
      </c>
      <c r="D9" s="57"/>
      <c r="E9" s="56">
        <f>$T$10*0.1</f>
        <v>550</v>
      </c>
      <c r="F9" s="57"/>
      <c r="G9" s="56">
        <f>SUM($C$9:$F$9)</f>
        <v>1500</v>
      </c>
      <c r="H9" s="64"/>
      <c r="L9" s="30" t="s">
        <v>46</v>
      </c>
      <c r="M9" s="42"/>
      <c r="N9" s="31"/>
      <c r="O9" s="30">
        <f>ROUNDUP($O$8/$O$7,0)</f>
        <v>10</v>
      </c>
      <c r="P9" s="31"/>
      <c r="Q9" s="30" t="s">
        <v>0</v>
      </c>
      <c r="R9" s="42"/>
      <c r="S9" s="31"/>
      <c r="T9" s="30">
        <f>ROUNDUP($T$8/$T$7,0)</f>
        <v>10</v>
      </c>
      <c r="U9" s="31"/>
      <c r="W9" s="32" t="s">
        <v>12</v>
      </c>
      <c r="X9" s="21" t="s">
        <v>30</v>
      </c>
      <c r="Y9" s="22">
        <f>IF(Z8&lt;11,(10*Z8+850),0)</f>
        <v>0</v>
      </c>
      <c r="Z9" s="35">
        <f>SUM(Y9:Y16)</f>
        <v>18020</v>
      </c>
      <c r="AA9" s="36"/>
      <c r="AB9" s="32" t="s">
        <v>11</v>
      </c>
      <c r="AC9" s="21" t="s">
        <v>30</v>
      </c>
      <c r="AD9" s="22">
        <f>IF(AE8&lt;11,550,0)</f>
        <v>0</v>
      </c>
      <c r="AE9" s="35">
        <f>SUM(AD9:AD18)</f>
        <v>10000</v>
      </c>
      <c r="AF9" s="36"/>
    </row>
    <row r="10" spans="1:32" ht="37.5" customHeight="1" x14ac:dyDescent="0.15">
      <c r="A10" s="18"/>
      <c r="B10" s="65" t="s">
        <v>28</v>
      </c>
      <c r="C10" s="68" t="s">
        <v>27</v>
      </c>
      <c r="D10" s="68"/>
      <c r="E10" s="68" t="s">
        <v>9</v>
      </c>
      <c r="F10" s="68"/>
      <c r="G10" s="68" t="s">
        <v>10</v>
      </c>
      <c r="H10" s="69"/>
      <c r="L10" s="32" t="s">
        <v>12</v>
      </c>
      <c r="M10" s="25" t="s">
        <v>30</v>
      </c>
      <c r="N10" s="26">
        <f>IF(O9&lt;11,(10*O8+850*O7),0)</f>
        <v>9500</v>
      </c>
      <c r="O10" s="35">
        <f>SUM(N10:N17)</f>
        <v>9500</v>
      </c>
      <c r="P10" s="36"/>
      <c r="Q10" s="32" t="s">
        <v>11</v>
      </c>
      <c r="R10" s="25" t="s">
        <v>30</v>
      </c>
      <c r="S10" s="26">
        <f>IF(T9&lt;11,550*T7,0)</f>
        <v>5500</v>
      </c>
      <c r="T10" s="35">
        <f>SUM(S10:S19)</f>
        <v>5500</v>
      </c>
      <c r="U10" s="36"/>
      <c r="W10" s="33"/>
      <c r="X10" s="21" t="s">
        <v>31</v>
      </c>
      <c r="Y10" s="19">
        <f>IF(Z8&gt;20,0,IF(Z8&gt;10,97*Z8-20,0))</f>
        <v>0</v>
      </c>
      <c r="Z10" s="37"/>
      <c r="AA10" s="38"/>
      <c r="AB10" s="33"/>
      <c r="AC10" s="21" t="s">
        <v>31</v>
      </c>
      <c r="AD10" s="19">
        <f>IF(AE8&gt;20,0,IF(AE8&gt;10,61*AE8-60,0))</f>
        <v>0</v>
      </c>
      <c r="AE10" s="37"/>
      <c r="AF10" s="38"/>
    </row>
    <row r="11" spans="1:32" ht="37.5" customHeight="1" x14ac:dyDescent="0.15">
      <c r="A11" s="18"/>
      <c r="B11" s="66"/>
      <c r="C11" s="70">
        <f>$Z$20</f>
        <v>19822</v>
      </c>
      <c r="D11" s="71"/>
      <c r="E11" s="70">
        <f>$Z$21</f>
        <v>11000</v>
      </c>
      <c r="F11" s="71"/>
      <c r="G11" s="70">
        <f>$C$11+$E$11</f>
        <v>30822</v>
      </c>
      <c r="H11" s="72"/>
      <c r="L11" s="33"/>
      <c r="M11" s="25" t="s">
        <v>31</v>
      </c>
      <c r="N11" s="24">
        <f>IF(O9&gt;20,0,IF(O9&gt;10,97*O8-20*O7,0))</f>
        <v>0</v>
      </c>
      <c r="O11" s="37"/>
      <c r="P11" s="38"/>
      <c r="Q11" s="33"/>
      <c r="R11" s="25" t="s">
        <v>31</v>
      </c>
      <c r="S11" s="24">
        <f>IF(T9&gt;20,0,IF(T9&gt;10,61*T8-60*T7,0))</f>
        <v>0</v>
      </c>
      <c r="T11" s="37"/>
      <c r="U11" s="38"/>
      <c r="W11" s="33"/>
      <c r="X11" s="21" t="s">
        <v>32</v>
      </c>
      <c r="Y11" s="19">
        <f>IF(Z8&gt;30,0,IF(Z8&gt;20,124*Z8-560,0))</f>
        <v>0</v>
      </c>
      <c r="Z11" s="37"/>
      <c r="AA11" s="38"/>
      <c r="AB11" s="33"/>
      <c r="AC11" s="21" t="s">
        <v>32</v>
      </c>
      <c r="AD11" s="19">
        <f>IF(AE8&gt;30,0,IF(AE8&gt;20,83*AE8-500,0))</f>
        <v>0</v>
      </c>
      <c r="AE11" s="37"/>
      <c r="AF11" s="38"/>
    </row>
    <row r="12" spans="1:32" ht="37.5" customHeight="1" thickBot="1" x14ac:dyDescent="0.2">
      <c r="A12" s="18"/>
      <c r="B12" s="67"/>
      <c r="C12" s="73">
        <f>$Z$9*0.1</f>
        <v>1802</v>
      </c>
      <c r="D12" s="74"/>
      <c r="E12" s="73">
        <f>$AE$9*0.1</f>
        <v>1000</v>
      </c>
      <c r="F12" s="74"/>
      <c r="G12" s="73">
        <f>SUM($C$12:$F$12)</f>
        <v>2802</v>
      </c>
      <c r="H12" s="75"/>
      <c r="L12" s="33"/>
      <c r="M12" s="25" t="s">
        <v>32</v>
      </c>
      <c r="N12" s="24">
        <f>IF(O9&gt;30,0,IF(O9&gt;20,124*O8-560*O7,0))</f>
        <v>0</v>
      </c>
      <c r="O12" s="37"/>
      <c r="P12" s="38"/>
      <c r="Q12" s="33"/>
      <c r="R12" s="25" t="s">
        <v>32</v>
      </c>
      <c r="S12" s="24">
        <f>IF(T9&gt;30,0,IF(T9&gt;20,83*T8-500*T7,0))</f>
        <v>0</v>
      </c>
      <c r="T12" s="37"/>
      <c r="U12" s="38"/>
      <c r="W12" s="33"/>
      <c r="X12" s="21" t="s">
        <v>33</v>
      </c>
      <c r="Y12" s="19">
        <f>IF(Z8&gt;50,0,IF(Z8&gt;30,168*Z8-1880,0))</f>
        <v>0</v>
      </c>
      <c r="Z12" s="37"/>
      <c r="AA12" s="38"/>
      <c r="AB12" s="33"/>
      <c r="AC12" s="21" t="s">
        <v>33</v>
      </c>
      <c r="AD12" s="19">
        <f>IF(AE8&gt;50,0,IF(AE8&gt;30,103*AE8-1100,0))</f>
        <v>0</v>
      </c>
      <c r="AE12" s="37"/>
      <c r="AF12" s="38"/>
    </row>
    <row r="13" spans="1:32" ht="30" customHeight="1" x14ac:dyDescent="0.15">
      <c r="B13" s="28" t="s">
        <v>49</v>
      </c>
      <c r="L13" s="33"/>
      <c r="M13" s="25" t="s">
        <v>33</v>
      </c>
      <c r="N13" s="24">
        <f>IF(O9&gt;50,0,IF(O9&gt;30,168*O8-1880*O7,0))</f>
        <v>0</v>
      </c>
      <c r="O13" s="37"/>
      <c r="P13" s="38"/>
      <c r="Q13" s="33"/>
      <c r="R13" s="25" t="s">
        <v>33</v>
      </c>
      <c r="S13" s="24">
        <f>IF(T9&gt;50,0,IF(T9&gt;30,103*T8-1100*T7,0))</f>
        <v>0</v>
      </c>
      <c r="T13" s="37"/>
      <c r="U13" s="38"/>
      <c r="W13" s="33"/>
      <c r="X13" s="21" t="s">
        <v>34</v>
      </c>
      <c r="Y13" s="19">
        <f>IF(Z8&gt;100,0,IF(Z8&gt;50,230*Z8-4980,0))</f>
        <v>18020</v>
      </c>
      <c r="Z13" s="37"/>
      <c r="AA13" s="38"/>
      <c r="AB13" s="33"/>
      <c r="AC13" s="21" t="s">
        <v>34</v>
      </c>
      <c r="AD13" s="19">
        <f>IF(AE8&gt;100,0,IF(AE8&gt;50,119*AE8-1900,0))</f>
        <v>10000</v>
      </c>
      <c r="AE13" s="37"/>
      <c r="AF13" s="38"/>
    </row>
    <row r="14" spans="1:32" ht="30" customHeight="1" x14ac:dyDescent="0.15">
      <c r="H14" s="17"/>
      <c r="L14" s="33"/>
      <c r="M14" s="25" t="s">
        <v>34</v>
      </c>
      <c r="N14" s="24">
        <f>IF(O9&gt;100,0,IF(O9&gt;50,230*O8-4980*O7,0))</f>
        <v>0</v>
      </c>
      <c r="O14" s="37"/>
      <c r="P14" s="38"/>
      <c r="Q14" s="33"/>
      <c r="R14" s="25" t="s">
        <v>34</v>
      </c>
      <c r="S14" s="24">
        <f>IF(T9&gt;100,0,IF(T9&gt;50,119*T8-1900*T7,0))</f>
        <v>0</v>
      </c>
      <c r="T14" s="37"/>
      <c r="U14" s="38"/>
      <c r="W14" s="33"/>
      <c r="X14" s="21" t="s">
        <v>35</v>
      </c>
      <c r="Y14" s="19">
        <f>IF(Z8&gt;200,0,IF(Z8&gt;100,293*Z8-11280,0))</f>
        <v>0</v>
      </c>
      <c r="Z14" s="37"/>
      <c r="AA14" s="38"/>
      <c r="AB14" s="33"/>
      <c r="AC14" s="21" t="s">
        <v>35</v>
      </c>
      <c r="AD14" s="19">
        <f>IF(AE8&gt;200,0,IF(AE8&gt;100,136*AE8-3600,0))</f>
        <v>0</v>
      </c>
      <c r="AE14" s="37"/>
      <c r="AF14" s="38"/>
    </row>
    <row r="15" spans="1:32" ht="30" customHeight="1" x14ac:dyDescent="0.15">
      <c r="H15" s="17"/>
      <c r="L15" s="33"/>
      <c r="M15" s="25" t="s">
        <v>35</v>
      </c>
      <c r="N15" s="24">
        <f>IF(O9&gt;200,0,IF(O9&gt;100,293*O8-11280*O7,0))</f>
        <v>0</v>
      </c>
      <c r="O15" s="37"/>
      <c r="P15" s="38"/>
      <c r="Q15" s="33"/>
      <c r="R15" s="25" t="s">
        <v>35</v>
      </c>
      <c r="S15" s="24">
        <f>IF(T9&gt;200,0,IF(T9&gt;100,136*T8-3600*T7,0))</f>
        <v>0</v>
      </c>
      <c r="T15" s="37"/>
      <c r="U15" s="38"/>
      <c r="W15" s="33"/>
      <c r="X15" s="21" t="s">
        <v>36</v>
      </c>
      <c r="Y15" s="19">
        <f>IF(Z8&gt;1000,0,IF(Z8&gt;200,342*Z8-21080,0))</f>
        <v>0</v>
      </c>
      <c r="Z15" s="37"/>
      <c r="AA15" s="38"/>
      <c r="AB15" s="33"/>
      <c r="AC15" s="21" t="s">
        <v>36</v>
      </c>
      <c r="AD15" s="19">
        <f>IF(AE8&gt;500,0,IF(AE8&gt;200,159*AE8-8200,0))</f>
        <v>0</v>
      </c>
      <c r="AE15" s="37"/>
      <c r="AF15" s="38"/>
    </row>
    <row r="16" spans="1:32" ht="21" customHeight="1" x14ac:dyDescent="0.15">
      <c r="L16" s="33"/>
      <c r="M16" s="25" t="s">
        <v>36</v>
      </c>
      <c r="N16" s="24">
        <f>IF(O9&gt;1000,0,IF(O9&gt;200,342*O8-21080*O7,0))</f>
        <v>0</v>
      </c>
      <c r="O16" s="37"/>
      <c r="P16" s="38"/>
      <c r="Q16" s="33"/>
      <c r="R16" s="25" t="s">
        <v>36</v>
      </c>
      <c r="S16" s="24">
        <f>IF(T9&gt;500,0,IF(T9&gt;200,159*T8-8200*T7,0))</f>
        <v>0</v>
      </c>
      <c r="T16" s="37"/>
      <c r="U16" s="38"/>
      <c r="W16" s="34"/>
      <c r="X16" s="21" t="s">
        <v>37</v>
      </c>
      <c r="Y16" s="20">
        <f>IF(Z8&gt;1000,358*Z8-37080,0)</f>
        <v>0</v>
      </c>
      <c r="Z16" s="39"/>
      <c r="AA16" s="40"/>
      <c r="AB16" s="33"/>
      <c r="AC16" s="21" t="s">
        <v>37</v>
      </c>
      <c r="AD16" s="19">
        <f>IF(AE8&gt;1000,0,IF(AE8&gt;500,180*AE8-18700,0))</f>
        <v>0</v>
      </c>
      <c r="AE16" s="37"/>
      <c r="AF16" s="38"/>
    </row>
    <row r="17" spans="12:32" ht="21" customHeight="1" x14ac:dyDescent="0.15">
      <c r="L17" s="34"/>
      <c r="M17" s="25" t="s">
        <v>37</v>
      </c>
      <c r="N17" s="23">
        <f>IF(O9&gt;1000,358*O8-37080*O7,0)</f>
        <v>0</v>
      </c>
      <c r="O17" s="39"/>
      <c r="P17" s="40"/>
      <c r="Q17" s="33"/>
      <c r="R17" s="25" t="s">
        <v>37</v>
      </c>
      <c r="S17" s="24">
        <f>IF(T9&gt;1000,0,IF(T9&gt;500,180*T8-18700*T7,0))</f>
        <v>0</v>
      </c>
      <c r="T17" s="37"/>
      <c r="U17" s="38"/>
      <c r="AB17" s="33"/>
      <c r="AC17" s="21" t="s">
        <v>38</v>
      </c>
      <c r="AD17" s="19">
        <f>IF(AE8&gt;5000,0,IF(AE8&gt;1000,215*AE8-53700,0))</f>
        <v>0</v>
      </c>
      <c r="AE17" s="37"/>
      <c r="AF17" s="38"/>
    </row>
    <row r="18" spans="12:32" ht="21" customHeight="1" x14ac:dyDescent="0.15">
      <c r="Q18" s="33"/>
      <c r="R18" s="25" t="s">
        <v>38</v>
      </c>
      <c r="S18" s="24">
        <f>IF(T9&gt;5000,0,IF(T9&gt;1000,215*T8-53700*T7,0))</f>
        <v>0</v>
      </c>
      <c r="T18" s="37"/>
      <c r="U18" s="38"/>
      <c r="AB18" s="34"/>
      <c r="AC18" s="21" t="s">
        <v>40</v>
      </c>
      <c r="AD18" s="20">
        <f>IF(AE8&gt;5000,234*AE8-148700,0)</f>
        <v>0</v>
      </c>
      <c r="AE18" s="39"/>
      <c r="AF18" s="40"/>
    </row>
    <row r="19" spans="12:32" ht="21" customHeight="1" x14ac:dyDescent="0.15">
      <c r="Q19" s="34"/>
      <c r="R19" s="25" t="s">
        <v>40</v>
      </c>
      <c r="S19" s="23">
        <f>IF(T9&gt;5000,234*T8-148700*T7,0)</f>
        <v>0</v>
      </c>
      <c r="T19" s="39"/>
      <c r="U19" s="40"/>
    </row>
    <row r="20" spans="12:32" ht="21" customHeight="1" x14ac:dyDescent="0.15">
      <c r="W20" s="29" t="s">
        <v>39</v>
      </c>
      <c r="X20" s="29"/>
      <c r="Y20" s="29"/>
      <c r="Z20" s="29">
        <f>ROUNDDOWN(Z9*1.1,0)</f>
        <v>19822</v>
      </c>
      <c r="AA20" s="29"/>
    </row>
    <row r="21" spans="12:32" ht="21" customHeight="1" x14ac:dyDescent="0.15">
      <c r="L21" s="29" t="s">
        <v>39</v>
      </c>
      <c r="M21" s="29"/>
      <c r="N21" s="29"/>
      <c r="O21" s="41">
        <f>ROUNDDOWN($O$10*1.1,0)</f>
        <v>10450</v>
      </c>
      <c r="P21" s="41"/>
      <c r="W21" s="29" t="s">
        <v>41</v>
      </c>
      <c r="X21" s="29"/>
      <c r="Y21" s="29"/>
      <c r="Z21" s="30">
        <f>ROUNDDOWN(AE9*1.1,0)</f>
        <v>11000</v>
      </c>
      <c r="AA21" s="31"/>
    </row>
    <row r="22" spans="12:32" ht="21" customHeight="1" x14ac:dyDescent="0.15">
      <c r="L22" s="29" t="s">
        <v>41</v>
      </c>
      <c r="M22" s="29"/>
      <c r="N22" s="29"/>
      <c r="O22" s="30">
        <f>ROUNDDOWN(T10*1.1,0)</f>
        <v>6050</v>
      </c>
      <c r="P22" s="31"/>
    </row>
  </sheetData>
  <sheetProtection password="C6EF" sheet="1" selectLockedCells="1"/>
  <mergeCells count="73">
    <mergeCell ref="W5:AF5"/>
    <mergeCell ref="L8:N8"/>
    <mergeCell ref="O8:P8"/>
    <mergeCell ref="Q8:S8"/>
    <mergeCell ref="T8:U8"/>
    <mergeCell ref="L5:U5"/>
    <mergeCell ref="L6:N6"/>
    <mergeCell ref="O6:P6"/>
    <mergeCell ref="Q6:S6"/>
    <mergeCell ref="T6:U6"/>
    <mergeCell ref="W21:Y21"/>
    <mergeCell ref="Z21:AA21"/>
    <mergeCell ref="W9:W16"/>
    <mergeCell ref="Z9:AA16"/>
    <mergeCell ref="AB9:AB18"/>
    <mergeCell ref="AE9:AF18"/>
    <mergeCell ref="W20:Y20"/>
    <mergeCell ref="Z20:AA20"/>
    <mergeCell ref="W6:Y6"/>
    <mergeCell ref="Z6:AA6"/>
    <mergeCell ref="AB6:AD6"/>
    <mergeCell ref="AE6:AF6"/>
    <mergeCell ref="W8:Y8"/>
    <mergeCell ref="Z8:AA8"/>
    <mergeCell ref="AB8:AD8"/>
    <mergeCell ref="AE8:AF8"/>
    <mergeCell ref="W7:Y7"/>
    <mergeCell ref="AB7:AD7"/>
    <mergeCell ref="Z7:AA7"/>
    <mergeCell ref="AE7:AF7"/>
    <mergeCell ref="G9:H9"/>
    <mergeCell ref="B10:B12"/>
    <mergeCell ref="C10:D10"/>
    <mergeCell ref="E10:F10"/>
    <mergeCell ref="G10:H10"/>
    <mergeCell ref="C11:D11"/>
    <mergeCell ref="E11:F11"/>
    <mergeCell ref="G11:H11"/>
    <mergeCell ref="C12:D12"/>
    <mergeCell ref="E12:F12"/>
    <mergeCell ref="G12:H12"/>
    <mergeCell ref="B1:H2"/>
    <mergeCell ref="G5:H6"/>
    <mergeCell ref="D5:E6"/>
    <mergeCell ref="B7:B9"/>
    <mergeCell ref="B5:B6"/>
    <mergeCell ref="C5:C6"/>
    <mergeCell ref="F5:F6"/>
    <mergeCell ref="C9:D9"/>
    <mergeCell ref="E9:F9"/>
    <mergeCell ref="C7:D7"/>
    <mergeCell ref="E7:F7"/>
    <mergeCell ref="B4:H4"/>
    <mergeCell ref="G7:H7"/>
    <mergeCell ref="C8:D8"/>
    <mergeCell ref="E8:F8"/>
    <mergeCell ref="G8:H8"/>
    <mergeCell ref="T10:U19"/>
    <mergeCell ref="L21:N21"/>
    <mergeCell ref="O21:P21"/>
    <mergeCell ref="L7:N7"/>
    <mergeCell ref="O7:P7"/>
    <mergeCell ref="Q7:S7"/>
    <mergeCell ref="T7:U7"/>
    <mergeCell ref="L9:N9"/>
    <mergeCell ref="O9:P9"/>
    <mergeCell ref="Q9:S9"/>
    <mergeCell ref="T9:U9"/>
    <mergeCell ref="L22:N22"/>
    <mergeCell ref="O22:P22"/>
    <mergeCell ref="L10:L17"/>
    <mergeCell ref="O10:P17"/>
    <mergeCell ref="Q10:Q19"/>
  </mergeCells>
  <phoneticPr fontId="1"/>
  <dataValidations count="2">
    <dataValidation type="whole" operator="greaterThanOrEqual" allowBlank="1" showInputMessage="1" showErrorMessage="1" errorTitle="無効なデータです" error="「戸数」には１以上の整数を入力してください。" sqref="D5:E6">
      <formula1>1</formula1>
    </dataValidation>
    <dataValidation type="whole" operator="greaterThanOrEqual" allowBlank="1" showInputMessage="1" showErrorMessage="1" errorTitle="無効なデータです" error="「ご使用水量」には整数を入力してください。" sqref="G5:H6">
      <formula1>0</formula1>
    </dataValidation>
  </dataValidations>
  <printOptions horizontalCentered="1"/>
  <pageMargins left="0.70866141732283472" right="0.70866141732283472" top="0.74803149606299213" bottom="0.74803149606299213" header="0.31496062992125984" footer="0.31496062992125984"/>
  <pageSetup paperSize="9" scale="65" orientation="portrait" horizontalDpi="300" verticalDpi="300" r:id="rId1"/>
  <rowBreaks count="1" manualBreakCount="1">
    <brk id="7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topLeftCell="A19" workbookViewId="0">
      <selection activeCell="C11" sqref="C11:D11"/>
    </sheetView>
  </sheetViews>
  <sheetFormatPr defaultRowHeight="17.25" customHeight="1" x14ac:dyDescent="0.15"/>
  <cols>
    <col min="1" max="18" width="9" style="7"/>
    <col min="20" max="20" width="8.75" customWidth="1"/>
    <col min="21" max="21" width="9.75" bestFit="1" customWidth="1"/>
    <col min="22" max="22" width="9.125" customWidth="1"/>
    <col min="24" max="24" width="8.5" bestFit="1" customWidth="1"/>
    <col min="25" max="25" width="3" customWidth="1"/>
  </cols>
  <sheetData>
    <row r="1" spans="4:24" ht="17.25" customHeight="1" x14ac:dyDescent="0.15">
      <c r="D1" s="90" t="s">
        <v>23</v>
      </c>
      <c r="E1" s="84" t="s">
        <v>18</v>
      </c>
      <c r="F1" s="85"/>
      <c r="G1" s="85"/>
      <c r="H1" s="85"/>
      <c r="I1" s="85"/>
      <c r="J1" s="86"/>
      <c r="L1" s="76" t="s">
        <v>24</v>
      </c>
      <c r="M1" s="77" t="s">
        <v>17</v>
      </c>
      <c r="N1" s="77" t="s">
        <v>16</v>
      </c>
      <c r="O1" s="77">
        <v>9192</v>
      </c>
      <c r="P1" s="77"/>
      <c r="Q1" s="77" t="s">
        <v>15</v>
      </c>
      <c r="R1" s="89"/>
      <c r="S1" s="84" t="s">
        <v>3</v>
      </c>
      <c r="T1" s="85"/>
      <c r="U1" s="85"/>
      <c r="V1" s="85"/>
      <c r="W1" s="85"/>
      <c r="X1" s="86"/>
    </row>
    <row r="2" spans="4:24" ht="23.25" customHeight="1" x14ac:dyDescent="0.15">
      <c r="D2" s="81"/>
      <c r="E2" s="87" t="s">
        <v>2</v>
      </c>
      <c r="F2" s="88"/>
      <c r="G2" s="1" t="s">
        <v>5</v>
      </c>
      <c r="H2" s="1" t="s">
        <v>6</v>
      </c>
      <c r="I2" s="1" t="s">
        <v>7</v>
      </c>
      <c r="J2" s="2" t="s">
        <v>8</v>
      </c>
      <c r="L2" s="77"/>
      <c r="M2" s="77"/>
      <c r="N2" s="77"/>
      <c r="O2" s="7" t="s">
        <v>14</v>
      </c>
      <c r="P2" s="7" t="s">
        <v>13</v>
      </c>
      <c r="Q2" s="7" t="s">
        <v>14</v>
      </c>
      <c r="R2" s="7" t="s">
        <v>13</v>
      </c>
      <c r="S2" s="87" t="s">
        <v>2</v>
      </c>
      <c r="T2" s="88"/>
      <c r="U2" s="1" t="s">
        <v>5</v>
      </c>
      <c r="V2" s="1" t="s">
        <v>6</v>
      </c>
      <c r="W2" s="1" t="s">
        <v>7</v>
      </c>
      <c r="X2" s="2" t="s">
        <v>8</v>
      </c>
    </row>
    <row r="3" spans="4:24" ht="23.25" customHeight="1" x14ac:dyDescent="0.15">
      <c r="D3" s="7" t="e">
        <f>AND($E3&lt;=#REF!,#REF!&lt;=data!$F3)</f>
        <v>#REF!</v>
      </c>
      <c r="E3" s="8">
        <v>0</v>
      </c>
      <c r="F3" s="1">
        <v>10</v>
      </c>
      <c r="G3" s="1">
        <v>0</v>
      </c>
      <c r="H3" s="1">
        <v>-950</v>
      </c>
      <c r="I3" s="78" t="s">
        <v>21</v>
      </c>
      <c r="J3" s="79"/>
      <c r="L3" s="7" t="e">
        <f>AND($S3&lt;=#REF!,#REF!&lt;=data!$T3)</f>
        <v>#REF!</v>
      </c>
      <c r="M3" s="7" t="e">
        <f>AND($S3&lt;=#REF!,#REF!&lt;=data!$T3)</f>
        <v>#REF!</v>
      </c>
      <c r="N3" s="7" t="e">
        <f>AND($S3&lt;=共同住宅!#REF!,共同住宅!#REF!&lt;=data!$T3)</f>
        <v>#REF!</v>
      </c>
      <c r="O3" s="7" t="e">
        <f>AND($S3&lt;=#REF!,#REF!&lt;=data!$T3)</f>
        <v>#REF!</v>
      </c>
      <c r="P3" s="7" t="e">
        <f>AND($S3&lt;=#REF!,#REF!&lt;=data!$T3)</f>
        <v>#REF!</v>
      </c>
      <c r="Q3" s="7" t="e">
        <f>AND($S3&lt;=#REF!,#REF!&lt;=data!$T3)</f>
        <v>#REF!</v>
      </c>
      <c r="R3" s="7" t="e">
        <f>AND($S3&lt;=#REF!,#REF!&lt;=data!$T3)</f>
        <v>#REF!</v>
      </c>
      <c r="S3" s="8">
        <v>0</v>
      </c>
      <c r="T3" s="1">
        <v>10</v>
      </c>
      <c r="U3" s="1">
        <v>0</v>
      </c>
      <c r="V3" s="1">
        <v>-950</v>
      </c>
      <c r="W3" s="1">
        <v>0</v>
      </c>
      <c r="X3" s="2">
        <v>-550</v>
      </c>
    </row>
    <row r="4" spans="4:24" ht="30" customHeight="1" x14ac:dyDescent="0.15">
      <c r="D4" s="7" t="e">
        <f>AND($E4&lt;=#REF!,#REF!&lt;=data!$F4)</f>
        <v>#REF!</v>
      </c>
      <c r="E4" s="8">
        <v>11</v>
      </c>
      <c r="F4" s="1">
        <v>30</v>
      </c>
      <c r="G4" s="5">
        <v>209</v>
      </c>
      <c r="H4" s="1">
        <v>1140</v>
      </c>
      <c r="I4" s="80"/>
      <c r="J4" s="81"/>
      <c r="L4" s="7" t="e">
        <f>AND($S4&lt;=#REF!,#REF!&lt;=data!$T4)</f>
        <v>#REF!</v>
      </c>
      <c r="M4" s="7" t="e">
        <f>AND($S4&lt;=#REF!,#REF!&lt;=data!$T4)</f>
        <v>#REF!</v>
      </c>
      <c r="N4" s="7" t="e">
        <f>AND($S4&lt;=共同住宅!#REF!,共同住宅!#REF!&lt;=data!$T4)</f>
        <v>#REF!</v>
      </c>
      <c r="O4" s="7" t="e">
        <f>AND($S4&lt;=#REF!,#REF!&lt;=data!$T4)</f>
        <v>#REF!</v>
      </c>
      <c r="P4" s="7" t="e">
        <f>AND($S4&lt;=#REF!,#REF!&lt;=data!$T4)</f>
        <v>#REF!</v>
      </c>
      <c r="Q4" s="7" t="e">
        <f>AND($S4&lt;=#REF!,#REF!&lt;=data!$T4)</f>
        <v>#REF!</v>
      </c>
      <c r="R4" s="7" t="e">
        <f>AND($S4&lt;=#REF!,#REF!&lt;=data!$T4)</f>
        <v>#REF!</v>
      </c>
      <c r="S4" s="8">
        <v>11</v>
      </c>
      <c r="T4" s="1">
        <v>20</v>
      </c>
      <c r="U4" s="5">
        <v>97</v>
      </c>
      <c r="V4" s="1">
        <v>20</v>
      </c>
      <c r="W4" s="1">
        <v>61</v>
      </c>
      <c r="X4" s="2">
        <v>60</v>
      </c>
    </row>
    <row r="5" spans="4:24" ht="30" customHeight="1" x14ac:dyDescent="0.15">
      <c r="D5" s="7" t="e">
        <f>AND($E5&lt;=#REF!,#REF!&lt;=data!$F5)</f>
        <v>#REF!</v>
      </c>
      <c r="E5" s="8">
        <v>31</v>
      </c>
      <c r="F5" s="1">
        <v>50</v>
      </c>
      <c r="G5" s="5">
        <v>285</v>
      </c>
      <c r="H5" s="1">
        <v>3420</v>
      </c>
      <c r="I5" s="80"/>
      <c r="J5" s="81"/>
      <c r="L5" s="7" t="e">
        <f>AND($S5&lt;=#REF!,#REF!&lt;=data!$T5)</f>
        <v>#REF!</v>
      </c>
      <c r="M5" s="7" t="e">
        <f>AND($S5&lt;=#REF!,#REF!&lt;=data!$T5)</f>
        <v>#REF!</v>
      </c>
      <c r="N5" s="7" t="e">
        <f>AND($S5&lt;=共同住宅!#REF!,共同住宅!#REF!&lt;=data!$T5)</f>
        <v>#REF!</v>
      </c>
      <c r="O5" s="7" t="e">
        <f>AND($S5&lt;=#REF!,#REF!&lt;=data!$T5)</f>
        <v>#REF!</v>
      </c>
      <c r="P5" s="7" t="e">
        <f>AND($S5&lt;=#REF!,#REF!&lt;=data!$T5)</f>
        <v>#REF!</v>
      </c>
      <c r="Q5" s="7" t="e">
        <f>AND($S5&lt;=#REF!,#REF!&lt;=data!$T5)</f>
        <v>#REF!</v>
      </c>
      <c r="R5" s="7" t="e">
        <f>AND($S5&lt;=#REF!,#REF!&lt;=data!$T5)</f>
        <v>#REF!</v>
      </c>
      <c r="S5" s="8">
        <v>21</v>
      </c>
      <c r="T5" s="1">
        <v>30</v>
      </c>
      <c r="U5" s="5">
        <v>124</v>
      </c>
      <c r="V5" s="1">
        <v>560</v>
      </c>
      <c r="W5" s="1">
        <v>83</v>
      </c>
      <c r="X5" s="2">
        <v>500</v>
      </c>
    </row>
    <row r="6" spans="4:24" ht="30" customHeight="1" x14ac:dyDescent="0.15">
      <c r="D6" s="7" t="e">
        <f>AND($E6&lt;=#REF!,#REF!&lt;=data!$F6)</f>
        <v>#REF!</v>
      </c>
      <c r="E6" s="8">
        <v>51</v>
      </c>
      <c r="F6" s="1">
        <v>999999999999</v>
      </c>
      <c r="G6" s="5">
        <v>368</v>
      </c>
      <c r="H6" s="1">
        <v>7570</v>
      </c>
      <c r="I6" s="82"/>
      <c r="J6" s="83"/>
      <c r="L6" s="7" t="e">
        <f>AND($S6&lt;=#REF!,#REF!&lt;=data!$T6)</f>
        <v>#REF!</v>
      </c>
      <c r="M6" s="7" t="e">
        <f>AND($S6&lt;=#REF!,#REF!&lt;=data!$T6)</f>
        <v>#REF!</v>
      </c>
      <c r="N6" s="7" t="e">
        <f>AND($S6&lt;=共同住宅!#REF!,共同住宅!#REF!&lt;=data!$T6)</f>
        <v>#REF!</v>
      </c>
      <c r="O6" s="7" t="e">
        <f>AND($S6&lt;=#REF!,#REF!&lt;=data!$T6)</f>
        <v>#REF!</v>
      </c>
      <c r="P6" s="7" t="e">
        <f>AND($S6&lt;=#REF!,#REF!&lt;=data!$T6)</f>
        <v>#REF!</v>
      </c>
      <c r="Q6" s="7" t="e">
        <f>AND($S6&lt;=#REF!,#REF!&lt;=data!$T6)</f>
        <v>#REF!</v>
      </c>
      <c r="R6" s="7" t="e">
        <f>AND($S6&lt;=#REF!,#REF!&lt;=data!$T6)</f>
        <v>#REF!</v>
      </c>
      <c r="S6" s="8">
        <v>31</v>
      </c>
      <c r="T6" s="1">
        <v>50</v>
      </c>
      <c r="U6" s="5">
        <v>168</v>
      </c>
      <c r="V6" s="1">
        <v>1880</v>
      </c>
      <c r="W6" s="1">
        <v>103</v>
      </c>
      <c r="X6" s="2">
        <v>1100</v>
      </c>
    </row>
    <row r="7" spans="4:24" ht="30" customHeight="1" x14ac:dyDescent="0.15">
      <c r="E7" s="8"/>
      <c r="F7" s="1"/>
      <c r="G7" s="5"/>
      <c r="H7" s="1"/>
      <c r="I7" s="1"/>
      <c r="J7" s="2"/>
      <c r="L7" s="7" t="e">
        <f>AND($S7&lt;=#REF!,#REF!&lt;=data!$T7)</f>
        <v>#REF!</v>
      </c>
      <c r="M7" s="7" t="e">
        <f>AND($S7&lt;=#REF!,#REF!&lt;=data!$T7)</f>
        <v>#REF!</v>
      </c>
      <c r="N7" s="7" t="e">
        <f>AND($S7&lt;=共同住宅!#REF!,共同住宅!#REF!&lt;=data!$T7)</f>
        <v>#REF!</v>
      </c>
      <c r="O7" s="7" t="e">
        <f>AND($S7&lt;=#REF!,#REF!&lt;=data!$T7)</f>
        <v>#REF!</v>
      </c>
      <c r="P7" s="7" t="e">
        <f>AND($S7&lt;=#REF!,#REF!&lt;=data!$T7)</f>
        <v>#REF!</v>
      </c>
      <c r="Q7" s="7" t="e">
        <f>AND($S7&lt;=#REF!,#REF!&lt;=data!$T7)</f>
        <v>#REF!</v>
      </c>
      <c r="R7" s="7" t="e">
        <f>AND($S7&lt;=#REF!,#REF!&lt;=data!$T7)</f>
        <v>#REF!</v>
      </c>
      <c r="S7" s="8">
        <v>51</v>
      </c>
      <c r="T7" s="1">
        <v>100</v>
      </c>
      <c r="U7" s="5">
        <v>230</v>
      </c>
      <c r="V7" s="1">
        <v>4980</v>
      </c>
      <c r="W7" s="1">
        <v>119</v>
      </c>
      <c r="X7" s="2">
        <v>1900</v>
      </c>
    </row>
    <row r="8" spans="4:24" ht="30" customHeight="1" x14ac:dyDescent="0.15">
      <c r="E8" s="8"/>
      <c r="F8" s="1"/>
      <c r="G8" s="5"/>
      <c r="H8" s="1"/>
      <c r="I8" s="1"/>
      <c r="J8" s="2"/>
      <c r="L8" s="7" t="e">
        <f>AND($S8&lt;=#REF!,#REF!&lt;=data!$T8)</f>
        <v>#REF!</v>
      </c>
      <c r="M8" s="7" t="e">
        <f>AND($S8&lt;=#REF!,#REF!&lt;=data!$T8)</f>
        <v>#REF!</v>
      </c>
      <c r="N8" s="7" t="e">
        <f>AND($S8&lt;=共同住宅!#REF!,共同住宅!#REF!&lt;=data!$T8)</f>
        <v>#REF!</v>
      </c>
      <c r="O8" s="7" t="e">
        <f>AND($S8&lt;=#REF!,#REF!&lt;=data!$T8)</f>
        <v>#REF!</v>
      </c>
      <c r="P8" s="7" t="e">
        <f>AND($S8&lt;=#REF!,#REF!&lt;=data!$T8)</f>
        <v>#REF!</v>
      </c>
      <c r="Q8" s="7" t="e">
        <f>AND($S8&lt;=#REF!,#REF!&lt;=data!$T8)</f>
        <v>#REF!</v>
      </c>
      <c r="R8" s="7" t="e">
        <f>AND($S8&lt;=#REF!,#REF!&lt;=data!$T8)</f>
        <v>#REF!</v>
      </c>
      <c r="S8" s="8">
        <v>101</v>
      </c>
      <c r="T8" s="1">
        <v>200</v>
      </c>
      <c r="U8" s="5">
        <v>293</v>
      </c>
      <c r="V8" s="1">
        <v>11280</v>
      </c>
      <c r="W8" s="1">
        <v>136</v>
      </c>
      <c r="X8" s="2">
        <v>3600</v>
      </c>
    </row>
    <row r="9" spans="4:24" ht="30" customHeight="1" x14ac:dyDescent="0.15">
      <c r="E9" s="8"/>
      <c r="F9" s="1"/>
      <c r="G9" s="5"/>
      <c r="H9" s="1"/>
      <c r="I9" s="1"/>
      <c r="J9" s="2"/>
      <c r="L9" s="7" t="e">
        <f>AND($S9&lt;=#REF!,#REF!&lt;=data!$T9)</f>
        <v>#REF!</v>
      </c>
      <c r="M9" s="7" t="e">
        <f>AND($S9&lt;=#REF!,#REF!&lt;=data!$T9)</f>
        <v>#REF!</v>
      </c>
      <c r="N9" s="7" t="e">
        <f>AND($S9&lt;=共同住宅!#REF!,共同住宅!#REF!&lt;=data!$T9)</f>
        <v>#REF!</v>
      </c>
      <c r="O9" s="7" t="e">
        <f>AND($S9&lt;=#REF!,#REF!&lt;=data!$T9)</f>
        <v>#REF!</v>
      </c>
      <c r="P9" s="7" t="e">
        <f>AND($S9&lt;=#REF!,#REF!&lt;=data!$T9)</f>
        <v>#REF!</v>
      </c>
      <c r="Q9" s="7" t="e">
        <f>AND($S9&lt;=#REF!,#REF!&lt;=data!$T9)</f>
        <v>#REF!</v>
      </c>
      <c r="R9" s="7" t="e">
        <f>AND($S9&lt;=#REF!,#REF!&lt;=data!$T9)</f>
        <v>#REF!</v>
      </c>
      <c r="S9" s="8">
        <v>201</v>
      </c>
      <c r="T9" s="1">
        <v>500</v>
      </c>
      <c r="U9" s="5">
        <v>342</v>
      </c>
      <c r="V9" s="1">
        <v>21080</v>
      </c>
      <c r="W9" s="1">
        <v>159</v>
      </c>
      <c r="X9" s="2">
        <v>8200</v>
      </c>
    </row>
    <row r="10" spans="4:24" ht="30" customHeight="1" x14ac:dyDescent="0.15">
      <c r="D10" s="7" t="s">
        <v>26</v>
      </c>
      <c r="E10" s="91" t="s">
        <v>25</v>
      </c>
      <c r="F10" s="92"/>
      <c r="G10" s="92"/>
      <c r="H10" s="92"/>
      <c r="I10" s="92"/>
      <c r="J10" s="93"/>
      <c r="L10" s="7" t="e">
        <f>AND($S10&lt;=#REF!,#REF!&lt;=data!$T10)</f>
        <v>#REF!</v>
      </c>
      <c r="M10" s="7" t="e">
        <f>AND($S10&lt;=#REF!,#REF!&lt;=data!$T10)</f>
        <v>#REF!</v>
      </c>
      <c r="N10" s="7" t="e">
        <f>AND($S10&lt;=共同住宅!#REF!,共同住宅!#REF!&lt;=data!$T10)</f>
        <v>#REF!</v>
      </c>
      <c r="O10" s="7" t="e">
        <f>AND($S10&lt;=#REF!,#REF!&lt;=data!$T10)</f>
        <v>#REF!</v>
      </c>
      <c r="P10" s="7" t="e">
        <f>AND($S10&lt;=#REF!,#REF!&lt;=data!$T10)</f>
        <v>#REF!</v>
      </c>
      <c r="Q10" s="7" t="e">
        <f>AND($S10&lt;=#REF!,#REF!&lt;=data!$T10)</f>
        <v>#REF!</v>
      </c>
      <c r="R10" s="7" t="e">
        <f>AND($S10&lt;=#REF!,#REF!&lt;=data!$T10)</f>
        <v>#REF!</v>
      </c>
      <c r="S10" s="8">
        <v>501</v>
      </c>
      <c r="T10" s="1">
        <v>1000</v>
      </c>
      <c r="U10" s="5">
        <v>342</v>
      </c>
      <c r="V10" s="1">
        <v>21080</v>
      </c>
      <c r="W10" s="1">
        <v>180</v>
      </c>
      <c r="X10" s="2">
        <v>18700</v>
      </c>
    </row>
    <row r="11" spans="4:24" ht="30" customHeight="1" x14ac:dyDescent="0.15">
      <c r="D11" s="7" t="e">
        <f>AND($E11&lt;=#REF!,#REF!&lt;=data!$F11)</f>
        <v>#REF!</v>
      </c>
      <c r="E11" s="8">
        <v>0</v>
      </c>
      <c r="F11" s="1">
        <v>10</v>
      </c>
      <c r="G11" s="5">
        <v>0</v>
      </c>
      <c r="H11" s="1">
        <v>-950</v>
      </c>
      <c r="I11" s="1">
        <v>0</v>
      </c>
      <c r="J11" s="2">
        <v>-550</v>
      </c>
      <c r="L11" s="7" t="e">
        <f>AND($S11&lt;=#REF!,#REF!&lt;=data!$T11)</f>
        <v>#REF!</v>
      </c>
      <c r="M11" s="7" t="e">
        <f>AND($S11&lt;=#REF!,#REF!&lt;=data!$T11)</f>
        <v>#REF!</v>
      </c>
      <c r="N11" s="7" t="e">
        <f>AND($S11&lt;=共同住宅!#REF!,共同住宅!#REF!&lt;=data!$T11)</f>
        <v>#REF!</v>
      </c>
      <c r="O11" s="7" t="e">
        <f>AND($S11&lt;=#REF!,#REF!&lt;=data!$T11)</f>
        <v>#REF!</v>
      </c>
      <c r="P11" s="7" t="e">
        <f>AND($S11&lt;=#REF!,#REF!&lt;=data!$T11)</f>
        <v>#REF!</v>
      </c>
      <c r="Q11" s="7" t="e">
        <f>AND($S11&lt;=#REF!,#REF!&lt;=data!$T11)</f>
        <v>#REF!</v>
      </c>
      <c r="R11" s="7" t="e">
        <f>AND($S11&lt;=#REF!,#REF!&lt;=data!$T11)</f>
        <v>#REF!</v>
      </c>
      <c r="S11" s="8">
        <v>1001</v>
      </c>
      <c r="T11" s="1">
        <v>5000</v>
      </c>
      <c r="U11" s="5">
        <v>368</v>
      </c>
      <c r="V11" s="1">
        <v>47080</v>
      </c>
      <c r="W11" s="1">
        <v>215</v>
      </c>
      <c r="X11" s="2">
        <v>53700</v>
      </c>
    </row>
    <row r="12" spans="4:24" ht="30" customHeight="1" thickBot="1" x14ac:dyDescent="0.2">
      <c r="D12" s="7" t="e">
        <f>AND($E12&lt;=#REF!,#REF!&lt;=data!$F12)</f>
        <v>#REF!</v>
      </c>
      <c r="E12" s="9">
        <v>11</v>
      </c>
      <c r="F12" s="3">
        <v>9999999999999</v>
      </c>
      <c r="G12" s="10">
        <v>58</v>
      </c>
      <c r="H12" s="3">
        <v>-370</v>
      </c>
      <c r="I12" s="3">
        <v>18</v>
      </c>
      <c r="J12" s="4">
        <v>-370</v>
      </c>
      <c r="L12" s="7" t="e">
        <f>AND($S12&lt;=#REF!,#REF!&lt;=data!$T12)</f>
        <v>#REF!</v>
      </c>
      <c r="M12" s="7" t="e">
        <f>AND($S12&lt;=#REF!,#REF!&lt;=data!$T12)</f>
        <v>#REF!</v>
      </c>
      <c r="N12" s="7" t="e">
        <f>AND($S12&lt;=共同住宅!#REF!,共同住宅!#REF!&lt;=data!$T12)</f>
        <v>#REF!</v>
      </c>
      <c r="O12" s="7" t="e">
        <f>AND($S12&lt;=#REF!,#REF!&lt;=data!$T12)</f>
        <v>#REF!</v>
      </c>
      <c r="P12" s="7" t="e">
        <f>AND($S12&lt;=#REF!,#REF!&lt;=data!$T12)</f>
        <v>#REF!</v>
      </c>
      <c r="Q12" s="7" t="e">
        <f>AND($S12&lt;=#REF!,#REF!&lt;=data!$T12)</f>
        <v>#REF!</v>
      </c>
      <c r="R12" s="7" t="e">
        <f>AND($S12&lt;=#REF!,#REF!&lt;=data!$T12)</f>
        <v>#REF!</v>
      </c>
      <c r="S12" s="9">
        <v>5001</v>
      </c>
      <c r="T12" s="3">
        <v>9.9999999999999904E+16</v>
      </c>
      <c r="U12" s="10">
        <v>368</v>
      </c>
      <c r="V12" s="3">
        <v>47080</v>
      </c>
      <c r="W12" s="3">
        <v>234</v>
      </c>
      <c r="X12" s="4">
        <v>148700</v>
      </c>
    </row>
    <row r="13" spans="4:24" ht="18.75" customHeight="1" thickBot="1" x14ac:dyDescent="0.2">
      <c r="I13" s="77"/>
      <c r="J13" s="77"/>
      <c r="K13" s="77"/>
      <c r="L13" s="77"/>
      <c r="M13" s="77"/>
      <c r="N13" s="77"/>
      <c r="O13" s="77"/>
      <c r="P13" s="77"/>
      <c r="Q13" s="77"/>
      <c r="R13" s="77"/>
      <c r="S13" s="77"/>
      <c r="T13" s="77"/>
      <c r="U13" s="77"/>
      <c r="V13" s="77"/>
      <c r="W13" s="77"/>
      <c r="X13" s="77"/>
    </row>
    <row r="14" spans="4:24" ht="17.25" customHeight="1" x14ac:dyDescent="0.15">
      <c r="D14" s="90" t="s">
        <v>23</v>
      </c>
      <c r="E14" s="84" t="s">
        <v>19</v>
      </c>
      <c r="F14" s="85"/>
      <c r="G14" s="85"/>
      <c r="H14" s="85"/>
      <c r="I14" s="85"/>
      <c r="J14" s="86"/>
      <c r="L14" s="76" t="s">
        <v>24</v>
      </c>
      <c r="M14" s="77" t="s">
        <v>17</v>
      </c>
      <c r="N14" s="77" t="s">
        <v>16</v>
      </c>
      <c r="O14" s="77">
        <v>9192</v>
      </c>
      <c r="P14" s="77"/>
      <c r="Q14" s="77" t="s">
        <v>15</v>
      </c>
      <c r="R14" s="89"/>
      <c r="S14" s="84" t="s">
        <v>4</v>
      </c>
      <c r="T14" s="85"/>
      <c r="U14" s="85"/>
      <c r="V14" s="85"/>
      <c r="W14" s="85"/>
      <c r="X14" s="86"/>
    </row>
    <row r="15" spans="4:24" ht="17.25" customHeight="1" x14ac:dyDescent="0.15">
      <c r="D15" s="81"/>
      <c r="E15" s="87" t="s">
        <v>2</v>
      </c>
      <c r="F15" s="88"/>
      <c r="G15" s="1" t="s">
        <v>5</v>
      </c>
      <c r="H15" s="1" t="s">
        <v>6</v>
      </c>
      <c r="I15" s="1" t="s">
        <v>7</v>
      </c>
      <c r="J15" s="2" t="s">
        <v>8</v>
      </c>
      <c r="L15" s="77"/>
      <c r="M15" s="77"/>
      <c r="N15" s="77"/>
      <c r="O15" s="7" t="s">
        <v>14</v>
      </c>
      <c r="P15" s="7" t="s">
        <v>13</v>
      </c>
      <c r="Q15" s="7" t="s">
        <v>14</v>
      </c>
      <c r="R15" s="7" t="s">
        <v>13</v>
      </c>
      <c r="S15" s="11" t="s">
        <v>2</v>
      </c>
      <c r="T15" s="6"/>
      <c r="U15" s="1" t="s">
        <v>5</v>
      </c>
      <c r="V15" s="1" t="s">
        <v>6</v>
      </c>
      <c r="W15" s="1" t="s">
        <v>7</v>
      </c>
      <c r="X15" s="2" t="s">
        <v>8</v>
      </c>
    </row>
    <row r="16" spans="4:24" ht="17.25" customHeight="1" x14ac:dyDescent="0.15">
      <c r="D16" s="7" t="e">
        <f>IF($E$16=#REF!,TRUE,FALSE)</f>
        <v>#REF!</v>
      </c>
      <c r="E16" s="8">
        <v>0</v>
      </c>
      <c r="F16" s="1"/>
      <c r="G16" s="1">
        <v>0</v>
      </c>
      <c r="H16" s="1">
        <v>-850</v>
      </c>
      <c r="I16" s="78" t="s">
        <v>22</v>
      </c>
      <c r="J16" s="79"/>
      <c r="L16" s="7" t="e">
        <f>IF($S$16=#REF!,TRUE,FALSE)</f>
        <v>#REF!</v>
      </c>
      <c r="M16" s="7" t="e">
        <f>IF($S$16=#REF!,TRUE,FALSE)</f>
        <v>#REF!</v>
      </c>
      <c r="N16" s="7" t="e">
        <f>IF($S$16=共同住宅!#REF!,TRUE,FALSE)</f>
        <v>#REF!</v>
      </c>
      <c r="O16" s="7" t="e">
        <f>IF($S$16=#REF!,TRUE,FALSE)</f>
        <v>#REF!</v>
      </c>
      <c r="P16" s="7" t="e">
        <f>IF($S$16=#REF!,TRUE,FALSE)</f>
        <v>#REF!</v>
      </c>
      <c r="Q16" s="7" t="e">
        <f>IF($S$16=#REF!,TRUE,FALSE)</f>
        <v>#REF!</v>
      </c>
      <c r="R16" s="7" t="e">
        <f>IF($S$16=#REF!,TRUE,FALSE)</f>
        <v>#REF!</v>
      </c>
      <c r="S16" s="11">
        <v>0</v>
      </c>
      <c r="T16" s="6"/>
      <c r="U16" s="5">
        <v>0</v>
      </c>
      <c r="V16" s="1">
        <v>-850</v>
      </c>
      <c r="W16" s="1">
        <v>0</v>
      </c>
      <c r="X16" s="2">
        <v>-550</v>
      </c>
    </row>
    <row r="17" spans="4:24" ht="17.25" customHeight="1" x14ac:dyDescent="0.15">
      <c r="D17" s="7" t="e">
        <f>AND($E17&lt;=#REF!,#REF!&lt;=data!$F17)</f>
        <v>#REF!</v>
      </c>
      <c r="E17" s="8">
        <v>1</v>
      </c>
      <c r="F17" s="1">
        <v>10</v>
      </c>
      <c r="G17" s="5">
        <v>10</v>
      </c>
      <c r="H17" s="1">
        <v>-850</v>
      </c>
      <c r="I17" s="80"/>
      <c r="J17" s="81"/>
      <c r="L17" s="7" t="e">
        <f>AND($S17&lt;=#REF!,#REF!&lt;=data!$T17)</f>
        <v>#REF!</v>
      </c>
      <c r="M17" s="7" t="e">
        <f>AND($S17&lt;=#REF!,#REF!&lt;=data!$T17)</f>
        <v>#REF!</v>
      </c>
      <c r="N17" s="7" t="e">
        <f>AND($S17&lt;=共同住宅!#REF!,共同住宅!#REF!&lt;=data!$T17)</f>
        <v>#REF!</v>
      </c>
      <c r="O17" s="7" t="e">
        <f>AND($S17&lt;=#REF!,#REF!&lt;=data!$T17)</f>
        <v>#REF!</v>
      </c>
      <c r="P17" s="7" t="e">
        <f>AND($S17&lt;=#REF!,#REF!&lt;=data!$T17)</f>
        <v>#REF!</v>
      </c>
      <c r="Q17" s="7" t="e">
        <f>AND($S17&lt;=#REF!,#REF!&lt;=data!$T17)</f>
        <v>#REF!</v>
      </c>
      <c r="R17" s="7" t="e">
        <f>AND($S17&lt;=#REF!,#REF!&lt;=data!$T17)</f>
        <v>#REF!</v>
      </c>
      <c r="S17" s="8">
        <v>1</v>
      </c>
      <c r="T17" s="1">
        <v>10</v>
      </c>
      <c r="U17" s="1">
        <v>10</v>
      </c>
      <c r="V17" s="1">
        <v>-850</v>
      </c>
      <c r="W17" s="1">
        <v>0</v>
      </c>
      <c r="X17" s="2">
        <v>-550</v>
      </c>
    </row>
    <row r="18" spans="4:24" ht="17.25" customHeight="1" x14ac:dyDescent="0.15">
      <c r="D18" s="7" t="e">
        <f>AND($E18&lt;=#REF!,#REF!&lt;=data!$F18)</f>
        <v>#REF!</v>
      </c>
      <c r="E18" s="8">
        <v>11</v>
      </c>
      <c r="F18" s="1">
        <v>30</v>
      </c>
      <c r="G18" s="5">
        <v>209</v>
      </c>
      <c r="H18" s="1">
        <v>1140</v>
      </c>
      <c r="I18" s="80"/>
      <c r="J18" s="81"/>
      <c r="L18" s="7" t="e">
        <f>AND($S18&lt;=#REF!,#REF!&lt;=data!$T18)</f>
        <v>#REF!</v>
      </c>
      <c r="M18" s="7" t="e">
        <f>AND($S18&lt;=#REF!,#REF!&lt;=data!$T18)</f>
        <v>#REF!</v>
      </c>
      <c r="N18" s="7" t="e">
        <f>AND($S18&lt;=共同住宅!#REF!,共同住宅!#REF!&lt;=data!$T18)</f>
        <v>#REF!</v>
      </c>
      <c r="O18" s="7" t="e">
        <f>AND($S18&lt;=#REF!,#REF!&lt;=data!$T18)</f>
        <v>#REF!</v>
      </c>
      <c r="P18" s="7" t="e">
        <f>AND($S18&lt;=#REF!,#REF!&lt;=data!$T18)</f>
        <v>#REF!</v>
      </c>
      <c r="Q18" s="7" t="e">
        <f>AND($S18&lt;=#REF!,#REF!&lt;=data!$T18)</f>
        <v>#REF!</v>
      </c>
      <c r="R18" s="7" t="e">
        <f>AND($S18&lt;=#REF!,#REF!&lt;=data!$T18)</f>
        <v>#REF!</v>
      </c>
      <c r="S18" s="8">
        <v>11</v>
      </c>
      <c r="T18" s="1">
        <v>20</v>
      </c>
      <c r="U18" s="5">
        <v>97</v>
      </c>
      <c r="V18" s="1">
        <v>20</v>
      </c>
      <c r="W18" s="1">
        <v>61</v>
      </c>
      <c r="X18" s="2">
        <v>60</v>
      </c>
    </row>
    <row r="19" spans="4:24" ht="17.25" customHeight="1" x14ac:dyDescent="0.15">
      <c r="D19" s="7" t="e">
        <f>AND($E19&lt;=#REF!,#REF!&lt;=data!$F19)</f>
        <v>#REF!</v>
      </c>
      <c r="E19" s="8">
        <v>31</v>
      </c>
      <c r="F19" s="1">
        <v>50</v>
      </c>
      <c r="G19" s="5">
        <v>285</v>
      </c>
      <c r="H19" s="1">
        <v>3420</v>
      </c>
      <c r="I19" s="80"/>
      <c r="J19" s="81"/>
      <c r="L19" s="7" t="e">
        <f>AND($S19&lt;=#REF!,#REF!&lt;=data!$T19)</f>
        <v>#REF!</v>
      </c>
      <c r="M19" s="7" t="e">
        <f>AND($S19&lt;=#REF!,#REF!&lt;=data!$T19)</f>
        <v>#REF!</v>
      </c>
      <c r="N19" s="7" t="e">
        <f>AND($S19&lt;=共同住宅!#REF!,共同住宅!#REF!&lt;=data!$T19)</f>
        <v>#REF!</v>
      </c>
      <c r="O19" s="7" t="e">
        <f>AND($S19&lt;=#REF!,#REF!&lt;=data!$T19)</f>
        <v>#REF!</v>
      </c>
      <c r="P19" s="7" t="e">
        <f>AND($S19&lt;=#REF!,#REF!&lt;=data!$T19)</f>
        <v>#REF!</v>
      </c>
      <c r="Q19" s="7" t="e">
        <f>AND($S19&lt;=#REF!,#REF!&lt;=data!$T19)</f>
        <v>#REF!</v>
      </c>
      <c r="R19" s="7" t="e">
        <f>AND($S19&lt;=#REF!,#REF!&lt;=data!$T19)</f>
        <v>#REF!</v>
      </c>
      <c r="S19" s="8">
        <v>21</v>
      </c>
      <c r="T19" s="1">
        <v>30</v>
      </c>
      <c r="U19" s="5">
        <v>124</v>
      </c>
      <c r="V19" s="1">
        <v>560</v>
      </c>
      <c r="W19" s="1">
        <v>83</v>
      </c>
      <c r="X19" s="2">
        <v>500</v>
      </c>
    </row>
    <row r="20" spans="4:24" ht="17.25" customHeight="1" x14ac:dyDescent="0.15">
      <c r="D20" s="7" t="e">
        <f>AND($E20&lt;=#REF!,#REF!&lt;=data!$F20)</f>
        <v>#REF!</v>
      </c>
      <c r="E20" s="8">
        <v>51</v>
      </c>
      <c r="F20" s="1">
        <v>999999999999</v>
      </c>
      <c r="G20" s="5">
        <v>358</v>
      </c>
      <c r="H20" s="1">
        <v>7070</v>
      </c>
      <c r="I20" s="82"/>
      <c r="J20" s="83"/>
      <c r="L20" s="7" t="e">
        <f>AND($S20&lt;=#REF!,#REF!&lt;=data!$T20)</f>
        <v>#REF!</v>
      </c>
      <c r="M20" s="7" t="e">
        <f>AND($S20&lt;=#REF!,#REF!&lt;=data!$T20)</f>
        <v>#REF!</v>
      </c>
      <c r="N20" s="7" t="e">
        <f>AND($S20&lt;=共同住宅!#REF!,共同住宅!#REF!&lt;=data!$T20)</f>
        <v>#REF!</v>
      </c>
      <c r="O20" s="7" t="e">
        <f>AND($S20&lt;=#REF!,#REF!&lt;=data!$T20)</f>
        <v>#REF!</v>
      </c>
      <c r="P20" s="7" t="e">
        <f>AND($S20&lt;=#REF!,#REF!&lt;=data!$T20)</f>
        <v>#REF!</v>
      </c>
      <c r="Q20" s="7" t="e">
        <f>AND($S20&lt;=#REF!,#REF!&lt;=data!$T20)</f>
        <v>#REF!</v>
      </c>
      <c r="R20" s="7" t="e">
        <f>AND($S20&lt;=#REF!,#REF!&lt;=data!$T20)</f>
        <v>#REF!</v>
      </c>
      <c r="S20" s="8">
        <v>31</v>
      </c>
      <c r="T20" s="1">
        <v>50</v>
      </c>
      <c r="U20" s="5">
        <v>168</v>
      </c>
      <c r="V20" s="1">
        <v>1880</v>
      </c>
      <c r="W20" s="1">
        <v>103</v>
      </c>
      <c r="X20" s="2">
        <v>1100</v>
      </c>
    </row>
    <row r="21" spans="4:24" ht="17.25" customHeight="1" x14ac:dyDescent="0.15">
      <c r="E21" s="8"/>
      <c r="F21" s="1"/>
      <c r="G21" s="5"/>
      <c r="H21" s="1"/>
      <c r="I21" s="1"/>
      <c r="J21" s="2"/>
      <c r="L21" s="7" t="e">
        <f>AND($S21&lt;=#REF!,#REF!&lt;=data!$T21)</f>
        <v>#REF!</v>
      </c>
      <c r="M21" s="7" t="e">
        <f>AND($S21&lt;=#REF!,#REF!&lt;=data!$T21)</f>
        <v>#REF!</v>
      </c>
      <c r="N21" s="7" t="e">
        <f>AND($S21&lt;=共同住宅!#REF!,共同住宅!#REF!&lt;=data!$T21)</f>
        <v>#REF!</v>
      </c>
      <c r="O21" s="7" t="e">
        <f>AND($S21&lt;=#REF!,#REF!&lt;=data!$T21)</f>
        <v>#REF!</v>
      </c>
      <c r="P21" s="7" t="e">
        <f>AND($S21&lt;=#REF!,#REF!&lt;=data!$T21)</f>
        <v>#REF!</v>
      </c>
      <c r="Q21" s="7" t="e">
        <f>AND($S21&lt;=#REF!,#REF!&lt;=data!$T21)</f>
        <v>#REF!</v>
      </c>
      <c r="R21" s="7" t="e">
        <f>AND($S21&lt;=#REF!,#REF!&lt;=data!$T21)</f>
        <v>#REF!</v>
      </c>
      <c r="S21" s="8">
        <v>51</v>
      </c>
      <c r="T21" s="1">
        <v>100</v>
      </c>
      <c r="U21" s="5">
        <v>230</v>
      </c>
      <c r="V21" s="1">
        <v>4980</v>
      </c>
      <c r="W21" s="1">
        <v>119</v>
      </c>
      <c r="X21" s="2">
        <v>1900</v>
      </c>
    </row>
    <row r="22" spans="4:24" ht="17.25" customHeight="1" x14ac:dyDescent="0.15">
      <c r="D22" s="7" t="s">
        <v>26</v>
      </c>
      <c r="E22" s="91" t="s">
        <v>20</v>
      </c>
      <c r="F22" s="92"/>
      <c r="G22" s="92"/>
      <c r="H22" s="92"/>
      <c r="I22" s="92"/>
      <c r="J22" s="93"/>
      <c r="L22" s="7" t="e">
        <f>AND($S22&lt;=#REF!,#REF!&lt;=data!$T22)</f>
        <v>#REF!</v>
      </c>
      <c r="M22" s="7" t="e">
        <f>AND($S22&lt;=#REF!,#REF!&lt;=data!$T22)</f>
        <v>#REF!</v>
      </c>
      <c r="N22" s="7" t="e">
        <f>AND($S22&lt;=共同住宅!#REF!,共同住宅!#REF!&lt;=data!$T22)</f>
        <v>#REF!</v>
      </c>
      <c r="O22" s="7" t="e">
        <f>AND($S22&lt;=#REF!,#REF!&lt;=data!$T22)</f>
        <v>#REF!</v>
      </c>
      <c r="P22" s="7" t="e">
        <f>AND($S22&lt;=#REF!,#REF!&lt;=data!$T22)</f>
        <v>#REF!</v>
      </c>
      <c r="Q22" s="7" t="e">
        <f>AND($S22&lt;=#REF!,#REF!&lt;=data!$T22)</f>
        <v>#REF!</v>
      </c>
      <c r="R22" s="7" t="e">
        <f>AND($S22&lt;=#REF!,#REF!&lt;=data!$T22)</f>
        <v>#REF!</v>
      </c>
      <c r="S22" s="8">
        <v>101</v>
      </c>
      <c r="T22" s="1">
        <v>200</v>
      </c>
      <c r="U22" s="5">
        <v>293</v>
      </c>
      <c r="V22" s="1">
        <v>11280</v>
      </c>
      <c r="W22" s="1">
        <v>136</v>
      </c>
      <c r="X22" s="2">
        <v>3600</v>
      </c>
    </row>
    <row r="23" spans="4:24" ht="17.25" customHeight="1" x14ac:dyDescent="0.15">
      <c r="D23" s="7" t="e">
        <f>IF(#REF!=data!$E$23,TRUE,FALSE)</f>
        <v>#REF!</v>
      </c>
      <c r="E23" s="8">
        <v>0</v>
      </c>
      <c r="F23" s="1"/>
      <c r="G23" s="5">
        <v>0</v>
      </c>
      <c r="H23" s="1">
        <v>-850</v>
      </c>
      <c r="I23" s="1">
        <v>0</v>
      </c>
      <c r="J23" s="2">
        <v>-550</v>
      </c>
      <c r="L23" s="7" t="e">
        <f>AND($S23&lt;=#REF!,#REF!&lt;=data!$T23)</f>
        <v>#REF!</v>
      </c>
      <c r="M23" s="7" t="e">
        <f>AND($S23&lt;=#REF!,#REF!&lt;=data!$T23)</f>
        <v>#REF!</v>
      </c>
      <c r="N23" s="7" t="e">
        <f>AND($S23&lt;=共同住宅!#REF!,共同住宅!#REF!&lt;=data!$T23)</f>
        <v>#REF!</v>
      </c>
      <c r="O23" s="7" t="e">
        <f>AND($S23&lt;=#REF!,#REF!&lt;=data!$T23)</f>
        <v>#REF!</v>
      </c>
      <c r="P23" s="7" t="e">
        <f>AND($S23&lt;=#REF!,#REF!&lt;=data!$T23)</f>
        <v>#REF!</v>
      </c>
      <c r="Q23" s="7" t="e">
        <f>AND($S23&lt;=#REF!,#REF!&lt;=data!$T23)</f>
        <v>#REF!</v>
      </c>
      <c r="R23" s="7" t="e">
        <f>AND($S23&lt;=#REF!,#REF!&lt;=data!$T23)</f>
        <v>#REF!</v>
      </c>
      <c r="S23" s="8">
        <v>201</v>
      </c>
      <c r="T23" s="1">
        <v>500</v>
      </c>
      <c r="U23" s="5">
        <v>342</v>
      </c>
      <c r="V23" s="1">
        <v>21080</v>
      </c>
      <c r="W23" s="1">
        <v>159</v>
      </c>
      <c r="X23" s="2">
        <v>8200</v>
      </c>
    </row>
    <row r="24" spans="4:24" ht="17.25" customHeight="1" x14ac:dyDescent="0.15">
      <c r="D24" s="7" t="e">
        <f>AND($E24&lt;=#REF!,#REF!&lt;=data!$F24)</f>
        <v>#REF!</v>
      </c>
      <c r="E24" s="8">
        <v>1</v>
      </c>
      <c r="F24" s="1">
        <v>10</v>
      </c>
      <c r="G24" s="5">
        <v>10</v>
      </c>
      <c r="H24" s="1">
        <v>-850</v>
      </c>
      <c r="I24" s="1">
        <v>0</v>
      </c>
      <c r="J24" s="2">
        <v>-550</v>
      </c>
      <c r="L24" s="7" t="e">
        <f>AND($S24&lt;=#REF!,#REF!&lt;=data!$T24)</f>
        <v>#REF!</v>
      </c>
      <c r="M24" s="7" t="e">
        <f>AND($S24&lt;=#REF!,#REF!&lt;=data!$T24)</f>
        <v>#REF!</v>
      </c>
      <c r="N24" s="7" t="e">
        <f>AND($S24&lt;=共同住宅!#REF!,共同住宅!#REF!&lt;=data!$T24)</f>
        <v>#REF!</v>
      </c>
      <c r="O24" s="7" t="e">
        <f>AND($S24&lt;=#REF!,#REF!&lt;=data!$T24)</f>
        <v>#REF!</v>
      </c>
      <c r="P24" s="7" t="e">
        <f>AND($S24&lt;=#REF!,#REF!&lt;=data!$T24)</f>
        <v>#REF!</v>
      </c>
      <c r="Q24" s="7" t="e">
        <f>AND($S24&lt;=#REF!,#REF!&lt;=data!$T24)</f>
        <v>#REF!</v>
      </c>
      <c r="R24" s="7" t="e">
        <f>AND($S24&lt;=#REF!,#REF!&lt;=data!$T24)</f>
        <v>#REF!</v>
      </c>
      <c r="S24" s="8">
        <v>501</v>
      </c>
      <c r="T24" s="1">
        <v>1000</v>
      </c>
      <c r="U24" s="5">
        <v>342</v>
      </c>
      <c r="V24" s="1">
        <v>21080</v>
      </c>
      <c r="W24" s="1">
        <v>180</v>
      </c>
      <c r="X24" s="2">
        <v>18700</v>
      </c>
    </row>
    <row r="25" spans="4:24" ht="17.25" customHeight="1" thickBot="1" x14ac:dyDescent="0.2">
      <c r="D25" s="7" t="e">
        <f>AND($E25&lt;=#REF!,#REF!&lt;=data!$F25)</f>
        <v>#REF!</v>
      </c>
      <c r="E25" s="9">
        <v>11</v>
      </c>
      <c r="F25" s="3">
        <v>9.9999999999999895E+20</v>
      </c>
      <c r="G25" s="10">
        <v>58</v>
      </c>
      <c r="H25" s="3">
        <v>-370</v>
      </c>
      <c r="I25" s="3">
        <v>18</v>
      </c>
      <c r="J25" s="4">
        <v>-370</v>
      </c>
      <c r="L25" s="7" t="e">
        <f>AND($S25&lt;=#REF!,#REF!&lt;=data!$T25)</f>
        <v>#REF!</v>
      </c>
      <c r="M25" s="7" t="e">
        <f>AND($S25&lt;=#REF!,#REF!&lt;=data!$T25)</f>
        <v>#REF!</v>
      </c>
      <c r="N25" s="7" t="e">
        <f>AND($S25&lt;=共同住宅!#REF!,共同住宅!#REF!&lt;=data!$T25)</f>
        <v>#REF!</v>
      </c>
      <c r="O25" s="7" t="e">
        <f>AND($S25&lt;=#REF!,#REF!&lt;=data!$T25)</f>
        <v>#REF!</v>
      </c>
      <c r="P25" s="7" t="e">
        <f>AND($S25&lt;=#REF!,#REF!&lt;=data!$T25)</f>
        <v>#REF!</v>
      </c>
      <c r="Q25" s="7" t="e">
        <f>AND($S25&lt;=#REF!,#REF!&lt;=data!$T25)</f>
        <v>#REF!</v>
      </c>
      <c r="R25" s="7" t="e">
        <f>AND($S25&lt;=#REF!,#REF!&lt;=data!$T25)</f>
        <v>#REF!</v>
      </c>
      <c r="S25" s="8">
        <v>1001</v>
      </c>
      <c r="T25" s="1">
        <v>5000</v>
      </c>
      <c r="U25" s="5">
        <v>358</v>
      </c>
      <c r="V25" s="1">
        <v>37080</v>
      </c>
      <c r="W25" s="1">
        <v>215</v>
      </c>
      <c r="X25" s="2">
        <v>53700</v>
      </c>
    </row>
    <row r="26" spans="4:24" ht="17.25" customHeight="1" thickBot="1" x14ac:dyDescent="0.2">
      <c r="L26" s="7" t="e">
        <f>AND($S26&lt;=#REF!,#REF!&lt;=data!$T26)</f>
        <v>#REF!</v>
      </c>
      <c r="M26" s="7" t="e">
        <f>AND($S26&lt;=#REF!,#REF!&lt;=data!$T26)</f>
        <v>#REF!</v>
      </c>
      <c r="N26" s="7" t="e">
        <f>AND($S26&lt;=共同住宅!#REF!,共同住宅!#REF!&lt;=data!$T26)</f>
        <v>#REF!</v>
      </c>
      <c r="O26" s="7" t="e">
        <f>AND($S26&lt;=#REF!,#REF!&lt;=data!$T26)</f>
        <v>#REF!</v>
      </c>
      <c r="P26" s="7" t="e">
        <f>AND($S26&lt;=#REF!,#REF!&lt;=data!$T26)</f>
        <v>#REF!</v>
      </c>
      <c r="Q26" s="7" t="e">
        <f>AND($S26&lt;=#REF!,#REF!&lt;=data!$T26)</f>
        <v>#REF!</v>
      </c>
      <c r="R26" s="7" t="e">
        <f>AND($S26&lt;=#REF!,#REF!&lt;=data!$T26)</f>
        <v>#REF!</v>
      </c>
      <c r="S26" s="9">
        <v>5001</v>
      </c>
      <c r="T26" s="12">
        <v>9.9999999999999904E+16</v>
      </c>
      <c r="U26" s="10">
        <v>358</v>
      </c>
      <c r="V26" s="3">
        <v>37080</v>
      </c>
      <c r="W26" s="3">
        <v>234</v>
      </c>
      <c r="X26" s="4">
        <v>148700</v>
      </c>
    </row>
  </sheetData>
  <mergeCells count="24">
    <mergeCell ref="D1:D2"/>
    <mergeCell ref="D14:D15"/>
    <mergeCell ref="E10:J10"/>
    <mergeCell ref="E15:F15"/>
    <mergeCell ref="E22:J22"/>
    <mergeCell ref="E1:J1"/>
    <mergeCell ref="E2:F2"/>
    <mergeCell ref="E14:J14"/>
    <mergeCell ref="L14:L15"/>
    <mergeCell ref="I3:J6"/>
    <mergeCell ref="I16:J20"/>
    <mergeCell ref="S14:X14"/>
    <mergeCell ref="S1:X1"/>
    <mergeCell ref="I13:X13"/>
    <mergeCell ref="S2:T2"/>
    <mergeCell ref="Q1:R1"/>
    <mergeCell ref="Q14:R14"/>
    <mergeCell ref="O14:P14"/>
    <mergeCell ref="O1:P1"/>
    <mergeCell ref="N1:N2"/>
    <mergeCell ref="N14:N15"/>
    <mergeCell ref="M1:M2"/>
    <mergeCell ref="M14:M15"/>
    <mergeCell ref="L1:L2"/>
  </mergeCells>
  <phoneticPr fontId="1"/>
  <conditionalFormatting sqref="S7:T11 S12 S16:S26 T17:T26 E12 F20:F21 F23:F24">
    <cfRule type="expression" dxfId="12" priority="28">
      <formula>$R7=TRUE</formula>
    </cfRule>
  </conditionalFormatting>
  <conditionalFormatting sqref="T17:T20 S4:T6">
    <cfRule type="expression" dxfId="11" priority="22">
      <formula>$R3=TRUE</formula>
    </cfRule>
  </conditionalFormatting>
  <conditionalFormatting sqref="S21:T26">
    <cfRule type="expression" dxfId="10" priority="12">
      <formula>$R21=TRUE</formula>
    </cfRule>
  </conditionalFormatting>
  <conditionalFormatting sqref="S16:S20">
    <cfRule type="expression" dxfId="9" priority="11">
      <formula>$R15=TRUE</formula>
    </cfRule>
  </conditionalFormatting>
  <conditionalFormatting sqref="S3:T3 E16:F16 E3:F3">
    <cfRule type="expression" dxfId="8" priority="29">
      <formula>#REF!=TRUE</formula>
    </cfRule>
  </conditionalFormatting>
  <conditionalFormatting sqref="E7:E11 F7:F9 F11">
    <cfRule type="expression" dxfId="7" priority="10">
      <formula>$R7=TRUE</formula>
    </cfRule>
  </conditionalFormatting>
  <conditionalFormatting sqref="E4:F6">
    <cfRule type="expression" dxfId="6" priority="9">
      <formula>$R3=TRUE</formula>
    </cfRule>
  </conditionalFormatting>
  <conditionalFormatting sqref="E20:E25">
    <cfRule type="expression" dxfId="5" priority="7">
      <formula>$R20=TRUE</formula>
    </cfRule>
  </conditionalFormatting>
  <conditionalFormatting sqref="E17:F19">
    <cfRule type="expression" dxfId="4" priority="6">
      <formula>$R16=TRUE</formula>
    </cfRule>
  </conditionalFormatting>
  <conditionalFormatting sqref="F6">
    <cfRule type="expression" dxfId="3" priority="4">
      <formula>$R6=TRUE</formula>
    </cfRule>
  </conditionalFormatting>
  <conditionalFormatting sqref="E6">
    <cfRule type="expression" dxfId="2" priority="3">
      <formula>$R6=TRUE</formula>
    </cfRule>
  </conditionalFormatting>
  <conditionalFormatting sqref="E3:F5">
    <cfRule type="expression" dxfId="1" priority="2">
      <formula>$R2=TRUE</formula>
    </cfRule>
  </conditionalFormatting>
  <conditionalFormatting sqref="E10">
    <cfRule type="expression" dxfId="0" priority="1">
      <formula>$R10=TRUE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共同住宅</vt:lpstr>
      <vt:lpstr>data</vt:lpstr>
      <vt:lpstr>共同住宅!Print_Area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2022-12-27T02:48:06Z</dcterms:modified>
</cp:coreProperties>
</file>