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6.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7.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ユーザ作業用フォルダ\002-意匠\021-ホームページ関係\R07.06様式変更(2)\建設リサイクル届\変更後\"/>
    </mc:Choice>
  </mc:AlternateContent>
  <xr:revisionPtr revIDLastSave="0" documentId="13_ncr:1_{140C4A12-41EA-44D1-9E11-8FED3A7C3F43}" xr6:coauthVersionLast="47" xr6:coauthVersionMax="47" xr10:uidLastSave="{00000000-0000-0000-0000-000000000000}"/>
  <bookViews>
    <workbookView xWindow="-120" yWindow="-120" windowWidth="20730" windowHeight="11040" tabRatio="826" firstSheet="2" activeTab="4" xr2:uid="{00000000-000D-0000-FFFF-FFFF00000000}"/>
  </bookViews>
  <sheets>
    <sheet name="リスト等" sheetId="27" state="hidden" r:id="rId1"/>
    <sheet name="担当課作業用" sheetId="24" state="hidden" r:id="rId2"/>
    <sheet name="マップナビおおさか操作" sheetId="26" r:id="rId3"/>
    <sheet name="記入例" sheetId="36" r:id="rId4"/>
    <sheet name="入力フォーム" sheetId="11" r:id="rId5"/>
    <sheet name="様式第二号" sheetId="12" r:id="rId6"/>
    <sheet name="別表１" sheetId="32" r:id="rId7"/>
    <sheet name="別表２" sheetId="33" r:id="rId8"/>
    <sheet name="別表3" sheetId="34" r:id="rId9"/>
  </sheets>
  <definedNames>
    <definedName name="_xlnm._FilterDatabase" localSheetId="0" hidden="1">リスト等!$A$2:$D$392</definedName>
    <definedName name="_xlnm.Print_Area" localSheetId="2">マップナビおおさか操作!$A$1:$O$42</definedName>
    <definedName name="_xlnm.Print_Area" localSheetId="3">記入例!$A$1:$G$76</definedName>
    <definedName name="_xlnm.Print_Area" localSheetId="4">入力フォーム!$A$1:$G$105</definedName>
    <definedName name="_xlnm.Print_Area" localSheetId="6">別表１!$A$1:$AK$74</definedName>
    <definedName name="_xlnm.Print_Area" localSheetId="7">別表２!$A$1:$AG$72</definedName>
    <definedName name="_xlnm.Print_Area" localSheetId="8">別表3!$A$1:$AG$74</definedName>
    <definedName name="_xlnm.Print_Area" localSheetId="5">様式第二号!$A$1:$AH$61</definedName>
    <definedName name="改修種別">リスト等!$T$3:$T$5</definedName>
    <definedName name="許可年度">リスト等!$AB$3:$AB$8</definedName>
    <definedName name="業種">リスト等!$Y$3:$Y$31</definedName>
    <definedName name="建設業">リスト等!$X$3:$X$4</definedName>
    <definedName name="工事">リスト等!$Z$3:$Z$9</definedName>
    <definedName name="工事主体">リスト等!$AA$2:$AA$4</definedName>
    <definedName name="工程表">リスト等!$AC$3:$AC$4</definedName>
    <definedName name="構造">リスト等!$V$3:$V$9</definedName>
    <definedName name="新増築種別">リスト等!$S$3:$S$5</definedName>
    <definedName name="都道府県">リスト等!$W$3:$W$50</definedName>
    <definedName name="用途">リスト等!$U$3:$U$8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4" i="12" l="1"/>
  <c r="AJ12" i="12"/>
  <c r="AJ10" i="12"/>
  <c r="Q2" i="24" l="1"/>
  <c r="AP2" i="24"/>
  <c r="AO2" i="24"/>
  <c r="AN2" i="24"/>
  <c r="AM2" i="24"/>
  <c r="AL2" i="24"/>
  <c r="H76" i="11"/>
  <c r="H22" i="11" l="1"/>
  <c r="H21" i="11"/>
  <c r="H26" i="11"/>
  <c r="R2" i="24"/>
  <c r="G63" i="11"/>
  <c r="E29" i="11"/>
  <c r="C58" i="11"/>
  <c r="C57" i="11"/>
  <c r="G51" i="11"/>
  <c r="G48" i="11"/>
  <c r="M10" i="32"/>
  <c r="Q10" i="32"/>
  <c r="E59" i="36"/>
  <c r="E9" i="36"/>
  <c r="E7" i="36"/>
  <c r="J6" i="11" l="1"/>
  <c r="J7" i="11"/>
  <c r="J58" i="11" l="1"/>
  <c r="J9" i="11"/>
  <c r="H103" i="11"/>
  <c r="BH2" i="24"/>
  <c r="BG2" i="24"/>
  <c r="BF2" i="24"/>
  <c r="X2" i="24"/>
  <c r="W2" i="24"/>
  <c r="V2" i="24"/>
  <c r="U2" i="24"/>
  <c r="T2" i="24"/>
  <c r="AB2" i="24"/>
  <c r="AI2" i="24" l="1"/>
  <c r="AH2" i="24"/>
  <c r="S2" i="24"/>
  <c r="D2" i="24" l="1"/>
  <c r="F2" i="24"/>
  <c r="E2" i="24"/>
  <c r="I61" i="11" l="1"/>
  <c r="C8" i="11"/>
  <c r="C9" i="11"/>
  <c r="W7" i="12"/>
  <c r="W5" i="12"/>
  <c r="H62" i="11"/>
  <c r="H17" i="11"/>
  <c r="H13" i="11"/>
  <c r="P36" i="12"/>
  <c r="W35" i="12"/>
  <c r="S35" i="12"/>
  <c r="P35" i="12"/>
  <c r="J35" i="12"/>
  <c r="D34" i="12"/>
  <c r="L39" i="12"/>
  <c r="P38" i="12"/>
  <c r="L38" i="12"/>
  <c r="D37" i="12"/>
  <c r="C52" i="12"/>
  <c r="L103" i="36" l="1"/>
  <c r="K103" i="36"/>
  <c r="I103" i="36"/>
  <c r="L102" i="36"/>
  <c r="K102" i="36"/>
  <c r="I102" i="36"/>
  <c r="L101" i="36"/>
  <c r="K101" i="36"/>
  <c r="I101" i="36"/>
  <c r="L100" i="36"/>
  <c r="K100" i="36"/>
  <c r="I100" i="36"/>
  <c r="L99" i="36"/>
  <c r="K99" i="36"/>
  <c r="L98" i="36"/>
  <c r="K98" i="36"/>
  <c r="I98" i="36"/>
  <c r="L96" i="36"/>
  <c r="K96" i="36"/>
  <c r="I96" i="36"/>
  <c r="L95" i="36"/>
  <c r="K95" i="36"/>
  <c r="I95" i="36"/>
  <c r="L94" i="36"/>
  <c r="K94" i="36"/>
  <c r="I94" i="36"/>
  <c r="L93" i="36"/>
  <c r="K93" i="36"/>
  <c r="I93" i="36"/>
  <c r="L92" i="36"/>
  <c r="K92" i="36"/>
  <c r="I92" i="36"/>
  <c r="L91" i="36"/>
  <c r="K91" i="36"/>
  <c r="I91" i="36"/>
  <c r="L89" i="36"/>
  <c r="K89" i="36"/>
  <c r="I89" i="36"/>
  <c r="L88" i="36"/>
  <c r="K88" i="36"/>
  <c r="I88" i="36"/>
  <c r="L87" i="36"/>
  <c r="K87" i="36"/>
  <c r="I87" i="36"/>
  <c r="L86" i="36"/>
  <c r="K86" i="36"/>
  <c r="I86" i="36"/>
  <c r="L85" i="36"/>
  <c r="K85" i="36"/>
  <c r="I85" i="36"/>
  <c r="J82" i="36"/>
  <c r="I82" i="36"/>
  <c r="I81" i="36"/>
  <c r="I80" i="36"/>
  <c r="I77" i="36"/>
  <c r="H77" i="36"/>
  <c r="I76" i="36"/>
  <c r="H76" i="36"/>
  <c r="I75" i="36"/>
  <c r="H75" i="36"/>
  <c r="I74" i="36"/>
  <c r="H74" i="36"/>
  <c r="I73" i="36"/>
  <c r="H73" i="36"/>
  <c r="F73" i="36"/>
  <c r="I71" i="36"/>
  <c r="H71" i="36"/>
  <c r="I70" i="36"/>
  <c r="H70" i="36"/>
  <c r="I69" i="36"/>
  <c r="H69" i="36"/>
  <c r="I68" i="36"/>
  <c r="H68" i="36"/>
  <c r="I67" i="36"/>
  <c r="H67" i="36"/>
  <c r="I66" i="36"/>
  <c r="H66" i="36"/>
  <c r="F66" i="36"/>
  <c r="G64" i="36"/>
  <c r="H64" i="36" s="1"/>
  <c r="I63" i="36"/>
  <c r="H63" i="36"/>
  <c r="I62" i="36"/>
  <c r="H62" i="36"/>
  <c r="I61" i="36"/>
  <c r="H61" i="36"/>
  <c r="C59" i="36"/>
  <c r="J58" i="36"/>
  <c r="I58" i="36"/>
  <c r="H58" i="36"/>
  <c r="C58" i="36"/>
  <c r="J56" i="36"/>
  <c r="I56" i="36"/>
  <c r="I53" i="36"/>
  <c r="H53" i="36"/>
  <c r="I52" i="36"/>
  <c r="H52" i="36"/>
  <c r="G52" i="36"/>
  <c r="I51" i="36"/>
  <c r="H51" i="36"/>
  <c r="I49" i="36"/>
  <c r="H49" i="36"/>
  <c r="G49" i="36"/>
  <c r="I48" i="36"/>
  <c r="H48" i="36"/>
  <c r="I47" i="36"/>
  <c r="H47" i="36"/>
  <c r="I46" i="36"/>
  <c r="H46" i="36"/>
  <c r="I45" i="36"/>
  <c r="H45" i="36"/>
  <c r="I44" i="36"/>
  <c r="H44" i="36"/>
  <c r="I42" i="36"/>
  <c r="H42" i="36"/>
  <c r="I41" i="36"/>
  <c r="H41" i="36"/>
  <c r="I40" i="36"/>
  <c r="H40" i="36"/>
  <c r="I39" i="36"/>
  <c r="H39" i="36"/>
  <c r="I38" i="36"/>
  <c r="H38" i="36"/>
  <c r="I37" i="36"/>
  <c r="H37" i="36"/>
  <c r="I35" i="36"/>
  <c r="H35" i="36"/>
  <c r="I34" i="36"/>
  <c r="H34" i="36"/>
  <c r="I33" i="36"/>
  <c r="H33" i="36"/>
  <c r="I32" i="36"/>
  <c r="H32" i="36"/>
  <c r="I31" i="36"/>
  <c r="H31" i="36"/>
  <c r="H30" i="36"/>
  <c r="E29" i="36"/>
  <c r="H29" i="36" s="1"/>
  <c r="I26" i="36"/>
  <c r="H26" i="36"/>
  <c r="E23" i="36"/>
  <c r="I22" i="36"/>
  <c r="H22" i="36"/>
  <c r="I21" i="36"/>
  <c r="H21" i="36"/>
  <c r="I20" i="36"/>
  <c r="H20" i="36"/>
  <c r="I17" i="36"/>
  <c r="H17" i="36"/>
  <c r="I16" i="36"/>
  <c r="H16" i="36"/>
  <c r="I15" i="36"/>
  <c r="H15" i="36"/>
  <c r="I13" i="36"/>
  <c r="H13" i="36"/>
  <c r="I12" i="36"/>
  <c r="H12" i="36"/>
  <c r="I11" i="36"/>
  <c r="H11" i="36"/>
  <c r="C9" i="36"/>
  <c r="I8" i="36"/>
  <c r="H8" i="36"/>
  <c r="C8" i="36"/>
  <c r="I6" i="36"/>
  <c r="E3" i="36"/>
  <c r="H3" i="36" s="1"/>
  <c r="H3" i="11" l="1"/>
  <c r="I99" i="36"/>
  <c r="H9" i="36"/>
  <c r="I9" i="36"/>
  <c r="I7" i="36"/>
  <c r="I57" i="36"/>
  <c r="I59" i="36"/>
  <c r="H59" i="36"/>
  <c r="I3" i="36"/>
  <c r="BB2" i="24"/>
  <c r="BA2" i="24"/>
  <c r="AJ2" i="24"/>
  <c r="AK2" i="24" s="1"/>
  <c r="AG2" i="24"/>
  <c r="AF2" i="24"/>
  <c r="AE2" i="24"/>
  <c r="AD2" i="24"/>
  <c r="AC2" i="24"/>
  <c r="AA2" i="24"/>
  <c r="Z2" i="24"/>
  <c r="Y2" i="24"/>
  <c r="N2" i="24"/>
  <c r="M2" i="24"/>
  <c r="L2" i="24"/>
  <c r="K2" i="24"/>
  <c r="J2" i="24"/>
  <c r="I2" i="24"/>
  <c r="H2" i="24"/>
  <c r="G2" i="24"/>
  <c r="I104" i="36" l="1"/>
  <c r="G2" i="36" s="1"/>
  <c r="J1" i="36"/>
  <c r="AW2" i="24"/>
  <c r="AQ2" i="24"/>
  <c r="AR2" i="24"/>
  <c r="AS2" i="24"/>
  <c r="AT2" i="24"/>
  <c r="AU2" i="24"/>
  <c r="AV2" i="24"/>
  <c r="AX2" i="24"/>
  <c r="AY2" i="24"/>
  <c r="AZ2" i="24"/>
  <c r="P2" i="24"/>
  <c r="O2" i="24"/>
  <c r="Y10" i="32" l="1"/>
  <c r="M11" i="32"/>
  <c r="Q11" i="32"/>
  <c r="AO1" i="33" l="1"/>
  <c r="AO1" i="34"/>
  <c r="AO1" i="32"/>
  <c r="BK2" i="24" l="1"/>
  <c r="BJ2" i="24"/>
  <c r="BI2" i="24"/>
  <c r="BR2" i="24"/>
  <c r="BC2" i="24"/>
  <c r="BD2" i="24"/>
  <c r="BE2" i="24"/>
  <c r="BZ2" i="24"/>
  <c r="CD2" i="24"/>
  <c r="CH2" i="24"/>
  <c r="CL2" i="24"/>
  <c r="BV2" i="24"/>
  <c r="BU2" i="24"/>
  <c r="BT2" i="24"/>
  <c r="CK2" i="24"/>
  <c r="CJ2" i="24"/>
  <c r="CI2" i="24"/>
  <c r="CG2" i="24"/>
  <c r="CF2" i="24"/>
  <c r="CE2" i="24"/>
  <c r="CC2" i="24"/>
  <c r="CB2" i="24"/>
  <c r="CA2" i="24"/>
  <c r="BY2" i="24"/>
  <c r="BX2" i="24"/>
  <c r="BW2" i="24"/>
  <c r="BS2" i="24"/>
  <c r="BQ2" i="24"/>
  <c r="BP2" i="24"/>
  <c r="BO2" i="24"/>
  <c r="I70" i="11"/>
  <c r="C2" i="24"/>
  <c r="I81" i="11"/>
  <c r="I73" i="11"/>
  <c r="I67" i="11"/>
  <c r="I75" i="11"/>
  <c r="I74" i="11"/>
  <c r="I68" i="11"/>
  <c r="I51" i="11"/>
  <c r="I47" i="11"/>
  <c r="I48" i="11"/>
  <c r="I46" i="11"/>
  <c r="I40" i="11"/>
  <c r="I41" i="11"/>
  <c r="I39" i="11"/>
  <c r="I34" i="11"/>
  <c r="I35" i="11"/>
  <c r="I33" i="11"/>
  <c r="I16" i="11"/>
  <c r="I12" i="11"/>
  <c r="I57" i="11"/>
  <c r="I55" i="11"/>
  <c r="I50" i="11"/>
  <c r="I44" i="11"/>
  <c r="I45" i="11"/>
  <c r="I43" i="11"/>
  <c r="I38" i="11"/>
  <c r="I37" i="11"/>
  <c r="I32" i="11"/>
  <c r="I31" i="11"/>
  <c r="I26" i="11"/>
  <c r="I21" i="11"/>
  <c r="I22" i="11"/>
  <c r="I20" i="11"/>
  <c r="I7" i="11"/>
  <c r="I8" i="11"/>
  <c r="I9" i="11"/>
  <c r="I6" i="11"/>
  <c r="I76" i="11"/>
  <c r="I62" i="11"/>
  <c r="I60" i="11"/>
  <c r="I17" i="11"/>
  <c r="I13" i="11"/>
  <c r="I15" i="11"/>
  <c r="I11" i="11"/>
  <c r="I80" i="11"/>
  <c r="I79" i="11"/>
  <c r="I72" i="11"/>
  <c r="I66" i="11"/>
  <c r="I69" i="11"/>
  <c r="I65" i="11"/>
  <c r="I52" i="11"/>
  <c r="AJ4" i="33"/>
  <c r="AI4" i="33"/>
  <c r="AH4" i="33"/>
  <c r="H38" i="11"/>
  <c r="H37" i="11"/>
  <c r="H44" i="11"/>
  <c r="H43" i="11"/>
  <c r="A2" i="24"/>
  <c r="BN2" i="24" l="1"/>
  <c r="CP2" i="24"/>
  <c r="BL2" i="24"/>
  <c r="CN2" i="24"/>
  <c r="BM2" i="24"/>
  <c r="CO2" i="24"/>
  <c r="CM2" i="24"/>
  <c r="CQ2" i="24"/>
  <c r="CR2" i="24"/>
  <c r="M54" i="32"/>
  <c r="CS2" i="24" l="1"/>
  <c r="CT2" i="24" s="1"/>
  <c r="J57" i="11"/>
  <c r="J56" i="11"/>
  <c r="M55" i="32"/>
  <c r="L88" i="11"/>
  <c r="L87" i="11"/>
  <c r="L86" i="11"/>
  <c r="L85" i="11"/>
  <c r="L84" i="11"/>
  <c r="AJ51" i="12" s="1"/>
  <c r="L95" i="11"/>
  <c r="L94" i="11"/>
  <c r="L93" i="11"/>
  <c r="L92" i="11"/>
  <c r="L91" i="11"/>
  <c r="L90" i="11"/>
  <c r="S22" i="12"/>
  <c r="S21" i="12"/>
  <c r="K84" i="11"/>
  <c r="I84" i="11" s="1"/>
  <c r="K102" i="11"/>
  <c r="K101" i="11"/>
  <c r="K100" i="11"/>
  <c r="K99" i="11"/>
  <c r="K98" i="11"/>
  <c r="K97" i="11"/>
  <c r="K95" i="11"/>
  <c r="I95" i="11" s="1"/>
  <c r="K94" i="11"/>
  <c r="I94" i="11" s="1"/>
  <c r="K93" i="11"/>
  <c r="I93" i="11" s="1"/>
  <c r="K91" i="11"/>
  <c r="I91" i="11" s="1"/>
  <c r="K92" i="11"/>
  <c r="I92" i="11" s="1"/>
  <c r="K90" i="11"/>
  <c r="I90" i="11" s="1"/>
  <c r="K88" i="11"/>
  <c r="I88" i="11" s="1"/>
  <c r="K87" i="11"/>
  <c r="I87" i="11" s="1"/>
  <c r="K86" i="11"/>
  <c r="I86" i="11" s="1"/>
  <c r="K85" i="11"/>
  <c r="I85" i="11" s="1"/>
  <c r="H97" i="11" l="1"/>
  <c r="I97" i="11"/>
  <c r="H98" i="11"/>
  <c r="I98" i="11"/>
  <c r="H99" i="11"/>
  <c r="I99" i="11"/>
  <c r="H100" i="11"/>
  <c r="I100" i="11"/>
  <c r="H101" i="11"/>
  <c r="I101" i="11"/>
  <c r="H102" i="11"/>
  <c r="I102" i="11"/>
  <c r="AJ52" i="12"/>
  <c r="L102" i="11"/>
  <c r="L101" i="11"/>
  <c r="L100" i="11"/>
  <c r="L99" i="11"/>
  <c r="L98" i="11"/>
  <c r="L97" i="11"/>
  <c r="AB53" i="12"/>
  <c r="AB52" i="12"/>
  <c r="H91" i="11"/>
  <c r="H90" i="11"/>
  <c r="AJ53" i="12" l="1"/>
  <c r="AK52" i="12" s="1"/>
  <c r="H95" i="11"/>
  <c r="H94" i="11"/>
  <c r="H93" i="11"/>
  <c r="H92" i="11"/>
  <c r="H88" i="11"/>
  <c r="H87" i="11"/>
  <c r="H86" i="11"/>
  <c r="H85" i="11"/>
  <c r="H80" i="11"/>
  <c r="H73" i="11"/>
  <c r="H30" i="11"/>
  <c r="L35" i="12"/>
  <c r="H84" i="11" l="1"/>
  <c r="E82" i="11"/>
  <c r="H82" i="11" s="1"/>
  <c r="I3" i="11" l="1"/>
  <c r="H79" i="11"/>
  <c r="J81" i="11"/>
  <c r="H81" i="11"/>
  <c r="H52" i="11"/>
  <c r="H63" i="11"/>
  <c r="D43" i="12"/>
  <c r="AB8" i="27" l="1"/>
  <c r="AB7" i="27"/>
  <c r="AB6" i="27"/>
  <c r="AB5" i="27"/>
  <c r="AB4" i="27"/>
  <c r="AB3" i="27"/>
  <c r="J55" i="11" l="1"/>
  <c r="H69" i="11"/>
  <c r="H74" i="11"/>
  <c r="H75" i="11"/>
  <c r="H66" i="11"/>
  <c r="H67" i="11"/>
  <c r="H68" i="11"/>
  <c r="H70" i="11"/>
  <c r="H65" i="11"/>
  <c r="H61" i="11"/>
  <c r="H60" i="11"/>
  <c r="H57" i="11"/>
  <c r="I58" i="11" l="1"/>
  <c r="I56" i="11"/>
  <c r="H29" i="11"/>
  <c r="I103" i="11" l="1"/>
  <c r="G2" i="11" s="1"/>
  <c r="AH2" i="12" s="1"/>
  <c r="AG4" i="32" s="1"/>
  <c r="E23" i="11"/>
  <c r="F32" i="12"/>
  <c r="T30" i="12"/>
  <c r="G31" i="12"/>
  <c r="X25" i="12"/>
  <c r="O11" i="12"/>
  <c r="N12" i="12"/>
  <c r="H16" i="11"/>
  <c r="H15" i="11"/>
  <c r="O26" i="12"/>
  <c r="K26" i="12"/>
  <c r="H19" i="12"/>
  <c r="N10" i="12"/>
  <c r="X24" i="12"/>
  <c r="Q24" i="12"/>
  <c r="K24" i="12"/>
  <c r="AD22" i="12"/>
  <c r="O22" i="12"/>
  <c r="D22" i="12"/>
  <c r="AD21" i="12"/>
  <c r="D21" i="12"/>
  <c r="O21" i="12"/>
  <c r="O2" i="27"/>
  <c r="AG4" i="34" l="1"/>
  <c r="AG4" i="33"/>
  <c r="H58" i="11"/>
  <c r="T29" i="12"/>
  <c r="H51" i="11" l="1"/>
  <c r="H50" i="11"/>
  <c r="H45" i="11"/>
  <c r="H46" i="11"/>
  <c r="H47" i="11"/>
  <c r="H48" i="11"/>
  <c r="H39" i="11"/>
  <c r="H40" i="11"/>
  <c r="H41" i="11"/>
  <c r="H32" i="11"/>
  <c r="H33" i="11"/>
  <c r="H34" i="11"/>
  <c r="H35" i="11"/>
  <c r="H31" i="11"/>
  <c r="H20" i="11"/>
  <c r="H12" i="11"/>
  <c r="H11" i="11"/>
  <c r="H8" i="11"/>
  <c r="H9" i="11" l="1"/>
  <c r="J1" i="11" s="1"/>
  <c r="K2" i="27"/>
  <c r="L6" i="27" a="1"/>
  <c r="P6" i="27" a="1"/>
  <c r="L8" i="27" a="1"/>
  <c r="P7" i="27" a="1"/>
  <c r="L5" i="27" a="1"/>
  <c r="P8" i="27" a="1"/>
  <c r="L7" i="27" a="1"/>
  <c r="Q11" i="27" a="1"/>
  <c r="M11" i="27" a="1"/>
  <c r="P5" i="27" a="1"/>
  <c r="M11" i="27" l="1"/>
  <c r="P8" i="27"/>
  <c r="Q8" i="27" s="1"/>
  <c r="P7" i="27"/>
  <c r="Q7" i="27" s="1"/>
  <c r="Q11" i="27"/>
  <c r="P5" i="27"/>
  <c r="Q5" i="27" s="1"/>
  <c r="P6" i="27"/>
  <c r="Q6" i="27" s="1"/>
  <c r="L6" i="27"/>
  <c r="M6" i="27" s="1"/>
  <c r="L8" i="27"/>
  <c r="M8" i="27" s="1"/>
  <c r="L5" i="27"/>
  <c r="M5" i="27" s="1"/>
  <c r="L7" i="27"/>
  <c r="M7" i="27" s="1"/>
  <c r="O9" i="12"/>
  <c r="G2" i="27"/>
  <c r="H7" i="27" a="1"/>
  <c r="H6" i="27" a="1"/>
  <c r="I11" i="27" a="1"/>
  <c r="H5" i="27" a="1"/>
  <c r="H8" i="27" a="1"/>
  <c r="AN3" i="24" l="1"/>
  <c r="I11" i="27"/>
  <c r="H6" i="27"/>
  <c r="I6" i="27" s="1"/>
  <c r="H8" i="27"/>
  <c r="I8" i="27" s="1"/>
  <c r="H7" i="27"/>
  <c r="I7" i="27" s="1"/>
  <c r="H5" i="27"/>
  <c r="I5" i="27" s="1"/>
  <c r="Q9" i="27"/>
  <c r="M9" i="27"/>
  <c r="AB4" i="12"/>
  <c r="O11" i="27" a="1"/>
  <c r="K11" i="27" a="1"/>
  <c r="O11" i="27" l="1"/>
  <c r="K11" i="27"/>
  <c r="P11" i="27" a="1"/>
  <c r="L11" i="27" a="1"/>
  <c r="X11" i="12" l="1"/>
  <c r="P11" i="27"/>
  <c r="P31" i="12" s="1"/>
  <c r="L11" i="27"/>
  <c r="I9" i="27"/>
  <c r="G11" i="27" a="1"/>
  <c r="G11" i="27" l="1"/>
  <c r="H11" i="27" a="1"/>
  <c r="H11" i="27" l="1"/>
  <c r="X9" i="12" s="1"/>
  <c r="D25" i="12"/>
  <c r="D23" i="12"/>
  <c r="AP3" i="24" l="1"/>
  <c r="H18" i="12" l="1"/>
  <c r="Y11" i="32"/>
  <c r="AC11"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大美賀　昭好</author>
    <author>大美賀　昭好 / OOMIKA Akiyoshi</author>
  </authors>
  <commentList>
    <comment ref="E3" authorId="0" shapeId="0" xr:uid="{76382AA6-CEB5-452A-A187-CA50830820D6}">
      <text>
        <r>
          <rPr>
            <b/>
            <sz val="9"/>
            <color indexed="81"/>
            <rFont val="MS P ゴシック"/>
            <family val="3"/>
            <charset val="128"/>
          </rPr>
          <t>届出日を記入してください。</t>
        </r>
        <r>
          <rPr>
            <sz val="9"/>
            <color indexed="81"/>
            <rFont val="MS P ゴシック"/>
            <family val="3"/>
            <charset val="128"/>
          </rPr>
          <t xml:space="preserve">
差戻し等で修正をする場合も、初めに電子申請をした日を記入してください。</t>
        </r>
      </text>
    </comment>
    <comment ref="E26" authorId="1" shapeId="0" xr:uid="{D8433B49-11B7-4415-B011-58A45C62C2C7}">
      <text>
        <r>
          <rPr>
            <b/>
            <sz val="9"/>
            <color indexed="81"/>
            <rFont val="MS P ゴシック"/>
            <family val="3"/>
            <charset val="128"/>
          </rPr>
          <t>工作物のみの申請の場合、入力は不要です。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<sst xmlns="http://schemas.openxmlformats.org/spreadsheetml/2006/main" count="1580" uniqueCount="992">
  <si>
    <t>記</t>
    <rPh sb="0" eb="1">
      <t>キ</t>
    </rPh>
    <phoneticPr fontId="4"/>
  </si>
  <si>
    <t>１．工事の概要</t>
    <rPh sb="2" eb="4">
      <t>コウジ</t>
    </rPh>
    <rPh sb="5" eb="7">
      <t>ガイヨウ</t>
    </rPh>
    <phoneticPr fontId="4"/>
  </si>
  <si>
    <t>　③許可番号（登録番号）</t>
    <rPh sb="2" eb="4">
      <t>キョカ</t>
    </rPh>
    <rPh sb="4" eb="6">
      <t>バンゴウ</t>
    </rPh>
    <rPh sb="7" eb="9">
      <t>トウロク</t>
    </rPh>
    <rPh sb="9" eb="11">
      <t>バンゴウ</t>
    </rPh>
    <phoneticPr fontId="4"/>
  </si>
  <si>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
  </si>
  <si>
    <t>届　出　書</t>
    <rPh sb="0" eb="1">
      <t>トドケ</t>
    </rPh>
    <rPh sb="2" eb="3">
      <t>デ</t>
    </rPh>
    <rPh sb="4" eb="5">
      <t>ショ</t>
    </rPh>
    <phoneticPr fontId="4"/>
  </si>
  <si>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
  </si>
  <si>
    <t>（Ａ４）</t>
    <phoneticPr fontId="4"/>
  </si>
  <si>
    <t>５．工程の概要</t>
    <rPh sb="2" eb="4">
      <t>コウテイ</t>
    </rPh>
    <rPh sb="5" eb="7">
      <t>ガイヨウ</t>
    </rPh>
    <phoneticPr fontId="4"/>
  </si>
  <si>
    <t>４．分別解体等の計画等</t>
    <rPh sb="2" eb="4">
      <t>ブンベツ</t>
    </rPh>
    <rPh sb="4" eb="7">
      <t>カイタイトウ</t>
    </rPh>
    <rPh sb="8" eb="10">
      <t>ケイカク</t>
    </rPh>
    <rPh sb="10" eb="11">
      <t>トウ</t>
    </rPh>
    <phoneticPr fontId="4"/>
  </si>
  <si>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</si>
  <si>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
  </si>
  <si>
    <t>　　  建築物に係る解体工事については別表１</t>
    <rPh sb="4" eb="7">
      <t>ケンチクブツ</t>
    </rPh>
    <rPh sb="8" eb="9">
      <t>カカ</t>
    </rPh>
    <rPh sb="10" eb="12">
      <t>カイタイ</t>
    </rPh>
    <rPh sb="12" eb="14">
      <t>コウジ</t>
    </rPh>
    <rPh sb="19" eb="20">
      <t>ベツ</t>
    </rPh>
    <rPh sb="20" eb="21">
      <t>ヒョウ</t>
    </rPh>
    <phoneticPr fontId="4"/>
  </si>
  <si>
    <t>　  　建築物に係る新築工事等については別表２</t>
    <rPh sb="4" eb="7">
      <t>ケンチクブツ</t>
    </rPh>
    <rPh sb="8" eb="9">
      <t>カカ</t>
    </rPh>
    <rPh sb="10" eb="12">
      <t>シンチク</t>
    </rPh>
    <rPh sb="12" eb="15">
      <t>コウジトウ</t>
    </rPh>
    <rPh sb="20" eb="21">
      <t>ベツ</t>
    </rPh>
    <rPh sb="21" eb="22">
      <t>ヒョウ</t>
    </rPh>
    <phoneticPr fontId="4"/>
  </si>
  <si>
    <t>　　ﾌﾘｶﾞﾅ</t>
    <phoneticPr fontId="4"/>
  </si>
  <si>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4"/>
  </si>
  <si>
    <t>（転居予定先）</t>
    <rPh sb="1" eb="3">
      <t>テンキョ</t>
    </rPh>
    <rPh sb="3" eb="5">
      <t>ヨテイ</t>
    </rPh>
    <rPh sb="5" eb="6">
      <t>サキ</t>
    </rPh>
    <phoneticPr fontId="4"/>
  </si>
  <si>
    <t>　③工事の種類及び規模　　　　　　　　　　　　　　　　　　　　　　　　　　</t>
    <rPh sb="2" eb="4">
      <t>コウジ</t>
    </rPh>
    <rPh sb="5" eb="7">
      <t>シュルイ</t>
    </rPh>
    <rPh sb="7" eb="8">
      <t>オヨ</t>
    </rPh>
    <rPh sb="9" eb="11">
      <t>キボ</t>
    </rPh>
    <phoneticPr fontId="4"/>
  </si>
  <si>
    <t>（注意）</t>
    <rPh sb="1" eb="3">
      <t>チュウイ</t>
    </rPh>
    <phoneticPr fontId="4"/>
  </si>
  <si>
    <t>１　□欄には、該当箇所に「レ」を付すこと。</t>
    <rPh sb="3" eb="4">
      <t>ラン</t>
    </rPh>
    <rPh sb="7" eb="9">
      <t>ガイトウ</t>
    </rPh>
    <rPh sb="9" eb="11">
      <t>カショ</t>
    </rPh>
    <rPh sb="16" eb="17">
      <t>フ</t>
    </rPh>
    <phoneticPr fontId="4"/>
  </si>
  <si>
    <t>　　　</t>
    <phoneticPr fontId="4"/>
  </si>
  <si>
    <t>）</t>
    <phoneticPr fontId="4"/>
  </si>
  <si>
    <t>住所</t>
    <rPh sb="0" eb="2">
      <t>ジュウショ</t>
    </rPh>
    <phoneticPr fontId="4"/>
  </si>
  <si>
    <t>用途</t>
    <rPh sb="0" eb="2">
      <t>ヨウト</t>
    </rPh>
    <phoneticPr fontId="4"/>
  </si>
  <si>
    <t>請負代金</t>
    <rPh sb="0" eb="2">
      <t>ウケオイ</t>
    </rPh>
    <rPh sb="2" eb="4">
      <t>ダイキン</t>
    </rPh>
    <phoneticPr fontId="4"/>
  </si>
  <si>
    <t>号</t>
    <rPh sb="0" eb="1">
      <t>ゴウ</t>
    </rPh>
    <phoneticPr fontId="4"/>
  </si>
  <si>
    <t>㎡</t>
    <phoneticPr fontId="4"/>
  </si>
  <si>
    <t>（</t>
    <phoneticPr fontId="4"/>
  </si>
  <si>
    <t>入力フォーム</t>
    <rPh sb="0" eb="2">
      <t>ニュウリョク</t>
    </rPh>
    <phoneticPr fontId="4"/>
  </si>
  <si>
    <t>郵便番号</t>
    <rPh sb="0" eb="4">
      <t>ユウビンバンゴウ</t>
    </rPh>
    <phoneticPr fontId="4"/>
  </si>
  <si>
    <t>電話番号</t>
    <rPh sb="0" eb="4">
      <t>デンワバンゴウ</t>
    </rPh>
    <phoneticPr fontId="4"/>
  </si>
  <si>
    <t>工事の名称</t>
    <rPh sb="0" eb="2">
      <t>コウジ</t>
    </rPh>
    <rPh sb="3" eb="5">
      <t>メイショウ</t>
    </rPh>
    <phoneticPr fontId="4"/>
  </si>
  <si>
    <t>工事の場所</t>
    <rPh sb="0" eb="2">
      <t>コウジ</t>
    </rPh>
    <rPh sb="3" eb="5">
      <t>バショ</t>
    </rPh>
    <phoneticPr fontId="4"/>
  </si>
  <si>
    <t>工事の種類</t>
    <rPh sb="0" eb="2">
      <t>コウジ</t>
    </rPh>
    <rPh sb="3" eb="5">
      <t>シュルイ</t>
    </rPh>
    <phoneticPr fontId="4"/>
  </si>
  <si>
    <t>建築物に係る解体工事</t>
    <rPh sb="0" eb="3">
      <t>ケンチクブツ</t>
    </rPh>
    <rPh sb="4" eb="5">
      <t>カカ</t>
    </rPh>
    <rPh sb="6" eb="8">
      <t>カイタイ</t>
    </rPh>
    <rPh sb="8" eb="10">
      <t>コウジ</t>
    </rPh>
    <phoneticPr fontId="4"/>
  </si>
  <si>
    <t>階数</t>
    <rPh sb="0" eb="2">
      <t>カイスウ</t>
    </rPh>
    <phoneticPr fontId="4"/>
  </si>
  <si>
    <t>地上</t>
    <rPh sb="0" eb="2">
      <t>チジョウ</t>
    </rPh>
    <phoneticPr fontId="4"/>
  </si>
  <si>
    <t>地下</t>
    <rPh sb="0" eb="2">
      <t>チカ</t>
    </rPh>
    <phoneticPr fontId="4"/>
  </si>
  <si>
    <t>請負・自主施工の別</t>
    <rPh sb="0" eb="2">
      <t>ウケオイ</t>
    </rPh>
    <rPh sb="3" eb="5">
      <t>ジシュ</t>
    </rPh>
    <rPh sb="5" eb="7">
      <t>セコウ</t>
    </rPh>
    <rPh sb="8" eb="9">
      <t>ベツ</t>
    </rPh>
    <phoneticPr fontId="4"/>
  </si>
  <si>
    <t>階</t>
    <rPh sb="0" eb="1">
      <t>カイ</t>
    </rPh>
    <phoneticPr fontId="4"/>
  </si>
  <si>
    <t>工事対象床面積の合計</t>
    <rPh sb="0" eb="2">
      <t>コウジ</t>
    </rPh>
    <rPh sb="2" eb="4">
      <t>タイショウ</t>
    </rPh>
    <rPh sb="4" eb="7">
      <t>ユカメンセキ</t>
    </rPh>
    <rPh sb="8" eb="10">
      <t>ゴウケイ</t>
    </rPh>
    <phoneticPr fontId="4"/>
  </si>
  <si>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4"/>
  </si>
  <si>
    <t>解体工事業の場合</t>
    <rPh sb="0" eb="2">
      <t>カイタイ</t>
    </rPh>
    <rPh sb="2" eb="4">
      <t>コウジ</t>
    </rPh>
    <rPh sb="4" eb="5">
      <t>ギョウ</t>
    </rPh>
    <rPh sb="6" eb="8">
      <t>バアイ</t>
    </rPh>
    <phoneticPr fontId="4"/>
  </si>
  <si>
    <t>技術管理者氏名</t>
    <rPh sb="0" eb="2">
      <t>ギジュツ</t>
    </rPh>
    <rPh sb="2" eb="4">
      <t>カンリ</t>
    </rPh>
    <rPh sb="4" eb="5">
      <t>シャ</t>
    </rPh>
    <rPh sb="5" eb="7">
      <t>シメイ</t>
    </rPh>
    <phoneticPr fontId="4"/>
  </si>
  <si>
    <t>【３】工事の概要について</t>
    <rPh sb="3" eb="5">
      <t>コウジ</t>
    </rPh>
    <rPh sb="6" eb="8">
      <t>ガイヨウ</t>
    </rPh>
    <phoneticPr fontId="4"/>
  </si>
  <si>
    <t>　</t>
    <phoneticPr fontId="4"/>
  </si>
  <si>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4"/>
  </si>
  <si>
    <r>
      <t>　②住所</t>
    </r>
    <r>
      <rPr>
        <u/>
        <sz val="12"/>
        <rFont val="ＪＳ明朝"/>
        <family val="1"/>
        <charset val="128"/>
      </rPr>
      <t/>
    </r>
    <rPh sb="2" eb="4">
      <t>ジュウショ</t>
    </rPh>
    <phoneticPr fontId="4"/>
  </si>
  <si>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4"/>
  </si>
  <si>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
  </si>
  <si>
    <t>　④請負・自主施工の別　：</t>
    <rPh sb="2" eb="4">
      <t>ウケオイ</t>
    </rPh>
    <rPh sb="5" eb="7">
      <t>ジシュ</t>
    </rPh>
    <rPh sb="7" eb="9">
      <t>セコウ</t>
    </rPh>
    <rPh sb="10" eb="11">
      <t>ベツ</t>
    </rPh>
    <phoneticPr fontId="4"/>
  </si>
  <si>
    <r>
      <t>　②工事の場所</t>
    </r>
    <r>
      <rPr>
        <u/>
        <sz val="12"/>
        <rFont val="ＪＳ明朝"/>
        <family val="1"/>
        <charset val="128"/>
      </rPr>
      <t/>
    </r>
    <rPh sb="2" eb="4">
      <t>コウジ</t>
    </rPh>
    <rPh sb="5" eb="7">
      <t>バショ</t>
    </rPh>
    <phoneticPr fontId="4"/>
  </si>
  <si>
    <r>
      <t>　①工事の名称</t>
    </r>
    <r>
      <rPr>
        <u/>
        <sz val="12"/>
        <rFont val="ＪＳ明朝"/>
        <family val="1"/>
        <charset val="128"/>
      </rPr>
      <t/>
    </r>
    <rPh sb="2" eb="4">
      <t>コウジ</t>
    </rPh>
    <rPh sb="5" eb="7">
      <t>メイショウ</t>
    </rPh>
    <phoneticPr fontId="4"/>
  </si>
  <si>
    <t>構造</t>
    <rPh sb="0" eb="2">
      <t>コウゾウ</t>
    </rPh>
    <phoneticPr fontId="4"/>
  </si>
  <si>
    <t>別表１</t>
    <rPh sb="0" eb="1">
      <t>ベツ</t>
    </rPh>
    <rPh sb="1" eb="2">
      <t>ヒョウ</t>
    </rPh>
    <phoneticPr fontId="4"/>
  </si>
  <si>
    <t>分別解体等の計画等</t>
    <rPh sb="0" eb="2">
      <t>ブンベツ</t>
    </rPh>
    <rPh sb="2" eb="5">
      <t>カイタイトウ</t>
    </rPh>
    <rPh sb="6" eb="8">
      <t>ケイカク</t>
    </rPh>
    <rPh sb="8" eb="9">
      <t>トウ</t>
    </rPh>
    <phoneticPr fontId="4"/>
  </si>
  <si>
    <t>建築物の構造</t>
    <rPh sb="0" eb="3">
      <t>ケンチクブツ</t>
    </rPh>
    <rPh sb="4" eb="6">
      <t>コウゾウ</t>
    </rPh>
    <phoneticPr fontId="4"/>
  </si>
  <si>
    <t>木造</t>
    <rPh sb="0" eb="2">
      <t>モクゾウ</t>
    </rPh>
    <phoneticPr fontId="4"/>
  </si>
  <si>
    <t>鉄骨鉄筋コンクリート造</t>
    <rPh sb="0" eb="2">
      <t>テッコツ</t>
    </rPh>
    <rPh sb="2" eb="4">
      <t>テッキン</t>
    </rPh>
    <rPh sb="10" eb="11">
      <t>ゾウ</t>
    </rPh>
    <phoneticPr fontId="4"/>
  </si>
  <si>
    <t>鉄筋コンクリート造</t>
    <rPh sb="0" eb="2">
      <t>テッキン</t>
    </rPh>
    <rPh sb="8" eb="9">
      <t>ゾウ</t>
    </rPh>
    <phoneticPr fontId="4"/>
  </si>
  <si>
    <t>鉄骨造</t>
    <rPh sb="0" eb="3">
      <t>テッコツゾウ</t>
    </rPh>
    <phoneticPr fontId="4"/>
  </si>
  <si>
    <t>コンクリートブロック造</t>
    <rPh sb="10" eb="11">
      <t>ゾウ</t>
    </rPh>
    <phoneticPr fontId="4"/>
  </si>
  <si>
    <t>その他</t>
    <rPh sb="2" eb="3">
      <t>タ</t>
    </rPh>
    <phoneticPr fontId="4"/>
  </si>
  <si>
    <t>建築物の状況</t>
    <rPh sb="0" eb="3">
      <t>ケンチクブツ</t>
    </rPh>
    <rPh sb="4" eb="6">
      <t>ジョウキョウ</t>
    </rPh>
    <phoneticPr fontId="4"/>
  </si>
  <si>
    <t>築年数</t>
    <rPh sb="0" eb="1">
      <t>チク</t>
    </rPh>
    <rPh sb="1" eb="3">
      <t>ネンスウ</t>
    </rPh>
    <phoneticPr fontId="4"/>
  </si>
  <si>
    <t>年</t>
    <rPh sb="0" eb="1">
      <t>ネン</t>
    </rPh>
    <phoneticPr fontId="4"/>
  </si>
  <si>
    <t>棟数</t>
    <rPh sb="0" eb="2">
      <t>トウスウ</t>
    </rPh>
    <phoneticPr fontId="4"/>
  </si>
  <si>
    <t>棟</t>
    <rPh sb="0" eb="1">
      <t>トウ</t>
    </rPh>
    <phoneticPr fontId="4"/>
  </si>
  <si>
    <t>周辺状況</t>
    <rPh sb="0" eb="2">
      <t>シュウヘン</t>
    </rPh>
    <rPh sb="2" eb="4">
      <t>ジョウキョウ</t>
    </rPh>
    <phoneticPr fontId="4"/>
  </si>
  <si>
    <t>周辺にある施設</t>
    <phoneticPr fontId="4"/>
  </si>
  <si>
    <t>住宅</t>
    <rPh sb="0" eb="2">
      <t>ジュウタク</t>
    </rPh>
    <phoneticPr fontId="4"/>
  </si>
  <si>
    <t>商業施設</t>
    <rPh sb="0" eb="4">
      <t>ショウギョウシセツ</t>
    </rPh>
    <phoneticPr fontId="4"/>
  </si>
  <si>
    <t>学校</t>
    <rPh sb="0" eb="2">
      <t>ガッコウ</t>
    </rPh>
    <phoneticPr fontId="4"/>
  </si>
  <si>
    <t>病院</t>
    <rPh sb="0" eb="2">
      <t>ビョウイン</t>
    </rPh>
    <phoneticPr fontId="4"/>
  </si>
  <si>
    <t>その他（</t>
    <rPh sb="2" eb="3">
      <t>タ</t>
    </rPh>
    <phoneticPr fontId="4"/>
  </si>
  <si>
    <t>敷地境界との最短距離</t>
    <phoneticPr fontId="4"/>
  </si>
  <si>
    <t>約</t>
    <rPh sb="0" eb="1">
      <t>ヤク</t>
    </rPh>
    <phoneticPr fontId="4"/>
  </si>
  <si>
    <t>ｍ</t>
    <phoneticPr fontId="4"/>
  </si>
  <si>
    <t>その他</t>
    <phoneticPr fontId="4"/>
  </si>
  <si>
    <t>建築物に関する調査の結果</t>
    <rPh sb="0" eb="3">
      <t>ケンチクブツ</t>
    </rPh>
    <rPh sb="4" eb="5">
      <t>カン</t>
    </rPh>
    <rPh sb="7" eb="9">
      <t>チョウサ</t>
    </rPh>
    <rPh sb="10" eb="12">
      <t>ケッカ</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</si>
  <si>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</si>
  <si>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</si>
  <si>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t>
    <rPh sb="0" eb="2">
      <t>サギョウ</t>
    </rPh>
    <rPh sb="2" eb="4">
      <t>バショ</t>
    </rPh>
    <phoneticPr fontId="4"/>
  </si>
  <si>
    <t>十分</t>
    <rPh sb="0" eb="2">
      <t>ジュウブン</t>
    </rPh>
    <phoneticPr fontId="4"/>
  </si>
  <si>
    <t>不十分</t>
    <rPh sb="0" eb="3">
      <t>フジュウブン</t>
    </rPh>
    <phoneticPr fontId="4"/>
  </si>
  <si>
    <t>搬出経路</t>
    <rPh sb="0" eb="2">
      <t>ハンシュツ</t>
    </rPh>
    <rPh sb="2" eb="4">
      <t>ケイロ</t>
    </rPh>
    <phoneticPr fontId="4"/>
  </si>
  <si>
    <t xml:space="preserve">障害物　
</t>
    <rPh sb="0" eb="3">
      <t>ショウガイブツ</t>
    </rPh>
    <phoneticPr fontId="4"/>
  </si>
  <si>
    <t>有</t>
    <rPh sb="0" eb="1">
      <t>ユウ</t>
    </rPh>
    <phoneticPr fontId="4"/>
  </si>
  <si>
    <t>無</t>
    <rPh sb="0" eb="1">
      <t>ム</t>
    </rPh>
    <phoneticPr fontId="4"/>
  </si>
  <si>
    <t xml:space="preserve">前面道路の幅員
</t>
    <phoneticPr fontId="4"/>
  </si>
  <si>
    <t xml:space="preserve">通学路
</t>
    <phoneticPr fontId="4"/>
  </si>
  <si>
    <t>残存物品</t>
    <rPh sb="0" eb="2">
      <t>ザンゾン</t>
    </rPh>
    <rPh sb="2" eb="4">
      <t>ブッピン</t>
    </rPh>
    <phoneticPr fontId="4"/>
  </si>
  <si>
    <t>特定建設資材への付着物</t>
    <rPh sb="0" eb="2">
      <t>トクテイ</t>
    </rPh>
    <rPh sb="2" eb="3">
      <t>ケン</t>
    </rPh>
    <rPh sb="3" eb="4">
      <t>セツ</t>
    </rPh>
    <rPh sb="4" eb="6">
      <t>シザイ</t>
    </rPh>
    <rPh sb="8" eb="11">
      <t>フチャクブツ</t>
    </rPh>
    <phoneticPr fontId="4"/>
  </si>
  <si>
    <t>他法令関係</t>
    <rPh sb="0" eb="1">
      <t>タ</t>
    </rPh>
    <rPh sb="1" eb="3">
      <t>ホウレイ</t>
    </rPh>
    <rPh sb="3" eb="5">
      <t>カンケイ</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</si>
  <si>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</si>
  <si>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</si>
  <si>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</si>
  <si>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t>
    <rPh sb="0" eb="2">
      <t>ブンベツ</t>
    </rPh>
    <rPh sb="2" eb="5">
      <t>カイタイトウ</t>
    </rPh>
    <rPh sb="6" eb="8">
      <t>ホウホウ</t>
    </rPh>
    <phoneticPr fontId="4"/>
  </si>
  <si>
    <t>①建築設備・内装材等</t>
    <rPh sb="1" eb="3">
      <t>ケンチク</t>
    </rPh>
    <rPh sb="3" eb="5">
      <t>セツビ</t>
    </rPh>
    <rPh sb="6" eb="8">
      <t>ナイソウ</t>
    </rPh>
    <rPh sb="8" eb="10">
      <t>ザイトウ</t>
    </rPh>
    <phoneticPr fontId="4"/>
  </si>
  <si>
    <t xml:space="preserve">建築設備･内装材等の取り外し
</t>
    <rPh sb="0" eb="2">
      <t>ケンチク</t>
    </rPh>
    <rPh sb="2" eb="4">
      <t>セツビ</t>
    </rPh>
    <rPh sb="5" eb="8">
      <t>ナイソウザイ</t>
    </rPh>
    <rPh sb="8" eb="9">
      <t>トウ</t>
    </rPh>
    <rPh sb="10" eb="11">
      <t>ト</t>
    </rPh>
    <rPh sb="12" eb="13">
      <t>ハズ</t>
    </rPh>
    <phoneticPr fontId="4"/>
  </si>
  <si>
    <t>手作業</t>
    <rPh sb="0" eb="3">
      <t>テサギョウ</t>
    </rPh>
    <phoneticPr fontId="4"/>
  </si>
  <si>
    <t>手作業・機械作業の併用</t>
  </si>
  <si>
    <t>)</t>
    <phoneticPr fontId="4"/>
  </si>
  <si>
    <t>②屋根ふき材</t>
    <rPh sb="1" eb="3">
      <t>ヤネ</t>
    </rPh>
    <rPh sb="5" eb="6">
      <t>ザイ</t>
    </rPh>
    <phoneticPr fontId="4"/>
  </si>
  <si>
    <t xml:space="preserve">屋根ふき材の取り外し　
</t>
    <rPh sb="0" eb="2">
      <t>ヤネ</t>
    </rPh>
    <rPh sb="4" eb="5">
      <t>ザイ</t>
    </rPh>
    <rPh sb="6" eb="7">
      <t>ト</t>
    </rPh>
    <rPh sb="8" eb="9">
      <t>ハズ</t>
    </rPh>
    <phoneticPr fontId="4"/>
  </si>
  <si>
    <t>③外装材・上部構造部分</t>
    <rPh sb="1" eb="4">
      <t>ガイソウザイ</t>
    </rPh>
    <rPh sb="5" eb="7">
      <t>ジョウブ</t>
    </rPh>
    <rPh sb="7" eb="9">
      <t>コウゾウ</t>
    </rPh>
    <rPh sb="9" eb="11">
      <t>ブブン</t>
    </rPh>
    <phoneticPr fontId="4"/>
  </si>
  <si>
    <t>外装材・上部構造部分の取り壊し</t>
    <rPh sb="0" eb="3">
      <t>ガイソウザイ</t>
    </rPh>
    <rPh sb="4" eb="6">
      <t>ジョウブ</t>
    </rPh>
    <rPh sb="6" eb="8">
      <t>コウゾウ</t>
    </rPh>
    <rPh sb="8" eb="10">
      <t>ブブン</t>
    </rPh>
    <rPh sb="11" eb="12">
      <t>ト</t>
    </rPh>
    <rPh sb="13" eb="14">
      <t>コワ</t>
    </rPh>
    <phoneticPr fontId="4"/>
  </si>
  <si>
    <t>　　</t>
    <phoneticPr fontId="4"/>
  </si>
  <si>
    <t>④基礎・基礎ぐい</t>
    <rPh sb="1" eb="3">
      <t>キソ</t>
    </rPh>
    <rPh sb="4" eb="6">
      <t>キソ</t>
    </rPh>
    <phoneticPr fontId="4"/>
  </si>
  <si>
    <t>手作業</t>
  </si>
  <si>
    <t>⑤その他</t>
    <rPh sb="3" eb="4">
      <t>タ</t>
    </rPh>
    <phoneticPr fontId="4"/>
  </si>
  <si>
    <t>手作業</t>
    <phoneticPr fontId="4"/>
  </si>
  <si>
    <t>工事の工程の順序</t>
    <phoneticPr fontId="4"/>
  </si>
  <si>
    <t>上の工程における①→②→③→④の順序</t>
    <phoneticPr fontId="4"/>
  </si>
  <si>
    <t>その他の場合の理由（</t>
    <rPh sb="2" eb="3">
      <t>タ</t>
    </rPh>
    <rPh sb="4" eb="6">
      <t>バアイ</t>
    </rPh>
    <rPh sb="7" eb="9">
      <t>リユウ</t>
    </rPh>
    <phoneticPr fontId="4"/>
  </si>
  <si>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</si>
  <si>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
  </si>
  <si>
    <t>可</t>
    <rPh sb="0" eb="1">
      <t>カ</t>
    </rPh>
    <phoneticPr fontId="4"/>
  </si>
  <si>
    <t>不可</t>
    <rPh sb="0" eb="2">
      <t>フカ</t>
    </rPh>
    <phoneticPr fontId="4"/>
  </si>
  <si>
    <t>不可の場合の理由（</t>
    <rPh sb="0" eb="2">
      <t>フカ</t>
    </rPh>
    <rPh sb="3" eb="5">
      <t>バアイ</t>
    </rPh>
    <rPh sb="6" eb="8">
      <t>リユウ</t>
    </rPh>
    <phoneticPr fontId="4"/>
  </si>
  <si>
    <t>建築物に用いられた建設資材の量の見込み</t>
    <rPh sb="0" eb="3">
      <t>ケンチクブツ</t>
    </rPh>
    <rPh sb="4" eb="5">
      <t>モチ</t>
    </rPh>
    <rPh sb="9" eb="11">
      <t>ケンセツ</t>
    </rPh>
    <rPh sb="11" eb="13">
      <t>シザイ</t>
    </rPh>
    <rPh sb="14" eb="15">
      <t>リョウ</t>
    </rPh>
    <rPh sb="16" eb="18">
      <t>ミコ</t>
    </rPh>
    <phoneticPr fontId="4"/>
  </si>
  <si>
    <t>トン</t>
    <phoneticPr fontId="4"/>
  </si>
  <si>
    <t>廃棄物発生見込量</t>
    <rPh sb="0" eb="3">
      <t>ハイキブツ</t>
    </rPh>
    <rPh sb="3" eb="5">
      <t>ハッセイ</t>
    </rPh>
    <rPh sb="5" eb="7">
      <t>ミコ</t>
    </rPh>
    <rPh sb="7" eb="8">
      <t>リョウ</t>
    </rPh>
    <phoneticPr fontId="4"/>
  </si>
  <si>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</si>
  <si>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</si>
  <si>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</si>
  <si>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</si>
  <si>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コンクリート塊</t>
    <phoneticPr fontId="4"/>
  </si>
  <si>
    <t>①</t>
    <phoneticPr fontId="4"/>
  </si>
  <si>
    <t>②</t>
    <phoneticPr fontId="4"/>
  </si>
  <si>
    <t>③</t>
    <phoneticPr fontId="4"/>
  </si>
  <si>
    <t>④</t>
    <phoneticPr fontId="4"/>
  </si>
  <si>
    <t>⑤</t>
    <phoneticPr fontId="4"/>
  </si>
  <si>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</si>
  <si>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</si>
  <si>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
  </si>
  <si>
    <t>備考</t>
    <rPh sb="0" eb="2">
      <t>ビコウ</t>
    </rPh>
    <phoneticPr fontId="4"/>
  </si>
  <si>
    <t>□欄には、該当箇所に「レ」を付すこと。</t>
    <rPh sb="1" eb="2">
      <t>ラン</t>
    </rPh>
    <rPh sb="5" eb="7">
      <t>ガイトウ</t>
    </rPh>
    <rPh sb="7" eb="9">
      <t>カショ</t>
    </rPh>
    <rPh sb="14" eb="15">
      <t>フ</t>
    </rPh>
    <phoneticPr fontId="4"/>
  </si>
  <si>
    <t>新築工事</t>
    <rPh sb="0" eb="2">
      <t>シンチク</t>
    </rPh>
    <rPh sb="2" eb="4">
      <t>コウジ</t>
    </rPh>
    <phoneticPr fontId="4"/>
  </si>
  <si>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4"/>
  </si>
  <si>
    <t>使用する特定建設
資材の種類</t>
    <rPh sb="0" eb="2">
      <t>シヨウ</t>
    </rPh>
    <rPh sb="4" eb="6">
      <t>トクテイ</t>
    </rPh>
    <rPh sb="6" eb="8">
      <t>ケンセツ</t>
    </rPh>
    <rPh sb="9" eb="11">
      <t>シザイ</t>
    </rPh>
    <rPh sb="12" eb="14">
      <t>シュルイ</t>
    </rPh>
    <phoneticPr fontId="4"/>
  </si>
  <si>
    <t>コンクリート</t>
    <phoneticPr fontId="4"/>
  </si>
  <si>
    <t>コンクリート及び鉄から成る建設資材</t>
    <rPh sb="6" eb="7">
      <t>オヨ</t>
    </rPh>
    <rPh sb="8" eb="9">
      <t>テツ</t>
    </rPh>
    <rPh sb="11" eb="12">
      <t>ナ</t>
    </rPh>
    <rPh sb="13" eb="15">
      <t>ケンセツ</t>
    </rPh>
    <rPh sb="15" eb="17">
      <t>シザイ</t>
    </rPh>
    <phoneticPr fontId="4"/>
  </si>
  <si>
    <t>アスファルト・コンクリート</t>
    <phoneticPr fontId="4"/>
  </si>
  <si>
    <t>木材</t>
    <rPh sb="0" eb="2">
      <t>モクザイ</t>
    </rPh>
    <phoneticPr fontId="4"/>
  </si>
  <si>
    <t>商業施設</t>
    <rPh sb="0" eb="2">
      <t>ショウギョウ</t>
    </rPh>
    <rPh sb="2" eb="4">
      <t>シセツ</t>
    </rPh>
    <phoneticPr fontId="4"/>
  </si>
  <si>
    <t>特定建設資材への付着（</t>
    <phoneticPr fontId="4"/>
  </si>
  <si>
    <t>①造成等</t>
    <rPh sb="1" eb="3">
      <t>ゾウセイ</t>
    </rPh>
    <rPh sb="3" eb="4">
      <t>トウ</t>
    </rPh>
    <phoneticPr fontId="4"/>
  </si>
  <si>
    <t>造成等の工事</t>
    <rPh sb="0" eb="2">
      <t>ゾウセイ</t>
    </rPh>
    <rPh sb="2" eb="3">
      <t>トウ</t>
    </rPh>
    <rPh sb="4" eb="6">
      <t>コウジ</t>
    </rPh>
    <phoneticPr fontId="4"/>
  </si>
  <si>
    <t>基礎・基礎ぐいの工事</t>
    <rPh sb="0" eb="2">
      <t>キソ</t>
    </rPh>
    <rPh sb="3" eb="5">
      <t>キソ</t>
    </rPh>
    <rPh sb="8" eb="10">
      <t>コウジ</t>
    </rPh>
    <phoneticPr fontId="4"/>
  </si>
  <si>
    <t>③上部構造部分・外装</t>
    <rPh sb="1" eb="3">
      <t>ジョウブ</t>
    </rPh>
    <rPh sb="3" eb="5">
      <t>コウゾウ</t>
    </rPh>
    <rPh sb="5" eb="7">
      <t>ブブン</t>
    </rPh>
    <rPh sb="8" eb="10">
      <t>ガイソウ</t>
    </rPh>
    <phoneticPr fontId="4"/>
  </si>
  <si>
    <t>上部構造部分・外装の工事</t>
    <rPh sb="0" eb="2">
      <t>ジョウブ</t>
    </rPh>
    <rPh sb="2" eb="4">
      <t>コウゾウ</t>
    </rPh>
    <rPh sb="4" eb="6">
      <t>ブブン</t>
    </rPh>
    <rPh sb="7" eb="9">
      <t>ガイソウ</t>
    </rPh>
    <rPh sb="10" eb="12">
      <t>コウジ</t>
    </rPh>
    <phoneticPr fontId="4"/>
  </si>
  <si>
    <t>④屋根</t>
    <rPh sb="1" eb="3">
      <t>ヤネ</t>
    </rPh>
    <phoneticPr fontId="4"/>
  </si>
  <si>
    <t>屋根の工事</t>
    <rPh sb="0" eb="2">
      <t>ヤネ</t>
    </rPh>
    <rPh sb="3" eb="5">
      <t>コウジ</t>
    </rPh>
    <phoneticPr fontId="4"/>
  </si>
  <si>
    <t>⑤建築設備・内装等</t>
    <rPh sb="1" eb="3">
      <t>ケンチク</t>
    </rPh>
    <rPh sb="3" eb="5">
      <t>セツビ</t>
    </rPh>
    <rPh sb="6" eb="8">
      <t>ナイソウ</t>
    </rPh>
    <rPh sb="8" eb="9">
      <t>トウ</t>
    </rPh>
    <phoneticPr fontId="4"/>
  </si>
  <si>
    <t>建築設備・内装等の工事</t>
    <rPh sb="0" eb="4">
      <t>ケンチクセツビ</t>
    </rPh>
    <rPh sb="5" eb="7">
      <t>ナイソウ</t>
    </rPh>
    <rPh sb="7" eb="8">
      <t>トウ</t>
    </rPh>
    <rPh sb="9" eb="11">
      <t>コウジ</t>
    </rPh>
    <phoneticPr fontId="4"/>
  </si>
  <si>
    <t>⑥その他</t>
    <rPh sb="3" eb="4">
      <t>タ</t>
    </rPh>
    <phoneticPr fontId="4"/>
  </si>
  <si>
    <t>その他の工事</t>
    <rPh sb="2" eb="3">
      <t>タ</t>
    </rPh>
    <rPh sb="4" eb="6">
      <t>コウジ</t>
    </rPh>
    <phoneticPr fontId="4"/>
  </si>
  <si>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</si>
  <si>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</si>
  <si>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</si>
  <si>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4"/>
  </si>
  <si>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4"/>
  </si>
  <si>
    <t>工作物に用いられた建設資材の量の見込み（解体工事のみ）</t>
    <rPh sb="0" eb="3">
      <t>コウサクブツ</t>
    </rPh>
    <rPh sb="4" eb="5">
      <t>モチ</t>
    </rPh>
    <rPh sb="9" eb="11">
      <t>ケンセツ</t>
    </rPh>
    <rPh sb="11" eb="13">
      <t>シザイ</t>
    </rPh>
    <rPh sb="14" eb="15">
      <t>リョウ</t>
    </rPh>
    <rPh sb="16" eb="18">
      <t>ミコミ</t>
    </rPh>
    <rPh sb="20" eb="22">
      <t>カイタイ</t>
    </rPh>
    <rPh sb="22" eb="24">
      <t>コウジ</t>
    </rPh>
    <phoneticPr fontId="4"/>
  </si>
  <si>
    <t>上の工程における⑤→④→③の順序</t>
    <rPh sb="0" eb="1">
      <t>ウエ</t>
    </rPh>
    <rPh sb="2" eb="4">
      <t>コウテイ</t>
    </rPh>
    <rPh sb="14" eb="16">
      <t>ジュンジョ</t>
    </rPh>
    <phoneticPr fontId="4"/>
  </si>
  <si>
    <t>工事の工程の順序
（解体工事のみ）</t>
    <rPh sb="0" eb="2">
      <t>コウジ</t>
    </rPh>
    <rPh sb="3" eb="5">
      <t>コウテイ</t>
    </rPh>
    <rPh sb="6" eb="8">
      <t>ジュンジョ</t>
    </rPh>
    <rPh sb="10" eb="12">
      <t>カイタイ</t>
    </rPh>
    <rPh sb="12" eb="14">
      <t>コウジ</t>
    </rPh>
    <phoneticPr fontId="4"/>
  </si>
  <si>
    <t>手作業・機械作業の併用</t>
    <rPh sb="0" eb="3">
      <t>テサギョウ</t>
    </rPh>
    <rPh sb="4" eb="6">
      <t>キカイ</t>
    </rPh>
    <rPh sb="6" eb="8">
      <t>サギョウ</t>
    </rPh>
    <rPh sb="9" eb="11">
      <t>ヘイヨウ</t>
    </rPh>
    <phoneticPr fontId="4"/>
  </si>
  <si>
    <t>無</t>
    <rPh sb="0" eb="1">
      <t>ナ</t>
    </rPh>
    <phoneticPr fontId="4"/>
  </si>
  <si>
    <t>有</t>
    <rPh sb="0" eb="1">
      <t>ア</t>
    </rPh>
    <phoneticPr fontId="4"/>
  </si>
  <si>
    <t>本体付属品の工事</t>
    <rPh sb="0" eb="2">
      <t>ホンタイ</t>
    </rPh>
    <rPh sb="2" eb="4">
      <t>フゾク</t>
    </rPh>
    <rPh sb="4" eb="5">
      <t>ヒン</t>
    </rPh>
    <rPh sb="6" eb="8">
      <t>コウジ</t>
    </rPh>
    <phoneticPr fontId="4"/>
  </si>
  <si>
    <t>⑤本体付属品</t>
    <rPh sb="1" eb="3">
      <t>ホンタイ</t>
    </rPh>
    <rPh sb="3" eb="5">
      <t>フゾク</t>
    </rPh>
    <rPh sb="5" eb="6">
      <t>ヒン</t>
    </rPh>
    <phoneticPr fontId="4"/>
  </si>
  <si>
    <t>本体構造の工事</t>
    <rPh sb="0" eb="2">
      <t>ホンタイ</t>
    </rPh>
    <rPh sb="2" eb="4">
      <t>コウゾウ</t>
    </rPh>
    <rPh sb="5" eb="7">
      <t>コウジ</t>
    </rPh>
    <phoneticPr fontId="4"/>
  </si>
  <si>
    <t>④本体構造</t>
    <rPh sb="1" eb="3">
      <t>ホンタイ</t>
    </rPh>
    <rPh sb="3" eb="5">
      <t>コウゾウ</t>
    </rPh>
    <phoneticPr fontId="4"/>
  </si>
  <si>
    <t>基礎工事</t>
    <rPh sb="0" eb="2">
      <t>キソ</t>
    </rPh>
    <rPh sb="2" eb="4">
      <t>コウジ</t>
    </rPh>
    <phoneticPr fontId="4"/>
  </si>
  <si>
    <t>③基礎</t>
    <rPh sb="1" eb="3">
      <t>キソ</t>
    </rPh>
    <phoneticPr fontId="4"/>
  </si>
  <si>
    <t>土工事</t>
    <rPh sb="0" eb="3">
      <t>ドコウジ</t>
    </rPh>
    <phoneticPr fontId="4"/>
  </si>
  <si>
    <t>②土工</t>
    <rPh sb="1" eb="3">
      <t>ドコウ</t>
    </rPh>
    <phoneticPr fontId="4"/>
  </si>
  <si>
    <t>仮設工事</t>
    <rPh sb="0" eb="2">
      <t>カセツ</t>
    </rPh>
    <rPh sb="2" eb="4">
      <t>コウジ</t>
    </rPh>
    <phoneticPr fontId="4"/>
  </si>
  <si>
    <t>①仮設</t>
    <rPh sb="1" eb="3">
      <t>カセツ</t>
    </rPh>
    <phoneticPr fontId="4"/>
  </si>
  <si>
    <t>（解体工事のみ）</t>
    <rPh sb="1" eb="3">
      <t>カイタイ</t>
    </rPh>
    <rPh sb="3" eb="5">
      <t>コウジ</t>
    </rPh>
    <phoneticPr fontId="4"/>
  </si>
  <si>
    <t>工作物に関する調査の結果</t>
    <rPh sb="0" eb="3">
      <t>コウサクブツ</t>
    </rPh>
    <rPh sb="4" eb="5">
      <t>カン</t>
    </rPh>
    <rPh sb="7" eb="9">
      <t>チョウサ</t>
    </rPh>
    <rPh sb="10" eb="12">
      <t>ケッカ</t>
    </rPh>
    <phoneticPr fontId="4"/>
  </si>
  <si>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</si>
  <si>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工作物の状況</t>
    <rPh sb="0" eb="3">
      <t>コウサクブツ</t>
    </rPh>
    <rPh sb="4" eb="6">
      <t>ジョウキョウ</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</si>
  <si>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</si>
  <si>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電話</t>
    <rPh sb="0" eb="2">
      <t>デンワ</t>
    </rPh>
    <phoneticPr fontId="4"/>
  </si>
  <si>
    <t>鉄道</t>
    <rPh sb="0" eb="2">
      <t>テツドウ</t>
    </rPh>
    <phoneticPr fontId="4"/>
  </si>
  <si>
    <t>下水道</t>
    <rPh sb="0" eb="3">
      <t>ゲスイドウ</t>
    </rPh>
    <phoneticPr fontId="4"/>
  </si>
  <si>
    <t>ガス</t>
    <phoneticPr fontId="4"/>
  </si>
  <si>
    <t>水道</t>
    <rPh sb="0" eb="2">
      <t>スイドウ</t>
    </rPh>
    <phoneticPr fontId="4"/>
  </si>
  <si>
    <t>電気</t>
    <rPh sb="0" eb="2">
      <t>デンキ</t>
    </rPh>
    <phoneticPr fontId="4"/>
  </si>
  <si>
    <t>解体工事</t>
    <rPh sb="0" eb="2">
      <t>カイタイ</t>
    </rPh>
    <rPh sb="2" eb="4">
      <t>コウジ</t>
    </rPh>
    <phoneticPr fontId="4"/>
  </si>
  <si>
    <t>維持・修繕工事</t>
    <rPh sb="0" eb="2">
      <t>イジ</t>
    </rPh>
    <rPh sb="3" eb="5">
      <t>シュウゼン</t>
    </rPh>
    <rPh sb="5" eb="7">
      <t>コウジ</t>
    </rPh>
    <phoneticPr fontId="4"/>
  </si>
  <si>
    <t>工作物の構造
（解体工事のみ）</t>
    <rPh sb="0" eb="3">
      <t>コウサクブツ</t>
    </rPh>
    <rPh sb="4" eb="6">
      <t>コウゾウ</t>
    </rPh>
    <rPh sb="8" eb="10">
      <t>カイタイ</t>
    </rPh>
    <rPh sb="10" eb="12">
      <t>コウジ</t>
    </rPh>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</si>
  <si>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4"/>
  </si>
  <si>
    <t>②基礎・基礎ぐい</t>
    <rPh sb="1" eb="3">
      <t>キソ</t>
    </rPh>
    <rPh sb="4" eb="6">
      <t>キソ</t>
    </rPh>
    <phoneticPr fontId="4"/>
  </si>
  <si>
    <t>工事種類</t>
  </si>
  <si>
    <t>発注者_転居先住所</t>
  </si>
  <si>
    <t>発注者_転居先電話番号</t>
  </si>
  <si>
    <t>元請_郵便番号</t>
  </si>
  <si>
    <t>元請_住所</t>
  </si>
  <si>
    <t>元請_電話番号</t>
  </si>
  <si>
    <t>説明年月日</t>
  </si>
  <si>
    <t>工事着手予定日_工事概要</t>
  </si>
  <si>
    <t>工事完了予定日_工事概要</t>
  </si>
  <si>
    <t>万円</t>
    <rPh sb="0" eb="2">
      <t>マンエン</t>
    </rPh>
    <phoneticPr fontId="4"/>
  </si>
  <si>
    <t>）　　　電話番号</t>
    <rPh sb="4" eb="8">
      <t>デンワバンゴウ</t>
    </rPh>
    <phoneticPr fontId="4"/>
  </si>
  <si>
    <t>建築物に係る新築又は増築の工事</t>
    <rPh sb="0" eb="3">
      <t>ケンチクブツ</t>
    </rPh>
    <rPh sb="4" eb="5">
      <t>カカ</t>
    </rPh>
    <rPh sb="6" eb="8">
      <t>シンチク</t>
    </rPh>
    <rPh sb="8" eb="9">
      <t>マタ</t>
    </rPh>
    <rPh sb="10" eb="12">
      <t>ゾウチク</t>
    </rPh>
    <rPh sb="13" eb="15">
      <t>コウジ</t>
    </rPh>
    <phoneticPr fontId="4"/>
  </si>
  <si>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4"/>
  </si>
  <si>
    <t>　請負代金</t>
    <rPh sb="1" eb="5">
      <t>ウケオイダイキン</t>
    </rPh>
    <phoneticPr fontId="4"/>
  </si>
  <si>
    <t>　　（郵便番号　　　</t>
    <rPh sb="3" eb="5">
      <t>ユウビン</t>
    </rPh>
    <rPh sb="5" eb="7">
      <t>バンゴウ</t>
    </rPh>
    <phoneticPr fontId="4"/>
  </si>
  <si>
    <t>）電話番号</t>
    <rPh sb="1" eb="3">
      <t>デンワ</t>
    </rPh>
    <rPh sb="3" eb="5">
      <t>バンゴウ</t>
    </rPh>
    <phoneticPr fontId="4"/>
  </si>
  <si>
    <t>建設業許可の場合</t>
    <rPh sb="0" eb="3">
      <t>ケンセツギョウ</t>
    </rPh>
    <rPh sb="3" eb="5">
      <t>キョカ</t>
    </rPh>
    <rPh sb="6" eb="8">
      <t>バアイ</t>
    </rPh>
    <phoneticPr fontId="4"/>
  </si>
  <si>
    <t>知事</t>
    <rPh sb="0" eb="2">
      <t>チジ</t>
    </rPh>
    <phoneticPr fontId="4"/>
  </si>
  <si>
    <t>工事業）</t>
    <rPh sb="0" eb="2">
      <t>コウジ</t>
    </rPh>
    <rPh sb="2" eb="3">
      <t>ギョウ</t>
    </rPh>
    <phoneticPr fontId="4"/>
  </si>
  <si>
    <t>氏名</t>
    <rPh sb="0" eb="2">
      <t>シメイ</t>
    </rPh>
    <phoneticPr fontId="4"/>
  </si>
  <si>
    <t>建設業許可</t>
    <rPh sb="0" eb="3">
      <t>ケンセツギョウ</t>
    </rPh>
    <rPh sb="3" eb="5">
      <t>キョカ</t>
    </rPh>
    <phoneticPr fontId="4"/>
  </si>
  <si>
    <t>主任技術者（監理技術者）</t>
    <rPh sb="0" eb="5">
      <t>シュニンギジュツシャ</t>
    </rPh>
    <rPh sb="6" eb="8">
      <t>カンリ</t>
    </rPh>
    <rPh sb="8" eb="11">
      <t>ギジュツシャ</t>
    </rPh>
    <phoneticPr fontId="4"/>
  </si>
  <si>
    <t>解体工事業登録</t>
    <rPh sb="0" eb="2">
      <t>カイタイ</t>
    </rPh>
    <rPh sb="2" eb="4">
      <t>コウジ</t>
    </rPh>
    <rPh sb="4" eb="5">
      <t>ギョウ</t>
    </rPh>
    <rPh sb="5" eb="7">
      <t>トウロク</t>
    </rPh>
    <phoneticPr fontId="4"/>
  </si>
  <si>
    <t>（工事着手予定日）</t>
    <rPh sb="1" eb="3">
      <t>コウジ</t>
    </rPh>
    <rPh sb="3" eb="5">
      <t>チャクシュ</t>
    </rPh>
    <rPh sb="5" eb="7">
      <t>ヨテイ</t>
    </rPh>
    <rPh sb="7" eb="8">
      <t>ビ</t>
    </rPh>
    <phoneticPr fontId="4"/>
  </si>
  <si>
    <t>第</t>
    <rPh sb="0" eb="1">
      <t>ダイ</t>
    </rPh>
    <phoneticPr fontId="4"/>
  </si>
  <si>
    <t>併用の場合の理由(</t>
    <rPh sb="0" eb="2">
      <t>ヘイヨウ</t>
    </rPh>
    <rPh sb="3" eb="5">
      <t>バアイ</t>
    </rPh>
    <rPh sb="6" eb="8">
      <t>リユウ</t>
    </rPh>
    <phoneticPr fontId="4"/>
  </si>
  <si>
    <t>別表３</t>
    <rPh sb="0" eb="1">
      <t>ベツ</t>
    </rPh>
    <rPh sb="1" eb="2">
      <t>ヒョウ</t>
    </rPh>
    <phoneticPr fontId="4"/>
  </si>
  <si>
    <t>周辺にある施設　　</t>
    <phoneticPr fontId="4"/>
  </si>
  <si>
    <t>基礎・基礎ぐいの取り壊し</t>
    <rPh sb="0" eb="2">
      <t>キソ</t>
    </rPh>
    <rPh sb="3" eb="5">
      <t>キソ</t>
    </rPh>
    <rPh sb="8" eb="9">
      <t>ト</t>
    </rPh>
    <rPh sb="10" eb="11">
      <t>コワ</t>
    </rPh>
    <phoneticPr fontId="4"/>
  </si>
  <si>
    <t>その他の取り壊し</t>
    <rPh sb="2" eb="3">
      <t>タ</t>
    </rPh>
    <rPh sb="4" eb="5">
      <t>ト</t>
    </rPh>
    <rPh sb="6" eb="7">
      <t>コワ</t>
    </rPh>
    <phoneticPr fontId="4"/>
  </si>
  <si>
    <t>⑥</t>
    <phoneticPr fontId="4"/>
  </si>
  <si>
    <t>元請_許可業種</t>
  </si>
  <si>
    <t>元請_主任技術者</t>
  </si>
  <si>
    <t>元請_技術管理者</t>
  </si>
  <si>
    <t>【２】発注者又は自主施工者の情報について</t>
    <rPh sb="3" eb="6">
      <t>ハッチュウシャ</t>
    </rPh>
    <rPh sb="6" eb="7">
      <t>マタ</t>
    </rPh>
    <rPh sb="8" eb="10">
      <t>ジシュ</t>
    </rPh>
    <rPh sb="10" eb="13">
      <t>セコウシャ</t>
    </rPh>
    <rPh sb="14" eb="16">
      <t>ジョウホウ</t>
    </rPh>
    <phoneticPr fontId="4"/>
  </si>
  <si>
    <t>発注者等の住所等情報</t>
    <rPh sb="0" eb="3">
      <t>ハッチュウシャ</t>
    </rPh>
    <rPh sb="3" eb="4">
      <t>トウ</t>
    </rPh>
    <rPh sb="5" eb="7">
      <t>ジュウショ</t>
    </rPh>
    <rPh sb="7" eb="8">
      <t>トウ</t>
    </rPh>
    <rPh sb="8" eb="10">
      <t>ジョウホウ</t>
    </rPh>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</si>
  <si>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</si>
  <si>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（工事完了予定日）</t>
    <rPh sb="1" eb="3">
      <t>コウジ</t>
    </rPh>
    <rPh sb="3" eb="5">
      <t>カンリョウ</t>
    </rPh>
    <rPh sb="5" eb="7">
      <t>ヨテイ</t>
    </rPh>
    <rPh sb="7" eb="8">
      <t>ビ</t>
    </rPh>
    <phoneticPr fontId="4"/>
  </si>
  <si>
    <t>、階数</t>
    <rPh sb="1" eb="3">
      <t>カイスウ</t>
    </rPh>
    <phoneticPr fontId="4"/>
  </si>
  <si>
    <t>、工事対象床面積の合計</t>
    <rPh sb="1" eb="8">
      <t>コウジタイショウユカメンセキ</t>
    </rPh>
    <rPh sb="9" eb="11">
      <t>ゴウケイ</t>
    </rPh>
    <phoneticPr fontId="4"/>
  </si>
  <si>
    <t>、請負代金</t>
    <rPh sb="1" eb="5">
      <t>ウケオイダイキン</t>
    </rPh>
    <phoneticPr fontId="4"/>
  </si>
  <si>
    <t>、</t>
    <phoneticPr fontId="4"/>
  </si>
  <si>
    <t>工程ごとの作業内容</t>
    <rPh sb="0" eb="2">
      <t>コウテイ</t>
    </rPh>
    <rPh sb="5" eb="7">
      <t>サギョウ</t>
    </rPh>
    <rPh sb="7" eb="9">
      <t>ナイヨウ</t>
    </rPh>
    <phoneticPr fontId="4"/>
  </si>
  <si>
    <t>発注者等の転居予定先等情報</t>
    <rPh sb="0" eb="3">
      <t>ハッチュウシャ</t>
    </rPh>
    <rPh sb="3" eb="4">
      <t>トウ</t>
    </rPh>
    <rPh sb="5" eb="7">
      <t>テンキョ</t>
    </rPh>
    <rPh sb="7" eb="9">
      <t>ヨテイ</t>
    </rPh>
    <rPh sb="9" eb="10">
      <t>サキ</t>
    </rPh>
    <rPh sb="10" eb="11">
      <t>トウ</t>
    </rPh>
    <rPh sb="11" eb="13">
      <t>ジョウホウ</t>
    </rPh>
    <phoneticPr fontId="4"/>
  </si>
  <si>
    <t>06</t>
  </si>
  <si>
    <t>市外局番</t>
    <rPh sb="0" eb="4">
      <t>シガイキョクバン</t>
    </rPh>
    <phoneticPr fontId="4"/>
  </si>
  <si>
    <t>0123</t>
  </si>
  <si>
    <t>0124</t>
  </si>
  <si>
    <t>0125</t>
  </si>
  <si>
    <t>0126</t>
  </si>
  <si>
    <t>01267</t>
  </si>
  <si>
    <t>0133</t>
  </si>
  <si>
    <t>0134</t>
  </si>
  <si>
    <t>0135</t>
  </si>
  <si>
    <t>0136</t>
  </si>
  <si>
    <t>01372</t>
  </si>
  <si>
    <t>01374</t>
  </si>
  <si>
    <t>0137</t>
  </si>
  <si>
    <t>01377</t>
  </si>
  <si>
    <t>0138</t>
  </si>
  <si>
    <t>01392</t>
  </si>
  <si>
    <t>0139</t>
  </si>
  <si>
    <t>01397</t>
  </si>
  <si>
    <t>01398</t>
  </si>
  <si>
    <t>0142</t>
  </si>
  <si>
    <t>0143</t>
  </si>
  <si>
    <t>0144</t>
  </si>
  <si>
    <t>0145</t>
  </si>
  <si>
    <t>01456</t>
  </si>
  <si>
    <t>01457</t>
  </si>
  <si>
    <t>0146</t>
  </si>
  <si>
    <t>01466</t>
  </si>
  <si>
    <t>0152</t>
  </si>
  <si>
    <t>0153</t>
  </si>
  <si>
    <t>0154</t>
  </si>
  <si>
    <t>01547</t>
  </si>
  <si>
    <t>015</t>
  </si>
  <si>
    <t>0155</t>
  </si>
  <si>
    <t>01558</t>
  </si>
  <si>
    <t>0156</t>
  </si>
  <si>
    <t>01564</t>
  </si>
  <si>
    <t>0157</t>
  </si>
  <si>
    <t>0158</t>
  </si>
  <si>
    <t>01586</t>
  </si>
  <si>
    <t>01587</t>
  </si>
  <si>
    <t>0162</t>
  </si>
  <si>
    <t>01632</t>
  </si>
  <si>
    <t>01634</t>
  </si>
  <si>
    <t>01635</t>
  </si>
  <si>
    <t>0163</t>
  </si>
  <si>
    <t>0164</t>
  </si>
  <si>
    <t>01648</t>
  </si>
  <si>
    <t>0165</t>
  </si>
  <si>
    <t>01654</t>
  </si>
  <si>
    <t>01655</t>
  </si>
  <si>
    <t>01656</t>
  </si>
  <si>
    <t>01658</t>
  </si>
  <si>
    <t>0166</t>
  </si>
  <si>
    <t>0167</t>
  </si>
  <si>
    <t>0172</t>
  </si>
  <si>
    <t>0173</t>
  </si>
  <si>
    <t>0174</t>
  </si>
  <si>
    <t>0175</t>
  </si>
  <si>
    <t>0176</t>
  </si>
  <si>
    <t>017</t>
  </si>
  <si>
    <t>0178</t>
  </si>
  <si>
    <t>0179</t>
  </si>
  <si>
    <t>0182</t>
  </si>
  <si>
    <t>0183</t>
  </si>
  <si>
    <t>0184</t>
  </si>
  <si>
    <t>0185</t>
  </si>
  <si>
    <t>0186</t>
  </si>
  <si>
    <t>0187</t>
  </si>
  <si>
    <t>018</t>
  </si>
  <si>
    <t>0191</t>
  </si>
  <si>
    <t>0192</t>
  </si>
  <si>
    <t>0193</t>
  </si>
  <si>
    <t>0194</t>
  </si>
  <si>
    <t>0195</t>
  </si>
  <si>
    <t>019</t>
  </si>
  <si>
    <t>0197</t>
  </si>
  <si>
    <t>0198</t>
  </si>
  <si>
    <t>022</t>
  </si>
  <si>
    <t>0220</t>
  </si>
  <si>
    <t>0223</t>
  </si>
  <si>
    <t>0224</t>
  </si>
  <si>
    <t>0225</t>
  </si>
  <si>
    <t>0226</t>
  </si>
  <si>
    <t>0228</t>
  </si>
  <si>
    <t>0229</t>
  </si>
  <si>
    <t>0233</t>
  </si>
  <si>
    <t>0234</t>
  </si>
  <si>
    <t>0235</t>
  </si>
  <si>
    <t>023</t>
  </si>
  <si>
    <t>0237</t>
  </si>
  <si>
    <t>0238</t>
  </si>
  <si>
    <t>0240</t>
  </si>
  <si>
    <t>0241</t>
  </si>
  <si>
    <t>0242</t>
  </si>
  <si>
    <t>0243</t>
  </si>
  <si>
    <t>0244</t>
  </si>
  <si>
    <t>024</t>
  </si>
  <si>
    <t>0246</t>
  </si>
  <si>
    <t>0247</t>
  </si>
  <si>
    <t>0248</t>
  </si>
  <si>
    <t>025</t>
  </si>
  <si>
    <t>0250</t>
  </si>
  <si>
    <t>0254</t>
  </si>
  <si>
    <t>0255</t>
  </si>
  <si>
    <t>0256</t>
  </si>
  <si>
    <t>0257</t>
  </si>
  <si>
    <t>0258</t>
  </si>
  <si>
    <t>0259</t>
  </si>
  <si>
    <t>0260</t>
  </si>
  <si>
    <t>0261</t>
  </si>
  <si>
    <t>026</t>
  </si>
  <si>
    <t>0263</t>
  </si>
  <si>
    <t>0264</t>
  </si>
  <si>
    <t>0265</t>
  </si>
  <si>
    <t>0266</t>
  </si>
  <si>
    <t>0267</t>
  </si>
  <si>
    <t>0268</t>
  </si>
  <si>
    <t>0269</t>
  </si>
  <si>
    <t>0270</t>
  </si>
  <si>
    <t>027</t>
  </si>
  <si>
    <t>0274</t>
  </si>
  <si>
    <t>0276</t>
  </si>
  <si>
    <t>0277</t>
  </si>
  <si>
    <t>0278</t>
  </si>
  <si>
    <t>0279</t>
  </si>
  <si>
    <t>0280</t>
  </si>
  <si>
    <t>0282</t>
  </si>
  <si>
    <t>0283</t>
  </si>
  <si>
    <t>0284</t>
  </si>
  <si>
    <t>0285</t>
  </si>
  <si>
    <t>028</t>
  </si>
  <si>
    <t>0287</t>
  </si>
  <si>
    <t>0288</t>
  </si>
  <si>
    <t>0289</t>
  </si>
  <si>
    <t>0291</t>
  </si>
  <si>
    <t>029</t>
  </si>
  <si>
    <t>0293</t>
  </si>
  <si>
    <t>0294</t>
  </si>
  <si>
    <t>0295</t>
  </si>
  <si>
    <t>0296</t>
  </si>
  <si>
    <t>0297</t>
  </si>
  <si>
    <t>0299</t>
  </si>
  <si>
    <t>0422</t>
  </si>
  <si>
    <t>042</t>
  </si>
  <si>
    <t>0428</t>
  </si>
  <si>
    <t>04</t>
  </si>
  <si>
    <t>043</t>
  </si>
  <si>
    <t>0436</t>
  </si>
  <si>
    <t>0438</t>
  </si>
  <si>
    <t>0439</t>
  </si>
  <si>
    <t>044</t>
  </si>
  <si>
    <t>045</t>
  </si>
  <si>
    <t>0460</t>
  </si>
  <si>
    <t>046</t>
  </si>
  <si>
    <t>0463</t>
  </si>
  <si>
    <t>0465</t>
  </si>
  <si>
    <t>0466</t>
  </si>
  <si>
    <t>0467</t>
  </si>
  <si>
    <t>0470</t>
  </si>
  <si>
    <t>047</t>
  </si>
  <si>
    <t>0475</t>
  </si>
  <si>
    <t>0476</t>
  </si>
  <si>
    <t>0478</t>
  </si>
  <si>
    <t>0479</t>
  </si>
  <si>
    <t>048</t>
  </si>
  <si>
    <t>0480</t>
  </si>
  <si>
    <t>049</t>
  </si>
  <si>
    <t>0493</t>
  </si>
  <si>
    <t>0494</t>
  </si>
  <si>
    <t>0495</t>
  </si>
  <si>
    <t>04992</t>
  </si>
  <si>
    <t>04994</t>
  </si>
  <si>
    <t>04996</t>
  </si>
  <si>
    <t>04998</t>
  </si>
  <si>
    <t>052</t>
  </si>
  <si>
    <t>053</t>
  </si>
  <si>
    <t>0531</t>
  </si>
  <si>
    <t>0532</t>
  </si>
  <si>
    <t>0533</t>
  </si>
  <si>
    <t>0536</t>
  </si>
  <si>
    <t>0537</t>
  </si>
  <si>
    <t>0538</t>
  </si>
  <si>
    <t>0539</t>
  </si>
  <si>
    <t>054</t>
  </si>
  <si>
    <t>0544</t>
  </si>
  <si>
    <t>0545</t>
  </si>
  <si>
    <t>0547</t>
  </si>
  <si>
    <t>0548</t>
  </si>
  <si>
    <t>0550</t>
  </si>
  <si>
    <t>0551</t>
  </si>
  <si>
    <t>055</t>
  </si>
  <si>
    <t>0553</t>
  </si>
  <si>
    <t>0554</t>
  </si>
  <si>
    <t>0555</t>
  </si>
  <si>
    <t>0556</t>
  </si>
  <si>
    <t>0557</t>
  </si>
  <si>
    <t>0558</t>
  </si>
  <si>
    <t>0561</t>
  </si>
  <si>
    <t>0562</t>
  </si>
  <si>
    <t>0563</t>
  </si>
  <si>
    <t>0564</t>
  </si>
  <si>
    <t>0565</t>
  </si>
  <si>
    <t>0566</t>
  </si>
  <si>
    <t>0567</t>
  </si>
  <si>
    <t>0568</t>
  </si>
  <si>
    <t>0569</t>
  </si>
  <si>
    <t>0572</t>
  </si>
  <si>
    <t>0573</t>
  </si>
  <si>
    <t>0574</t>
  </si>
  <si>
    <t>0575</t>
  </si>
  <si>
    <t>0576</t>
  </si>
  <si>
    <t>05769</t>
  </si>
  <si>
    <t>0577</t>
  </si>
  <si>
    <t>0578</t>
  </si>
  <si>
    <t>058</t>
  </si>
  <si>
    <t>0581</t>
  </si>
  <si>
    <t>0584</t>
  </si>
  <si>
    <t>0585</t>
  </si>
  <si>
    <t>0586</t>
  </si>
  <si>
    <t>0587</t>
  </si>
  <si>
    <t>059</t>
  </si>
  <si>
    <t>0594</t>
  </si>
  <si>
    <t>0595</t>
  </si>
  <si>
    <t>0596</t>
  </si>
  <si>
    <t>0597</t>
  </si>
  <si>
    <t>05979</t>
  </si>
  <si>
    <t>0598</t>
  </si>
  <si>
    <t>0599</t>
  </si>
  <si>
    <t>072</t>
  </si>
  <si>
    <t>0721</t>
  </si>
  <si>
    <t>0725</t>
  </si>
  <si>
    <t>073</t>
  </si>
  <si>
    <t>0735</t>
  </si>
  <si>
    <t>0736</t>
  </si>
  <si>
    <t>0737</t>
  </si>
  <si>
    <t>0738</t>
  </si>
  <si>
    <t>0739</t>
  </si>
  <si>
    <t>0740</t>
  </si>
  <si>
    <t>0742</t>
  </si>
  <si>
    <t>0743</t>
  </si>
  <si>
    <t>0744</t>
  </si>
  <si>
    <t>0745</t>
  </si>
  <si>
    <t>0746</t>
  </si>
  <si>
    <t>07468</t>
  </si>
  <si>
    <t>0747</t>
  </si>
  <si>
    <t>0748</t>
  </si>
  <si>
    <t>0749</t>
  </si>
  <si>
    <t>075</t>
  </si>
  <si>
    <t>0761</t>
  </si>
  <si>
    <t>076</t>
  </si>
  <si>
    <t>0763</t>
  </si>
  <si>
    <t>0765</t>
  </si>
  <si>
    <t>0766</t>
  </si>
  <si>
    <t>0767</t>
  </si>
  <si>
    <t>0768</t>
  </si>
  <si>
    <t>0770</t>
  </si>
  <si>
    <t>0771</t>
  </si>
  <si>
    <t>0772</t>
  </si>
  <si>
    <t>0773</t>
  </si>
  <si>
    <t>0774</t>
  </si>
  <si>
    <t>077</t>
  </si>
  <si>
    <t>0776</t>
  </si>
  <si>
    <t>0778</t>
  </si>
  <si>
    <t>0779</t>
  </si>
  <si>
    <t>078</t>
  </si>
  <si>
    <t>0790</t>
  </si>
  <si>
    <t>0791</t>
  </si>
  <si>
    <t>079</t>
  </si>
  <si>
    <t>0794</t>
  </si>
  <si>
    <t>0795</t>
  </si>
  <si>
    <t>0796</t>
  </si>
  <si>
    <t>0797</t>
  </si>
  <si>
    <t>0798</t>
  </si>
  <si>
    <t>0799</t>
  </si>
  <si>
    <t>082</t>
  </si>
  <si>
    <t>0820</t>
  </si>
  <si>
    <t>0823</t>
  </si>
  <si>
    <t>0824</t>
  </si>
  <si>
    <t>0826</t>
  </si>
  <si>
    <t>0827</t>
  </si>
  <si>
    <t>0829</t>
  </si>
  <si>
    <t>083</t>
  </si>
  <si>
    <t>0833</t>
  </si>
  <si>
    <t>0834</t>
  </si>
  <si>
    <t>0835</t>
  </si>
  <si>
    <t>0836</t>
  </si>
  <si>
    <t>0837</t>
  </si>
  <si>
    <t>0838</t>
  </si>
  <si>
    <t>08387</t>
  </si>
  <si>
    <t>08388</t>
  </si>
  <si>
    <t>08396</t>
  </si>
  <si>
    <t>0845</t>
  </si>
  <si>
    <t>0846</t>
  </si>
  <si>
    <t>0847</t>
  </si>
  <si>
    <t>08477</t>
  </si>
  <si>
    <t>0848</t>
  </si>
  <si>
    <t>084</t>
  </si>
  <si>
    <t>08512</t>
  </si>
  <si>
    <t>08514</t>
  </si>
  <si>
    <t>0852</t>
  </si>
  <si>
    <t>0853</t>
  </si>
  <si>
    <t>0854</t>
  </si>
  <si>
    <t>0855</t>
  </si>
  <si>
    <t>0856</t>
  </si>
  <si>
    <t>0857</t>
  </si>
  <si>
    <t>0858</t>
  </si>
  <si>
    <t>0859</t>
  </si>
  <si>
    <t>086</t>
  </si>
  <si>
    <t>0863</t>
  </si>
  <si>
    <t>0865</t>
  </si>
  <si>
    <t>0866</t>
  </si>
  <si>
    <t>0867</t>
  </si>
  <si>
    <t>0868</t>
  </si>
  <si>
    <t>0869</t>
  </si>
  <si>
    <t>0875</t>
  </si>
  <si>
    <t>0877</t>
  </si>
  <si>
    <t>087</t>
  </si>
  <si>
    <t>0879</t>
  </si>
  <si>
    <t>0880</t>
  </si>
  <si>
    <t>0883</t>
  </si>
  <si>
    <t>0884</t>
  </si>
  <si>
    <t>0885</t>
  </si>
  <si>
    <t>088</t>
  </si>
  <si>
    <t>0887</t>
  </si>
  <si>
    <t>0889</t>
  </si>
  <si>
    <t>0892</t>
  </si>
  <si>
    <t>0893</t>
  </si>
  <si>
    <t>0894</t>
  </si>
  <si>
    <t>0895</t>
  </si>
  <si>
    <t>0896</t>
  </si>
  <si>
    <t>0897</t>
  </si>
  <si>
    <t>0898</t>
  </si>
  <si>
    <t>089</t>
  </si>
  <si>
    <t>092</t>
  </si>
  <si>
    <t>0920</t>
  </si>
  <si>
    <t>093</t>
  </si>
  <si>
    <t>0930</t>
  </si>
  <si>
    <t>0940</t>
  </si>
  <si>
    <t>0942</t>
  </si>
  <si>
    <t>0943</t>
  </si>
  <si>
    <t>0944</t>
  </si>
  <si>
    <t>0946</t>
  </si>
  <si>
    <t>0947</t>
  </si>
  <si>
    <t>0948</t>
  </si>
  <si>
    <t>0949</t>
  </si>
  <si>
    <t>0950</t>
  </si>
  <si>
    <t>0952</t>
  </si>
  <si>
    <t>0954</t>
  </si>
  <si>
    <t>0955</t>
  </si>
  <si>
    <t>0956</t>
  </si>
  <si>
    <t>0957</t>
  </si>
  <si>
    <t>095</t>
  </si>
  <si>
    <t>0959</t>
  </si>
  <si>
    <t>096</t>
  </si>
  <si>
    <t>0964</t>
  </si>
  <si>
    <t>0965</t>
  </si>
  <si>
    <t>0966</t>
  </si>
  <si>
    <t>0967</t>
  </si>
  <si>
    <t>0968</t>
  </si>
  <si>
    <t>0969</t>
  </si>
  <si>
    <t>0972</t>
  </si>
  <si>
    <t>0973</t>
  </si>
  <si>
    <t>0974</t>
  </si>
  <si>
    <t>097</t>
  </si>
  <si>
    <t>0977</t>
  </si>
  <si>
    <t>0978</t>
  </si>
  <si>
    <t>0979</t>
  </si>
  <si>
    <t>098</t>
  </si>
  <si>
    <t>0980</t>
  </si>
  <si>
    <t>09802</t>
  </si>
  <si>
    <t>0982</t>
  </si>
  <si>
    <t>0983</t>
  </si>
  <si>
    <t>0984</t>
  </si>
  <si>
    <t>0985</t>
  </si>
  <si>
    <t>0986</t>
  </si>
  <si>
    <t>0987</t>
  </si>
  <si>
    <t>09912</t>
  </si>
  <si>
    <t>09913</t>
  </si>
  <si>
    <t>099</t>
  </si>
  <si>
    <t>0993</t>
  </si>
  <si>
    <t>0994</t>
  </si>
  <si>
    <t>0995</t>
  </si>
  <si>
    <t>0996</t>
  </si>
  <si>
    <t>09969</t>
  </si>
  <si>
    <t>0997</t>
  </si>
  <si>
    <t>桁数</t>
    <rPh sb="0" eb="2">
      <t>ケタスウ</t>
    </rPh>
    <phoneticPr fontId="4"/>
  </si>
  <si>
    <t>市内局番</t>
    <rPh sb="0" eb="2">
      <t>シナイ</t>
    </rPh>
    <rPh sb="2" eb="4">
      <t>キョクバン</t>
    </rPh>
    <phoneticPr fontId="4"/>
  </si>
  <si>
    <t>加入者番号</t>
    <rPh sb="0" eb="5">
      <t>カニュウシャバンゴウ</t>
    </rPh>
    <phoneticPr fontId="4"/>
  </si>
  <si>
    <t>050</t>
    <phoneticPr fontId="4"/>
  </si>
  <si>
    <t>070</t>
    <phoneticPr fontId="4"/>
  </si>
  <si>
    <t>080</t>
    <phoneticPr fontId="4"/>
  </si>
  <si>
    <t>090</t>
    <phoneticPr fontId="4"/>
  </si>
  <si>
    <t>0120</t>
    <phoneticPr fontId="4"/>
  </si>
  <si>
    <t>合計</t>
    <rPh sb="0" eb="2">
      <t>ゴウケイ</t>
    </rPh>
    <phoneticPr fontId="4"/>
  </si>
  <si>
    <t>○発注者電話番号</t>
    <rPh sb="1" eb="4">
      <t>ハッチュウシャ</t>
    </rPh>
    <rPh sb="4" eb="8">
      <t>デンワバンゴウ</t>
    </rPh>
    <phoneticPr fontId="4"/>
  </si>
  <si>
    <t>市外
局番</t>
    <rPh sb="0" eb="2">
      <t>シガイ</t>
    </rPh>
    <rPh sb="3" eb="5">
      <t>キョクバン</t>
    </rPh>
    <phoneticPr fontId="4"/>
  </si>
  <si>
    <t>リスト
列番号</t>
    <rPh sb="4" eb="5">
      <t>レツ</t>
    </rPh>
    <rPh sb="5" eb="7">
      <t>バンゴウ</t>
    </rPh>
    <phoneticPr fontId="4"/>
  </si>
  <si>
    <t>○転居先電話番号</t>
    <rPh sb="1" eb="4">
      <t>テンキョサキ</t>
    </rPh>
    <rPh sb="4" eb="8">
      <t>デンワバンゴウ</t>
    </rPh>
    <phoneticPr fontId="4"/>
  </si>
  <si>
    <t>○元請け電話番号</t>
    <rPh sb="1" eb="3">
      <t>モトウ</t>
    </rPh>
    <rPh sb="4" eb="8">
      <t>デンワバンゴウ</t>
    </rPh>
    <phoneticPr fontId="4"/>
  </si>
  <si>
    <t>商号又は名称</t>
    <rPh sb="0" eb="2">
      <t>ショウゴウ</t>
    </rPh>
    <rPh sb="2" eb="3">
      <t>マタ</t>
    </rPh>
    <rPh sb="4" eb="6">
      <t>メイショウ</t>
    </rPh>
    <phoneticPr fontId="4"/>
  </si>
  <si>
    <t>商号又は名称のﾌﾘｶﾞﾅ</t>
    <rPh sb="0" eb="2">
      <t>ショウゴウ</t>
    </rPh>
    <rPh sb="2" eb="3">
      <t>マタ</t>
    </rPh>
    <rPh sb="4" eb="6">
      <t>メイショウ</t>
    </rPh>
    <phoneticPr fontId="4"/>
  </si>
  <si>
    <t>届出日</t>
    <phoneticPr fontId="4"/>
  </si>
  <si>
    <t>入力フォームへ戻る</t>
    <phoneticPr fontId="4"/>
  </si>
  <si>
    <t>解体_地上階数</t>
    <rPh sb="0" eb="2">
      <t>カイタイ</t>
    </rPh>
    <phoneticPr fontId="4"/>
  </si>
  <si>
    <t>解体_地下階数</t>
    <phoneticPr fontId="4"/>
  </si>
  <si>
    <t>解体_床面積</t>
    <phoneticPr fontId="4"/>
  </si>
  <si>
    <t>解体_用途</t>
    <phoneticPr fontId="4"/>
  </si>
  <si>
    <t>【４】元請業者の情報について（自主施工の場合は入力不要。）</t>
    <phoneticPr fontId="4"/>
  </si>
  <si>
    <t>住所等情報</t>
    <rPh sb="0" eb="2">
      <t>ジュウショ</t>
    </rPh>
    <rPh sb="2" eb="3">
      <t>トウ</t>
    </rPh>
    <rPh sb="3" eb="5">
      <t>ジョウホウ</t>
    </rPh>
    <phoneticPr fontId="4"/>
  </si>
  <si>
    <t>請負</t>
  </si>
  <si>
    <t>ガス工事</t>
  </si>
  <si>
    <t>地名地番：大阪市</t>
    <rPh sb="0" eb="4">
      <t>チメイチバン</t>
    </rPh>
    <rPh sb="5" eb="8">
      <t>オオサカシ</t>
    </rPh>
    <phoneticPr fontId="4"/>
  </si>
  <si>
    <t>住居表示：大阪市</t>
    <rPh sb="0" eb="4">
      <t>ジュウキョヒョウジ</t>
    </rPh>
    <phoneticPr fontId="4"/>
  </si>
  <si>
    <t>工事場所_地名地番</t>
    <rPh sb="5" eb="9">
      <t>チメイチバン</t>
    </rPh>
    <phoneticPr fontId="4"/>
  </si>
  <si>
    <t>工事場所_住居表示</t>
    <rPh sb="5" eb="9">
      <t>ジュウキョヒョウジ</t>
    </rPh>
    <phoneticPr fontId="4"/>
  </si>
  <si>
    <t>工事の場所の座標
（マップナビおおさかURL）</t>
    <rPh sb="0" eb="2">
      <t>コウジ</t>
    </rPh>
    <rPh sb="3" eb="5">
      <t>バショ</t>
    </rPh>
    <rPh sb="6" eb="8">
      <t>ザヒョウ</t>
    </rPh>
    <phoneticPr fontId="4"/>
  </si>
  <si>
    <t>で間違いありませんか？</t>
    <phoneticPr fontId="4"/>
  </si>
  <si>
    <t>座標の取得方法はこちらを
クリック</t>
    <phoneticPr fontId="4"/>
  </si>
  <si>
    <t>大阪府</t>
  </si>
  <si>
    <t>許可又は登録番号</t>
    <rPh sb="2" eb="3">
      <t>マタ</t>
    </rPh>
    <phoneticPr fontId="4"/>
  </si>
  <si>
    <t>許可業種</t>
    <rPh sb="0" eb="2">
      <t>キョカ</t>
    </rPh>
    <rPh sb="2" eb="4">
      <t>ギョウシュ</t>
    </rPh>
    <phoneticPr fontId="4"/>
  </si>
  <si>
    <t>主任技術者（監理技術者）氏名</t>
    <rPh sb="0" eb="2">
      <t>シュニン</t>
    </rPh>
    <rPh sb="2" eb="5">
      <t>ギジュツシャ</t>
    </rPh>
    <rPh sb="6" eb="8">
      <t>カンリ</t>
    </rPh>
    <rPh sb="8" eb="11">
      <t>ギジュツシャ</t>
    </rPh>
    <rPh sb="12" eb="14">
      <t>シメイ</t>
    </rPh>
    <phoneticPr fontId="4"/>
  </si>
  <si>
    <t>登録（更新）年度</t>
    <rPh sb="0" eb="2">
      <t>トウロク</t>
    </rPh>
    <rPh sb="3" eb="5">
      <t>コウシン</t>
    </rPh>
    <rPh sb="6" eb="8">
      <t>ネンド</t>
    </rPh>
    <phoneticPr fontId="4"/>
  </si>
  <si>
    <t>登録番号</t>
    <rPh sb="0" eb="2">
      <t>トウロク</t>
    </rPh>
    <rPh sb="2" eb="4">
      <t>バンゴウ</t>
    </rPh>
    <phoneticPr fontId="4"/>
  </si>
  <si>
    <t>都道府県知事の別</t>
    <phoneticPr fontId="4"/>
  </si>
  <si>
    <t>一般・特定の別</t>
    <rPh sb="0" eb="2">
      <t>イッパン</t>
    </rPh>
    <rPh sb="3" eb="5">
      <t>トクテイ</t>
    </rPh>
    <rPh sb="6" eb="7">
      <t>ベツ</t>
    </rPh>
    <phoneticPr fontId="4"/>
  </si>
  <si>
    <t>大臣・都道府県知事の別</t>
    <rPh sb="0" eb="2">
      <t>ダイジン</t>
    </rPh>
    <rPh sb="3" eb="7">
      <t>トドウフケン</t>
    </rPh>
    <rPh sb="7" eb="9">
      <t>チジ</t>
    </rPh>
    <rPh sb="10" eb="11">
      <t>ベツ</t>
    </rPh>
    <phoneticPr fontId="4"/>
  </si>
  <si>
    <t>大工</t>
  </si>
  <si>
    <t>電気工事</t>
  </si>
  <si>
    <t>水道工事</t>
  </si>
  <si>
    <t>下水道工事</t>
  </si>
  <si>
    <t>鉄道工事</t>
  </si>
  <si>
    <t>電話工事</t>
  </si>
  <si>
    <t>自主施工</t>
  </si>
  <si>
    <t>請負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</si>
  <si>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</si>
  <si>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</si>
  <si>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</si>
  <si>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</si>
  <si>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</si>
  <si>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</si>
  <si>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</si>
  <si>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</si>
  <si>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</si>
  <si>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</si>
  <si>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</si>
  <si>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</si>
  <si>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</si>
  <si>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</si>
  <si>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</si>
  <si>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</si>
  <si>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</si>
  <si>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</si>
  <si>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</si>
  <si>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</si>
  <si>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</si>
  <si>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</si>
  <si>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</si>
  <si>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</si>
  <si>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</si>
  <si>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</si>
  <si>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</si>
  <si>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</si>
  <si>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</si>
  <si>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</si>
  <si>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</si>
  <si>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</si>
  <si>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</si>
  <si>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</si>
  <si>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</si>
  <si>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</si>
  <si>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</si>
  <si>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</si>
  <si>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</si>
  <si>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</si>
  <si>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</si>
  <si>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</si>
  <si>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</si>
  <si>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</si>
  <si>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</si>
  <si>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</si>
  <si>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一般</t>
    <rPh sb="0" eb="2">
      <t>イッパン</t>
    </rPh>
    <phoneticPr fontId="4"/>
  </si>
  <si>
    <t>特定</t>
    <rPh sb="0" eb="2">
      <t>トクテイ</t>
    </rPh>
    <phoneticPr fontId="4"/>
  </si>
  <si>
    <t>建築</t>
  </si>
  <si>
    <t>解体</t>
  </si>
  <si>
    <t>土木</t>
  </si>
  <si>
    <t>管</t>
  </si>
  <si>
    <t>電気</t>
  </si>
  <si>
    <t>電気通信</t>
  </si>
  <si>
    <t>水道施設</t>
  </si>
  <si>
    <t>左官</t>
  </si>
  <si>
    <t>石</t>
  </si>
  <si>
    <t>屋根</t>
  </si>
  <si>
    <t>鋼構造物</t>
  </si>
  <si>
    <t>鉄筋</t>
  </si>
  <si>
    <t>舗装</t>
  </si>
  <si>
    <t>しゅんせつ</t>
  </si>
  <si>
    <t>板金</t>
  </si>
  <si>
    <t>ガラス</t>
  </si>
  <si>
    <t>塗装</t>
  </si>
  <si>
    <t>防水</t>
  </si>
  <si>
    <t>内装仕上</t>
  </si>
  <si>
    <t>熱絶縁</t>
  </si>
  <si>
    <t>造園</t>
  </si>
  <si>
    <t>さく井</t>
  </si>
  <si>
    <t>建具</t>
  </si>
  <si>
    <t>消防施設</t>
  </si>
  <si>
    <t>清掃施設</t>
  </si>
  <si>
    <t>都道府県</t>
    <rPh sb="0" eb="4">
      <t>トドウフケン</t>
    </rPh>
    <phoneticPr fontId="4"/>
  </si>
  <si>
    <t>建設業</t>
    <rPh sb="0" eb="3">
      <t>ケンセツギョウ</t>
    </rPh>
    <phoneticPr fontId="4"/>
  </si>
  <si>
    <t>とび・土工</t>
  </si>
  <si>
    <t>タイル・れんが・ブロツク</t>
  </si>
  <si>
    <t>機械器具設置</t>
  </si>
  <si>
    <t>○各種リスト</t>
    <rPh sb="1" eb="3">
      <t>カクシュ</t>
    </rPh>
    <phoneticPr fontId="4"/>
  </si>
  <si>
    <t>工事主体</t>
    <rPh sb="0" eb="2">
      <t>コウジ</t>
    </rPh>
    <rPh sb="2" eb="4">
      <t>シュタイ</t>
    </rPh>
    <phoneticPr fontId="4"/>
  </si>
  <si>
    <t>構造</t>
    <rPh sb="0" eb="2">
      <t>コウゾウ</t>
    </rPh>
    <phoneticPr fontId="4"/>
  </si>
  <si>
    <t>用途</t>
    <rPh sb="0" eb="2">
      <t>ヨウト</t>
    </rPh>
    <phoneticPr fontId="4"/>
  </si>
  <si>
    <t>住宅</t>
    <rPh sb="0" eb="2">
      <t>ジュウタク</t>
    </rPh>
    <phoneticPr fontId="4"/>
  </si>
  <si>
    <t>事務所</t>
    <rPh sb="0" eb="2">
      <t>ジム</t>
    </rPh>
    <rPh sb="2" eb="3">
      <t>ショ</t>
    </rPh>
    <phoneticPr fontId="4"/>
  </si>
  <si>
    <t>店舗</t>
    <rPh sb="0" eb="2">
      <t>テンポ</t>
    </rPh>
    <phoneticPr fontId="4"/>
  </si>
  <si>
    <t>工場・作業場</t>
    <rPh sb="0" eb="2">
      <t>コウジョウ</t>
    </rPh>
    <rPh sb="3" eb="5">
      <t>サギョウ</t>
    </rPh>
    <rPh sb="5" eb="6">
      <t>バ</t>
    </rPh>
    <phoneticPr fontId="4"/>
  </si>
  <si>
    <t>倉庫・車庫</t>
    <rPh sb="0" eb="2">
      <t>ソウコ</t>
    </rPh>
    <rPh sb="3" eb="5">
      <t>シャコ</t>
    </rPh>
    <phoneticPr fontId="4"/>
  </si>
  <si>
    <t>病院・診療所</t>
    <rPh sb="0" eb="2">
      <t>ビョウイン</t>
    </rPh>
    <rPh sb="3" eb="6">
      <t>シンリョウショ</t>
    </rPh>
    <phoneticPr fontId="4"/>
  </si>
  <si>
    <t>業種</t>
    <rPh sb="0" eb="2">
      <t>ギョウシュ</t>
    </rPh>
    <phoneticPr fontId="4"/>
  </si>
  <si>
    <t>工事</t>
    <rPh sb="0" eb="2">
      <t>コウジ</t>
    </rPh>
    <phoneticPr fontId="4"/>
  </si>
  <si>
    <t xml:space="preserve"> ●建築物に係る解体工事</t>
    <phoneticPr fontId="4"/>
  </si>
  <si>
    <t xml:space="preserve"> ●建築物に係る新築又は増築の工事</t>
    <phoneticPr fontId="4"/>
  </si>
  <si>
    <t xml:space="preserve"> ●建築物に係る新築工事等であって新築又は増築の工事に該当しないもの</t>
    <phoneticPr fontId="4"/>
  </si>
  <si>
    <t xml:space="preserve"> ●建設業の場合</t>
    <rPh sb="2" eb="5">
      <t>ケンセツギョウ</t>
    </rPh>
    <rPh sb="6" eb="8">
      <t>バアイ</t>
    </rPh>
    <phoneticPr fontId="4"/>
  </si>
  <si>
    <t xml:space="preserve"> ●解体工事業の場合</t>
    <rPh sb="2" eb="4">
      <t>カイタイ</t>
    </rPh>
    <rPh sb="4" eb="6">
      <t>コウジ</t>
    </rPh>
    <rPh sb="6" eb="7">
      <t>ギョウ</t>
    </rPh>
    <rPh sb="8" eb="10">
      <t>バアイ</t>
    </rPh>
    <phoneticPr fontId="4"/>
  </si>
  <si>
    <t>㎡</t>
  </si>
  <si>
    <t>株式会社○○工業</t>
    <rPh sb="0" eb="4">
      <t>カブシキガイシャ</t>
    </rPh>
    <rPh sb="6" eb="8">
      <t>コウギョウ</t>
    </rPh>
    <phoneticPr fontId="4"/>
  </si>
  <si>
    <t>代表取締役　○○　○○</t>
    <rPh sb="0" eb="2">
      <t>ダイヒョウ</t>
    </rPh>
    <rPh sb="2" eb="4">
      <t>トリシマリ</t>
    </rPh>
    <rPh sb="4" eb="5">
      <t>ヤク</t>
    </rPh>
    <phoneticPr fontId="4"/>
  </si>
  <si>
    <t>5308201</t>
    <phoneticPr fontId="4"/>
  </si>
  <si>
    <t>大阪府大阪市北区中之島1丁目3番20号</t>
    <phoneticPr fontId="4"/>
  </si>
  <si>
    <t>5590034</t>
    <phoneticPr fontId="4"/>
  </si>
  <si>
    <t>株式会社○○工務店</t>
    <rPh sb="0" eb="6">
      <t>カブシキガイシャマルマル</t>
    </rPh>
    <rPh sb="6" eb="9">
      <t>コウムテン</t>
    </rPh>
    <phoneticPr fontId="4"/>
  </si>
  <si>
    <t>代表取締役社長　○○　○○</t>
    <rPh sb="0" eb="2">
      <t>ダイヒョウ</t>
    </rPh>
    <rPh sb="2" eb="5">
      <t>トリシマリヤク</t>
    </rPh>
    <rPh sb="5" eb="7">
      <t>シャチョウ</t>
    </rPh>
    <phoneticPr fontId="4"/>
  </si>
  <si>
    <t>年度</t>
    <rPh sb="0" eb="2">
      <t>ネンド</t>
    </rPh>
    <phoneticPr fontId="4"/>
  </si>
  <si>
    <t>工事業</t>
    <rPh sb="0" eb="2">
      <t>コウジ</t>
    </rPh>
    <rPh sb="2" eb="3">
      <t>ギョウ</t>
    </rPh>
    <phoneticPr fontId="4"/>
  </si>
  <si>
    <t>届出日</t>
  </si>
  <si>
    <t>発注者等_郵便番号</t>
    <rPh sb="3" eb="4">
      <t>トウ</t>
    </rPh>
    <phoneticPr fontId="4"/>
  </si>
  <si>
    <t>【1】</t>
    <phoneticPr fontId="4"/>
  </si>
  <si>
    <t>【2】</t>
    <phoneticPr fontId="4"/>
  </si>
  <si>
    <t>発注者等_住所</t>
    <rPh sb="3" eb="4">
      <t>トウ</t>
    </rPh>
    <phoneticPr fontId="4"/>
  </si>
  <si>
    <t>発注者等_電話番号</t>
    <rPh sb="3" eb="4">
      <t>トウ</t>
    </rPh>
    <phoneticPr fontId="4"/>
  </si>
  <si>
    <t>発注者等_転居先郵便番号</t>
    <rPh sb="3" eb="4">
      <t>トウ</t>
    </rPh>
    <phoneticPr fontId="4"/>
  </si>
  <si>
    <t>5-1</t>
    <phoneticPr fontId="4"/>
  </si>
  <si>
    <t>5-2</t>
  </si>
  <si>
    <t>5-3</t>
  </si>
  <si>
    <t>6-1</t>
    <phoneticPr fontId="4"/>
  </si>
  <si>
    <t>6-2</t>
  </si>
  <si>
    <t>6-3</t>
  </si>
  <si>
    <t>【3】1</t>
    <phoneticPr fontId="4"/>
  </si>
  <si>
    <t>2-1</t>
    <phoneticPr fontId="4"/>
  </si>
  <si>
    <t>2-2</t>
    <phoneticPr fontId="4"/>
  </si>
  <si>
    <t>2-3</t>
    <phoneticPr fontId="4"/>
  </si>
  <si>
    <t>工事場所_X座標
mpx</t>
    <rPh sb="0" eb="2">
      <t>コウジ</t>
    </rPh>
    <rPh sb="2" eb="4">
      <t>バショ</t>
    </rPh>
    <rPh sb="6" eb="8">
      <t>ザヒョウ</t>
    </rPh>
    <phoneticPr fontId="4"/>
  </si>
  <si>
    <t>工事場所_名称</t>
    <rPh sb="0" eb="2">
      <t>コウジ</t>
    </rPh>
    <rPh sb="2" eb="4">
      <t>バショ</t>
    </rPh>
    <rPh sb="5" eb="7">
      <t>メイショウ</t>
    </rPh>
    <phoneticPr fontId="4"/>
  </si>
  <si>
    <t>工事場所_行政区</t>
    <rPh sb="0" eb="2">
      <t>コウジ</t>
    </rPh>
    <rPh sb="2" eb="4">
      <t>バショ</t>
    </rPh>
    <rPh sb="5" eb="8">
      <t>ギョウセイク</t>
    </rPh>
    <phoneticPr fontId="4"/>
  </si>
  <si>
    <t>工事場所_Y座標
mpy</t>
    <rPh sb="6" eb="8">
      <t>ザヒョウ</t>
    </rPh>
    <phoneticPr fontId="4"/>
  </si>
  <si>
    <t>3-1</t>
    <phoneticPr fontId="4"/>
  </si>
  <si>
    <t>3-2</t>
    <phoneticPr fontId="4"/>
  </si>
  <si>
    <t>解体_構造</t>
    <rPh sb="3" eb="5">
      <t>コウゾウ</t>
    </rPh>
    <phoneticPr fontId="4"/>
  </si>
  <si>
    <t>新築/増築_用途</t>
  </si>
  <si>
    <t>新築/増築_地上階数</t>
  </si>
  <si>
    <t>新築/増築_地下階数</t>
  </si>
  <si>
    <t>新築/増築_床面積</t>
  </si>
  <si>
    <t>修繕/模様替_構造</t>
    <rPh sb="7" eb="9">
      <t>コウゾウ</t>
    </rPh>
    <phoneticPr fontId="4"/>
  </si>
  <si>
    <t>修繕/模様替_地上階数</t>
  </si>
  <si>
    <t>修繕/模様替_地下階数</t>
  </si>
  <si>
    <t>修繕/模様替_請負金額</t>
    <rPh sb="7" eb="9">
      <t>ウケオイ</t>
    </rPh>
    <rPh sb="9" eb="11">
      <t>キンガク</t>
    </rPh>
    <phoneticPr fontId="4"/>
  </si>
  <si>
    <t>工作物_請負金額</t>
    <rPh sb="4" eb="6">
      <t>ウケオイ</t>
    </rPh>
    <rPh sb="6" eb="8">
      <t>キンガク</t>
    </rPh>
    <phoneticPr fontId="4"/>
  </si>
  <si>
    <t>工作物_工事種別</t>
    <rPh sb="4" eb="6">
      <t>コウジ</t>
    </rPh>
    <rPh sb="6" eb="8">
      <t>シュベツ</t>
    </rPh>
    <phoneticPr fontId="4"/>
  </si>
  <si>
    <t>5</t>
    <phoneticPr fontId="4"/>
  </si>
  <si>
    <t>請負</t>
    <rPh sb="0" eb="2">
      <t>ウケオイ</t>
    </rPh>
    <phoneticPr fontId="4"/>
  </si>
  <si>
    <t>国土交通</t>
    <rPh sb="0" eb="2">
      <t>コクド</t>
    </rPh>
    <rPh sb="2" eb="4">
      <t>コウツウ</t>
    </rPh>
    <phoneticPr fontId="4"/>
  </si>
  <si>
    <t>元請_一般・特定の別</t>
    <phoneticPr fontId="4"/>
  </si>
  <si>
    <t>元請_大臣・都道府県知事の別</t>
    <rPh sb="3" eb="5">
      <t>ダイジン</t>
    </rPh>
    <rPh sb="6" eb="10">
      <t>トドウフケン</t>
    </rPh>
    <rPh sb="10" eb="12">
      <t>チジ</t>
    </rPh>
    <rPh sb="13" eb="14">
      <t>ベツ</t>
    </rPh>
    <phoneticPr fontId="4"/>
  </si>
  <si>
    <t>元請_登録（更新）年度</t>
    <phoneticPr fontId="4"/>
  </si>
  <si>
    <t>元請_登録番号</t>
    <phoneticPr fontId="4"/>
  </si>
  <si>
    <t>6-1-1</t>
    <phoneticPr fontId="4"/>
  </si>
  <si>
    <t>4</t>
    <phoneticPr fontId="4"/>
  </si>
  <si>
    <t>-1-1</t>
    <phoneticPr fontId="4"/>
  </si>
  <si>
    <t>-1-2</t>
    <phoneticPr fontId="4"/>
  </si>
  <si>
    <t>-1-3</t>
    <phoneticPr fontId="4"/>
  </si>
  <si>
    <t>-1-4</t>
    <phoneticPr fontId="4"/>
  </si>
  <si>
    <t>-1-5</t>
    <phoneticPr fontId="4"/>
  </si>
  <si>
    <t>-2-1</t>
    <phoneticPr fontId="4"/>
  </si>
  <si>
    <t>-2-2</t>
    <phoneticPr fontId="4"/>
  </si>
  <si>
    <t>-2-3</t>
  </si>
  <si>
    <t>-2-3</t>
    <phoneticPr fontId="4"/>
  </si>
  <si>
    <t>-2-4</t>
    <phoneticPr fontId="4"/>
  </si>
  <si>
    <t>-2-5</t>
    <phoneticPr fontId="4"/>
  </si>
  <si>
    <t>-3-2</t>
    <phoneticPr fontId="4"/>
  </si>
  <si>
    <t>-3-3</t>
    <phoneticPr fontId="4"/>
  </si>
  <si>
    <t>-3-4</t>
    <phoneticPr fontId="4"/>
  </si>
  <si>
    <t>-3-5</t>
    <phoneticPr fontId="4"/>
  </si>
  <si>
    <t>-4-1</t>
    <phoneticPr fontId="4"/>
  </si>
  <si>
    <t>-4-2</t>
    <phoneticPr fontId="4"/>
  </si>
  <si>
    <t>-3-1</t>
    <phoneticPr fontId="4"/>
  </si>
  <si>
    <t>-1-6</t>
    <phoneticPr fontId="4"/>
  </si>
  <si>
    <t>許可年度</t>
    <rPh sb="0" eb="2">
      <t>キョカ</t>
    </rPh>
    <rPh sb="2" eb="4">
      <t>ネンド</t>
    </rPh>
    <phoneticPr fontId="4"/>
  </si>
  <si>
    <t>R5</t>
  </si>
  <si>
    <t>R2</t>
  </si>
  <si>
    <t>元請_解体登録（更新）年度</t>
    <rPh sb="3" eb="5">
      <t>カイタイ</t>
    </rPh>
    <phoneticPr fontId="4"/>
  </si>
  <si>
    <t>元請_解体登録番号</t>
    <phoneticPr fontId="4"/>
  </si>
  <si>
    <t>【５】工事の概要</t>
    <rPh sb="3" eb="5">
      <t>コウジ</t>
    </rPh>
    <rPh sb="6" eb="8">
      <t>ガイヨウ</t>
    </rPh>
    <phoneticPr fontId="4"/>
  </si>
  <si>
    <t>説明年月日</t>
    <rPh sb="0" eb="2">
      <t>セツメイ</t>
    </rPh>
    <rPh sb="2" eb="5">
      <t>ネンガッピ</t>
    </rPh>
    <phoneticPr fontId="4"/>
  </si>
  <si>
    <t>工事着手予定日</t>
    <rPh sb="0" eb="2">
      <t>コウジ</t>
    </rPh>
    <rPh sb="2" eb="4">
      <t>チャクシュ</t>
    </rPh>
    <rPh sb="4" eb="6">
      <t>ヨテイ</t>
    </rPh>
    <rPh sb="6" eb="7">
      <t>ビ</t>
    </rPh>
    <phoneticPr fontId="4"/>
  </si>
  <si>
    <t>工事完了予定日</t>
    <rPh sb="0" eb="2">
      <t>コウジ</t>
    </rPh>
    <rPh sb="2" eb="4">
      <t>カンリョウ</t>
    </rPh>
    <rPh sb="4" eb="6">
      <t>ヨテイ</t>
    </rPh>
    <rPh sb="6" eb="7">
      <t>ビ</t>
    </rPh>
    <phoneticPr fontId="4"/>
  </si>
  <si>
    <t>工事の概要</t>
    <rPh sb="0" eb="2">
      <t>コウジ</t>
    </rPh>
    <rPh sb="3" eb="5">
      <t>ガイヨウ</t>
    </rPh>
    <phoneticPr fontId="4"/>
  </si>
  <si>
    <t>工事表の添付</t>
    <rPh sb="0" eb="2">
      <t>コウジ</t>
    </rPh>
    <rPh sb="2" eb="3">
      <t>ヒョウ</t>
    </rPh>
    <rPh sb="4" eb="6">
      <t>テンプ</t>
    </rPh>
    <phoneticPr fontId="4"/>
  </si>
  <si>
    <t>工程表を添付します</t>
    <rPh sb="0" eb="3">
      <t>コウテイヒョウ</t>
    </rPh>
    <rPh sb="4" eb="6">
      <t>テンプ</t>
    </rPh>
    <phoneticPr fontId="4"/>
  </si>
  <si>
    <t>工程表</t>
    <rPh sb="0" eb="3">
      <t>コウテイヒョウ</t>
    </rPh>
    <phoneticPr fontId="4"/>
  </si>
  <si>
    <t>別表工程</t>
    <rPh sb="0" eb="2">
      <t>ベッピョウ</t>
    </rPh>
    <rPh sb="2" eb="4">
      <t>コウテイ</t>
    </rPh>
    <phoneticPr fontId="4"/>
  </si>
  <si>
    <t xml:space="preserve"> ●建築物に係る新築工事等（別表２）</t>
    <phoneticPr fontId="4"/>
  </si>
  <si>
    <t xml:space="preserve"> ●建築物に係る新築工事等であって新築又は増築の工事に該当しないもの（別表３）</t>
    <phoneticPr fontId="4"/>
  </si>
  <si>
    <t>工程表を添付せず、下記項目を入力します</t>
    <rPh sb="0" eb="3">
      <t>コウテイヒョウ</t>
    </rPh>
    <rPh sb="4" eb="6">
      <t>テンプ</t>
    </rPh>
    <rPh sb="9" eb="11">
      <t>カキ</t>
    </rPh>
    <rPh sb="11" eb="13">
      <t>コウモク</t>
    </rPh>
    <rPh sb="14" eb="16">
      <t>ニュウリョク</t>
    </rPh>
    <phoneticPr fontId="4"/>
  </si>
  <si>
    <r>
      <t xml:space="preserve">　 </t>
    </r>
    <r>
      <rPr>
        <sz val="10"/>
        <rFont val="Yu Gothic"/>
        <family val="1"/>
        <charset val="128"/>
      </rPr>
      <t>　</t>
    </r>
    <r>
      <rPr>
        <sz val="10"/>
        <rFont val="ＪＳ明朝"/>
        <family val="1"/>
        <charset val="128"/>
      </rPr>
      <t xml:space="preserve"> により記載すること。</t>
    </r>
    <rPh sb="7" eb="9">
      <t>キサイ</t>
    </rPh>
    <phoneticPr fontId="4"/>
  </si>
  <si>
    <t>【工事の場所の座標（マップナビおおさかURL）を取得する方法】</t>
    <rPh sb="1" eb="3">
      <t>コウジ</t>
    </rPh>
    <rPh sb="4" eb="6">
      <t>バショ</t>
    </rPh>
    <rPh sb="7" eb="9">
      <t>ザヒョウ</t>
    </rPh>
    <rPh sb="24" eb="26">
      <t>シュトク</t>
    </rPh>
    <rPh sb="28" eb="30">
      <t>ホウホウ</t>
    </rPh>
    <phoneticPr fontId="4"/>
  </si>
  <si>
    <t>【住所検索画面】</t>
    <rPh sb="1" eb="3">
      <t>ジュウショ</t>
    </rPh>
    <rPh sb="3" eb="5">
      <t>ケンサク</t>
    </rPh>
    <rPh sb="5" eb="7">
      <t>ガメン</t>
    </rPh>
    <phoneticPr fontId="4"/>
  </si>
  <si>
    <t xml:space="preserve"> ●建築物に係る解体工事（別表１）</t>
    <phoneticPr fontId="4"/>
  </si>
  <si>
    <t>増築</t>
    <rPh sb="0" eb="2">
      <t>ゾウチク</t>
    </rPh>
    <phoneticPr fontId="4"/>
  </si>
  <si>
    <t>新築</t>
    <rPh sb="0" eb="2">
      <t>シンチク</t>
    </rPh>
    <phoneticPr fontId="4"/>
  </si>
  <si>
    <t>修繕・模様替</t>
    <rPh sb="0" eb="2">
      <t>シュウゼン</t>
    </rPh>
    <rPh sb="3" eb="6">
      <t>モヨウガ</t>
    </rPh>
    <phoneticPr fontId="4"/>
  </si>
  <si>
    <t>工事種別</t>
    <rPh sb="0" eb="4">
      <t>コウジシュベツ</t>
    </rPh>
    <phoneticPr fontId="4"/>
  </si>
  <si>
    <t>事前調査結果報告</t>
    <rPh sb="0" eb="2">
      <t>ジゼン</t>
    </rPh>
    <rPh sb="2" eb="4">
      <t>チョウサ</t>
    </rPh>
    <rPh sb="4" eb="6">
      <t>ケッカ</t>
    </rPh>
    <rPh sb="6" eb="8">
      <t>ホウコク</t>
    </rPh>
    <phoneticPr fontId="1"/>
  </si>
  <si>
    <t>特定粉じん排出等作業実施届出</t>
    <rPh sb="0" eb="3">
      <t>トクテイフン</t>
    </rPh>
    <rPh sb="5" eb="7">
      <t>ハイシュツ</t>
    </rPh>
    <rPh sb="7" eb="8">
      <t>トウ</t>
    </rPh>
    <rPh sb="8" eb="10">
      <t>サギョウ</t>
    </rPh>
    <rPh sb="10" eb="12">
      <t>ジッシ</t>
    </rPh>
    <rPh sb="12" eb="14">
      <t>トドケデ</t>
    </rPh>
    <phoneticPr fontId="1"/>
  </si>
  <si>
    <t>））</t>
    <phoneticPr fontId="4"/>
  </si>
  <si>
    <t>報告予定</t>
    <phoneticPr fontId="4"/>
  </si>
  <si>
    <t>届出済</t>
    <phoneticPr fontId="4"/>
  </si>
  <si>
    <t>届出予定　</t>
    <phoneticPr fontId="4"/>
  </si>
  <si>
    <t>届出対象外</t>
    <phoneticPr fontId="4"/>
  </si>
  <si>
    <t>報告済</t>
    <phoneticPr fontId="4"/>
  </si>
  <si>
    <t xml:space="preserve">有 (　 </t>
    <rPh sb="0" eb="1">
      <t>タモツ</t>
    </rPh>
    <phoneticPr fontId="4"/>
  </si>
  <si>
    <t>飛散性石綿（吹付け石綿等）</t>
    <phoneticPr fontId="4"/>
  </si>
  <si>
    <t>非飛散性石綿（石綿含有成型板等）</t>
    <phoneticPr fontId="4"/>
  </si>
  <si>
    <t xml:space="preserve">　　　　 </t>
    <phoneticPr fontId="1"/>
  </si>
  <si>
    <t>その他（　</t>
    <phoneticPr fontId="4"/>
  </si>
  <si>
    <t>使用面積</t>
    <phoneticPr fontId="4"/>
  </si>
  <si>
    <t>㎡</t>
    <phoneticPr fontId="4"/>
  </si>
  <si>
    <t>大　阪　市　長　　様</t>
    <rPh sb="0" eb="1">
      <t>ダイ</t>
    </rPh>
    <rPh sb="2" eb="3">
      <t>ハン</t>
    </rPh>
    <rPh sb="4" eb="5">
      <t>シ</t>
    </rPh>
    <rPh sb="6" eb="7">
      <t>チョウ</t>
    </rPh>
    <rPh sb="9" eb="10">
      <t>サマ</t>
    </rPh>
    <phoneticPr fontId="4"/>
  </si>
  <si>
    <t>　ﾌﾘｶﾞﾅ</t>
    <phoneticPr fontId="4"/>
  </si>
  <si>
    <r>
      <t>　発注者又は自主施工者の氏名（法人にあっては商号又は名称及び代表者の氏名）</t>
    </r>
    <r>
      <rPr>
        <u/>
        <sz val="9"/>
        <rFont val="ＪＳ明朝"/>
        <family val="1"/>
        <charset val="128"/>
      </rPr>
      <t>　　　　　　　　　　　　　</t>
    </r>
    <rPh sb="1" eb="4">
      <t>ハッチュウシャ</t>
    </rPh>
    <rPh sb="4" eb="5">
      <t>マタ</t>
    </rPh>
    <rPh sb="6" eb="8">
      <t>ジシュ</t>
    </rPh>
    <rPh sb="8" eb="11">
      <t>セコウシャ</t>
    </rPh>
    <rPh sb="12" eb="14">
      <t>シメイ</t>
    </rPh>
    <rPh sb="15" eb="17">
      <t>ホウジン</t>
    </rPh>
    <rPh sb="22" eb="24">
      <t>ショウゴウ</t>
    </rPh>
    <rPh sb="24" eb="25">
      <t>マタ</t>
    </rPh>
    <rPh sb="26" eb="28">
      <t>メイショウ</t>
    </rPh>
    <rPh sb="28" eb="29">
      <t>オヨ</t>
    </rPh>
    <rPh sb="30" eb="33">
      <t>ダイヒョウシャ</t>
    </rPh>
    <rPh sb="34" eb="36">
      <t>シメイ</t>
    </rPh>
    <phoneticPr fontId="4"/>
  </si>
  <si>
    <r>
      <t>　　　　</t>
    </r>
    <r>
      <rPr>
        <sz val="9"/>
        <rFont val="游ゴシック"/>
        <family val="1"/>
        <charset val="128"/>
      </rPr>
      <t xml:space="preserve"> </t>
    </r>
    <phoneticPr fontId="1"/>
  </si>
  <si>
    <r>
      <t>フロン</t>
    </r>
    <r>
      <rPr>
        <sz val="9"/>
        <color rgb="FF000000"/>
        <rFont val="ＭＳ Ｐ明朝"/>
        <family val="1"/>
        <charset val="128"/>
      </rPr>
      <t>（フロン排出抑制法）</t>
    </r>
    <rPh sb="7" eb="9">
      <t>ハイシュツ</t>
    </rPh>
    <rPh sb="9" eb="11">
      <t>ヨクセイ</t>
    </rPh>
    <rPh sb="11" eb="12">
      <t>ホウ</t>
    </rPh>
    <phoneticPr fontId="4"/>
  </si>
  <si>
    <r>
      <t>有</t>
    </r>
    <r>
      <rPr>
        <sz val="8"/>
        <color rgb="FF000000"/>
        <rFont val="ＭＳ Ｐ明朝"/>
        <family val="1"/>
        <charset val="128"/>
      </rPr>
      <t>（業務用のエアコン・冷凍冷蔵機器のうちフロ</t>
    </r>
    <rPh sb="0" eb="1">
      <t>アリ</t>
    </rPh>
    <rPh sb="2" eb="4">
      <t>ギョウム</t>
    </rPh>
    <rPh sb="4" eb="5">
      <t>ヨウ</t>
    </rPh>
    <rPh sb="11" eb="13">
      <t>レイトウ</t>
    </rPh>
    <rPh sb="13" eb="15">
      <t>レイゾウ</t>
    </rPh>
    <rPh sb="15" eb="17">
      <t>キキ</t>
    </rPh>
    <phoneticPr fontId="4"/>
  </si>
  <si>
    <t>　　 ン類が使われているもの）</t>
    <rPh sb="4" eb="5">
      <t>ルイ</t>
    </rPh>
    <phoneticPr fontId="4"/>
  </si>
  <si>
    <t>）</t>
    <phoneticPr fontId="4"/>
  </si>
  <si>
    <r>
      <t>特定建設資材への付着物</t>
    </r>
    <r>
      <rPr>
        <sz val="8"/>
        <rFont val="ＭＳ Ｐ明朝"/>
        <family val="1"/>
        <charset val="128"/>
      </rPr>
      <t>（解体・維持・修繕工事のみ）</t>
    </r>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4"/>
  </si>
  <si>
    <r>
      <t>石綿</t>
    </r>
    <r>
      <rPr>
        <sz val="8"/>
        <color rgb="FF000000"/>
        <rFont val="ＭＳ Ｐ明朝"/>
        <family val="1"/>
        <charset val="128"/>
      </rPr>
      <t xml:space="preserve">
（大気汚染防止法・安全衛生法石綿則・大阪府生活環境の保全等に関する条例）</t>
    </r>
    <rPh sb="0" eb="2">
      <t>イシワタ</t>
    </rPh>
    <rPh sb="4" eb="6">
      <t>タイキ</t>
    </rPh>
    <rPh sb="6" eb="8">
      <t>オセン</t>
    </rPh>
    <rPh sb="8" eb="11">
      <t>ボウシホウ</t>
    </rPh>
    <rPh sb="12" eb="14">
      <t>アンゼン</t>
    </rPh>
    <rPh sb="14" eb="17">
      <t>エイセイホウ</t>
    </rPh>
    <rPh sb="17" eb="19">
      <t>イシワタ</t>
    </rPh>
    <rPh sb="19" eb="20">
      <t>ノリ</t>
    </rPh>
    <rPh sb="21" eb="24">
      <t>オオサカフ</t>
    </rPh>
    <rPh sb="24" eb="26">
      <t>セイカツ</t>
    </rPh>
    <rPh sb="26" eb="28">
      <t>カンキョウ</t>
    </rPh>
    <rPh sb="29" eb="31">
      <t>ホゼン</t>
    </rPh>
    <rPh sb="31" eb="32">
      <t>トウ</t>
    </rPh>
    <rPh sb="33" eb="34">
      <t>カン</t>
    </rPh>
    <rPh sb="36" eb="38">
      <t>ジョウレイ</t>
    </rPh>
    <phoneticPr fontId="4"/>
  </si>
  <si>
    <r>
      <t>特定建設資材への付着物</t>
    </r>
    <r>
      <rPr>
        <sz val="8"/>
        <rFont val="ＭＳ Ｐ明朝"/>
        <family val="1"/>
        <charset val="128"/>
      </rPr>
      <t>（修繕・模様替工事のみ）</t>
    </r>
    <rPh sb="0" eb="2">
      <t>トクテイ</t>
    </rPh>
    <rPh sb="2" eb="3">
      <t>ケン</t>
    </rPh>
    <rPh sb="3" eb="4">
      <t>セツ</t>
    </rPh>
    <rPh sb="4" eb="6">
      <t>シザイ</t>
    </rPh>
    <rPh sb="8" eb="11">
      <t>フチャクブツ</t>
    </rPh>
    <phoneticPr fontId="4"/>
  </si>
  <si>
    <r>
      <t>他法令関係</t>
    </r>
    <r>
      <rPr>
        <sz val="8"/>
        <color rgb="FF000000"/>
        <rFont val="ＭＳ Ｐ明朝"/>
        <family val="1"/>
        <charset val="128"/>
      </rPr>
      <t xml:space="preserve">
（修繕・模様替工事のみ）</t>
    </r>
    <rPh sb="0" eb="1">
      <t>タ</t>
    </rPh>
    <rPh sb="1" eb="3">
      <t>ホウレイ</t>
    </rPh>
    <rPh sb="3" eb="5">
      <t>カンケイ</t>
    </rPh>
    <phoneticPr fontId="4"/>
  </si>
  <si>
    <r>
      <t>他法令関係</t>
    </r>
    <r>
      <rPr>
        <sz val="8"/>
        <color rgb="FF000000"/>
        <rFont val="ＭＳ Ｐ明朝"/>
        <family val="1"/>
        <charset val="128"/>
      </rPr>
      <t xml:space="preserve">
（解体・維持・修繕工事のみ）</t>
    </r>
    <rPh sb="0" eb="1">
      <t>タ</t>
    </rPh>
    <rPh sb="1" eb="3">
      <t>ホウレイ</t>
    </rPh>
    <rPh sb="3" eb="5">
      <t>カンケイ</t>
    </rPh>
    <phoneticPr fontId="4"/>
  </si>
  <si>
    <t>新規・変更</t>
    <rPh sb="0" eb="2">
      <t>シンキ</t>
    </rPh>
    <rPh sb="3" eb="5">
      <t>ヘンコウ</t>
    </rPh>
    <phoneticPr fontId="4"/>
  </si>
  <si>
    <t>Ver</t>
    <phoneticPr fontId="4"/>
  </si>
  <si>
    <t>新築・増築</t>
    <rPh sb="0" eb="2">
      <t>シンチク</t>
    </rPh>
    <rPh sb="3" eb="5">
      <t>ゾウチク</t>
    </rPh>
    <phoneticPr fontId="4"/>
  </si>
  <si>
    <t>新増築種別</t>
    <rPh sb="0" eb="1">
      <t>シン</t>
    </rPh>
    <rPh sb="1" eb="3">
      <t>ゾウチク</t>
    </rPh>
    <rPh sb="3" eb="5">
      <t>シュベツ</t>
    </rPh>
    <phoneticPr fontId="4"/>
  </si>
  <si>
    <t>修繕</t>
    <rPh sb="0" eb="2">
      <t>シュウゼン</t>
    </rPh>
    <phoneticPr fontId="4"/>
  </si>
  <si>
    <t>模様替</t>
    <rPh sb="0" eb="3">
      <t>モヨウガ</t>
    </rPh>
    <phoneticPr fontId="4"/>
  </si>
  <si>
    <t>改修種別</t>
    <rPh sb="0" eb="2">
      <t>カイシュウ</t>
    </rPh>
    <rPh sb="2" eb="4">
      <t>シュベツ</t>
    </rPh>
    <phoneticPr fontId="4"/>
  </si>
  <si>
    <t>報告対象外</t>
    <rPh sb="2" eb="5">
      <t>タイショウガイ</t>
    </rPh>
    <phoneticPr fontId="4"/>
  </si>
  <si>
    <t>【１】届出日（電子申請システムで申請する日）</t>
    <rPh sb="3" eb="5">
      <t>トドケデ</t>
    </rPh>
    <rPh sb="5" eb="6">
      <t>ビ</t>
    </rPh>
    <rPh sb="7" eb="11">
      <t>デンシシンセイ</t>
    </rPh>
    <rPh sb="16" eb="18">
      <t>シンセイ</t>
    </rPh>
    <rPh sb="20" eb="21">
      <t>ヒ</t>
    </rPh>
    <phoneticPr fontId="4"/>
  </si>
  <si>
    <t>分別解体等の計画等</t>
  </si>
  <si>
    <t>Ver.0(R609)</t>
    <phoneticPr fontId="4"/>
  </si>
  <si>
    <t>対象外　添付不要</t>
    <phoneticPr fontId="4"/>
  </si>
  <si>
    <t>入力の上、届出に添付してください</t>
    <phoneticPr fontId="4"/>
  </si>
  <si>
    <t>別表</t>
    <rPh sb="0" eb="2">
      <t>ベッピョウ</t>
    </rPh>
    <phoneticPr fontId="4"/>
  </si>
  <si>
    <t>別表２</t>
    <rPh sb="0" eb="1">
      <t>ベツ</t>
    </rPh>
    <rPh sb="1" eb="2">
      <t>ヒョウ</t>
    </rPh>
    <phoneticPr fontId="4"/>
  </si>
  <si>
    <t>変更箇所</t>
    <rPh sb="0" eb="4">
      <t>ヘンコウカショ</t>
    </rPh>
    <phoneticPr fontId="4"/>
  </si>
  <si>
    <t>□</t>
    <phoneticPr fontId="4"/>
  </si>
  <si>
    <t>（様式第二号）</t>
    <rPh sb="1" eb="3">
      <t>ヨウシキ</t>
    </rPh>
    <rPh sb="3" eb="4">
      <t>ダイ</t>
    </rPh>
    <rPh sb="4" eb="5">
      <t>ニ</t>
    </rPh>
    <rPh sb="5" eb="6">
      <t>ゴウ</t>
    </rPh>
    <phoneticPr fontId="4"/>
  </si>
  <si>
    <t>新規</t>
    <rPh sb="0" eb="2">
      <t>シンキ</t>
    </rPh>
    <phoneticPr fontId="4"/>
  </si>
  <si>
    <t>〇〇解体工事</t>
  </si>
  <si>
    <t>北区中之島1丁目１番１</t>
  </si>
  <si>
    <t>北区中之島1丁目3番20号</t>
  </si>
  <si>
    <t>https://www.mapnavi.city.osaka.lg.jp/osakacity/Map?mps=500&amp;mid=61&amp;mtp=pfm&amp;mpx=135.50361815081&amp;mpy=34.691084316131&amp;gprj=3</t>
  </si>
  <si>
    <t>住宅</t>
  </si>
  <si>
    <t>5308401</t>
  </si>
  <si>
    <t>大阪　一郎</t>
  </si>
  <si>
    <t>別表１　①5/20～5/25、②5/26～5/28、③5/29～6/5、④6/6～6/10、⑤－</t>
    <rPh sb="0" eb="2">
      <t>ベッピョウ</t>
    </rPh>
    <phoneticPr fontId="4"/>
  </si>
  <si>
    <t>発注者等_商号又は名称</t>
    <rPh sb="5" eb="7">
      <t>ショウゴウ</t>
    </rPh>
    <rPh sb="7" eb="8">
      <t>マタ</t>
    </rPh>
    <rPh sb="9" eb="11">
      <t>メイショウ</t>
    </rPh>
    <phoneticPr fontId="4"/>
  </si>
  <si>
    <t>1</t>
    <phoneticPr fontId="4"/>
  </si>
  <si>
    <t>3</t>
    <phoneticPr fontId="4"/>
  </si>
  <si>
    <t>元請_商号又は名称</t>
    <rPh sb="3" eb="5">
      <t>ショウゴウ</t>
    </rPh>
    <rPh sb="5" eb="6">
      <t>マタ</t>
    </rPh>
    <rPh sb="7" eb="9">
      <t>メイショウ</t>
    </rPh>
    <phoneticPr fontId="4"/>
  </si>
  <si>
    <t>【4】1</t>
    <phoneticPr fontId="4"/>
  </si>
  <si>
    <t>元請_（代表者）氏名</t>
    <rPh sb="0" eb="2">
      <t>モトウ</t>
    </rPh>
    <rPh sb="4" eb="6">
      <t>ダイヒョウ</t>
    </rPh>
    <rPh sb="6" eb="7">
      <t>シャ</t>
    </rPh>
    <rPh sb="8" eb="10">
      <t>シメイ</t>
    </rPh>
    <phoneticPr fontId="4"/>
  </si>
  <si>
    <t>発注者等_（代表者）氏名</t>
    <rPh sb="6" eb="8">
      <t>ダイヒョウ</t>
    </rPh>
    <rPh sb="8" eb="9">
      <t>シャ</t>
    </rPh>
    <rPh sb="10" eb="12">
      <t>シメイ</t>
    </rPh>
    <phoneticPr fontId="4"/>
  </si>
  <si>
    <t>発注者等_法人</t>
    <phoneticPr fontId="4"/>
  </si>
  <si>
    <t>元請_法人</t>
    <phoneticPr fontId="4"/>
  </si>
  <si>
    <t>解体_コンクリート</t>
    <rPh sb="0" eb="2">
      <t>カイタイ</t>
    </rPh>
    <phoneticPr fontId="4"/>
  </si>
  <si>
    <t>解体_アスファルト</t>
    <rPh sb="0" eb="2">
      <t>カイタイ</t>
    </rPh>
    <phoneticPr fontId="4"/>
  </si>
  <si>
    <t>解体_木材</t>
    <rPh sb="0" eb="2">
      <t>カイタイ</t>
    </rPh>
    <rPh sb="3" eb="5">
      <t>モクザイ</t>
    </rPh>
    <phoneticPr fontId="4"/>
  </si>
  <si>
    <t>修繕/模様替_用途</t>
    <phoneticPr fontId="4"/>
  </si>
  <si>
    <t>新築等_コンクリート</t>
  </si>
  <si>
    <t>新築等_アスファルト</t>
  </si>
  <si>
    <t>新築等_木材</t>
    <rPh sb="4" eb="6">
      <t>モクザイ</t>
    </rPh>
    <phoneticPr fontId="4"/>
  </si>
  <si>
    <t>工作物_コンクリート</t>
    <phoneticPr fontId="4"/>
  </si>
  <si>
    <t>工作物_アスファルト</t>
    <phoneticPr fontId="4"/>
  </si>
  <si>
    <t>工作物_木材</t>
    <rPh sb="4" eb="6">
      <t>モクザイ</t>
    </rPh>
    <phoneticPr fontId="4"/>
  </si>
  <si>
    <t>コンクリート</t>
    <phoneticPr fontId="4"/>
  </si>
  <si>
    <t>アスファルト</t>
    <phoneticPr fontId="4"/>
  </si>
  <si>
    <t>木材</t>
    <rPh sb="0" eb="2">
      <t>モクザイ</t>
    </rPh>
    <phoneticPr fontId="4"/>
  </si>
  <si>
    <t>解体_石綿_飛散性</t>
    <rPh sb="0" eb="2">
      <t>カイタイ</t>
    </rPh>
    <rPh sb="3" eb="5">
      <t>イシワタ</t>
    </rPh>
    <rPh sb="6" eb="8">
      <t>ヒサン</t>
    </rPh>
    <rPh sb="8" eb="9">
      <t>セイ</t>
    </rPh>
    <phoneticPr fontId="4"/>
  </si>
  <si>
    <t>解体_石綿_非飛散性</t>
    <rPh sb="0" eb="2">
      <t>カイタイ</t>
    </rPh>
    <rPh sb="6" eb="7">
      <t>ヒ</t>
    </rPh>
    <rPh sb="7" eb="9">
      <t>ヒサン</t>
    </rPh>
    <rPh sb="9" eb="10">
      <t>セイ</t>
    </rPh>
    <phoneticPr fontId="4"/>
  </si>
  <si>
    <t>解体_石綿_その他</t>
    <rPh sb="0" eb="2">
      <t>カイタイ</t>
    </rPh>
    <rPh sb="8" eb="9">
      <t>タ</t>
    </rPh>
    <phoneticPr fontId="4"/>
  </si>
  <si>
    <t>解体_石綿_面積</t>
    <rPh sb="0" eb="2">
      <t>カイタイ</t>
    </rPh>
    <rPh sb="6" eb="8">
      <t>メンセキ</t>
    </rPh>
    <phoneticPr fontId="4"/>
  </si>
  <si>
    <t>解体_石綿_事前調査</t>
    <rPh sb="0" eb="2">
      <t>カイタイ</t>
    </rPh>
    <rPh sb="3" eb="5">
      <t>イシワタ</t>
    </rPh>
    <rPh sb="6" eb="10">
      <t>ジゼンチョウサ</t>
    </rPh>
    <phoneticPr fontId="4"/>
  </si>
  <si>
    <t>解体_特定粉塵_済</t>
    <rPh sb="0" eb="2">
      <t>カイタイ</t>
    </rPh>
    <rPh sb="3" eb="7">
      <t>トクテイフンジン</t>
    </rPh>
    <rPh sb="8" eb="9">
      <t>スミ</t>
    </rPh>
    <phoneticPr fontId="4"/>
  </si>
  <si>
    <t>解体_特定粉塵_予定</t>
    <rPh sb="0" eb="2">
      <t>カイタイ</t>
    </rPh>
    <rPh sb="3" eb="7">
      <t>トクテイフンジン</t>
    </rPh>
    <rPh sb="8" eb="10">
      <t>ヨテイ</t>
    </rPh>
    <phoneticPr fontId="4"/>
  </si>
  <si>
    <t>解体_特定粉塵_外</t>
    <rPh sb="0" eb="2">
      <t>カイタイ</t>
    </rPh>
    <rPh sb="3" eb="7">
      <t>トクテイフンジン</t>
    </rPh>
    <rPh sb="8" eb="9">
      <t>ガイ</t>
    </rPh>
    <phoneticPr fontId="4"/>
  </si>
  <si>
    <t>新築等_石綿_飛散性</t>
    <rPh sb="4" eb="6">
      <t>イシワタ</t>
    </rPh>
    <rPh sb="7" eb="9">
      <t>ヒサン</t>
    </rPh>
    <rPh sb="9" eb="10">
      <t>セイ</t>
    </rPh>
    <phoneticPr fontId="4"/>
  </si>
  <si>
    <t>新築等_石綿_非飛散性</t>
    <rPh sb="7" eb="8">
      <t>ヒ</t>
    </rPh>
    <rPh sb="8" eb="10">
      <t>ヒサン</t>
    </rPh>
    <rPh sb="10" eb="11">
      <t>セイ</t>
    </rPh>
    <phoneticPr fontId="4"/>
  </si>
  <si>
    <t>新築等_石綿_その他</t>
    <rPh sb="9" eb="10">
      <t>タ</t>
    </rPh>
    <phoneticPr fontId="4"/>
  </si>
  <si>
    <t>新築等_石綿_面積</t>
    <rPh sb="7" eb="9">
      <t>メンセキ</t>
    </rPh>
    <phoneticPr fontId="4"/>
  </si>
  <si>
    <t>新築等_石綿_事前調査</t>
    <rPh sb="4" eb="6">
      <t>イシワタ</t>
    </rPh>
    <rPh sb="7" eb="11">
      <t>ジゼンチョウサ</t>
    </rPh>
    <phoneticPr fontId="4"/>
  </si>
  <si>
    <t>新築等_特定粉塵_済</t>
    <rPh sb="4" eb="8">
      <t>トクテイフンジン</t>
    </rPh>
    <rPh sb="9" eb="10">
      <t>スミ</t>
    </rPh>
    <phoneticPr fontId="4"/>
  </si>
  <si>
    <t>新築等_特定粉塵_予定</t>
    <rPh sb="4" eb="8">
      <t>トクテイフンジン</t>
    </rPh>
    <rPh sb="9" eb="11">
      <t>ヨテイ</t>
    </rPh>
    <phoneticPr fontId="4"/>
  </si>
  <si>
    <t>新築等_特定粉塵_外</t>
    <rPh sb="4" eb="8">
      <t>トクテイフンジン</t>
    </rPh>
    <rPh sb="9" eb="10">
      <t>ガイ</t>
    </rPh>
    <phoneticPr fontId="4"/>
  </si>
  <si>
    <t>工作物_石綿_飛散性</t>
    <rPh sb="4" eb="6">
      <t>イシワタ</t>
    </rPh>
    <rPh sb="7" eb="9">
      <t>ヒサン</t>
    </rPh>
    <rPh sb="9" eb="10">
      <t>セイ</t>
    </rPh>
    <phoneticPr fontId="4"/>
  </si>
  <si>
    <t>工作物_石綿_非飛散性</t>
    <rPh sb="7" eb="8">
      <t>ヒ</t>
    </rPh>
    <rPh sb="8" eb="10">
      <t>ヒサン</t>
    </rPh>
    <rPh sb="10" eb="11">
      <t>セイ</t>
    </rPh>
    <phoneticPr fontId="4"/>
  </si>
  <si>
    <t>工作物_石綿_その他</t>
    <rPh sb="9" eb="10">
      <t>タ</t>
    </rPh>
    <phoneticPr fontId="4"/>
  </si>
  <si>
    <t>工作物_石綿_面積</t>
    <rPh sb="7" eb="9">
      <t>メンセキ</t>
    </rPh>
    <phoneticPr fontId="4"/>
  </si>
  <si>
    <t>工作物_石綿_事前調査</t>
    <rPh sb="4" eb="6">
      <t>イシワタ</t>
    </rPh>
    <rPh sb="7" eb="11">
      <t>ジゼンチョウサ</t>
    </rPh>
    <phoneticPr fontId="4"/>
  </si>
  <si>
    <t>工作物_特定粉塵_済</t>
    <rPh sb="4" eb="8">
      <t>トクテイフンジン</t>
    </rPh>
    <rPh sb="9" eb="10">
      <t>スミ</t>
    </rPh>
    <phoneticPr fontId="4"/>
  </si>
  <si>
    <t>工作物_特定粉塵_予定</t>
    <rPh sb="4" eb="8">
      <t>トクテイフンジン</t>
    </rPh>
    <rPh sb="9" eb="11">
      <t>ヨテイ</t>
    </rPh>
    <phoneticPr fontId="4"/>
  </si>
  <si>
    <t>工作物_特定粉塵_外</t>
    <rPh sb="4" eb="8">
      <t>トクテイフンジン</t>
    </rPh>
    <rPh sb="9" eb="10">
      <t>ガイ</t>
    </rPh>
    <phoneticPr fontId="4"/>
  </si>
  <si>
    <t>石綿_飛散性</t>
    <rPh sb="0" eb="2">
      <t>イシワタ</t>
    </rPh>
    <rPh sb="3" eb="5">
      <t>ヒサン</t>
    </rPh>
    <rPh sb="5" eb="6">
      <t>セイ</t>
    </rPh>
    <phoneticPr fontId="4"/>
  </si>
  <si>
    <t>石綿_非飛散性</t>
    <rPh sb="0" eb="2">
      <t>イシワタ</t>
    </rPh>
    <rPh sb="3" eb="4">
      <t>ヒ</t>
    </rPh>
    <rPh sb="4" eb="6">
      <t>ヒサン</t>
    </rPh>
    <rPh sb="6" eb="7">
      <t>セイ</t>
    </rPh>
    <phoneticPr fontId="4"/>
  </si>
  <si>
    <t>石綿_その他</t>
    <rPh sb="0" eb="2">
      <t>イシワタ</t>
    </rPh>
    <rPh sb="5" eb="6">
      <t>タ</t>
    </rPh>
    <phoneticPr fontId="4"/>
  </si>
  <si>
    <t>石綿_事前調査</t>
    <rPh sb="0" eb="2">
      <t>イシワタ</t>
    </rPh>
    <rPh sb="3" eb="7">
      <t>ジゼンチョウサ</t>
    </rPh>
    <phoneticPr fontId="4"/>
  </si>
  <si>
    <t>石綿_面積</t>
    <rPh sb="0" eb="2">
      <t>イシワタ</t>
    </rPh>
    <rPh sb="3" eb="5">
      <t>メンセキ</t>
    </rPh>
    <phoneticPr fontId="4"/>
  </si>
  <si>
    <t>特定粉塵_済</t>
    <rPh sb="0" eb="4">
      <t>トクテイフンジン</t>
    </rPh>
    <rPh sb="5" eb="6">
      <t>スミ</t>
    </rPh>
    <phoneticPr fontId="4"/>
  </si>
  <si>
    <t>特定粉塵_予定</t>
    <rPh sb="0" eb="4">
      <t>トクテイフンジン</t>
    </rPh>
    <rPh sb="5" eb="7">
      <t>ヨテイ</t>
    </rPh>
    <phoneticPr fontId="4"/>
  </si>
  <si>
    <t>特定粉塵_外</t>
    <rPh sb="0" eb="4">
      <t>トクテイフンジン</t>
    </rPh>
    <rPh sb="5" eb="6">
      <t>ガイ</t>
    </rPh>
    <phoneticPr fontId="4"/>
  </si>
  <si>
    <t>変更箇所にチェックをしてください。</t>
    <rPh sb="0" eb="4">
      <t>ヘンコウカショ</t>
    </rPh>
    <phoneticPr fontId="4"/>
  </si>
  <si>
    <t>※届出書の内容は、入力フォームの内容が反映されるため入力不要です</t>
    <rPh sb="1" eb="4">
      <t>トドケデショ</t>
    </rPh>
    <rPh sb="5" eb="7">
      <t>ナイヨウ</t>
    </rPh>
    <phoneticPr fontId="4"/>
  </si>
  <si>
    <t>06XXXXYYYY</t>
    <phoneticPr fontId="4"/>
  </si>
  <si>
    <t>大阪府大阪市住之江区南港北2丁目X番XX号</t>
    <phoneticPr fontId="4"/>
  </si>
  <si>
    <t>06XXYYXXYY</t>
    <phoneticPr fontId="4"/>
  </si>
  <si>
    <t>ｶﾌﾞｼｷｶﾞｲｼｬ○○ｺｳﾑﾃﾝ</t>
    <phoneticPr fontId="4"/>
  </si>
  <si>
    <t>大阪市北区扇町2丁目X番XX号</t>
    <phoneticPr fontId="4"/>
  </si>
  <si>
    <t>06YYYYXXXX</t>
    <phoneticPr fontId="4"/>
  </si>
  <si>
    <t>XXXXXX</t>
    <phoneticPr fontId="4"/>
  </si>
  <si>
    <t>XXXX</t>
    <phoneticPr fontId="4"/>
  </si>
  <si>
    <t>鉄骨鉄筋コンクリート造</t>
    <rPh sb="0" eb="4">
      <t>テッコツテッキン</t>
    </rPh>
    <rPh sb="10" eb="11">
      <t>ゾウ</t>
    </rPh>
    <phoneticPr fontId="4"/>
  </si>
  <si>
    <t>木造・鉄骨造</t>
    <rPh sb="0" eb="2">
      <t>モクゾウ</t>
    </rPh>
    <rPh sb="3" eb="6">
      <t>テッコツゾウ</t>
    </rPh>
    <phoneticPr fontId="4"/>
  </si>
  <si>
    <t>鉄骨造・鉄筋コンクリート造</t>
    <rPh sb="0" eb="3">
      <t>テッコツゾウ</t>
    </rPh>
    <rPh sb="4" eb="6">
      <t>テッキン</t>
    </rPh>
    <rPh sb="12" eb="13">
      <t>ゾウ</t>
    </rPh>
    <phoneticPr fontId="4"/>
  </si>
  <si>
    <t>知事</t>
  </si>
  <si>
    <t>※別表の【工程ごとの作業内容】で該当する工事の
□にチェックください。</t>
  </si>
  <si>
    <t>Ver.1.1(R70609)</t>
    <phoneticPr fontId="4"/>
  </si>
  <si>
    <t>入力後、様式第二号の変更点をチェックしてください。詳細はこちらをクリック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</si>
</sst>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quot;&quot;&quot;年&quot;m&quot;月&quot;d&quot;日&quot;"/>
    <numFmt numFmtId="182" formatCode="#,##0_ "/>
    <numFmt numFmtId="183" formatCode="yyyy&quot;(令和&quot;e&quot;)年&quot;m&quot;月&quot;d&quot;日&quot;"/>
    <numFmt numFmtId="184" formatCode="0_ "/>
    <numFmt numFmtId="185" formatCode="[$-F800]dddd\,\ mmmm\ dd\,\ yyyy"/>
  </numFmts>
  <fonts count="97">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ＪＳ明朝"/>
      <family val="1"/>
      <charset val="128"/>
    </font>
    <font>
      <sz val="12"/>
      <name val="ＭＳ Ｐゴシック"/>
      <family val="3"/>
      <charset val="128"/>
    </font>
    <font>
      <u/>
      <sz val="10"/>
      <name val="ＪＳ明朝"/>
      <family val="1"/>
      <charset val="128"/>
    </font>
    <font>
      <sz val="11"/>
      <color theme="0" tint="-0.34998626667073579"/>
      <name val="ＪＳ明朝"/>
      <family val="1"/>
      <charset val="128"/>
    </font>
    <font>
      <sz val="20"/>
      <name val="ＭＳ Ｐ明朝"/>
      <family val="1"/>
      <charset val="128"/>
    </font>
    <font>
      <sz val="11"/>
      <name val="ＭＳ Ｐ明朝"/>
      <family val="1"/>
      <charset val="128"/>
      <scheme val="minor"/>
    </font>
    <font>
      <sz val="12"/>
      <name val="ＭＳ Ｐ明朝"/>
      <family val="1"/>
      <charset val="128"/>
      <scheme val="minor"/>
    </font>
    <font>
      <sz val="20"/>
      <name val="ＭＳ Ｐ明朝"/>
      <family val="1"/>
      <charset val="128"/>
      <scheme val="minor"/>
    </font>
    <font>
      <sz val="11"/>
      <name val="ＭＳ Ｐ明朝"/>
      <family val="1"/>
      <charset val="128"/>
      <scheme val="major"/>
    </font>
    <font>
      <sz val="12"/>
      <name val="ＭＳ Ｐ明朝"/>
      <family val="1"/>
      <charset val="128"/>
      <scheme val="major"/>
    </font>
    <font>
      <b/>
      <sz val="11"/>
      <name val="UD デジタル 教科書体 N-R"/>
      <family val="1"/>
      <charset val="128"/>
    </font>
    <font>
      <sz val="11"/>
      <name val="UD デジタル 教科書体 N-R"/>
      <family val="1"/>
      <charset val="128"/>
    </font>
    <font>
      <sz val="11"/>
      <color theme="0"/>
      <name val="UD デジタル 教科書体 N-R"/>
      <family val="1"/>
      <charset val="128"/>
    </font>
    <font>
      <u/>
      <sz val="11"/>
      <color theme="10"/>
      <name val="ＭＳ Ｐゴシック"/>
      <family val="3"/>
      <charset val="128"/>
    </font>
    <font>
      <sz val="9"/>
      <name val="ＭＳ Ｐゴシック"/>
      <family val="3"/>
      <charset val="128"/>
    </font>
    <font>
      <sz val="8"/>
      <name val="ＭＳ ゴシック"/>
      <family val="3"/>
      <charset val="128"/>
    </font>
    <font>
      <u/>
      <sz val="12"/>
      <color theme="10"/>
      <name val="UD デジタル 教科書体 N-R"/>
      <family val="1"/>
      <charset val="128"/>
    </font>
    <font>
      <b/>
      <sz val="14"/>
      <color rgb="FFFF0000"/>
      <name val="UD デジタル 教科書体 N-R"/>
      <family val="1"/>
      <charset val="128"/>
    </font>
    <font>
      <sz val="14"/>
      <color theme="1"/>
      <name val="UD デジタル 教科書体 N-R"/>
      <family val="1"/>
      <charset val="128"/>
    </font>
    <font>
      <sz val="11"/>
      <color rgb="FFFFFFFF"/>
      <name val="Arial"/>
      <family val="2"/>
    </font>
    <font>
      <b/>
      <sz val="11"/>
      <color rgb="FFFF0000"/>
      <name val="UD デジタル 教科書体 N-R"/>
      <family val="1"/>
      <charset val="128"/>
    </font>
    <font>
      <b/>
      <sz val="16"/>
      <name val="UD デジタル 教科書体 N-R"/>
      <family val="1"/>
      <charset val="128"/>
    </font>
    <font>
      <b/>
      <sz val="12"/>
      <color rgb="FFFF0000"/>
      <name val="UD デジタル 教科書体 N-R"/>
      <family val="1"/>
      <charset val="128"/>
    </font>
    <font>
      <sz val="14"/>
      <name val="UD デジタル 教科書体 N-R"/>
      <family val="1"/>
      <charset val="128"/>
    </font>
    <font>
      <u/>
      <sz val="11"/>
      <color theme="10"/>
      <name val="UD デジタル 教科書体 N-R"/>
      <family val="1"/>
      <charset val="128"/>
    </font>
    <font>
      <b/>
      <sz val="20"/>
      <color rgb="FFFF0000"/>
      <name val="UD デジタル 教科書体 N-R"/>
      <family val="1"/>
      <charset val="128"/>
    </font>
    <font>
      <b/>
      <sz val="10"/>
      <name val="ＪＳ明朝"/>
      <family val="1"/>
      <charset val="128"/>
    </font>
    <font>
      <b/>
      <sz val="6"/>
      <name val="ＪＳ明朝"/>
      <family val="1"/>
      <charset val="128"/>
    </font>
    <font>
      <sz val="10"/>
      <name val="ＭＳ 明朝"/>
      <family val="1"/>
      <charset val="128"/>
    </font>
    <font>
      <sz val="8"/>
      <name val="ＪＳ明朝"/>
      <family val="1"/>
      <charset val="128"/>
    </font>
    <font>
      <sz val="10"/>
      <name val="Yu Gothic"/>
      <family val="1"/>
      <charset val="128"/>
    </font>
    <font>
      <b/>
      <sz val="9"/>
      <name val="ＪＳ明朝"/>
      <family val="1"/>
      <charset val="128"/>
    </font>
    <font>
      <sz val="11"/>
      <name val="ＭＳ Ｐ明朝"/>
      <family val="1"/>
      <charset val="128"/>
    </font>
    <font>
      <sz val="12"/>
      <name val="ＭＳ Ｐ明朝"/>
      <family val="1"/>
      <charset val="128"/>
    </font>
    <font>
      <b/>
      <u val="double"/>
      <sz val="20"/>
      <color rgb="FFFF0000"/>
      <name val="UD デジタル 教科書体 N-R"/>
      <family val="1"/>
      <charset val="128"/>
    </font>
    <font>
      <sz val="11"/>
      <color theme="1"/>
      <name val="ＭＳ Ｐ明朝"/>
      <family val="2"/>
      <scheme val="minor"/>
    </font>
    <font>
      <b/>
      <u val="double"/>
      <sz val="18"/>
      <color rgb="FFFF0000"/>
      <name val="UD デジタル 教科書体 N-R"/>
      <family val="1"/>
      <charset val="128"/>
    </font>
    <font>
      <b/>
      <strike/>
      <u val="double"/>
      <sz val="18"/>
      <color rgb="FFFF0000"/>
      <name val="UD デジタル 教科書体 N-R"/>
      <family val="1"/>
      <charset val="128"/>
    </font>
    <font>
      <sz val="11"/>
      <name val="ＭＳ Ｐゴシック"/>
      <family val="1"/>
      <charset val="128"/>
    </font>
    <font>
      <sz val="9"/>
      <color rgb="FF000000"/>
      <name val="ＭＳ Ｐ明朝"/>
      <family val="1"/>
      <charset val="128"/>
    </font>
    <font>
      <b/>
      <sz val="11"/>
      <name val="ＪＳ明朝"/>
      <family val="1"/>
      <charset val="128"/>
    </font>
    <font>
      <u/>
      <sz val="9"/>
      <name val="ＪＳ明朝"/>
      <family val="1"/>
      <charset val="128"/>
    </font>
    <font>
      <sz val="9"/>
      <name val="ＭＳ Ｐ明朝"/>
      <family val="1"/>
      <charset val="128"/>
    </font>
    <font>
      <sz val="9"/>
      <color indexed="10"/>
      <name val="ＭＳ Ｐ明朝"/>
      <family val="1"/>
      <charset val="128"/>
    </font>
    <font>
      <sz val="9"/>
      <color indexed="8"/>
      <name val="ＭＳ Ｐ明朝"/>
      <family val="1"/>
      <charset val="128"/>
    </font>
    <font>
      <sz val="9"/>
      <name val="游ゴシック"/>
      <family val="1"/>
      <charset val="128"/>
    </font>
    <font>
      <sz val="9"/>
      <name val="Segoe UI Symbol"/>
      <family val="1"/>
    </font>
    <font>
      <sz val="9"/>
      <name val="ＭＳ Ｐ明朝"/>
      <family val="1"/>
      <charset val="128"/>
      <scheme val="minor"/>
    </font>
    <font>
      <sz val="9"/>
      <name val="ＭＳ Ｐゴシック"/>
      <family val="1"/>
      <charset val="128"/>
    </font>
    <font>
      <sz val="9"/>
      <name val="ＭＳ Ｐ明朝"/>
      <family val="1"/>
      <charset val="128"/>
      <scheme val="major"/>
    </font>
    <font>
      <b/>
      <sz val="9"/>
      <name val="ＭＳ Ｐ明朝"/>
      <family val="1"/>
      <charset val="128"/>
      <scheme val="major"/>
    </font>
    <font>
      <sz val="8"/>
      <name val="ＭＳ Ｐ明朝"/>
      <family val="1"/>
      <charset val="128"/>
    </font>
    <font>
      <sz val="8"/>
      <color rgb="FF000000"/>
      <name val="ＭＳ Ｐ明朝"/>
      <family val="1"/>
      <charset val="128"/>
    </font>
    <font>
      <sz val="8"/>
      <color indexed="8"/>
      <name val="ＭＳ Ｐ明朝"/>
      <family val="1"/>
      <charset val="128"/>
    </font>
    <font>
      <sz val="8"/>
      <name val="ＭＳ Ｐ明朝"/>
      <family val="1"/>
      <charset val="128"/>
      <scheme val="minor"/>
    </font>
    <font>
      <sz val="20"/>
      <name val="UD デジタル 教科書体 N-R"/>
      <family val="1"/>
      <charset val="128"/>
    </font>
    <font>
      <sz val="8"/>
      <name val="ＭＳ Ｐゴシック"/>
      <family val="1"/>
      <charset val="128"/>
    </font>
    <font>
      <sz val="10"/>
      <name val="ＭＳ Ｐゴシック"/>
      <family val="1"/>
      <charset val="128"/>
    </font>
    <font>
      <sz val="10"/>
      <name val="Segoe UI Symbol"/>
      <family val="1"/>
    </font>
    <font>
      <sz val="11"/>
      <name val="Segoe UI Symbol"/>
      <family val="1"/>
    </font>
    <font>
      <sz val="10"/>
      <color theme="0"/>
      <name val="ＪＳ明朝"/>
      <family val="1"/>
      <charset val="128"/>
    </font>
    <font>
      <sz val="12"/>
      <color theme="0"/>
      <name val="ＭＳ Ｐ明朝"/>
      <family val="1"/>
      <charset val="128"/>
      <scheme val="major"/>
    </font>
    <font>
      <sz val="10"/>
      <color theme="0"/>
      <name val="ＭＳ Ｐ明朝"/>
      <family val="1"/>
      <charset val="128"/>
      <scheme val="major"/>
    </font>
    <font>
      <sz val="12"/>
      <color theme="0"/>
      <name val="ＭＳ Ｐ明朝"/>
      <family val="1"/>
      <charset val="128"/>
      <scheme val="minor"/>
    </font>
    <font>
      <sz val="12"/>
      <color theme="0"/>
      <name val="ＭＳ Ｐ明朝"/>
      <family val="1"/>
      <charset val="128"/>
    </font>
    <font>
      <sz val="10"/>
      <color theme="0"/>
      <name val="ＭＳ Ｐ明朝"/>
      <family val="1"/>
      <charset val="128"/>
    </font>
    <font>
      <sz val="9"/>
      <color indexed="81"/>
      <name val="MS P ゴシック"/>
      <family val="3"/>
      <charset val="128"/>
    </font>
    <font>
      <b/>
      <sz val="9"/>
      <color indexed="81"/>
      <name val="MS P ゴシック"/>
      <family val="3"/>
      <charset val="128"/>
    </font>
    <font>
      <b/>
      <u/>
      <sz val="14"/>
      <color rgb="FFFF0000"/>
      <name val="HG丸ｺﾞｼｯｸM-PRO"/>
      <family val="3"/>
      <charset val="128"/>
    </font>
    <font>
      <b/>
      <u/>
      <sz val="12"/>
      <color rgb="FFFF0000"/>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5AA58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40" fillId="0" borderId="0" applyNumberFormat="0" applyFill="0" applyBorder="0" applyAlignment="0" applyProtection="0"/>
    <xf numFmtId="0" fontId="62" fillId="0" borderId="0"/>
  </cellStyleXfs>
  <cellXfs count="1146">
    <xf numFmtId="0" fontId="0" fillId="0" borderId="0" xfId="0"/>
    <xf numFmtId="0" fontId="8" fillId="0" borderId="0" xfId="0" applyFont="1" applyAlignment="1">
      <alignment horizontal="left"/>
    </xf>
    <xf numFmtId="0" fontId="0" fillId="0" borderId="0" xfId="0" applyAlignment="1">
      <alignment vertical="center"/>
    </xf>
    <xf numFmtId="0" fontId="6" fillId="0" borderId="0" xfId="0" applyFont="1"/>
    <xf numFmtId="0" fontId="8" fillId="0" borderId="0" xfId="0" applyFont="1"/>
    <xf numFmtId="0" fontId="5"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0" fontId="27" fillId="0" borderId="0" xfId="0" applyFont="1" applyAlignment="1">
      <alignment vertical="center"/>
    </xf>
    <xf numFmtId="0" fontId="8" fillId="0" borderId="0" xfId="0" applyFont="1" applyAlignment="1">
      <alignment vertical="center"/>
    </xf>
    <xf numFmtId="0" fontId="28" fillId="26" borderId="0" xfId="0" applyFont="1" applyFill="1"/>
    <xf numFmtId="0" fontId="6" fillId="26" borderId="0" xfId="0" applyFont="1" applyFill="1"/>
    <xf numFmtId="0" fontId="28" fillId="0" borderId="0" xfId="0" applyFont="1"/>
    <xf numFmtId="0" fontId="33"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vertical="center"/>
      <protection locked="0"/>
    </xf>
    <xf numFmtId="0" fontId="0" fillId="0" borderId="0" xfId="0" applyAlignment="1">
      <alignment horizontal="center"/>
    </xf>
    <xf numFmtId="0" fontId="41" fillId="0" borderId="0" xfId="0" applyFont="1"/>
    <xf numFmtId="0" fontId="0" fillId="0" borderId="10" xfId="0" applyBorder="1" applyAlignment="1">
      <alignment horizontal="center" vertical="center" shrinkToFit="1"/>
    </xf>
    <xf numFmtId="0" fontId="0" fillId="0" borderId="10" xfId="0" applyBorder="1" applyAlignment="1">
      <alignment horizontal="center"/>
    </xf>
    <xf numFmtId="49" fontId="0" fillId="0" borderId="10" xfId="0" applyNumberFormat="1" applyBorder="1" applyAlignment="1">
      <alignment horizontal="left" indent="1"/>
    </xf>
    <xf numFmtId="49" fontId="0" fillId="0" borderId="10" xfId="0" applyNumberFormat="1" applyBorder="1" applyAlignment="1">
      <alignment horizontal="left" vertical="center" indent="1"/>
    </xf>
    <xf numFmtId="49" fontId="0" fillId="0" borderId="0" xfId="0" applyNumberFormat="1" applyAlignment="1">
      <alignment horizontal="left" indent="1"/>
    </xf>
    <xf numFmtId="0" fontId="41" fillId="0" borderId="10" xfId="0" applyFont="1" applyBorder="1"/>
    <xf numFmtId="0" fontId="41" fillId="0" borderId="12" xfId="0" applyFont="1" applyBorder="1"/>
    <xf numFmtId="0" fontId="41" fillId="0" borderId="41" xfId="0" applyFont="1" applyBorder="1"/>
    <xf numFmtId="0" fontId="41" fillId="0" borderId="10" xfId="0" applyFont="1" applyBorder="1" applyAlignment="1">
      <alignment horizontal="center" vertical="center"/>
    </xf>
    <xf numFmtId="0" fontId="0" fillId="0" borderId="0" xfId="0" applyAlignment="1">
      <alignment shrinkToFit="1"/>
    </xf>
    <xf numFmtId="0" fontId="41" fillId="0" borderId="0" xfId="0" applyFont="1" applyAlignment="1">
      <alignment shrinkToFit="1"/>
    </xf>
    <xf numFmtId="0" fontId="41" fillId="0" borderId="10" xfId="0" applyFont="1" applyBorder="1" applyAlignment="1">
      <alignment vertical="center"/>
    </xf>
    <xf numFmtId="0" fontId="41" fillId="0" borderId="23" xfId="0" applyFont="1" applyBorder="1" applyAlignment="1">
      <alignment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shrinkToFit="1"/>
    </xf>
    <xf numFmtId="0" fontId="41" fillId="0" borderId="10" xfId="0" applyFont="1" applyFill="1" applyBorder="1" applyAlignment="1">
      <alignment horizontal="center" vertical="center"/>
    </xf>
    <xf numFmtId="0" fontId="41" fillId="0" borderId="10" xfId="0" applyNumberFormat="1" applyFont="1" applyBorder="1" applyAlignment="1">
      <alignment vertical="center" shrinkToFit="1"/>
    </xf>
    <xf numFmtId="0" fontId="41" fillId="0" borderId="0" xfId="0" applyFont="1" applyAlignment="1">
      <alignment vertical="center"/>
    </xf>
    <xf numFmtId="0" fontId="41" fillId="0" borderId="0" xfId="0" applyFont="1" applyAlignment="1">
      <alignment vertical="center" shrinkToFit="1"/>
    </xf>
    <xf numFmtId="0" fontId="0" fillId="0" borderId="0" xfId="0" applyAlignment="1"/>
    <xf numFmtId="0" fontId="41" fillId="0" borderId="0" xfId="0" applyFont="1" applyBorder="1" applyAlignment="1">
      <alignment vertical="center"/>
    </xf>
    <xf numFmtId="0" fontId="38" fillId="0" borderId="0" xfId="0" applyFont="1" applyProtection="1"/>
    <xf numFmtId="0" fontId="38" fillId="0" borderId="0" xfId="0" applyFont="1" applyAlignment="1" applyProtection="1">
      <alignment vertical="center"/>
    </xf>
    <xf numFmtId="181" fontId="38" fillId="0" borderId="0" xfId="0" applyNumberFormat="1" applyFont="1" applyBorder="1" applyAlignment="1" applyProtection="1">
      <alignment horizontal="left" vertical="top"/>
    </xf>
    <xf numFmtId="0" fontId="50" fillId="0" borderId="0" xfId="0" applyFont="1" applyBorder="1" applyAlignment="1" applyProtection="1">
      <alignment vertical="center"/>
    </xf>
    <xf numFmtId="0" fontId="44" fillId="0" borderId="55" xfId="0" applyFont="1" applyBorder="1" applyAlignment="1" applyProtection="1">
      <alignment horizontal="left" vertical="center"/>
    </xf>
    <xf numFmtId="0" fontId="38" fillId="0" borderId="54" xfId="0" applyFont="1" applyBorder="1" applyAlignment="1" applyProtection="1">
      <alignment horizontal="right" vertical="center"/>
    </xf>
    <xf numFmtId="0" fontId="38" fillId="0" borderId="0" xfId="0" applyFont="1" applyBorder="1" applyAlignment="1" applyProtection="1">
      <alignment horizontal="right" vertical="center"/>
    </xf>
    <xf numFmtId="0" fontId="38" fillId="0" borderId="0" xfId="0" applyFont="1" applyBorder="1" applyAlignment="1" applyProtection="1">
      <alignment horizontal="left" wrapText="1"/>
    </xf>
    <xf numFmtId="0" fontId="38" fillId="0" borderId="0" xfId="0" applyFont="1" applyFill="1" applyProtection="1"/>
    <xf numFmtId="0" fontId="38" fillId="0" borderId="0" xfId="0" applyFont="1" applyFill="1" applyBorder="1" applyProtection="1"/>
    <xf numFmtId="0" fontId="38" fillId="0" borderId="0" xfId="0" applyFont="1" applyBorder="1" applyProtection="1"/>
    <xf numFmtId="0" fontId="38" fillId="0" borderId="27" xfId="0" applyFont="1" applyBorder="1" applyAlignment="1" applyProtection="1">
      <alignment vertical="top" wrapText="1"/>
    </xf>
    <xf numFmtId="0" fontId="38" fillId="0" borderId="0" xfId="33" applyNumberFormat="1" applyFont="1" applyFill="1" applyBorder="1" applyAlignment="1" applyProtection="1">
      <alignment vertical="center"/>
    </xf>
    <xf numFmtId="0" fontId="37" fillId="0" borderId="0" xfId="0" applyFont="1" applyAlignment="1" applyProtection="1">
      <alignment vertical="top"/>
    </xf>
    <xf numFmtId="0" fontId="38" fillId="0" borderId="0" xfId="0" applyFont="1" applyAlignment="1" applyProtection="1">
      <alignment vertical="top"/>
    </xf>
    <xf numFmtId="0" fontId="38" fillId="0" borderId="0" xfId="0" applyFont="1" applyAlignment="1" applyProtection="1">
      <alignment horizontal="right" vertical="top"/>
    </xf>
    <xf numFmtId="56" fontId="38" fillId="0" borderId="0" xfId="0" applyNumberFormat="1" applyFont="1" applyAlignment="1" applyProtection="1">
      <alignment vertical="top"/>
    </xf>
    <xf numFmtId="0" fontId="38" fillId="0" borderId="23" xfId="0" applyFont="1" applyBorder="1" applyAlignment="1" applyProtection="1">
      <alignment horizontal="center" vertical="top"/>
    </xf>
    <xf numFmtId="0" fontId="38" fillId="0" borderId="27" xfId="0" applyFont="1" applyBorder="1" applyAlignment="1" applyProtection="1">
      <alignment vertical="top"/>
    </xf>
    <xf numFmtId="0" fontId="38" fillId="0" borderId="28" xfId="0" applyFont="1" applyBorder="1" applyAlignment="1" applyProtection="1">
      <alignment vertical="top" wrapText="1"/>
    </xf>
    <xf numFmtId="0" fontId="38" fillId="0" borderId="0" xfId="0" applyFont="1" applyBorder="1" applyAlignment="1" applyProtection="1">
      <alignment horizontal="center" vertical="top"/>
    </xf>
    <xf numFmtId="0" fontId="38" fillId="0" borderId="0" xfId="0" applyFont="1" applyBorder="1" applyAlignment="1" applyProtection="1">
      <alignment vertical="top"/>
    </xf>
    <xf numFmtId="0" fontId="38" fillId="0" borderId="0" xfId="0" applyFont="1" applyBorder="1" applyAlignment="1" applyProtection="1">
      <alignment vertical="top" wrapText="1"/>
    </xf>
    <xf numFmtId="0" fontId="38" fillId="0" borderId="11" xfId="0" applyFont="1" applyBorder="1" applyAlignment="1" applyProtection="1">
      <alignment horizontal="center" vertical="top"/>
    </xf>
    <xf numFmtId="0" fontId="38" fillId="0" borderId="12" xfId="0" applyFont="1" applyBorder="1" applyAlignment="1" applyProtection="1">
      <alignment vertical="top"/>
    </xf>
    <xf numFmtId="0" fontId="38" fillId="0" borderId="24" xfId="0" applyFont="1" applyBorder="1" applyAlignment="1" applyProtection="1">
      <alignment vertical="top"/>
    </xf>
    <xf numFmtId="0" fontId="38" fillId="0" borderId="13" xfId="0" applyFont="1" applyBorder="1" applyAlignment="1" applyProtection="1">
      <alignment vertical="top"/>
    </xf>
    <xf numFmtId="0" fontId="38" fillId="0" borderId="23" xfId="0" applyFont="1" applyBorder="1" applyAlignment="1" applyProtection="1">
      <alignment vertical="top"/>
    </xf>
    <xf numFmtId="0" fontId="38" fillId="0" borderId="28" xfId="0" applyFont="1" applyBorder="1" applyAlignment="1" applyProtection="1">
      <alignment vertical="top"/>
    </xf>
    <xf numFmtId="0" fontId="38" fillId="0" borderId="28" xfId="0" applyFont="1" applyBorder="1" applyAlignment="1" applyProtection="1">
      <alignment horizontal="right" vertical="top"/>
    </xf>
    <xf numFmtId="0" fontId="38" fillId="0" borderId="14" xfId="0" applyFont="1" applyBorder="1" applyAlignment="1" applyProtection="1">
      <alignment vertical="top"/>
    </xf>
    <xf numFmtId="0" fontId="38" fillId="0" borderId="12" xfId="0" applyFont="1" applyBorder="1" applyAlignment="1" applyProtection="1">
      <alignment vertical="top" wrapText="1"/>
    </xf>
    <xf numFmtId="0" fontId="38" fillId="0" borderId="0" xfId="0" applyFont="1" applyFill="1" applyAlignment="1" applyProtection="1">
      <alignment vertical="top"/>
    </xf>
    <xf numFmtId="0" fontId="38" fillId="0" borderId="0" xfId="0" applyFont="1" applyFill="1" applyBorder="1" applyAlignment="1" applyProtection="1">
      <alignment vertical="top"/>
    </xf>
    <xf numFmtId="49" fontId="38"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47" fillId="0" borderId="0" xfId="0" applyFont="1" applyFill="1" applyBorder="1" applyAlignment="1" applyProtection="1">
      <alignment vertical="top"/>
    </xf>
    <xf numFmtId="0" fontId="38" fillId="0" borderId="23" xfId="0" applyFont="1" applyBorder="1" applyAlignment="1" applyProtection="1">
      <alignment vertical="top" shrinkToFit="1"/>
    </xf>
    <xf numFmtId="0" fontId="38" fillId="0" borderId="13" xfId="0" applyFont="1" applyBorder="1" applyAlignment="1" applyProtection="1">
      <alignment horizontal="center" vertical="top"/>
    </xf>
    <xf numFmtId="0" fontId="38" fillId="0" borderId="26" xfId="0" applyFont="1" applyBorder="1" applyAlignment="1" applyProtection="1">
      <alignment vertical="top"/>
    </xf>
    <xf numFmtId="0" fontId="43" fillId="0" borderId="0" xfId="45" applyFont="1" applyFill="1" applyBorder="1" applyAlignment="1" applyProtection="1">
      <alignment vertical="top" wrapText="1"/>
    </xf>
    <xf numFmtId="0" fontId="38" fillId="0" borderId="14" xfId="0" applyFont="1" applyBorder="1" applyAlignment="1" applyProtection="1">
      <alignment horizontal="center" vertical="top"/>
    </xf>
    <xf numFmtId="0" fontId="38" fillId="0" borderId="15" xfId="0" applyFont="1" applyBorder="1" applyAlignment="1" applyProtection="1">
      <alignment vertical="top"/>
    </xf>
    <xf numFmtId="0" fontId="38" fillId="0" borderId="15" xfId="0" applyFont="1" applyBorder="1" applyAlignment="1" applyProtection="1">
      <alignment horizontal="right" vertical="top"/>
    </xf>
    <xf numFmtId="0" fontId="38" fillId="0" borderId="36" xfId="0" applyFont="1" applyBorder="1" applyAlignment="1" applyProtection="1">
      <alignment vertical="top"/>
    </xf>
    <xf numFmtId="3" fontId="38" fillId="0" borderId="33" xfId="0" applyNumberFormat="1" applyFont="1" applyBorder="1" applyAlignment="1" applyProtection="1">
      <alignment vertical="top"/>
    </xf>
    <xf numFmtId="0" fontId="38" fillId="0" borderId="10" xfId="0" applyFont="1" applyBorder="1" applyAlignment="1" applyProtection="1">
      <alignment vertical="top"/>
    </xf>
    <xf numFmtId="182" fontId="38" fillId="0" borderId="23" xfId="0" applyNumberFormat="1" applyFont="1" applyBorder="1" applyAlignment="1" applyProtection="1">
      <alignment horizontal="right" vertical="top"/>
      <protection locked="0"/>
    </xf>
    <xf numFmtId="0" fontId="38" fillId="0" borderId="28" xfId="0" applyFont="1" applyBorder="1" applyAlignment="1" applyProtection="1">
      <alignment horizontal="left" vertical="top"/>
    </xf>
    <xf numFmtId="0" fontId="38" fillId="27" borderId="33" xfId="0" applyFont="1" applyFill="1" applyBorder="1" applyAlignment="1" applyProtection="1">
      <alignment vertical="top"/>
    </xf>
    <xf numFmtId="3" fontId="38" fillId="0" borderId="35" xfId="0" applyNumberFormat="1" applyFont="1" applyBorder="1" applyAlignment="1" applyProtection="1">
      <alignment vertical="top"/>
    </xf>
    <xf numFmtId="0" fontId="38" fillId="27" borderId="36" xfId="0" applyFont="1" applyFill="1" applyBorder="1" applyAlignment="1" applyProtection="1">
      <alignment vertical="top"/>
    </xf>
    <xf numFmtId="0" fontId="38" fillId="0" borderId="35" xfId="0" applyFont="1" applyBorder="1" applyAlignment="1" applyProtection="1">
      <alignment vertical="top"/>
    </xf>
    <xf numFmtId="182" fontId="38" fillId="0" borderId="23" xfId="33" applyNumberFormat="1" applyFont="1" applyFill="1" applyBorder="1" applyAlignment="1" applyProtection="1">
      <alignment horizontal="right" vertical="top"/>
      <protection locked="0"/>
    </xf>
    <xf numFmtId="0" fontId="38" fillId="0" borderId="28" xfId="33" applyNumberFormat="1" applyFont="1" applyFill="1" applyBorder="1" applyAlignment="1" applyProtection="1">
      <alignment horizontal="left" vertical="top"/>
    </xf>
    <xf numFmtId="0" fontId="38" fillId="27" borderId="35" xfId="0" applyFont="1" applyFill="1" applyBorder="1" applyAlignment="1" applyProtection="1">
      <alignment vertical="top"/>
    </xf>
    <xf numFmtId="0" fontId="38" fillId="0" borderId="11" xfId="0" applyFont="1" applyBorder="1" applyAlignment="1" applyProtection="1">
      <alignment vertical="top"/>
    </xf>
    <xf numFmtId="0" fontId="38" fillId="0" borderId="25" xfId="0" applyFont="1" applyBorder="1" applyAlignment="1" applyProtection="1">
      <alignment vertical="top"/>
    </xf>
    <xf numFmtId="0" fontId="39" fillId="0" borderId="36" xfId="0" applyFont="1" applyBorder="1" applyAlignment="1" applyProtection="1">
      <alignment vertical="top"/>
    </xf>
    <xf numFmtId="182" fontId="38" fillId="0" borderId="23" xfId="33" applyNumberFormat="1" applyFont="1" applyFill="1" applyBorder="1" applyAlignment="1" applyProtection="1">
      <alignment horizontal="right" vertical="top" shrinkToFit="1"/>
      <protection locked="0"/>
    </xf>
    <xf numFmtId="0" fontId="39" fillId="27" borderId="35" xfId="0" applyFont="1" applyFill="1" applyBorder="1" applyAlignment="1" applyProtection="1">
      <alignment horizontal="left" vertical="top"/>
    </xf>
    <xf numFmtId="0" fontId="0" fillId="0" borderId="28" xfId="0" applyBorder="1" applyAlignment="1" applyProtection="1">
      <alignment vertical="top"/>
    </xf>
    <xf numFmtId="182" fontId="38" fillId="0" borderId="11" xfId="33" applyNumberFormat="1" applyFont="1" applyFill="1" applyBorder="1" applyAlignment="1" applyProtection="1">
      <alignment horizontal="right" vertical="top"/>
      <protection locked="0"/>
    </xf>
    <xf numFmtId="0" fontId="38" fillId="0" borderId="27" xfId="0" applyFont="1" applyFill="1" applyBorder="1" applyAlignment="1" applyProtection="1">
      <alignment vertical="top"/>
    </xf>
    <xf numFmtId="0" fontId="38" fillId="0" borderId="0" xfId="0" applyFont="1" applyFill="1" applyBorder="1" applyAlignment="1" applyProtection="1">
      <alignment horizontal="center" vertical="top"/>
    </xf>
    <xf numFmtId="182" fontId="38" fillId="0" borderId="0" xfId="33" applyNumberFormat="1" applyFont="1" applyFill="1" applyBorder="1" applyAlignment="1" applyProtection="1">
      <alignment vertical="top"/>
    </xf>
    <xf numFmtId="0" fontId="46" fillId="0" borderId="0" xfId="0" applyFont="1" applyAlignment="1" applyProtection="1">
      <alignment horizontal="left" vertical="top" wrapText="1"/>
    </xf>
    <xf numFmtId="0" fontId="38" fillId="0" borderId="11" xfId="0" applyFont="1" applyFill="1" applyBorder="1" applyAlignment="1" applyProtection="1">
      <alignment horizontal="center" vertical="top"/>
    </xf>
    <xf numFmtId="0" fontId="38" fillId="0" borderId="12" xfId="0" applyFont="1" applyFill="1" applyBorder="1" applyAlignment="1" applyProtection="1">
      <alignment vertical="top"/>
    </xf>
    <xf numFmtId="49" fontId="38" fillId="0" borderId="12" xfId="0" applyNumberFormat="1" applyFont="1" applyFill="1" applyBorder="1" applyAlignment="1" applyProtection="1">
      <alignment vertical="top"/>
    </xf>
    <xf numFmtId="0" fontId="0" fillId="0" borderId="12" xfId="0" applyFill="1" applyBorder="1" applyAlignment="1" applyProtection="1">
      <alignment vertical="top"/>
    </xf>
    <xf numFmtId="0" fontId="47" fillId="0" borderId="26" xfId="0" applyFont="1" applyFill="1" applyBorder="1" applyAlignment="1" applyProtection="1">
      <alignment vertical="top"/>
    </xf>
    <xf numFmtId="0" fontId="39" fillId="0" borderId="36" xfId="0" applyFont="1" applyFill="1" applyBorder="1" applyAlignment="1" applyProtection="1">
      <alignment vertical="top"/>
    </xf>
    <xf numFmtId="49" fontId="38" fillId="27" borderId="10" xfId="0" applyNumberFormat="1" applyFont="1" applyFill="1" applyBorder="1" applyAlignment="1" applyProtection="1">
      <alignment vertical="top"/>
    </xf>
    <xf numFmtId="0" fontId="38" fillId="0" borderId="27" xfId="0" applyFont="1" applyBorder="1" applyAlignment="1" applyProtection="1">
      <alignment horizontal="right" vertical="top"/>
    </xf>
    <xf numFmtId="0" fontId="38" fillId="0" borderId="23" xfId="0" applyFont="1" applyFill="1" applyBorder="1" applyAlignment="1" applyProtection="1">
      <alignment vertical="top"/>
    </xf>
    <xf numFmtId="0" fontId="38" fillId="0" borderId="27" xfId="0" applyFont="1" applyBorder="1" applyAlignment="1" applyProtection="1">
      <alignment horizontal="center" vertical="top" shrinkToFit="1"/>
    </xf>
    <xf numFmtId="0" fontId="38" fillId="0" borderId="35" xfId="0" applyFont="1" applyFill="1" applyBorder="1" applyAlignment="1" applyProtection="1">
      <alignment horizontal="center" vertical="top"/>
    </xf>
    <xf numFmtId="49" fontId="38" fillId="0" borderId="12" xfId="0" applyNumberFormat="1" applyFont="1" applyBorder="1" applyAlignment="1" applyProtection="1">
      <alignment vertical="top"/>
    </xf>
    <xf numFmtId="49" fontId="38" fillId="0" borderId="24" xfId="0" applyNumberFormat="1" applyFont="1" applyBorder="1" applyAlignment="1" applyProtection="1">
      <alignment vertical="top"/>
    </xf>
    <xf numFmtId="0" fontId="38" fillId="27" borderId="10" xfId="0" applyFont="1" applyFill="1" applyBorder="1" applyAlignment="1" applyProtection="1">
      <alignment vertical="top"/>
    </xf>
    <xf numFmtId="0" fontId="38" fillId="0" borderId="12" xfId="0" applyFont="1" applyBorder="1" applyAlignment="1" applyProtection="1">
      <alignment horizontal="left" vertical="top" indent="1"/>
    </xf>
    <xf numFmtId="0" fontId="38" fillId="0" borderId="24" xfId="0" applyFont="1" applyBorder="1" applyAlignment="1" applyProtection="1">
      <alignment horizontal="left" vertical="top" indent="1"/>
    </xf>
    <xf numFmtId="0" fontId="37" fillId="0" borderId="24" xfId="0" applyFont="1" applyBorder="1" applyAlignment="1" applyProtection="1">
      <alignment horizontal="left" vertical="top" indent="1"/>
    </xf>
    <xf numFmtId="0" fontId="44" fillId="0" borderId="0" xfId="0" applyFont="1" applyBorder="1" applyAlignment="1" applyProtection="1">
      <alignment horizontal="left" vertical="center"/>
    </xf>
    <xf numFmtId="0" fontId="44" fillId="29" borderId="49"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4" fillId="0" borderId="13" xfId="0" applyFont="1" applyFill="1" applyBorder="1" applyAlignment="1" applyProtection="1">
      <alignment vertical="center"/>
    </xf>
    <xf numFmtId="0" fontId="44" fillId="29" borderId="50" xfId="0" applyFont="1" applyFill="1" applyBorder="1" applyAlignment="1" applyProtection="1">
      <alignment vertical="center"/>
    </xf>
    <xf numFmtId="0" fontId="44" fillId="0" borderId="51" xfId="0" applyFont="1" applyBorder="1" applyAlignment="1" applyProtection="1">
      <alignment vertical="center"/>
    </xf>
    <xf numFmtId="0" fontId="44" fillId="0" borderId="30" xfId="0" applyFont="1" applyFill="1" applyBorder="1" applyAlignment="1" applyProtection="1">
      <alignment vertical="center"/>
    </xf>
    <xf numFmtId="0" fontId="44" fillId="0" borderId="20" xfId="0" applyFont="1" applyBorder="1" applyAlignment="1" applyProtection="1">
      <alignment vertical="center"/>
    </xf>
    <xf numFmtId="0" fontId="44" fillId="0" borderId="30" xfId="0" applyFont="1" applyBorder="1" applyAlignment="1" applyProtection="1">
      <alignment vertical="center"/>
    </xf>
    <xf numFmtId="0" fontId="44" fillId="0" borderId="51" xfId="0" applyFont="1" applyFill="1" applyBorder="1" applyAlignment="1" applyProtection="1">
      <alignment vertical="center"/>
    </xf>
    <xf numFmtId="0" fontId="38" fillId="0" borderId="0" xfId="0" applyFont="1" applyBorder="1" applyAlignment="1" applyProtection="1">
      <alignment horizontal="center" vertical="center"/>
    </xf>
    <xf numFmtId="0" fontId="44" fillId="0" borderId="0" xfId="0" applyFont="1" applyBorder="1" applyAlignment="1" applyProtection="1">
      <alignment vertical="center"/>
    </xf>
    <xf numFmtId="0" fontId="26" fillId="0" borderId="0" xfId="0" applyFont="1"/>
    <xf numFmtId="49" fontId="42" fillId="0" borderId="0" xfId="0" applyNumberFormat="1" applyFont="1"/>
    <xf numFmtId="0" fontId="42" fillId="0" borderId="0" xfId="0" applyNumberFormat="1" applyFont="1" applyAlignment="1">
      <alignment vertical="center"/>
    </xf>
    <xf numFmtId="0" fontId="39" fillId="0" borderId="13" xfId="0" applyFont="1" applyBorder="1" applyAlignment="1" applyProtection="1">
      <alignment vertical="top"/>
      <protection locked="0"/>
    </xf>
    <xf numFmtId="0" fontId="42" fillId="0" borderId="0" xfId="0" applyNumberFormat="1" applyFont="1" applyAlignment="1">
      <alignment vertical="center" wrapText="1"/>
    </xf>
    <xf numFmtId="0" fontId="42" fillId="0" borderId="0" xfId="0" applyNumberFormat="1" applyFont="1"/>
    <xf numFmtId="0" fontId="41" fillId="0" borderId="10" xfId="0" applyFont="1" applyBorder="1" applyAlignment="1">
      <alignment horizontal="left" vertical="center"/>
    </xf>
    <xf numFmtId="14" fontId="41" fillId="0" borderId="10" xfId="0" applyNumberFormat="1" applyFont="1" applyBorder="1" applyAlignment="1">
      <alignment vertical="center"/>
    </xf>
    <xf numFmtId="0" fontId="38" fillId="0" borderId="23" xfId="0" applyFont="1" applyFill="1" applyBorder="1" applyAlignment="1" applyProtection="1">
      <alignment horizontal="center" vertical="top"/>
    </xf>
    <xf numFmtId="0" fontId="38" fillId="0" borderId="27" xfId="0" applyFont="1" applyBorder="1" applyProtection="1"/>
    <xf numFmtId="0" fontId="38" fillId="0" borderId="27" xfId="0" applyFont="1" applyFill="1" applyBorder="1" applyProtection="1"/>
    <xf numFmtId="0" fontId="38" fillId="0" borderId="12" xfId="0" applyFont="1" applyBorder="1" applyAlignment="1" applyProtection="1"/>
    <xf numFmtId="0" fontId="38" fillId="0" borderId="10" xfId="0" applyFont="1" applyBorder="1" applyProtection="1"/>
    <xf numFmtId="0" fontId="38" fillId="0" borderId="23" xfId="0" applyFont="1" applyBorder="1" applyAlignment="1" applyProtection="1">
      <alignment horizontal="center"/>
    </xf>
    <xf numFmtId="0" fontId="38" fillId="0" borderId="28" xfId="0" applyFont="1" applyBorder="1" applyProtection="1"/>
    <xf numFmtId="0" fontId="38" fillId="0" borderId="23" xfId="0" applyFont="1" applyBorder="1" applyProtection="1"/>
    <xf numFmtId="0" fontId="38" fillId="0" borderId="11" xfId="0" applyFont="1" applyBorder="1" applyAlignment="1" applyProtection="1">
      <alignment horizontal="center"/>
    </xf>
    <xf numFmtId="0" fontId="38" fillId="0" borderId="36" xfId="0" applyFont="1" applyBorder="1" applyAlignment="1" applyProtection="1">
      <alignment horizontal="center"/>
    </xf>
    <xf numFmtId="0" fontId="38" fillId="0" borderId="36" xfId="0" applyFont="1" applyBorder="1" applyProtection="1"/>
    <xf numFmtId="0" fontId="38" fillId="0" borderId="35" xfId="0" applyFont="1" applyBorder="1" applyProtection="1"/>
    <xf numFmtId="0" fontId="38" fillId="0" borderId="15" xfId="0" applyFont="1" applyBorder="1" applyAlignment="1" applyProtection="1"/>
    <xf numFmtId="184" fontId="38" fillId="0" borderId="27" xfId="0" applyNumberFormat="1" applyFont="1" applyBorder="1" applyAlignment="1" applyProtection="1">
      <alignment vertical="top"/>
    </xf>
    <xf numFmtId="0" fontId="49" fillId="0" borderId="24" xfId="0" applyFont="1" applyFill="1" applyBorder="1" applyAlignment="1" applyProtection="1">
      <alignment horizontal="right" vertical="top"/>
    </xf>
    <xf numFmtId="0" fontId="42" fillId="30" borderId="10" xfId="0" applyNumberFormat="1" applyFont="1" applyFill="1" applyBorder="1" applyAlignment="1">
      <alignment vertical="top" wrapText="1"/>
    </xf>
    <xf numFmtId="0" fontId="42" fillId="30" borderId="10" xfId="0" applyNumberFormat="1" applyFont="1" applyFill="1" applyBorder="1" applyAlignment="1">
      <alignment vertical="center"/>
    </xf>
    <xf numFmtId="49" fontId="42" fillId="30" borderId="10" xfId="0" applyNumberFormat="1" applyFont="1" applyFill="1" applyBorder="1" applyAlignment="1">
      <alignment vertical="center"/>
    </xf>
    <xf numFmtId="179" fontId="42" fillId="30" borderId="10" xfId="0" applyNumberFormat="1" applyFont="1" applyFill="1" applyBorder="1" applyAlignment="1">
      <alignment vertical="center" shrinkToFit="1"/>
    </xf>
    <xf numFmtId="0" fontId="40" fillId="0" borderId="0" xfId="45" applyFill="1" applyBorder="1" applyAlignment="1" applyProtection="1">
      <alignment horizontal="center" vertical="center" wrapText="1"/>
    </xf>
    <xf numFmtId="0" fontId="45" fillId="0" borderId="0" xfId="45" applyFont="1" applyFill="1" applyBorder="1" applyAlignment="1" applyProtection="1">
      <alignment horizontal="center" vertical="center" wrapText="1"/>
    </xf>
    <xf numFmtId="0" fontId="5" fillId="0" borderId="0" xfId="0" applyFont="1" applyAlignment="1">
      <alignment horizontal="left"/>
    </xf>
    <xf numFmtId="0" fontId="8" fillId="0" borderId="0" xfId="0" applyFont="1" applyAlignment="1">
      <alignment horizontal="right"/>
    </xf>
    <xf numFmtId="0" fontId="29" fillId="0" borderId="0" xfId="0" applyFont="1"/>
    <xf numFmtId="0" fontId="8" fillId="0" borderId="0" xfId="0" applyFont="1" applyAlignment="1">
      <alignment horizontal="center"/>
    </xf>
    <xf numFmtId="49" fontId="8" fillId="0" borderId="0" xfId="0" applyNumberFormat="1" applyFont="1"/>
    <xf numFmtId="180" fontId="53" fillId="0" borderId="12" xfId="0" applyNumberFormat="1" applyFont="1" applyBorder="1"/>
    <xf numFmtId="180" fontId="8" fillId="0" borderId="0" xfId="0" applyNumberFormat="1" applyFont="1"/>
    <xf numFmtId="0" fontId="8" fillId="0" borderId="0" xfId="0" applyFont="1" applyAlignment="1">
      <alignment vertical="top"/>
    </xf>
    <xf numFmtId="0" fontId="8" fillId="0" borderId="0" xfId="0" applyFont="1" applyAlignment="1">
      <alignment horizontal="left" vertical="top" wrapText="1"/>
    </xf>
    <xf numFmtId="182" fontId="8" fillId="0" borderId="0" xfId="0" applyNumberFormat="1" applyFont="1"/>
    <xf numFmtId="0" fontId="8" fillId="0" borderId="0" xfId="0" applyFont="1" applyAlignment="1">
      <alignment horizontal="center" vertical="center"/>
    </xf>
    <xf numFmtId="0" fontId="8" fillId="0" borderId="0" xfId="0" applyFont="1" applyAlignment="1">
      <alignment shrinkToFit="1"/>
    </xf>
    <xf numFmtId="0" fontId="8" fillId="0" borderId="15" xfId="0" applyFont="1" applyBorder="1" applyAlignment="1">
      <alignment horizontal="center"/>
    </xf>
    <xf numFmtId="0" fontId="8" fillId="0" borderId="0" xfId="0" applyFont="1" applyAlignment="1">
      <alignment horizontal="left" indent="1"/>
    </xf>
    <xf numFmtId="0" fontId="55" fillId="0" borderId="0" xfId="0" applyFont="1" applyAlignment="1">
      <alignment shrinkToFit="1"/>
    </xf>
    <xf numFmtId="0" fontId="56" fillId="0" borderId="0" xfId="0" applyFont="1"/>
    <xf numFmtId="0" fontId="56" fillId="0" borderId="0" xfId="0" applyFont="1" applyAlignment="1">
      <alignment horizontal="left"/>
    </xf>
    <xf numFmtId="0" fontId="5" fillId="0" borderId="0" xfId="0" applyFont="1" applyAlignment="1">
      <alignment horizontal="center" vertical="center"/>
    </xf>
    <xf numFmtId="0" fontId="32" fillId="0" borderId="0" xfId="0" applyFont="1" applyAlignment="1">
      <alignment vertical="center"/>
    </xf>
    <xf numFmtId="0" fontId="5" fillId="0" borderId="0" xfId="0" applyFont="1" applyAlignment="1">
      <alignment horizontal="left" vertical="center"/>
    </xf>
    <xf numFmtId="0" fontId="8" fillId="0" borderId="0" xfId="0" applyFont="1" applyAlignment="1"/>
    <xf numFmtId="0" fontId="8" fillId="0" borderId="0" xfId="0" applyFont="1" applyAlignment="1">
      <alignment wrapText="1"/>
    </xf>
    <xf numFmtId="0" fontId="60" fillId="0" borderId="0" xfId="0" applyFont="1" applyAlignment="1">
      <alignment vertical="center"/>
    </xf>
    <xf numFmtId="0" fontId="5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61" fillId="0" borderId="0" xfId="0" applyFont="1" applyBorder="1" applyAlignment="1" applyProtection="1">
      <alignment vertical="center"/>
    </xf>
    <xf numFmtId="0" fontId="61" fillId="0" borderId="0"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vertical="top" wrapText="1"/>
    </xf>
    <xf numFmtId="0" fontId="64" fillId="0" borderId="0" xfId="0" applyFont="1" applyFill="1" applyBorder="1" applyAlignment="1" applyProtection="1">
      <alignment vertical="center" wrapText="1"/>
    </xf>
    <xf numFmtId="0" fontId="5" fillId="0" borderId="0" xfId="0" applyFont="1" applyBorder="1" applyAlignment="1">
      <alignment horizontal="left" vertical="center"/>
    </xf>
    <xf numFmtId="0" fontId="27" fillId="0" borderId="0" xfId="0" applyFont="1"/>
    <xf numFmtId="0" fontId="6" fillId="0" borderId="0" xfId="0" applyFont="1" applyBorder="1"/>
    <xf numFmtId="0" fontId="32" fillId="0" borderId="0" xfId="0" applyFont="1" applyFill="1" applyBorder="1" applyAlignment="1">
      <alignment vertical="top"/>
    </xf>
    <xf numFmtId="0" fontId="6" fillId="0" borderId="0" xfId="0" applyFont="1" applyFill="1" applyBorder="1"/>
    <xf numFmtId="0" fontId="65" fillId="0" borderId="0" xfId="0" applyFont="1" applyFill="1" applyBorder="1" applyAlignment="1">
      <alignment horizontal="right" vertical="top"/>
    </xf>
    <xf numFmtId="0" fontId="5" fillId="0" borderId="0" xfId="0" applyFont="1" applyFill="1" applyBorder="1" applyAlignment="1" applyProtection="1">
      <alignment horizontal="left"/>
      <protection locked="0"/>
    </xf>
    <xf numFmtId="0" fontId="5" fillId="0" borderId="0" xfId="0" applyFont="1" applyFill="1" applyBorder="1" applyAlignment="1">
      <alignment horizontal="left"/>
    </xf>
    <xf numFmtId="0" fontId="69" fillId="24" borderId="12" xfId="0" applyFont="1" applyFill="1" applyBorder="1" applyAlignment="1">
      <alignment horizontal="left" vertical="center"/>
    </xf>
    <xf numFmtId="0" fontId="69" fillId="0" borderId="12" xfId="0" applyFont="1" applyBorder="1" applyAlignment="1">
      <alignment horizontal="left" vertical="center"/>
    </xf>
    <xf numFmtId="0" fontId="69" fillId="0" borderId="12" xfId="0" applyFont="1" applyBorder="1" applyAlignment="1">
      <alignment vertical="center"/>
    </xf>
    <xf numFmtId="0" fontId="69" fillId="0" borderId="12" xfId="0" applyFont="1" applyBorder="1" applyAlignment="1">
      <alignment vertical="center" wrapText="1"/>
    </xf>
    <xf numFmtId="0" fontId="69" fillId="24" borderId="12" xfId="0" applyFont="1" applyFill="1" applyBorder="1" applyAlignment="1">
      <alignment vertical="center" wrapText="1"/>
    </xf>
    <xf numFmtId="0" fontId="69" fillId="0" borderId="24" xfId="0" applyFont="1" applyBorder="1" applyAlignment="1">
      <alignment horizontal="left" vertical="center"/>
    </xf>
    <xf numFmtId="0" fontId="69" fillId="0" borderId="15" xfId="0" applyFont="1" applyBorder="1" applyAlignment="1">
      <alignment horizontal="left" vertical="center"/>
    </xf>
    <xf numFmtId="0" fontId="69" fillId="0" borderId="15" xfId="0" applyFont="1" applyBorder="1" applyAlignment="1">
      <alignment vertical="center"/>
    </xf>
    <xf numFmtId="0" fontId="69" fillId="0" borderId="15" xfId="0" applyFont="1" applyBorder="1" applyAlignment="1">
      <alignment vertical="center" wrapText="1"/>
    </xf>
    <xf numFmtId="0" fontId="69" fillId="24" borderId="15" xfId="0" applyFont="1" applyFill="1" applyBorder="1" applyAlignment="1">
      <alignment vertical="center" wrapText="1"/>
    </xf>
    <xf numFmtId="0" fontId="69" fillId="0" borderId="15" xfId="0" applyFont="1" applyBorder="1" applyAlignment="1">
      <alignment horizontal="right" vertical="center"/>
    </xf>
    <xf numFmtId="0" fontId="69" fillId="0" borderId="25" xfId="0" applyFont="1" applyBorder="1" applyAlignment="1">
      <alignment horizontal="left" vertical="center"/>
    </xf>
    <xf numFmtId="0" fontId="69" fillId="0" borderId="11" xfId="0" applyFont="1" applyBorder="1" applyAlignment="1">
      <alignment horizontal="left" vertical="center"/>
    </xf>
    <xf numFmtId="0" fontId="69" fillId="0" borderId="14" xfId="0" applyFont="1" applyBorder="1" applyAlignment="1">
      <alignment horizontal="left" vertical="center"/>
    </xf>
    <xf numFmtId="0" fontId="69" fillId="0" borderId="26" xfId="0" applyFont="1" applyBorder="1" applyAlignment="1">
      <alignment horizontal="left" vertical="center"/>
    </xf>
    <xf numFmtId="0" fontId="69" fillId="0" borderId="0" xfId="0" applyFont="1" applyBorder="1" applyAlignment="1">
      <alignment horizontal="left" vertical="center"/>
    </xf>
    <xf numFmtId="0" fontId="69" fillId="24" borderId="0" xfId="0" applyFont="1" applyFill="1" applyBorder="1" applyAlignment="1">
      <alignment vertical="center"/>
    </xf>
    <xf numFmtId="0" fontId="69" fillId="24" borderId="0" xfId="0" applyFont="1" applyFill="1" applyBorder="1" applyAlignment="1">
      <alignment horizontal="left" vertical="center"/>
    </xf>
    <xf numFmtId="0" fontId="69" fillId="0" borderId="0" xfId="0" applyFont="1" applyBorder="1" applyAlignment="1">
      <alignment vertical="center" wrapText="1"/>
    </xf>
    <xf numFmtId="0" fontId="69" fillId="0" borderId="0" xfId="0" applyFont="1" applyBorder="1" applyAlignment="1">
      <alignment horizontal="center" vertical="center"/>
    </xf>
    <xf numFmtId="0" fontId="69" fillId="24" borderId="12" xfId="0" applyFont="1" applyFill="1" applyBorder="1" applyAlignment="1">
      <alignment vertical="center"/>
    </xf>
    <xf numFmtId="0" fontId="69" fillId="0" borderId="12" xfId="0" applyFont="1" applyBorder="1" applyAlignment="1">
      <alignment horizontal="center" vertical="center"/>
    </xf>
    <xf numFmtId="0" fontId="69" fillId="0" borderId="26" xfId="0" applyFont="1" applyBorder="1" applyAlignment="1">
      <alignment vertical="center" wrapText="1"/>
    </xf>
    <xf numFmtId="0" fontId="69" fillId="0" borderId="13" xfId="0" applyFont="1" applyBorder="1" applyAlignment="1">
      <alignment vertical="center"/>
    </xf>
    <xf numFmtId="0" fontId="69" fillId="0" borderId="0" xfId="0" applyFont="1" applyBorder="1" applyAlignment="1">
      <alignment vertical="center"/>
    </xf>
    <xf numFmtId="0" fontId="69" fillId="0" borderId="15" xfId="0" applyFont="1" applyBorder="1" applyAlignment="1">
      <alignment horizontal="center" vertical="center"/>
    </xf>
    <xf numFmtId="0" fontId="69" fillId="24" borderId="0" xfId="0" applyFont="1" applyFill="1" applyBorder="1" applyAlignment="1">
      <alignment vertical="center" wrapText="1"/>
    </xf>
    <xf numFmtId="0" fontId="70" fillId="0" borderId="15" xfId="0" applyFont="1" applyBorder="1" applyAlignment="1">
      <alignment vertical="center" wrapText="1"/>
    </xf>
    <xf numFmtId="0" fontId="70" fillId="0" borderId="25" xfId="0" applyFont="1" applyBorder="1" applyAlignment="1">
      <alignment vertical="center" wrapText="1"/>
    </xf>
    <xf numFmtId="0" fontId="71" fillId="24" borderId="0" xfId="0" applyFont="1" applyFill="1" applyBorder="1" applyAlignment="1">
      <alignment horizontal="left" vertical="center"/>
    </xf>
    <xf numFmtId="0" fontId="66" fillId="0" borderId="0" xfId="0" applyFont="1" applyBorder="1" applyAlignment="1">
      <alignment vertical="center"/>
    </xf>
    <xf numFmtId="0" fontId="71" fillId="0" borderId="0" xfId="0" applyFont="1" applyFill="1" applyBorder="1" applyAlignment="1">
      <alignment vertical="center" wrapText="1"/>
    </xf>
    <xf numFmtId="0" fontId="71" fillId="0" borderId="0" xfId="0" applyFont="1" applyBorder="1" applyAlignment="1">
      <alignment vertical="center"/>
    </xf>
    <xf numFmtId="0" fontId="71" fillId="0" borderId="0" xfId="0" applyFont="1" applyBorder="1" applyAlignment="1">
      <alignment vertical="center" wrapText="1"/>
    </xf>
    <xf numFmtId="0" fontId="69" fillId="0" borderId="0" xfId="0" applyFont="1" applyBorder="1" applyAlignment="1">
      <alignment horizontal="left"/>
    </xf>
    <xf numFmtId="0" fontId="71" fillId="0" borderId="26" xfId="0" applyFont="1" applyBorder="1" applyAlignment="1">
      <alignment vertical="center" wrapText="1"/>
    </xf>
    <xf numFmtId="0" fontId="69" fillId="0" borderId="13" xfId="0" applyFont="1" applyBorder="1" applyAlignment="1">
      <alignment horizontal="left" vertical="center"/>
    </xf>
    <xf numFmtId="0" fontId="69" fillId="0" borderId="12" xfId="0" applyFont="1" applyBorder="1" applyAlignment="1" applyProtection="1">
      <alignment vertical="center"/>
      <protection locked="0"/>
    </xf>
    <xf numFmtId="0" fontId="69" fillId="0" borderId="12" xfId="0" applyFont="1" applyBorder="1" applyAlignment="1" applyProtection="1">
      <alignment vertical="center" wrapText="1"/>
      <protection locked="0"/>
    </xf>
    <xf numFmtId="0" fontId="69" fillId="0" borderId="24" xfId="0" applyFont="1" applyBorder="1" applyAlignment="1" applyProtection="1">
      <alignment vertical="center" wrapText="1"/>
      <protection locked="0"/>
    </xf>
    <xf numFmtId="0" fontId="27" fillId="0" borderId="0" xfId="0" applyFont="1" applyBorder="1" applyAlignment="1">
      <alignment horizontal="left"/>
    </xf>
    <xf numFmtId="0" fontId="27" fillId="0" borderId="0" xfId="0" applyFont="1" applyFill="1" applyBorder="1" applyAlignment="1">
      <alignment horizontal="left"/>
    </xf>
    <xf numFmtId="0" fontId="27" fillId="0" borderId="26" xfId="0" applyFont="1" applyBorder="1" applyAlignment="1">
      <alignment horizontal="left"/>
    </xf>
    <xf numFmtId="0" fontId="73" fillId="0" borderId="13" xfId="0" applyFont="1" applyFill="1" applyBorder="1" applyAlignment="1">
      <alignment horizontal="left"/>
    </xf>
    <xf numFmtId="0" fontId="69" fillId="0"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9" fillId="0" borderId="0" xfId="0" applyFont="1" applyBorder="1" applyAlignment="1" applyProtection="1">
      <alignment vertical="center" wrapText="1"/>
      <protection locked="0"/>
    </xf>
    <xf numFmtId="0" fontId="69" fillId="0" borderId="26" xfId="0" applyFont="1" applyBorder="1" applyAlignment="1" applyProtection="1">
      <alignment vertical="center" wrapText="1"/>
      <protection locked="0"/>
    </xf>
    <xf numFmtId="0" fontId="71" fillId="0" borderId="0" xfId="0" applyFont="1" applyFill="1" applyBorder="1" applyAlignment="1">
      <alignment vertical="center"/>
    </xf>
    <xf numFmtId="0" fontId="71" fillId="0" borderId="0" xfId="0" applyFont="1" applyBorder="1" applyAlignment="1">
      <alignment horizontal="left" vertical="center"/>
    </xf>
    <xf numFmtId="0" fontId="71" fillId="0" borderId="0" xfId="0" applyFont="1" applyBorder="1" applyAlignment="1">
      <alignment wrapText="1"/>
    </xf>
    <xf numFmtId="0" fontId="69" fillId="0" borderId="0" xfId="0" applyFont="1" applyBorder="1" applyAlignment="1" applyProtection="1">
      <alignment vertical="center"/>
      <protection locked="0"/>
    </xf>
    <xf numFmtId="0" fontId="66" fillId="0" borderId="0" xfId="0" applyFont="1" applyBorder="1" applyAlignment="1">
      <alignment vertical="center" wrapText="1"/>
    </xf>
    <xf numFmtId="0" fontId="73" fillId="0" borderId="13" xfId="0" applyFont="1" applyBorder="1" applyAlignment="1">
      <alignment horizontal="left"/>
    </xf>
    <xf numFmtId="0" fontId="71" fillId="24" borderId="0" xfId="0" applyFont="1" applyFill="1" applyBorder="1" applyAlignment="1">
      <alignment vertical="center"/>
    </xf>
    <xf numFmtId="0" fontId="69" fillId="0" borderId="15" xfId="0" applyFont="1" applyBorder="1" applyAlignment="1" applyProtection="1">
      <alignment vertical="center" wrapText="1"/>
      <protection locked="0"/>
    </xf>
    <xf numFmtId="0" fontId="69" fillId="0" borderId="15" xfId="0" applyFont="1" applyBorder="1" applyAlignment="1" applyProtection="1">
      <alignment vertical="center"/>
      <protection locked="0"/>
    </xf>
    <xf numFmtId="0" fontId="69" fillId="0" borderId="25" xfId="0" applyFont="1" applyBorder="1" applyAlignment="1" applyProtection="1">
      <alignment vertical="center" wrapText="1"/>
      <protection locked="0"/>
    </xf>
    <xf numFmtId="0" fontId="69" fillId="24" borderId="11" xfId="0" applyFont="1" applyFill="1" applyBorder="1" applyAlignment="1">
      <alignment horizontal="left" vertical="center"/>
    </xf>
    <xf numFmtId="0" fontId="71" fillId="0" borderId="12" xfId="0" applyFont="1" applyBorder="1" applyAlignment="1">
      <alignment vertical="center"/>
    </xf>
    <xf numFmtId="0" fontId="71" fillId="0" borderId="24" xfId="0" applyFont="1" applyBorder="1" applyAlignment="1">
      <alignment vertical="center"/>
    </xf>
    <xf numFmtId="0" fontId="71" fillId="0" borderId="0" xfId="0" applyFont="1" applyBorder="1" applyAlignment="1">
      <alignment horizontal="left" vertical="center" wrapText="1"/>
    </xf>
    <xf numFmtId="0" fontId="71" fillId="0" borderId="26" xfId="0" applyFont="1" applyBorder="1" applyAlignment="1">
      <alignment horizontal="left" vertical="center" wrapText="1"/>
    </xf>
    <xf numFmtId="0" fontId="71" fillId="24" borderId="14" xfId="0" applyFont="1" applyFill="1" applyBorder="1" applyAlignment="1">
      <alignment vertical="center"/>
    </xf>
    <xf numFmtId="0" fontId="66" fillId="0" borderId="15" xfId="0" applyFont="1" applyBorder="1" applyAlignment="1">
      <alignment vertical="center"/>
    </xf>
    <xf numFmtId="0" fontId="71" fillId="0" borderId="15" xfId="0" applyFont="1" applyBorder="1" applyAlignment="1">
      <alignment vertical="center"/>
    </xf>
    <xf numFmtId="0" fontId="71" fillId="0" borderId="15" xfId="0" applyFont="1" applyBorder="1" applyAlignment="1">
      <alignment vertical="center" wrapText="1"/>
    </xf>
    <xf numFmtId="0" fontId="71" fillId="0" borderId="25" xfId="0" applyFont="1" applyBorder="1" applyAlignment="1">
      <alignment vertical="center" wrapText="1"/>
    </xf>
    <xf numFmtId="0" fontId="69" fillId="0" borderId="11" xfId="0" applyFont="1" applyBorder="1" applyAlignment="1">
      <alignment vertical="center"/>
    </xf>
    <xf numFmtId="0" fontId="69" fillId="0" borderId="24" xfId="0" applyFont="1" applyBorder="1" applyAlignment="1">
      <alignment vertical="center"/>
    </xf>
    <xf numFmtId="0" fontId="69" fillId="0" borderId="26" xfId="0" applyFont="1" applyBorder="1" applyAlignment="1">
      <alignment vertical="center"/>
    </xf>
    <xf numFmtId="0" fontId="69" fillId="0" borderId="14" xfId="0" applyFont="1" applyBorder="1" applyAlignment="1">
      <alignment vertical="center"/>
    </xf>
    <xf numFmtId="0" fontId="69" fillId="0" borderId="25" xfId="0" applyFont="1" applyBorder="1" applyAlignment="1">
      <alignment vertical="center"/>
    </xf>
    <xf numFmtId="0" fontId="69" fillId="0" borderId="11" xfId="0" applyFont="1" applyBorder="1" applyAlignment="1">
      <alignment vertical="top"/>
    </xf>
    <xf numFmtId="0" fontId="69" fillId="0" borderId="12" xfId="0" applyFont="1" applyBorder="1" applyAlignment="1">
      <alignment vertical="top" wrapText="1"/>
    </xf>
    <xf numFmtId="0" fontId="69" fillId="0" borderId="24" xfId="0" applyFont="1" applyBorder="1" applyAlignment="1">
      <alignment vertical="top" wrapText="1"/>
    </xf>
    <xf numFmtId="0" fontId="69" fillId="0" borderId="25" xfId="0" applyFont="1" applyBorder="1" applyAlignment="1">
      <alignment vertical="top" wrapText="1"/>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9" fillId="0" borderId="44" xfId="0" applyFont="1" applyBorder="1" applyAlignment="1">
      <alignment vertical="center"/>
    </xf>
    <xf numFmtId="0" fontId="69" fillId="0" borderId="45" xfId="0" applyFont="1" applyBorder="1" applyAlignment="1">
      <alignment vertical="center"/>
    </xf>
    <xf numFmtId="0" fontId="69" fillId="0" borderId="46" xfId="0" applyFont="1" applyBorder="1" applyAlignment="1">
      <alignment horizontal="left" vertical="center"/>
    </xf>
    <xf numFmtId="0" fontId="69" fillId="0" borderId="13" xfId="0" applyFont="1" applyBorder="1" applyAlignment="1">
      <alignment vertical="top"/>
    </xf>
    <xf numFmtId="0" fontId="69" fillId="0" borderId="0" xfId="0" applyFont="1" applyBorder="1" applyAlignment="1">
      <alignment vertical="top"/>
    </xf>
    <xf numFmtId="0" fontId="69" fillId="0" borderId="26" xfId="0" applyFont="1" applyBorder="1" applyAlignment="1">
      <alignment vertical="top"/>
    </xf>
    <xf numFmtId="0" fontId="69" fillId="0" borderId="14" xfId="0" applyFont="1" applyBorder="1" applyAlignment="1">
      <alignment vertical="top"/>
    </xf>
    <xf numFmtId="0" fontId="69" fillId="0" borderId="15" xfId="0" applyFont="1" applyBorder="1" applyAlignment="1">
      <alignment vertical="top"/>
    </xf>
    <xf numFmtId="0" fontId="69" fillId="0" borderId="25" xfId="0" applyFont="1" applyBorder="1" applyAlignment="1">
      <alignment vertical="top"/>
    </xf>
    <xf numFmtId="0" fontId="69" fillId="0" borderId="23" xfId="0" applyFont="1" applyBorder="1" applyAlignment="1">
      <alignment vertical="center"/>
    </xf>
    <xf numFmtId="0" fontId="69" fillId="0" borderId="27" xfId="0" applyFont="1" applyBorder="1" applyAlignment="1">
      <alignment vertical="center"/>
    </xf>
    <xf numFmtId="0" fontId="69" fillId="0" borderId="27" xfId="0" applyFont="1" applyBorder="1" applyAlignment="1">
      <alignment horizontal="right" vertical="center"/>
    </xf>
    <xf numFmtId="0" fontId="69" fillId="0" borderId="27" xfId="0" applyFont="1" applyBorder="1" applyAlignment="1">
      <alignment horizontal="left" vertical="center"/>
    </xf>
    <xf numFmtId="0" fontId="69" fillId="0" borderId="27" xfId="0" applyFont="1" applyBorder="1" applyAlignment="1">
      <alignment horizontal="left"/>
    </xf>
    <xf numFmtId="0" fontId="69" fillId="0" borderId="28" xfId="0" applyFont="1" applyBorder="1" applyAlignment="1">
      <alignment horizontal="left" vertical="center"/>
    </xf>
    <xf numFmtId="0" fontId="69" fillId="24" borderId="11" xfId="0" applyFont="1" applyFill="1" applyBorder="1" applyAlignment="1">
      <alignment vertical="center"/>
    </xf>
    <xf numFmtId="0" fontId="69" fillId="24" borderId="13" xfId="0" applyFont="1" applyFill="1" applyBorder="1" applyAlignment="1">
      <alignment vertical="center"/>
    </xf>
    <xf numFmtId="0" fontId="69" fillId="0" borderId="12" xfId="0" applyFont="1" applyBorder="1" applyAlignment="1">
      <alignment horizontal="right" vertical="center"/>
    </xf>
    <xf numFmtId="0" fontId="27" fillId="0" borderId="0" xfId="0" applyFont="1" applyAlignment="1">
      <alignment horizontal="left" vertical="center"/>
    </xf>
    <xf numFmtId="0" fontId="74" fillId="24" borderId="12" xfId="0" applyFont="1" applyFill="1" applyBorder="1" applyAlignment="1">
      <alignment horizontal="left" vertical="center"/>
    </xf>
    <xf numFmtId="0" fontId="74" fillId="0" borderId="12" xfId="0" applyFont="1" applyBorder="1" applyAlignment="1">
      <alignment horizontal="left" vertical="center"/>
    </xf>
    <xf numFmtId="0" fontId="27" fillId="0" borderId="12" xfId="0" applyFont="1" applyBorder="1" applyAlignment="1">
      <alignment horizontal="left" vertical="center"/>
    </xf>
    <xf numFmtId="0" fontId="74" fillId="0" borderId="12" xfId="0" applyFont="1" applyBorder="1" applyAlignment="1">
      <alignment vertical="center"/>
    </xf>
    <xf numFmtId="0" fontId="74" fillId="0" borderId="12" xfId="0" applyFont="1" applyBorder="1" applyAlignment="1">
      <alignment vertical="center" wrapText="1"/>
    </xf>
    <xf numFmtId="0" fontId="74" fillId="0" borderId="24" xfId="0" applyFont="1" applyBorder="1" applyAlignment="1">
      <alignment horizontal="left" vertical="center"/>
    </xf>
    <xf numFmtId="0" fontId="74" fillId="24" borderId="15" xfId="0" applyFont="1" applyFill="1" applyBorder="1" applyAlignment="1">
      <alignment horizontal="left" vertical="center"/>
    </xf>
    <xf numFmtId="0" fontId="74" fillId="0" borderId="15" xfId="0" applyFont="1" applyBorder="1" applyAlignment="1">
      <alignment horizontal="left" vertical="center"/>
    </xf>
    <xf numFmtId="0" fontId="27" fillId="0" borderId="15" xfId="0" applyFont="1" applyBorder="1" applyAlignment="1">
      <alignment horizontal="left" vertical="center"/>
    </xf>
    <xf numFmtId="0" fontId="74" fillId="0" borderId="15" xfId="0" applyFont="1" applyBorder="1" applyAlignment="1">
      <alignment vertical="center"/>
    </xf>
    <xf numFmtId="0" fontId="74" fillId="0" borderId="15" xfId="0" applyFont="1" applyBorder="1" applyAlignment="1">
      <alignment vertical="center" wrapText="1"/>
    </xf>
    <xf numFmtId="0" fontId="74" fillId="24" borderId="15" xfId="0" applyFont="1" applyFill="1" applyBorder="1" applyAlignment="1">
      <alignment vertical="center" wrapText="1"/>
    </xf>
    <xf numFmtId="0" fontId="74" fillId="0" borderId="15" xfId="0" applyFont="1" applyBorder="1" applyAlignment="1">
      <alignment horizontal="right" vertical="center"/>
    </xf>
    <xf numFmtId="0" fontId="74" fillId="0" borderId="25" xfId="0" applyFont="1" applyBorder="1" applyAlignment="1">
      <alignment horizontal="left" vertical="center"/>
    </xf>
    <xf numFmtId="0" fontId="74" fillId="0" borderId="11" xfId="0" applyFont="1" applyBorder="1" applyAlignment="1">
      <alignment horizontal="left" vertical="center"/>
    </xf>
    <xf numFmtId="0" fontId="74" fillId="0" borderId="14" xfId="0" applyFont="1" applyBorder="1" applyAlignment="1">
      <alignment horizontal="left" vertical="center"/>
    </xf>
    <xf numFmtId="0" fontId="74" fillId="0" borderId="11" xfId="0" applyFont="1" applyBorder="1" applyAlignment="1">
      <alignment vertical="center"/>
    </xf>
    <xf numFmtId="0" fontId="74" fillId="25" borderId="0" xfId="0" applyFont="1" applyFill="1" applyBorder="1" applyAlignment="1">
      <alignment horizontal="left"/>
    </xf>
    <xf numFmtId="0" fontId="74" fillId="0" borderId="0" xfId="0" applyFont="1" applyBorder="1" applyAlignment="1">
      <alignment vertical="center"/>
    </xf>
    <xf numFmtId="0" fontId="74" fillId="0" borderId="0" xfId="0" applyFont="1" applyBorder="1" applyAlignment="1">
      <alignment vertical="center" wrapText="1"/>
    </xf>
    <xf numFmtId="0" fontId="74" fillId="0" borderId="0" xfId="0" applyFont="1" applyBorder="1" applyAlignment="1">
      <alignment horizontal="left" vertical="center"/>
    </xf>
    <xf numFmtId="0" fontId="74" fillId="0" borderId="26" xfId="0" applyFont="1" applyBorder="1" applyAlignment="1">
      <alignment horizontal="left" vertical="center"/>
    </xf>
    <xf numFmtId="0" fontId="74" fillId="25" borderId="0" xfId="0" applyFont="1" applyFill="1" applyBorder="1" applyAlignment="1">
      <alignment vertical="center"/>
    </xf>
    <xf numFmtId="0" fontId="74" fillId="25" borderId="0" xfId="0" applyFont="1" applyFill="1" applyBorder="1" applyAlignment="1">
      <alignment horizontal="left" vertical="center"/>
    </xf>
    <xf numFmtId="0" fontId="74" fillId="0" borderId="11" xfId="0" applyFont="1" applyBorder="1" applyAlignment="1">
      <alignment vertical="top"/>
    </xf>
    <xf numFmtId="0" fontId="74" fillId="0" borderId="12" xfId="0" applyFont="1" applyBorder="1" applyAlignment="1">
      <alignment vertical="top" wrapText="1"/>
    </xf>
    <xf numFmtId="0" fontId="74" fillId="24" borderId="12" xfId="0" applyFont="1" applyFill="1" applyBorder="1" applyAlignment="1">
      <alignment vertical="center" wrapText="1"/>
    </xf>
    <xf numFmtId="0" fontId="74" fillId="0" borderId="24" xfId="0" applyFont="1" applyBorder="1" applyAlignment="1">
      <alignment vertical="center"/>
    </xf>
    <xf numFmtId="0" fontId="74" fillId="0" borderId="14" xfId="0" applyFont="1" applyBorder="1" applyAlignment="1">
      <alignment vertical="top" wrapText="1"/>
    </xf>
    <xf numFmtId="0" fontId="74" fillId="0" borderId="15" xfId="0" applyFont="1" applyBorder="1" applyAlignment="1">
      <alignment vertical="top" wrapText="1"/>
    </xf>
    <xf numFmtId="0" fontId="74" fillId="0" borderId="25" xfId="0" applyFont="1" applyBorder="1" applyAlignment="1">
      <alignment vertical="center"/>
    </xf>
    <xf numFmtId="0" fontId="74" fillId="0" borderId="13" xfId="0" applyFont="1" applyBorder="1" applyAlignment="1">
      <alignment vertical="top"/>
    </xf>
    <xf numFmtId="0" fontId="74" fillId="0" borderId="0" xfId="0" applyFont="1" applyBorder="1" applyAlignment="1">
      <alignment vertical="top" wrapText="1"/>
    </xf>
    <xf numFmtId="0" fontId="74" fillId="24" borderId="0" xfId="0" applyFont="1" applyFill="1" applyBorder="1" applyAlignment="1">
      <alignment vertical="center" wrapText="1"/>
    </xf>
    <xf numFmtId="0" fontId="74" fillId="0" borderId="15" xfId="0" applyFont="1" applyBorder="1" applyAlignment="1">
      <alignment vertical="top"/>
    </xf>
    <xf numFmtId="0" fontId="74" fillId="0" borderId="14" xfId="0" applyFont="1" applyBorder="1" applyAlignment="1">
      <alignment vertical="top"/>
    </xf>
    <xf numFmtId="0" fontId="74" fillId="0" borderId="0" xfId="0" applyFont="1" applyBorder="1" applyAlignment="1">
      <alignment vertical="top"/>
    </xf>
    <xf numFmtId="0" fontId="74" fillId="0" borderId="0" xfId="0" applyFont="1" applyBorder="1" applyAlignment="1">
      <alignment horizontal="left"/>
    </xf>
    <xf numFmtId="0" fontId="74" fillId="24" borderId="0" xfId="0" applyFont="1" applyFill="1" applyBorder="1" applyAlignment="1">
      <alignment horizontal="left"/>
    </xf>
    <xf numFmtId="0" fontId="74" fillId="0" borderId="26" xfId="0" applyFont="1" applyBorder="1" applyAlignment="1">
      <alignment vertical="center"/>
    </xf>
    <xf numFmtId="0" fontId="74" fillId="0" borderId="11" xfId="0" applyFont="1" applyBorder="1" applyAlignment="1">
      <alignment horizontal="left" vertical="top"/>
    </xf>
    <xf numFmtId="0" fontId="74" fillId="0" borderId="13" xfId="0" applyFont="1" applyBorder="1" applyAlignment="1">
      <alignment vertical="top" wrapText="1"/>
    </xf>
    <xf numFmtId="0" fontId="74" fillId="0" borderId="14" xfId="0" applyFont="1" applyBorder="1" applyAlignment="1">
      <alignment vertical="center"/>
    </xf>
    <xf numFmtId="0" fontId="74" fillId="0" borderId="0" xfId="0" applyFont="1" applyAlignment="1">
      <alignment horizontal="left" vertical="center"/>
    </xf>
    <xf numFmtId="0" fontId="74" fillId="0" borderId="0" xfId="0" applyFont="1" applyAlignment="1">
      <alignment vertical="center"/>
    </xf>
    <xf numFmtId="0" fontId="76" fillId="0" borderId="12" xfId="0" applyFont="1" applyBorder="1" applyAlignment="1">
      <alignment horizontal="left" vertical="center"/>
    </xf>
    <xf numFmtId="0" fontId="76" fillId="0" borderId="12" xfId="0" applyFont="1" applyBorder="1" applyAlignment="1">
      <alignment vertical="center"/>
    </xf>
    <xf numFmtId="0" fontId="76" fillId="0" borderId="12" xfId="0" applyFont="1" applyBorder="1" applyAlignment="1">
      <alignment vertical="center" wrapText="1"/>
    </xf>
    <xf numFmtId="0" fontId="76" fillId="0" borderId="24" xfId="0" applyFont="1" applyBorder="1" applyAlignment="1">
      <alignment horizontal="left" vertical="center"/>
    </xf>
    <xf numFmtId="0" fontId="76" fillId="0" borderId="15" xfId="0" applyFont="1" applyBorder="1" applyAlignment="1">
      <alignment horizontal="left" vertical="center"/>
    </xf>
    <xf numFmtId="0" fontId="76" fillId="0" borderId="15" xfId="0" applyFont="1" applyBorder="1" applyAlignment="1">
      <alignment vertical="center"/>
    </xf>
    <xf numFmtId="0" fontId="76" fillId="0" borderId="15" xfId="0" applyFont="1" applyBorder="1" applyAlignment="1">
      <alignment vertical="center" wrapText="1"/>
    </xf>
    <xf numFmtId="0" fontId="76" fillId="0" borderId="15" xfId="0" applyFont="1" applyBorder="1" applyAlignment="1">
      <alignment horizontal="right" vertical="center"/>
    </xf>
    <xf numFmtId="0" fontId="76" fillId="0" borderId="25" xfId="0" applyFont="1" applyBorder="1" applyAlignment="1">
      <alignment horizontal="lef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6" fillId="0" borderId="0" xfId="0" applyFont="1" applyBorder="1" applyAlignment="1">
      <alignment vertical="center"/>
    </xf>
    <xf numFmtId="0" fontId="76" fillId="0" borderId="0" xfId="0" applyFont="1" applyBorder="1" applyAlignment="1">
      <alignment vertical="center" wrapText="1"/>
    </xf>
    <xf numFmtId="0" fontId="76" fillId="0" borderId="0" xfId="0" applyFont="1" applyBorder="1" applyAlignment="1">
      <alignment horizontal="right" vertical="center"/>
    </xf>
    <xf numFmtId="0" fontId="76" fillId="0" borderId="26" xfId="0" applyFont="1" applyBorder="1" applyAlignment="1">
      <alignment horizontal="left" vertical="center"/>
    </xf>
    <xf numFmtId="0" fontId="76" fillId="24" borderId="31" xfId="0" applyFont="1" applyFill="1" applyBorder="1" applyAlignment="1">
      <alignment horizontal="left" vertical="center"/>
    </xf>
    <xf numFmtId="0" fontId="76" fillId="0" borderId="30" xfId="0" applyFont="1" applyBorder="1" applyAlignment="1">
      <alignment horizontal="left" vertical="center"/>
    </xf>
    <xf numFmtId="0" fontId="76" fillId="24" borderId="30" xfId="0" applyFont="1" applyFill="1" applyBorder="1" applyAlignment="1">
      <alignment horizontal="left" vertical="center"/>
    </xf>
    <xf numFmtId="0" fontId="76" fillId="0" borderId="30" xfId="0" applyFont="1" applyBorder="1" applyAlignment="1">
      <alignment horizontal="center" vertical="center"/>
    </xf>
    <xf numFmtId="0" fontId="76" fillId="24" borderId="30" xfId="0" applyFont="1" applyFill="1" applyBorder="1" applyAlignment="1">
      <alignment vertical="center" wrapText="1"/>
    </xf>
    <xf numFmtId="0" fontId="76" fillId="0" borderId="30" xfId="0" applyFont="1" applyBorder="1" applyAlignment="1">
      <alignment vertical="center"/>
    </xf>
    <xf numFmtId="0" fontId="76" fillId="24" borderId="30" xfId="0" applyFont="1" applyFill="1" applyBorder="1" applyAlignment="1">
      <alignment horizontal="right" vertical="center"/>
    </xf>
    <xf numFmtId="0" fontId="76" fillId="24" borderId="30" xfId="0" applyFont="1" applyFill="1" applyBorder="1" applyAlignment="1">
      <alignment horizontal="center" vertical="center"/>
    </xf>
    <xf numFmtId="0" fontId="76" fillId="0" borderId="29" xfId="0" applyFont="1" applyBorder="1" applyAlignment="1">
      <alignment horizontal="left" vertical="center"/>
    </xf>
    <xf numFmtId="0" fontId="76" fillId="24" borderId="14" xfId="0" applyFont="1" applyFill="1" applyBorder="1" applyAlignment="1">
      <alignment horizontal="left" vertical="center"/>
    </xf>
    <xf numFmtId="0" fontId="77" fillId="0" borderId="0" xfId="0" applyFont="1" applyBorder="1" applyAlignment="1">
      <alignment horizontal="center" vertical="center"/>
    </xf>
    <xf numFmtId="0" fontId="76" fillId="0" borderId="11" xfId="0" applyFont="1" applyBorder="1" applyAlignment="1">
      <alignment horizontal="left" vertical="center"/>
    </xf>
    <xf numFmtId="0" fontId="76" fillId="0" borderId="14" xfId="0" applyFont="1" applyBorder="1" applyAlignment="1">
      <alignment horizontal="left" vertical="center"/>
    </xf>
    <xf numFmtId="0" fontId="76" fillId="0" borderId="0" xfId="0" applyFont="1" applyBorder="1" applyAlignment="1">
      <alignment horizontal="left"/>
    </xf>
    <xf numFmtId="0" fontId="76" fillId="25" borderId="0" xfId="0" applyFont="1" applyFill="1" applyBorder="1" applyAlignment="1">
      <alignment horizontal="left" vertical="center"/>
    </xf>
    <xf numFmtId="0" fontId="76" fillId="25" borderId="0" xfId="0" applyFont="1" applyFill="1" applyBorder="1" applyAlignment="1">
      <alignment vertical="center"/>
    </xf>
    <xf numFmtId="0" fontId="76" fillId="0" borderId="11" xfId="0" applyFont="1" applyBorder="1" applyAlignment="1">
      <alignment vertical="center"/>
    </xf>
    <xf numFmtId="0" fontId="76" fillId="24" borderId="12" xfId="0" applyFont="1" applyFill="1" applyBorder="1" applyAlignment="1">
      <alignment vertical="center" wrapText="1"/>
    </xf>
    <xf numFmtId="0" fontId="76" fillId="0" borderId="12" xfId="0" applyFont="1" applyBorder="1" applyAlignment="1">
      <alignment horizontal="left"/>
    </xf>
    <xf numFmtId="0" fontId="76" fillId="0" borderId="24" xfId="0" applyFont="1" applyBorder="1" applyAlignment="1">
      <alignment horizontal="left"/>
    </xf>
    <xf numFmtId="0" fontId="76" fillId="0" borderId="24" xfId="0" applyFont="1" applyBorder="1" applyAlignment="1">
      <alignment vertical="center"/>
    </xf>
    <xf numFmtId="0" fontId="76" fillId="0" borderId="13" xfId="0" applyFont="1" applyBorder="1" applyAlignment="1">
      <alignment vertical="center" wrapText="1"/>
    </xf>
    <xf numFmtId="0" fontId="76" fillId="0" borderId="26" xfId="0" applyFont="1" applyBorder="1" applyAlignment="1">
      <alignment horizontal="left"/>
    </xf>
    <xf numFmtId="0" fontId="76" fillId="0" borderId="14" xfId="0" applyFont="1" applyBorder="1" applyAlignment="1">
      <alignment vertical="center"/>
    </xf>
    <xf numFmtId="0" fontId="76" fillId="0" borderId="25" xfId="0" applyFont="1" applyBorder="1" applyAlignment="1">
      <alignment vertical="center"/>
    </xf>
    <xf numFmtId="0" fontId="76" fillId="0" borderId="13" xfId="0" applyFont="1" applyBorder="1" applyAlignment="1">
      <alignment vertical="center"/>
    </xf>
    <xf numFmtId="0" fontId="76" fillId="0" borderId="26" xfId="0" applyFont="1" applyBorder="1" applyAlignment="1">
      <alignment vertical="center"/>
    </xf>
    <xf numFmtId="0" fontId="76" fillId="0" borderId="14" xfId="0" applyFont="1" applyBorder="1" applyAlignment="1">
      <alignment vertical="center" wrapText="1"/>
    </xf>
    <xf numFmtId="0" fontId="76" fillId="0" borderId="15" xfId="0" applyFont="1" applyBorder="1" applyAlignment="1">
      <alignment horizontal="left"/>
    </xf>
    <xf numFmtId="0" fontId="76" fillId="0" borderId="25" xfId="0" applyFont="1" applyBorder="1" applyAlignment="1">
      <alignment horizontal="left"/>
    </xf>
    <xf numFmtId="0" fontId="76" fillId="0" borderId="13" xfId="0" applyFont="1" applyBorder="1" applyAlignment="1">
      <alignment horizontal="left" vertical="center"/>
    </xf>
    <xf numFmtId="0" fontId="76" fillId="24" borderId="0" xfId="0" applyFont="1" applyFill="1" applyBorder="1" applyAlignment="1">
      <alignment vertical="center" wrapText="1"/>
    </xf>
    <xf numFmtId="0" fontId="76" fillId="24" borderId="12" xfId="0" applyFont="1" applyFill="1" applyBorder="1" applyAlignment="1">
      <alignment vertical="center"/>
    </xf>
    <xf numFmtId="0" fontId="76" fillId="24" borderId="0" xfId="0" applyFont="1" applyFill="1" applyBorder="1" applyAlignment="1">
      <alignment vertical="center"/>
    </xf>
    <xf numFmtId="0" fontId="76" fillId="0" borderId="11" xfId="0" applyFont="1" applyBorder="1" applyAlignment="1">
      <alignment vertical="top"/>
    </xf>
    <xf numFmtId="0" fontId="76" fillId="0" borderId="12" xfId="0" applyFont="1" applyBorder="1" applyAlignment="1">
      <alignment vertical="top"/>
    </xf>
    <xf numFmtId="0" fontId="76" fillId="24" borderId="12" xfId="0" applyFont="1" applyFill="1" applyBorder="1" applyAlignment="1">
      <alignment horizontal="left" vertical="center"/>
    </xf>
    <xf numFmtId="0" fontId="76" fillId="0" borderId="14" xfId="0" applyFont="1" applyBorder="1" applyAlignment="1">
      <alignment vertical="top"/>
    </xf>
    <xf numFmtId="0" fontId="76" fillId="0" borderId="15" xfId="0" applyFont="1" applyBorder="1" applyAlignment="1">
      <alignment vertical="top"/>
    </xf>
    <xf numFmtId="0" fontId="76" fillId="0" borderId="12" xfId="0" applyFont="1" applyBorder="1"/>
    <xf numFmtId="0" fontId="76" fillId="0" borderId="24" xfId="0" applyFont="1" applyBorder="1"/>
    <xf numFmtId="0" fontId="76" fillId="0" borderId="15" xfId="0" applyFont="1" applyBorder="1"/>
    <xf numFmtId="0" fontId="76" fillId="0" borderId="25" xfId="0" applyFont="1" applyBorder="1"/>
    <xf numFmtId="0" fontId="76" fillId="0" borderId="11" xfId="0" applyFont="1" applyBorder="1" applyAlignment="1">
      <alignment horizontal="left"/>
    </xf>
    <xf numFmtId="0" fontId="76" fillId="0" borderId="0" xfId="0" applyFont="1" applyAlignment="1">
      <alignment horizontal="left" vertical="center"/>
    </xf>
    <xf numFmtId="0" fontId="76" fillId="0" borderId="0" xfId="0" applyFont="1" applyAlignment="1">
      <alignment vertical="center"/>
    </xf>
    <xf numFmtId="0" fontId="31" fillId="27" borderId="0" xfId="0" applyFont="1" applyFill="1" applyBorder="1" applyAlignment="1">
      <alignment horizontal="center" vertical="center"/>
    </xf>
    <xf numFmtId="0" fontId="31" fillId="27" borderId="15" xfId="0" applyFont="1" applyFill="1" applyBorder="1" applyAlignment="1">
      <alignment horizontal="center" vertical="center"/>
    </xf>
    <xf numFmtId="0" fontId="69" fillId="27" borderId="27" xfId="0" applyFont="1" applyFill="1" applyBorder="1" applyAlignment="1">
      <alignment horizontal="center" vertical="center"/>
    </xf>
    <xf numFmtId="0" fontId="69" fillId="27" borderId="23" xfId="0" applyFont="1" applyFill="1" applyBorder="1" applyAlignment="1">
      <alignment horizontal="center" vertical="center"/>
    </xf>
    <xf numFmtId="0" fontId="69" fillId="0" borderId="0" xfId="0" applyFont="1" applyAlignment="1">
      <alignment vertical="center"/>
    </xf>
    <xf numFmtId="0" fontId="74" fillId="27" borderId="0" xfId="0" applyFont="1" applyFill="1" applyBorder="1" applyAlignment="1" applyProtection="1">
      <alignment horizontal="center" vertical="center" shrinkToFit="1"/>
      <protection locked="0"/>
    </xf>
    <xf numFmtId="0" fontId="69" fillId="24" borderId="15" xfId="0" applyFont="1" applyFill="1" applyBorder="1" applyAlignment="1">
      <alignment vertical="center"/>
    </xf>
    <xf numFmtId="0" fontId="80" fillId="0" borderId="0" xfId="0" applyFont="1" applyBorder="1" applyAlignment="1">
      <alignment horizontal="left" vertical="center"/>
    </xf>
    <xf numFmtId="0" fontId="69" fillId="0" borderId="13" xfId="0" applyFont="1" applyBorder="1" applyAlignment="1">
      <alignment vertical="top" wrapText="1"/>
    </xf>
    <xf numFmtId="0" fontId="69" fillId="0" borderId="0" xfId="0" applyFont="1" applyBorder="1" applyAlignment="1">
      <alignment vertical="top" wrapText="1"/>
    </xf>
    <xf numFmtId="0" fontId="69" fillId="0" borderId="26" xfId="0" applyFont="1" applyBorder="1" applyAlignment="1">
      <alignment vertical="top" wrapText="1"/>
    </xf>
    <xf numFmtId="0" fontId="69" fillId="0" borderId="14" xfId="0" applyFont="1" applyBorder="1" applyAlignment="1">
      <alignment vertical="top" wrapText="1"/>
    </xf>
    <xf numFmtId="0" fontId="69" fillId="0" borderId="15" xfId="0" applyFont="1" applyBorder="1" applyAlignment="1">
      <alignment vertical="top" wrapText="1"/>
    </xf>
    <xf numFmtId="0" fontId="5" fillId="0" borderId="12" xfId="0" applyFont="1" applyBorder="1" applyAlignment="1">
      <alignment horizontal="left"/>
    </xf>
    <xf numFmtId="0" fontId="5" fillId="0" borderId="0" xfId="0" applyFont="1" applyBorder="1" applyAlignment="1">
      <alignment horizontal="left"/>
    </xf>
    <xf numFmtId="0" fontId="5" fillId="0" borderId="15" xfId="0" applyFont="1" applyBorder="1" applyAlignment="1">
      <alignment horizontal="left"/>
    </xf>
    <xf numFmtId="0" fontId="69" fillId="27" borderId="13" xfId="0" applyFont="1" applyFill="1" applyBorder="1" applyAlignment="1">
      <alignment horizontal="center" vertical="center"/>
    </xf>
    <xf numFmtId="0" fontId="69" fillId="27" borderId="0" xfId="0" applyFont="1" applyFill="1" applyBorder="1" applyAlignment="1">
      <alignment horizontal="center" vertical="center"/>
    </xf>
    <xf numFmtId="0" fontId="69" fillId="27" borderId="15" xfId="0" applyFont="1" applyFill="1" applyBorder="1" applyAlignment="1">
      <alignment horizontal="center" vertical="center"/>
    </xf>
    <xf numFmtId="0" fontId="69" fillId="27" borderId="25" xfId="0" applyFont="1" applyFill="1" applyBorder="1" applyAlignment="1">
      <alignment horizontal="center" vertical="center"/>
    </xf>
    <xf numFmtId="0" fontId="5" fillId="0" borderId="24" xfId="0" applyFont="1" applyBorder="1" applyAlignment="1">
      <alignment horizontal="left"/>
    </xf>
    <xf numFmtId="0" fontId="5" fillId="0" borderId="26" xfId="0" applyFont="1" applyBorder="1" applyAlignment="1">
      <alignment horizontal="left"/>
    </xf>
    <xf numFmtId="0" fontId="5" fillId="0" borderId="25" xfId="0" applyFont="1" applyBorder="1" applyAlignment="1">
      <alignment horizontal="left"/>
    </xf>
    <xf numFmtId="0" fontId="69" fillId="0" borderId="12" xfId="0" applyFont="1" applyBorder="1" applyAlignment="1">
      <alignment vertical="top"/>
    </xf>
    <xf numFmtId="0" fontId="69" fillId="27" borderId="26" xfId="0" applyFont="1" applyFill="1" applyBorder="1" applyAlignment="1">
      <alignment horizontal="center" vertical="center"/>
    </xf>
    <xf numFmtId="0" fontId="69" fillId="0" borderId="24" xfId="0" applyFont="1" applyBorder="1" applyAlignment="1">
      <alignment vertical="top"/>
    </xf>
    <xf numFmtId="0" fontId="78" fillId="0" borderId="15" xfId="0" applyFont="1" applyBorder="1" applyAlignment="1">
      <alignment horizontal="left" vertical="center"/>
    </xf>
    <xf numFmtId="0" fontId="78" fillId="0" borderId="15" xfId="0" applyFont="1" applyBorder="1" applyAlignment="1">
      <alignment vertical="center"/>
    </xf>
    <xf numFmtId="0" fontId="69" fillId="24" borderId="13" xfId="0" applyFont="1" applyFill="1" applyBorder="1" applyAlignment="1">
      <alignment vertical="center" wrapText="1"/>
    </xf>
    <xf numFmtId="0" fontId="69" fillId="0" borderId="14" xfId="0" applyFont="1" applyBorder="1" applyAlignment="1">
      <alignment vertical="center" wrapText="1"/>
    </xf>
    <xf numFmtId="0" fontId="69" fillId="24" borderId="14" xfId="0" applyFont="1" applyFill="1" applyBorder="1" applyAlignment="1">
      <alignment vertical="center" wrapText="1"/>
    </xf>
    <xf numFmtId="0" fontId="69" fillId="0" borderId="13" xfId="0" applyFont="1" applyBorder="1" applyAlignment="1">
      <alignment horizontal="right" vertical="top"/>
    </xf>
    <xf numFmtId="0" fontId="69" fillId="0" borderId="26" xfId="0" applyFont="1" applyBorder="1" applyAlignment="1" applyProtection="1">
      <alignment vertical="top" shrinkToFit="1"/>
      <protection locked="0"/>
    </xf>
    <xf numFmtId="0" fontId="69" fillId="0" borderId="58" xfId="0" applyFont="1" applyBorder="1" applyAlignment="1">
      <alignment vertical="top"/>
    </xf>
    <xf numFmtId="0" fontId="69" fillId="0" borderId="59" xfId="0" applyFont="1" applyBorder="1" applyAlignment="1">
      <alignment vertical="top"/>
    </xf>
    <xf numFmtId="0" fontId="5" fillId="0" borderId="59" xfId="0" applyFont="1" applyBorder="1" applyAlignment="1">
      <alignment horizontal="left"/>
    </xf>
    <xf numFmtId="0" fontId="69" fillId="0" borderId="60" xfId="0" applyFont="1" applyBorder="1" applyAlignment="1">
      <alignment vertical="top"/>
    </xf>
    <xf numFmtId="0" fontId="5" fillId="0" borderId="27" xfId="0" applyFont="1" applyBorder="1" applyAlignment="1">
      <alignment horizontal="left"/>
    </xf>
    <xf numFmtId="0" fontId="69" fillId="27" borderId="12" xfId="0" applyFont="1" applyFill="1" applyBorder="1" applyAlignment="1">
      <alignment vertical="center"/>
    </xf>
    <xf numFmtId="0" fontId="69" fillId="27" borderId="12" xfId="0" applyFont="1" applyFill="1" applyBorder="1" applyAlignment="1">
      <alignment horizontal="left" vertical="center"/>
    </xf>
    <xf numFmtId="0" fontId="69" fillId="27" borderId="24" xfId="0" applyFont="1" applyFill="1" applyBorder="1" applyAlignment="1">
      <alignment horizontal="left" vertical="center"/>
    </xf>
    <xf numFmtId="0" fontId="5" fillId="0" borderId="14" xfId="0" applyFont="1" applyBorder="1" applyAlignment="1">
      <alignment horizontal="left"/>
    </xf>
    <xf numFmtId="0" fontId="34" fillId="27" borderId="0" xfId="0" applyFont="1" applyFill="1" applyBorder="1" applyAlignment="1">
      <alignment horizontal="center" vertical="center"/>
    </xf>
    <xf numFmtId="0" fontId="71" fillId="24" borderId="15" xfId="0" applyFont="1" applyFill="1" applyBorder="1" applyAlignment="1">
      <alignment vertical="center"/>
    </xf>
    <xf numFmtId="0" fontId="74" fillId="27" borderId="23" xfId="0" applyFont="1" applyFill="1" applyBorder="1" applyAlignment="1">
      <alignment horizontal="center" vertical="center"/>
    </xf>
    <xf numFmtId="0" fontId="74" fillId="27" borderId="27" xfId="0" applyFont="1" applyFill="1" applyBorder="1" applyAlignment="1">
      <alignment horizontal="center" vertical="center"/>
    </xf>
    <xf numFmtId="0" fontId="74" fillId="27" borderId="28" xfId="0" applyFont="1" applyFill="1" applyBorder="1" applyAlignment="1">
      <alignment horizontal="center" vertical="center"/>
    </xf>
    <xf numFmtId="0" fontId="74" fillId="27" borderId="11" xfId="0" applyFont="1" applyFill="1" applyBorder="1" applyAlignment="1">
      <alignment horizontal="center" vertical="top" textRotation="255" wrapText="1"/>
    </xf>
    <xf numFmtId="0" fontId="74" fillId="27" borderId="12" xfId="0" applyFont="1" applyFill="1" applyBorder="1" applyAlignment="1">
      <alignment vertical="top"/>
    </xf>
    <xf numFmtId="0" fontId="74" fillId="27" borderId="12" xfId="0" applyFont="1" applyFill="1" applyBorder="1" applyAlignment="1" applyProtection="1">
      <alignment horizontal="center" vertical="center" shrinkToFit="1"/>
      <protection locked="0"/>
    </xf>
    <xf numFmtId="0" fontId="74" fillId="27" borderId="12" xfId="0" applyFont="1" applyFill="1" applyBorder="1" applyAlignment="1">
      <alignment vertical="top" wrapText="1"/>
    </xf>
    <xf numFmtId="0" fontId="74" fillId="27" borderId="12" xfId="0" applyFont="1" applyFill="1" applyBorder="1" applyAlignment="1">
      <alignment vertical="center" wrapText="1"/>
    </xf>
    <xf numFmtId="0" fontId="74" fillId="27" borderId="12" xfId="0" applyFont="1" applyFill="1" applyBorder="1" applyAlignment="1">
      <alignment horizontal="left" vertical="center"/>
    </xf>
    <xf numFmtId="0" fontId="74" fillId="27" borderId="12" xfId="0" applyFont="1" applyFill="1" applyBorder="1" applyAlignment="1">
      <alignment vertical="center"/>
    </xf>
    <xf numFmtId="0" fontId="74" fillId="27" borderId="24" xfId="0" applyFont="1" applyFill="1" applyBorder="1" applyAlignment="1">
      <alignment vertical="center"/>
    </xf>
    <xf numFmtId="0" fontId="74" fillId="27" borderId="13" xfId="0" applyFont="1" applyFill="1" applyBorder="1" applyAlignment="1">
      <alignment horizontal="center" vertical="top" textRotation="255" wrapText="1"/>
    </xf>
    <xf numFmtId="0" fontId="74" fillId="27" borderId="0" xfId="0" applyFont="1" applyFill="1" applyBorder="1" applyAlignment="1">
      <alignment vertical="top"/>
    </xf>
    <xf numFmtId="0" fontId="74" fillId="27" borderId="0" xfId="0" applyFont="1" applyFill="1" applyBorder="1" applyAlignment="1">
      <alignment vertical="top" wrapText="1"/>
    </xf>
    <xf numFmtId="0" fontId="74" fillId="27" borderId="0" xfId="0" applyFont="1" applyFill="1" applyBorder="1" applyAlignment="1">
      <alignment vertical="center" wrapText="1"/>
    </xf>
    <xf numFmtId="0" fontId="74" fillId="27" borderId="0" xfId="0" applyFont="1" applyFill="1" applyBorder="1" applyAlignment="1">
      <alignment horizontal="left" vertical="center"/>
    </xf>
    <xf numFmtId="0" fontId="74" fillId="27" borderId="0" xfId="0" applyFont="1" applyFill="1" applyBorder="1" applyAlignment="1">
      <alignment vertical="center"/>
    </xf>
    <xf numFmtId="0" fontId="74" fillId="27" borderId="26" xfId="0" applyFont="1" applyFill="1" applyBorder="1" applyAlignment="1">
      <alignment vertical="center"/>
    </xf>
    <xf numFmtId="0" fontId="74" fillId="27" borderId="14" xfId="0" applyFont="1" applyFill="1" applyBorder="1" applyAlignment="1">
      <alignment horizontal="center" vertical="top" textRotation="255" wrapText="1"/>
    </xf>
    <xf numFmtId="0" fontId="74" fillId="27" borderId="15" xfId="0" applyFont="1" applyFill="1" applyBorder="1" applyAlignment="1">
      <alignment vertical="top"/>
    </xf>
    <xf numFmtId="0" fontId="74" fillId="27" borderId="15" xfId="0" applyFont="1" applyFill="1" applyBorder="1" applyAlignment="1" applyProtection="1">
      <alignment horizontal="center" vertical="center" shrinkToFit="1"/>
      <protection locked="0"/>
    </xf>
    <xf numFmtId="0" fontId="74" fillId="27" borderId="15" xfId="0" applyFont="1" applyFill="1" applyBorder="1" applyAlignment="1">
      <alignment vertical="top"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xf>
    <xf numFmtId="0" fontId="74" fillId="27" borderId="15" xfId="0" applyFont="1" applyFill="1" applyBorder="1" applyAlignment="1">
      <alignment vertical="center"/>
    </xf>
    <xf numFmtId="0" fontId="74" fillId="27" borderId="25" xfId="0" applyFont="1" applyFill="1" applyBorder="1" applyAlignment="1">
      <alignment vertical="center"/>
    </xf>
    <xf numFmtId="0" fontId="74" fillId="0" borderId="24" xfId="0" applyFont="1" applyBorder="1" applyAlignment="1">
      <alignment vertical="top" wrapText="1"/>
    </xf>
    <xf numFmtId="0" fontId="74" fillId="0" borderId="26" xfId="0" applyFont="1" applyBorder="1" applyAlignment="1">
      <alignment vertical="top" wrapText="1"/>
    </xf>
    <xf numFmtId="0" fontId="74" fillId="27" borderId="11" xfId="0" applyFont="1" applyFill="1" applyBorder="1" applyAlignment="1">
      <alignment vertical="top" wrapText="1"/>
    </xf>
    <xf numFmtId="0" fontId="74" fillId="27" borderId="13" xfId="0" applyFont="1" applyFill="1" applyBorder="1" applyAlignment="1">
      <alignment vertical="top" wrapText="1"/>
    </xf>
    <xf numFmtId="0" fontId="74" fillId="27" borderId="14" xfId="0" applyFont="1" applyFill="1" applyBorder="1" applyAlignment="1">
      <alignment vertical="top" wrapText="1"/>
    </xf>
    <xf numFmtId="0" fontId="74" fillId="0" borderId="12" xfId="0" applyFont="1" applyBorder="1" applyAlignment="1">
      <alignment vertical="top"/>
    </xf>
    <xf numFmtId="0" fontId="5" fillId="27" borderId="27" xfId="0" applyFont="1" applyFill="1" applyBorder="1" applyAlignment="1">
      <alignment horizontal="left"/>
    </xf>
    <xf numFmtId="0" fontId="76" fillId="27" borderId="11" xfId="0" applyFont="1" applyFill="1" applyBorder="1" applyAlignment="1">
      <alignment horizontal="center" vertical="top" wrapText="1"/>
    </xf>
    <xf numFmtId="0" fontId="76" fillId="27" borderId="12" xfId="0" applyFont="1" applyFill="1" applyBorder="1" applyAlignment="1">
      <alignment horizontal="center" vertical="top" wrapText="1"/>
    </xf>
    <xf numFmtId="0" fontId="76" fillId="27" borderId="12" xfId="0" applyFont="1" applyFill="1" applyBorder="1"/>
    <xf numFmtId="0" fontId="76" fillId="27" borderId="12" xfId="0" applyFont="1" applyFill="1" applyBorder="1" applyAlignment="1" applyProtection="1">
      <alignment horizontal="center" vertical="center"/>
      <protection locked="0"/>
    </xf>
    <xf numFmtId="0" fontId="76" fillId="27" borderId="24" xfId="0" applyFont="1" applyFill="1" applyBorder="1"/>
    <xf numFmtId="0" fontId="76" fillId="27" borderId="14" xfId="0" applyFont="1" applyFill="1" applyBorder="1" applyAlignment="1">
      <alignment horizontal="center" vertical="top" wrapText="1"/>
    </xf>
    <xf numFmtId="0" fontId="76" fillId="27" borderId="15" xfId="0" applyFont="1" applyFill="1" applyBorder="1" applyAlignment="1">
      <alignment horizontal="center" vertical="top" wrapText="1"/>
    </xf>
    <xf numFmtId="0" fontId="76" fillId="27" borderId="15" xfId="0" applyFont="1" applyFill="1" applyBorder="1"/>
    <xf numFmtId="0" fontId="76" fillId="27" borderId="15" xfId="0" applyFont="1" applyFill="1" applyBorder="1" applyAlignment="1" applyProtection="1">
      <alignment horizontal="center" vertical="center"/>
      <protection locked="0"/>
    </xf>
    <xf numFmtId="0" fontId="76" fillId="27" borderId="25" xfId="0" applyFont="1" applyFill="1" applyBorder="1"/>
    <xf numFmtId="0" fontId="71" fillId="27" borderId="12" xfId="0" applyFont="1" applyFill="1" applyBorder="1" applyAlignment="1">
      <alignment vertical="center"/>
    </xf>
    <xf numFmtId="0" fontId="69" fillId="27" borderId="0" xfId="0" applyFont="1" applyFill="1" applyBorder="1" applyAlignment="1">
      <alignment horizontal="left" vertical="center"/>
    </xf>
    <xf numFmtId="0" fontId="71" fillId="27" borderId="15" xfId="0" applyFont="1" applyFill="1" applyBorder="1" applyAlignment="1">
      <alignment vertical="center"/>
    </xf>
    <xf numFmtId="0" fontId="66" fillId="27" borderId="15" xfId="0" applyFont="1" applyFill="1" applyBorder="1" applyAlignment="1">
      <alignment vertical="center"/>
    </xf>
    <xf numFmtId="0" fontId="69" fillId="27" borderId="15" xfId="0" applyFont="1" applyFill="1" applyBorder="1" applyAlignment="1">
      <alignment horizontal="left" vertical="center"/>
    </xf>
    <xf numFmtId="0" fontId="71" fillId="27" borderId="15" xfId="0" applyFont="1" applyFill="1" applyBorder="1" applyAlignment="1">
      <alignment vertical="center" wrapText="1"/>
    </xf>
    <xf numFmtId="0" fontId="69" fillId="27" borderId="12" xfId="0" applyFont="1" applyFill="1" applyBorder="1" applyAlignment="1">
      <alignment horizontal="left" vertical="top" wrapText="1"/>
    </xf>
    <xf numFmtId="0" fontId="75" fillId="27" borderId="12" xfId="0" applyFont="1" applyFill="1" applyBorder="1" applyAlignment="1">
      <alignment horizontal="right"/>
    </xf>
    <xf numFmtId="0" fontId="69" fillId="27" borderId="12" xfId="0" applyFont="1" applyFill="1" applyBorder="1" applyAlignment="1" applyProtection="1">
      <alignment horizontal="left" vertical="center" shrinkToFit="1"/>
      <protection locked="0"/>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15" xfId="0" applyFont="1" applyFill="1" applyBorder="1" applyAlignment="1">
      <alignment horizontal="left" vertical="top" wrapText="1"/>
    </xf>
    <xf numFmtId="0" fontId="69" fillId="27" borderId="15" xfId="0" applyFont="1" applyFill="1" applyBorder="1" applyAlignment="1">
      <alignment vertical="center"/>
    </xf>
    <xf numFmtId="0" fontId="75" fillId="27" borderId="15" xfId="0" applyFont="1" applyFill="1" applyBorder="1" applyAlignment="1">
      <alignment horizontal="right"/>
    </xf>
    <xf numFmtId="0" fontId="69" fillId="27" borderId="15" xfId="0" applyFont="1" applyFill="1" applyBorder="1" applyAlignment="1" applyProtection="1">
      <alignment horizontal="left" vertical="center" shrinkToFi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vertical="top" wrapText="1"/>
    </xf>
    <xf numFmtId="0" fontId="71" fillId="27" borderId="0" xfId="0" applyFont="1" applyFill="1" applyBorder="1" applyAlignment="1">
      <alignment vertical="top" wrapText="1"/>
    </xf>
    <xf numFmtId="0" fontId="80" fillId="27" borderId="0" xfId="0" applyFont="1" applyFill="1" applyBorder="1" applyAlignment="1">
      <alignment horizontal="left" vertical="center"/>
    </xf>
    <xf numFmtId="0" fontId="71" fillId="27" borderId="0" xfId="0" applyFont="1" applyFill="1" applyBorder="1" applyAlignment="1">
      <alignment horizontal="left" vertical="center" wrapText="1"/>
    </xf>
    <xf numFmtId="0" fontId="71" fillId="27" borderId="15" xfId="0" applyFont="1" applyFill="1" applyBorder="1" applyAlignment="1">
      <alignment vertical="top" wrapText="1"/>
    </xf>
    <xf numFmtId="0" fontId="74" fillId="0" borderId="13" xfId="0" applyFont="1" applyBorder="1" applyAlignment="1">
      <alignment horizontal="left"/>
    </xf>
    <xf numFmtId="0" fontId="74" fillId="0" borderId="12" xfId="0" applyFont="1" applyBorder="1" applyAlignment="1">
      <alignment horizontal="right" vertical="center"/>
    </xf>
    <xf numFmtId="0" fontId="76" fillId="0" borderId="14" xfId="0" applyFont="1" applyBorder="1" applyAlignment="1">
      <alignment vertical="top" wrapText="1"/>
    </xf>
    <xf numFmtId="0" fontId="76" fillId="0" borderId="15" xfId="0" applyFont="1" applyBorder="1" applyAlignment="1">
      <alignment vertical="top" wrapText="1"/>
    </xf>
    <xf numFmtId="0" fontId="76" fillId="0" borderId="11" xfId="0" applyFont="1" applyBorder="1" applyAlignment="1">
      <alignment vertical="top" wrapText="1"/>
    </xf>
    <xf numFmtId="0" fontId="76" fillId="0" borderId="12" xfId="0" applyFont="1" applyBorder="1" applyAlignment="1">
      <alignment vertical="top" wrapText="1"/>
    </xf>
    <xf numFmtId="0" fontId="76" fillId="0" borderId="13" xfId="0" applyFont="1" applyBorder="1" applyAlignment="1">
      <alignment vertical="top"/>
    </xf>
    <xf numFmtId="0" fontId="76" fillId="0" borderId="0" xfId="0" applyFont="1" applyBorder="1" applyAlignment="1">
      <alignment vertical="top"/>
    </xf>
    <xf numFmtId="0" fontId="74" fillId="0" borderId="25" xfId="0" applyFont="1" applyBorder="1" applyAlignment="1">
      <alignment vertical="top" wrapText="1"/>
    </xf>
    <xf numFmtId="0" fontId="74" fillId="0" borderId="26" xfId="0" applyFont="1" applyBorder="1" applyAlignment="1">
      <alignment vertical="top"/>
    </xf>
    <xf numFmtId="0" fontId="74" fillId="0" borderId="24" xfId="0" applyFont="1" applyBorder="1" applyAlignment="1">
      <alignment vertical="top"/>
    </xf>
    <xf numFmtId="0" fontId="74" fillId="0" borderId="25" xfId="0" applyFont="1" applyBorder="1" applyAlignment="1">
      <alignment vertical="top"/>
    </xf>
    <xf numFmtId="0" fontId="76" fillId="0" borderId="23" xfId="0" applyFont="1" applyBorder="1" applyAlignment="1">
      <alignment vertical="center"/>
    </xf>
    <xf numFmtId="0" fontId="76" fillId="0" borderId="27" xfId="0" applyFont="1" applyBorder="1" applyAlignment="1">
      <alignment vertical="center"/>
    </xf>
    <xf numFmtId="0" fontId="65" fillId="0" borderId="0" xfId="0" applyFont="1" applyAlignment="1">
      <alignment horizontal="left"/>
    </xf>
    <xf numFmtId="0" fontId="80" fillId="0" borderId="0" xfId="0" applyFont="1" applyBorder="1" applyAlignment="1">
      <alignment vertical="center"/>
    </xf>
    <xf numFmtId="0" fontId="56" fillId="0" borderId="0" xfId="0" applyFont="1" applyBorder="1" applyAlignment="1">
      <alignment horizontal="left" vertical="center"/>
    </xf>
    <xf numFmtId="0" fontId="76" fillId="24" borderId="0" xfId="0" applyFont="1" applyFill="1" applyBorder="1" applyAlignment="1">
      <alignment horizontal="center" vertical="center"/>
    </xf>
    <xf numFmtId="0" fontId="76" fillId="24" borderId="22" xfId="0" applyFont="1" applyFill="1" applyBorder="1" applyAlignment="1">
      <alignment horizontal="center" vertical="center"/>
    </xf>
    <xf numFmtId="0" fontId="69" fillId="0" borderId="59" xfId="0" applyFont="1" applyBorder="1" applyAlignment="1" applyProtection="1">
      <alignment horizontal="center" vertical="center"/>
      <protection locked="0"/>
    </xf>
    <xf numFmtId="0" fontId="69" fillId="0" borderId="59" xfId="0" applyFont="1" applyBorder="1" applyAlignment="1">
      <alignment vertical="center"/>
    </xf>
    <xf numFmtId="0" fontId="76" fillId="0" borderId="19" xfId="0" applyFont="1" applyBorder="1" applyAlignment="1">
      <alignment vertical="center"/>
    </xf>
    <xf numFmtId="0" fontId="8"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27" fillId="0" borderId="0" xfId="0" applyFont="1" applyBorder="1" applyAlignment="1">
      <alignment horizontal="right" vertical="center"/>
    </xf>
    <xf numFmtId="0" fontId="0" fillId="0" borderId="0" xfId="0" applyBorder="1"/>
    <xf numFmtId="0" fontId="5" fillId="0" borderId="0" xfId="0" applyFont="1" applyFill="1" applyBorder="1" applyAlignment="1" applyProtection="1">
      <alignment horizontal="left" vertical="center"/>
      <protection locked="0"/>
    </xf>
    <xf numFmtId="0" fontId="42" fillId="30" borderId="10" xfId="0" applyNumberFormat="1" applyFont="1" applyFill="1" applyBorder="1" applyAlignment="1">
      <alignment horizontal="right" vertical="center"/>
    </xf>
    <xf numFmtId="0" fontId="42" fillId="30" borderId="10" xfId="0" applyNumberFormat="1" applyFont="1" applyFill="1" applyBorder="1" applyAlignment="1">
      <alignment horizontal="left" vertical="top" wrapText="1"/>
    </xf>
    <xf numFmtId="0" fontId="41" fillId="0" borderId="24" xfId="0" applyFont="1" applyBorder="1" applyAlignment="1">
      <alignment vertical="center"/>
    </xf>
    <xf numFmtId="0" fontId="41" fillId="0" borderId="26" xfId="0" applyFont="1" applyBorder="1" applyAlignment="1">
      <alignment vertical="center"/>
    </xf>
    <xf numFmtId="0" fontId="41" fillId="0" borderId="12" xfId="0" applyFont="1" applyBorder="1" applyAlignment="1">
      <alignment vertical="center"/>
    </xf>
    <xf numFmtId="0" fontId="41" fillId="0" borderId="0" xfId="0" applyFont="1" applyBorder="1"/>
    <xf numFmtId="0" fontId="69" fillId="0" borderId="0" xfId="0" applyFont="1" applyBorder="1" applyAlignment="1">
      <alignment horizontal="center" vertical="center"/>
    </xf>
    <xf numFmtId="0" fontId="74" fillId="0" borderId="0" xfId="0" applyFont="1" applyBorder="1" applyAlignment="1">
      <alignment horizontal="center" vertical="center"/>
    </xf>
    <xf numFmtId="0" fontId="5" fillId="0" borderId="0" xfId="0" applyFont="1" applyAlignment="1">
      <alignment horizontal="left" vertical="center"/>
    </xf>
    <xf numFmtId="0" fontId="76" fillId="0" borderId="0" xfId="0" applyFont="1" applyBorder="1" applyAlignment="1">
      <alignment horizontal="center" vertical="center"/>
    </xf>
    <xf numFmtId="0" fontId="38" fillId="0" borderId="0" xfId="0" applyFont="1" applyFill="1" applyAlignment="1" applyProtection="1">
      <alignment vertical="center"/>
    </xf>
    <xf numFmtId="0" fontId="44" fillId="0" borderId="61" xfId="0" applyFont="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0" fillId="0" borderId="0" xfId="0" applyProtection="1"/>
    <xf numFmtId="0" fontId="60" fillId="0" borderId="0" xfId="0" applyFont="1" applyBorder="1" applyAlignment="1">
      <alignment vertical="center"/>
    </xf>
    <xf numFmtId="0" fontId="36" fillId="0" borderId="15" xfId="0" applyFont="1" applyBorder="1" applyAlignment="1">
      <alignment horizontal="right" vertical="center"/>
    </xf>
    <xf numFmtId="0" fontId="33" fillId="0" borderId="0" xfId="0" applyFont="1" applyBorder="1" applyAlignment="1">
      <alignment horizontal="right" vertical="center"/>
    </xf>
    <xf numFmtId="0" fontId="33" fillId="0" borderId="0" xfId="0" applyFont="1" applyBorder="1" applyAlignment="1">
      <alignment vertical="center"/>
    </xf>
    <xf numFmtId="0" fontId="36" fillId="0" borderId="15" xfId="0" applyFont="1" applyBorder="1" applyAlignment="1">
      <alignment vertical="center"/>
    </xf>
    <xf numFmtId="0" fontId="6" fillId="0" borderId="0" xfId="0" applyFont="1" applyAlignment="1">
      <alignment horizontal="center"/>
    </xf>
    <xf numFmtId="0" fontId="74" fillId="0" borderId="13" xfId="0" applyFont="1" applyBorder="1" applyAlignment="1">
      <alignment vertical="center"/>
    </xf>
    <xf numFmtId="0" fontId="6" fillId="0" borderId="43" xfId="0" applyFont="1" applyBorder="1" applyAlignment="1">
      <alignment horizontal="center"/>
    </xf>
    <xf numFmtId="0" fontId="65" fillId="0" borderId="43" xfId="0" applyFont="1" applyBorder="1" applyAlignment="1">
      <alignment horizontal="center" vertical="center"/>
    </xf>
    <xf numFmtId="0" fontId="5" fillId="0" borderId="43" xfId="0" applyFont="1" applyBorder="1" applyAlignment="1">
      <alignment horizontal="center" vertical="center"/>
    </xf>
    <xf numFmtId="0" fontId="65" fillId="0" borderId="43" xfId="0" applyFont="1" applyBorder="1" applyAlignment="1">
      <alignment horizontal="center"/>
    </xf>
    <xf numFmtId="0" fontId="5" fillId="0" borderId="43" xfId="0" applyFont="1" applyBorder="1" applyAlignment="1">
      <alignment horizontal="center"/>
    </xf>
    <xf numFmtId="0" fontId="86" fillId="0" borderId="43" xfId="0" applyFont="1" applyBorder="1" applyAlignment="1">
      <alignment horizontal="center"/>
    </xf>
    <xf numFmtId="0" fontId="5" fillId="0" borderId="48" xfId="0" applyFont="1" applyBorder="1" applyAlignment="1">
      <alignment horizontal="center"/>
    </xf>
    <xf numFmtId="0" fontId="56" fillId="0" borderId="0" xfId="0" applyFont="1" applyAlignment="1">
      <alignment horizontal="center"/>
    </xf>
    <xf numFmtId="0" fontId="65" fillId="0" borderId="47" xfId="0" applyFont="1" applyBorder="1" applyAlignment="1">
      <alignment horizontal="center" vertical="center"/>
    </xf>
    <xf numFmtId="0" fontId="27" fillId="0" borderId="0" xfId="0" applyFont="1" applyAlignment="1">
      <alignment horizontal="center"/>
    </xf>
    <xf numFmtId="0" fontId="8" fillId="0" borderId="0" xfId="0" applyFont="1" applyAlignment="1">
      <alignment horizontal="left" vertical="center"/>
    </xf>
    <xf numFmtId="0" fontId="59" fillId="0" borderId="12" xfId="0" applyFont="1" applyFill="1" applyBorder="1" applyAlignment="1" applyProtection="1">
      <alignment horizontal="center" vertical="center"/>
    </xf>
    <xf numFmtId="0" fontId="69" fillId="0" borderId="12"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9" fillId="0" borderId="12" xfId="0" applyFont="1" applyFill="1" applyBorder="1" applyAlignment="1" applyProtection="1">
      <alignment vertical="center"/>
    </xf>
    <xf numFmtId="0" fontId="69" fillId="0" borderId="12" xfId="0" applyFont="1" applyFill="1" applyBorder="1" applyAlignment="1" applyProtection="1">
      <alignment vertical="center" wrapText="1"/>
    </xf>
    <xf numFmtId="0" fontId="59" fillId="0" borderId="12" xfId="0" applyFont="1" applyFill="1" applyBorder="1" applyAlignment="1" applyProtection="1">
      <alignment horizontal="center" vertical="center" wrapText="1"/>
    </xf>
    <xf numFmtId="0" fontId="69" fillId="0" borderId="24" xfId="0" applyFont="1" applyBorder="1" applyAlignment="1" applyProtection="1">
      <alignment horizontal="left" vertical="center"/>
    </xf>
    <xf numFmtId="0" fontId="59" fillId="0" borderId="15" xfId="0" applyFont="1" applyFill="1" applyBorder="1" applyAlignment="1" applyProtection="1">
      <alignment horizontal="center" vertical="center"/>
    </xf>
    <xf numFmtId="0" fontId="69" fillId="0" borderId="15"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69" fillId="0" borderId="15" xfId="0" applyFont="1" applyFill="1" applyBorder="1" applyAlignment="1" applyProtection="1">
      <alignment vertical="center"/>
    </xf>
    <xf numFmtId="0" fontId="69" fillId="0" borderId="15" xfId="0" applyFont="1" applyFill="1" applyBorder="1" applyAlignment="1" applyProtection="1">
      <alignment vertical="center" wrapText="1"/>
    </xf>
    <xf numFmtId="0" fontId="59" fillId="0" borderId="15" xfId="0" applyFont="1" applyFill="1" applyBorder="1" applyAlignment="1" applyProtection="1">
      <alignment horizontal="center" vertical="center" wrapText="1"/>
    </xf>
    <xf numFmtId="0" fontId="69" fillId="0" borderId="15" xfId="0" applyFont="1" applyFill="1" applyBorder="1" applyAlignment="1" applyProtection="1">
      <alignment horizontal="right" vertical="center"/>
    </xf>
    <xf numFmtId="0" fontId="69" fillId="0" borderId="25" xfId="0" applyFont="1" applyBorder="1" applyAlignment="1" applyProtection="1">
      <alignment horizontal="left" vertical="center"/>
    </xf>
    <xf numFmtId="0" fontId="42" fillId="30" borderId="10" xfId="0" applyFont="1" applyFill="1" applyBorder="1" applyAlignment="1">
      <alignment vertical="center"/>
    </xf>
    <xf numFmtId="0" fontId="56" fillId="0" borderId="0" xfId="0" applyFont="1" applyAlignment="1"/>
    <xf numFmtId="0" fontId="38" fillId="0" borderId="13" xfId="0" applyFont="1" applyBorder="1" applyProtection="1"/>
    <xf numFmtId="0" fontId="39" fillId="0" borderId="26" xfId="0" applyFont="1" applyBorder="1" applyAlignment="1" applyProtection="1">
      <alignment vertical="top"/>
      <protection locked="0"/>
    </xf>
    <xf numFmtId="0" fontId="38" fillId="0" borderId="26" xfId="0" applyFont="1" applyFill="1" applyBorder="1" applyAlignment="1" applyProtection="1">
      <alignment vertical="top"/>
    </xf>
    <xf numFmtId="1" fontId="38" fillId="0" borderId="0" xfId="0" applyNumberFormat="1" applyFont="1" applyFill="1" applyAlignment="1" applyProtection="1">
      <alignment vertical="center"/>
    </xf>
    <xf numFmtId="0" fontId="39" fillId="0" borderId="0" xfId="0" applyFont="1" applyFill="1" applyBorder="1" applyAlignment="1" applyProtection="1">
      <alignment vertical="top"/>
      <protection locked="0"/>
    </xf>
    <xf numFmtId="0" fontId="39" fillId="0" borderId="26" xfId="0" applyFont="1" applyFill="1" applyBorder="1" applyAlignment="1" applyProtection="1">
      <alignment vertical="top"/>
      <protection locked="0"/>
    </xf>
    <xf numFmtId="0" fontId="38" fillId="0" borderId="0" xfId="0" applyFont="1" applyBorder="1" applyAlignment="1" applyProtection="1">
      <alignment horizontal="left" wrapText="1"/>
    </xf>
    <xf numFmtId="0" fontId="38" fillId="0" borderId="11" xfId="0" applyFont="1" applyBorder="1" applyAlignment="1">
      <alignment horizontal="center"/>
    </xf>
    <xf numFmtId="0" fontId="38" fillId="0" borderId="12" xfId="0" applyFont="1" applyBorder="1"/>
    <xf numFmtId="0" fontId="38" fillId="0" borderId="24" xfId="0" applyFont="1" applyBorder="1"/>
    <xf numFmtId="0" fontId="38" fillId="0" borderId="13" xfId="0" applyFont="1" applyBorder="1"/>
    <xf numFmtId="0" fontId="38" fillId="0" borderId="0" xfId="0" applyFont="1"/>
    <xf numFmtId="0" fontId="38" fillId="0" borderId="26" xfId="0" applyFont="1" applyBorder="1"/>
    <xf numFmtId="0" fontId="38" fillId="0" borderId="14" xfId="0" applyFont="1" applyBorder="1"/>
    <xf numFmtId="0" fontId="38" fillId="0" borderId="15" xfId="0" applyFont="1" applyBorder="1"/>
    <xf numFmtId="0" fontId="38" fillId="0" borderId="25" xfId="0" applyFont="1" applyBorder="1"/>
    <xf numFmtId="0" fontId="38" fillId="0" borderId="12" xfId="0" applyFont="1" applyBorder="1" applyProtection="1"/>
    <xf numFmtId="0" fontId="38" fillId="0" borderId="24" xfId="0" applyFont="1" applyBorder="1" applyProtection="1"/>
    <xf numFmtId="0" fontId="38" fillId="0" borderId="26" xfId="0" applyFont="1" applyBorder="1" applyProtection="1"/>
    <xf numFmtId="0" fontId="38" fillId="0" borderId="14" xfId="0" applyFont="1" applyBorder="1" applyProtection="1"/>
    <xf numFmtId="0" fontId="38" fillId="0" borderId="15" xfId="0" applyFont="1" applyBorder="1" applyProtection="1"/>
    <xf numFmtId="0" fontId="38" fillId="0" borderId="25" xfId="0" applyFont="1" applyBorder="1" applyProtection="1"/>
    <xf numFmtId="0" fontId="39" fillId="0" borderId="0" xfId="0" applyFont="1" applyFill="1" applyBorder="1" applyAlignment="1" applyProtection="1">
      <alignment vertical="top"/>
    </xf>
    <xf numFmtId="0" fontId="39" fillId="0" borderId="0" xfId="0" applyFont="1" applyBorder="1" applyAlignment="1" applyProtection="1">
      <alignment vertical="top"/>
    </xf>
    <xf numFmtId="182" fontId="38" fillId="0" borderId="23" xfId="0" applyNumberFormat="1" applyFont="1" applyBorder="1" applyAlignment="1" applyProtection="1">
      <alignment horizontal="right" vertical="top"/>
    </xf>
    <xf numFmtId="182" fontId="38" fillId="0" borderId="23" xfId="33" applyNumberFormat="1" applyFont="1" applyFill="1" applyBorder="1" applyAlignment="1" applyProtection="1">
      <alignment horizontal="right" vertical="top"/>
    </xf>
    <xf numFmtId="0" fontId="39" fillId="0" borderId="13" xfId="0" applyFont="1" applyBorder="1" applyAlignment="1" applyProtection="1">
      <alignment vertical="top"/>
    </xf>
    <xf numFmtId="0" fontId="39" fillId="0" borderId="26" xfId="0" applyFont="1" applyBorder="1" applyAlignment="1" applyProtection="1">
      <alignment vertical="top"/>
    </xf>
    <xf numFmtId="182" fontId="38" fillId="0" borderId="23" xfId="33" applyNumberFormat="1" applyFont="1" applyFill="1" applyBorder="1" applyAlignment="1" applyProtection="1">
      <alignment horizontal="right" vertical="top" shrinkToFit="1"/>
    </xf>
    <xf numFmtId="182" fontId="38" fillId="0" borderId="11" xfId="33" applyNumberFormat="1" applyFont="1" applyFill="1" applyBorder="1" applyAlignment="1" applyProtection="1">
      <alignment horizontal="right" vertical="top"/>
    </xf>
    <xf numFmtId="0" fontId="39" fillId="0" borderId="26" xfId="0" applyFont="1" applyFill="1" applyBorder="1" applyAlignment="1" applyProtection="1">
      <alignment vertical="top"/>
    </xf>
    <xf numFmtId="0" fontId="38" fillId="0" borderId="23" xfId="0"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0" fontId="38" fillId="0" borderId="23" xfId="0" applyFont="1" applyBorder="1" applyAlignment="1" applyProtection="1">
      <alignment horizontal="left" vertical="top" indent="1"/>
    </xf>
    <xf numFmtId="0" fontId="44" fillId="0" borderId="50" xfId="0" applyFont="1" applyFill="1" applyBorder="1" applyAlignment="1" applyProtection="1">
      <alignment vertical="center"/>
    </xf>
    <xf numFmtId="0" fontId="42" fillId="30" borderId="10" xfId="0" applyNumberFormat="1" applyFont="1" applyFill="1" applyBorder="1" applyAlignment="1">
      <alignment vertical="center" shrinkToFit="1"/>
    </xf>
    <xf numFmtId="0" fontId="42" fillId="30" borderId="10" xfId="0" applyFont="1" applyFill="1" applyBorder="1" applyAlignment="1">
      <alignment vertical="center" shrinkToFit="1"/>
    </xf>
    <xf numFmtId="0" fontId="44" fillId="0" borderId="0" xfId="0" applyFont="1" applyAlignment="1">
      <alignment vertical="center"/>
    </xf>
    <xf numFmtId="0" fontId="87" fillId="0" borderId="0" xfId="0" applyFont="1"/>
    <xf numFmtId="0" fontId="87" fillId="0" borderId="0" xfId="0" applyFont="1" applyAlignment="1">
      <alignment horizontal="right"/>
    </xf>
    <xf numFmtId="0" fontId="88" fillId="0" borderId="15" xfId="0" applyFont="1" applyBorder="1" applyAlignment="1">
      <alignment horizontal="right" vertical="center"/>
    </xf>
    <xf numFmtId="0" fontId="89" fillId="0" borderId="15" xfId="0" applyFont="1" applyBorder="1" applyAlignment="1">
      <alignment horizontal="right" vertical="center"/>
    </xf>
    <xf numFmtId="0" fontId="90" fillId="0" borderId="0" xfId="0" applyFont="1" applyBorder="1" applyAlignment="1">
      <alignment horizontal="right" vertical="center"/>
    </xf>
    <xf numFmtId="0" fontId="89" fillId="0" borderId="0" xfId="0" applyFont="1" applyBorder="1" applyAlignment="1">
      <alignment horizontal="right" vertical="center"/>
    </xf>
    <xf numFmtId="0" fontId="91" fillId="0" borderId="0" xfId="0" applyFont="1" applyBorder="1" applyAlignment="1">
      <alignment vertical="center"/>
    </xf>
    <xf numFmtId="0" fontId="92" fillId="0" borderId="0" xfId="0" applyFont="1" applyBorder="1" applyAlignment="1">
      <alignment horizontal="right" vertical="center"/>
    </xf>
    <xf numFmtId="0" fontId="39" fillId="0" borderId="0" xfId="0" applyFont="1" applyAlignment="1" applyProtection="1">
      <alignment horizontal="right" vertical="top"/>
    </xf>
    <xf numFmtId="0" fontId="8" fillId="0" borderId="43" xfId="0" applyFont="1" applyFill="1" applyBorder="1" applyAlignment="1">
      <alignment horizontal="center" vertical="center"/>
    </xf>
    <xf numFmtId="0" fontId="84" fillId="0" borderId="43" xfId="0" applyFont="1" applyFill="1" applyBorder="1" applyAlignment="1">
      <alignment horizontal="center" vertical="center"/>
    </xf>
    <xf numFmtId="0" fontId="85" fillId="0" borderId="43" xfId="0" applyFont="1" applyFill="1" applyBorder="1" applyAlignment="1">
      <alignment horizontal="center" vertical="center"/>
    </xf>
    <xf numFmtId="0" fontId="8" fillId="0" borderId="48" xfId="0" applyFont="1" applyFill="1" applyBorder="1" applyAlignment="1">
      <alignment horizontal="center" vertical="center"/>
    </xf>
    <xf numFmtId="0" fontId="38" fillId="0" borderId="0" xfId="0" applyFont="1" applyBorder="1" applyAlignment="1" applyProtection="1">
      <alignment wrapText="1"/>
    </xf>
    <xf numFmtId="0" fontId="38" fillId="0" borderId="0" xfId="0" applyFont="1" applyAlignment="1" applyProtection="1">
      <alignment vertical="center" wrapText="1"/>
    </xf>
    <xf numFmtId="0" fontId="38" fillId="0" borderId="23" xfId="0" applyFont="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0" fontId="38" fillId="0" borderId="12" xfId="0" applyFont="1" applyBorder="1" applyAlignment="1">
      <alignment horizontal="left" vertical="top" indent="1"/>
    </xf>
    <xf numFmtId="0" fontId="38" fillId="0" borderId="24" xfId="0" applyFont="1" applyBorder="1" applyAlignment="1">
      <alignment horizontal="left" vertical="top" indent="1"/>
    </xf>
    <xf numFmtId="0" fontId="37" fillId="0" borderId="24" xfId="0" applyFont="1" applyBorder="1" applyAlignment="1">
      <alignment horizontal="left" vertical="top" indent="1"/>
    </xf>
    <xf numFmtId="0" fontId="38" fillId="0" borderId="0" xfId="0" applyFont="1" applyAlignment="1">
      <alignment horizontal="right" vertical="top"/>
    </xf>
    <xf numFmtId="49" fontId="38" fillId="0" borderId="23" xfId="0" applyNumberFormat="1" applyFont="1" applyBorder="1" applyAlignment="1">
      <alignment horizontal="left" vertical="top" indent="1"/>
    </xf>
    <xf numFmtId="0" fontId="38" fillId="0" borderId="27" xfId="0" applyFont="1" applyBorder="1"/>
    <xf numFmtId="0" fontId="38" fillId="0" borderId="28" xfId="0" applyFont="1" applyBorder="1"/>
    <xf numFmtId="0" fontId="38" fillId="0" borderId="10" xfId="0" applyFont="1" applyBorder="1"/>
    <xf numFmtId="0" fontId="38" fillId="0" borderId="23" xfId="0" applyFont="1" applyBorder="1" applyAlignment="1">
      <alignment vertical="top"/>
    </xf>
    <xf numFmtId="0" fontId="38" fillId="0" borderId="28" xfId="0" applyFont="1" applyBorder="1" applyAlignment="1">
      <alignment vertical="top"/>
    </xf>
    <xf numFmtId="3" fontId="38" fillId="0" borderId="33" xfId="0" applyNumberFormat="1" applyFont="1" applyBorder="1" applyAlignment="1">
      <alignment vertical="top"/>
    </xf>
    <xf numFmtId="0" fontId="38" fillId="0" borderId="10" xfId="0" applyFont="1" applyBorder="1" applyAlignment="1">
      <alignment vertical="top"/>
    </xf>
    <xf numFmtId="0" fontId="38" fillId="0" borderId="28" xfId="0" applyFont="1" applyBorder="1" applyAlignment="1">
      <alignment horizontal="left" vertical="top"/>
    </xf>
    <xf numFmtId="0" fontId="38" fillId="27" borderId="33" xfId="0" applyFont="1" applyFill="1" applyBorder="1" applyAlignment="1">
      <alignment vertical="top"/>
    </xf>
    <xf numFmtId="3" fontId="38" fillId="0" borderId="35" xfId="0" applyNumberFormat="1" applyFont="1" applyBorder="1" applyAlignment="1">
      <alignment vertical="top"/>
    </xf>
    <xf numFmtId="0" fontId="38" fillId="27" borderId="36" xfId="0" applyFont="1" applyFill="1" applyBorder="1" applyAlignment="1">
      <alignment vertical="top"/>
    </xf>
    <xf numFmtId="0" fontId="38" fillId="27" borderId="35" xfId="0" applyFont="1" applyFill="1" applyBorder="1" applyAlignment="1">
      <alignment vertical="top"/>
    </xf>
    <xf numFmtId="0" fontId="38" fillId="0" borderId="0" xfId="0" applyFont="1" applyAlignment="1">
      <alignment vertical="top"/>
    </xf>
    <xf numFmtId="0" fontId="38" fillId="0" borderId="15" xfId="0" applyFont="1" applyBorder="1" applyAlignment="1">
      <alignment vertical="top"/>
    </xf>
    <xf numFmtId="0" fontId="38" fillId="0" borderId="25" xfId="0" applyFont="1" applyBorder="1" applyAlignment="1">
      <alignment vertical="top"/>
    </xf>
    <xf numFmtId="0" fontId="39" fillId="27" borderId="35" xfId="0" applyFont="1" applyFill="1" applyBorder="1" applyAlignment="1">
      <alignment horizontal="left" vertical="top"/>
    </xf>
    <xf numFmtId="0" fontId="38" fillId="0" borderId="27" xfId="0" applyFont="1" applyBorder="1" applyAlignment="1">
      <alignment vertical="top" wrapText="1"/>
    </xf>
    <xf numFmtId="0" fontId="38" fillId="0" borderId="27" xfId="0" applyFont="1" applyBorder="1" applyAlignment="1">
      <alignment vertical="top"/>
    </xf>
    <xf numFmtId="0" fontId="0" fillId="0" borderId="28" xfId="0" applyBorder="1" applyAlignment="1">
      <alignment vertical="top"/>
    </xf>
    <xf numFmtId="0" fontId="38" fillId="0" borderId="11" xfId="0" applyFont="1" applyBorder="1" applyAlignment="1">
      <alignment vertical="top"/>
    </xf>
    <xf numFmtId="0" fontId="38" fillId="0" borderId="24" xfId="0" applyFont="1" applyBorder="1" applyAlignment="1">
      <alignment vertical="top"/>
    </xf>
    <xf numFmtId="0" fontId="38" fillId="0" borderId="23" xfId="0" applyFont="1" applyBorder="1" applyAlignment="1">
      <alignment horizontal="center" vertical="top"/>
    </xf>
    <xf numFmtId="0" fontId="38" fillId="0" borderId="28" xfId="0" applyFont="1" applyBorder="1" applyAlignment="1">
      <alignment vertical="top" wrapText="1"/>
    </xf>
    <xf numFmtId="0" fontId="38" fillId="0" borderId="11" xfId="0" applyFont="1" applyBorder="1" applyAlignment="1">
      <alignment horizontal="center" vertical="top"/>
    </xf>
    <xf numFmtId="0" fontId="38" fillId="0" borderId="12" xfId="0" applyFont="1" applyBorder="1" applyAlignment="1">
      <alignment vertical="top"/>
    </xf>
    <xf numFmtId="0" fontId="46" fillId="0" borderId="0" xfId="0" applyFont="1" applyAlignment="1">
      <alignment horizontal="left" vertical="top" wrapText="1"/>
    </xf>
    <xf numFmtId="0" fontId="38" fillId="0" borderId="13" xfId="0" applyFont="1" applyBorder="1" applyAlignment="1">
      <alignment horizontal="center" vertical="top"/>
    </xf>
    <xf numFmtId="0" fontId="38" fillId="0" borderId="28" xfId="0" applyFont="1" applyBorder="1" applyAlignment="1">
      <alignment horizontal="right" vertical="top"/>
    </xf>
    <xf numFmtId="0" fontId="38" fillId="0" borderId="14" xfId="0" applyFont="1" applyBorder="1" applyAlignment="1">
      <alignment horizontal="center" vertical="top"/>
    </xf>
    <xf numFmtId="49" fontId="38" fillId="0" borderId="12" xfId="0" applyNumberFormat="1" applyFont="1" applyBorder="1" applyAlignment="1">
      <alignment vertical="top"/>
    </xf>
    <xf numFmtId="0" fontId="0" fillId="0" borderId="12" xfId="0" applyBorder="1" applyAlignment="1">
      <alignment vertical="top"/>
    </xf>
    <xf numFmtId="0" fontId="49" fillId="0" borderId="24" xfId="0" applyFont="1" applyBorder="1" applyAlignment="1">
      <alignment horizontal="right" vertical="top"/>
    </xf>
    <xf numFmtId="0" fontId="38" fillId="0" borderId="13" xfId="0" applyFont="1" applyBorder="1" applyAlignment="1">
      <alignment vertical="top"/>
    </xf>
    <xf numFmtId="49" fontId="38" fillId="0" borderId="0" xfId="0" applyNumberFormat="1" applyFont="1" applyAlignment="1">
      <alignment vertical="top"/>
    </xf>
    <xf numFmtId="0" fontId="0" fillId="0" borderId="0" xfId="0" applyAlignment="1">
      <alignment vertical="top"/>
    </xf>
    <xf numFmtId="0" fontId="47" fillId="0" borderId="26" xfId="0" applyFont="1" applyBorder="1" applyAlignment="1">
      <alignment vertical="top"/>
    </xf>
    <xf numFmtId="49" fontId="38" fillId="27" borderId="10" xfId="0" applyNumberFormat="1" applyFont="1" applyFill="1" applyBorder="1" applyAlignment="1">
      <alignment vertical="top"/>
    </xf>
    <xf numFmtId="0" fontId="39" fillId="0" borderId="36" xfId="0" applyFont="1" applyBorder="1" applyAlignment="1">
      <alignment vertical="top"/>
    </xf>
    <xf numFmtId="0" fontId="38" fillId="0" borderId="27" xfId="0" applyFont="1" applyBorder="1" applyAlignment="1">
      <alignment horizontal="right" vertical="top"/>
    </xf>
    <xf numFmtId="0" fontId="38" fillId="0" borderId="27" xfId="0" applyFont="1" applyBorder="1" applyAlignment="1">
      <alignment horizontal="center" vertical="top" shrinkToFit="1"/>
    </xf>
    <xf numFmtId="0" fontId="38" fillId="0" borderId="35" xfId="0" applyFont="1" applyBorder="1" applyAlignment="1">
      <alignment horizontal="center" vertical="top"/>
    </xf>
    <xf numFmtId="49" fontId="38" fillId="0" borderId="24" xfId="0" applyNumberFormat="1" applyFont="1" applyBorder="1" applyAlignment="1">
      <alignment vertical="top"/>
    </xf>
    <xf numFmtId="0" fontId="38" fillId="27" borderId="23" xfId="0" applyFont="1" applyFill="1" applyBorder="1" applyAlignment="1">
      <alignment horizontal="left" vertical="top" indent="1"/>
    </xf>
    <xf numFmtId="184" fontId="38" fillId="27" borderId="27" xfId="0" applyNumberFormat="1" applyFont="1" applyFill="1" applyBorder="1" applyAlignment="1">
      <alignment vertical="top"/>
    </xf>
    <xf numFmtId="49" fontId="38" fillId="27" borderId="28" xfId="0" applyNumberFormat="1" applyFont="1" applyFill="1" applyBorder="1" applyAlignment="1">
      <alignment vertical="top"/>
    </xf>
    <xf numFmtId="0" fontId="38" fillId="27" borderId="10" xfId="0" applyFont="1" applyFill="1" applyBorder="1" applyAlignment="1">
      <alignment vertical="top"/>
    </xf>
    <xf numFmtId="0" fontId="38" fillId="0" borderId="35" xfId="0" applyFont="1" applyBorder="1" applyAlignment="1">
      <alignment vertical="top"/>
    </xf>
    <xf numFmtId="0" fontId="39" fillId="26" borderId="0" xfId="0" applyFont="1" applyFill="1" applyAlignment="1">
      <alignment horizontal="right" vertical="top"/>
    </xf>
    <xf numFmtId="0" fontId="44" fillId="29" borderId="50" xfId="0" applyFont="1" applyFill="1" applyBorder="1" applyAlignment="1">
      <alignment vertical="center"/>
    </xf>
    <xf numFmtId="49" fontId="0" fillId="0" borderId="10" xfId="0" applyNumberFormat="1" applyBorder="1" applyAlignment="1">
      <alignment horizontal="center" vertical="center" shrinkToFit="1"/>
    </xf>
    <xf numFmtId="0" fontId="0" fillId="0" borderId="10" xfId="0" applyBorder="1" applyAlignment="1">
      <alignment horizontal="center" vertical="center" shrinkToFit="1"/>
    </xf>
    <xf numFmtId="0" fontId="41" fillId="0" borderId="10" xfId="0" applyFont="1" applyBorder="1" applyAlignment="1">
      <alignment horizontal="center" vertical="center" wrapText="1"/>
    </xf>
    <xf numFmtId="0" fontId="0" fillId="0" borderId="0" xfId="0" applyAlignment="1">
      <alignment horizontal="center" shrinkToFit="1"/>
    </xf>
    <xf numFmtId="0" fontId="0" fillId="0" borderId="15" xfId="0" applyBorder="1" applyAlignment="1">
      <alignment horizontal="center" shrinkToFit="1"/>
    </xf>
    <xf numFmtId="0" fontId="48" fillId="24" borderId="47" xfId="45" applyFont="1" applyFill="1" applyBorder="1" applyAlignment="1" applyProtection="1">
      <alignment horizontal="center" vertical="center" wrapText="1"/>
      <protection locked="0"/>
    </xf>
    <xf numFmtId="0" fontId="48" fillId="24" borderId="43" xfId="45" applyFont="1" applyFill="1" applyBorder="1" applyAlignment="1" applyProtection="1">
      <alignment horizontal="center" vertical="center" wrapText="1"/>
      <protection locked="0"/>
    </xf>
    <xf numFmtId="0" fontId="48" fillId="24" borderId="48" xfId="45" applyFont="1" applyFill="1" applyBorder="1" applyAlignment="1" applyProtection="1">
      <alignment horizontal="center" vertical="center" wrapText="1"/>
      <protection locked="0"/>
    </xf>
    <xf numFmtId="183" fontId="38" fillId="0" borderId="23" xfId="0" applyNumberFormat="1" applyFont="1" applyBorder="1" applyAlignment="1">
      <alignment horizontal="left" vertical="top"/>
    </xf>
    <xf numFmtId="183" fontId="38" fillId="0" borderId="27" xfId="0" applyNumberFormat="1" applyFont="1" applyBorder="1" applyAlignment="1">
      <alignment horizontal="left" vertical="top"/>
    </xf>
    <xf numFmtId="183" fontId="38" fillId="0" borderId="28" xfId="0" applyNumberFormat="1" applyFont="1" applyBorder="1" applyAlignment="1">
      <alignment horizontal="left" vertical="top"/>
    </xf>
    <xf numFmtId="0" fontId="38" fillId="0" borderId="0" xfId="0" applyFont="1" applyAlignment="1" applyProtection="1">
      <alignment horizontal="center" wrapText="1"/>
    </xf>
    <xf numFmtId="0" fontId="44" fillId="29" borderId="56" xfId="0" applyFont="1" applyFill="1" applyBorder="1" applyAlignment="1" applyProtection="1">
      <alignment horizontal="left" vertical="center"/>
    </xf>
    <xf numFmtId="0" fontId="44" fillId="29" borderId="57" xfId="0" applyFont="1" applyFill="1" applyBorder="1" applyAlignment="1" applyProtection="1">
      <alignment horizontal="left" vertical="center"/>
    </xf>
    <xf numFmtId="49" fontId="38" fillId="0" borderId="23" xfId="0" applyNumberFormat="1" applyFont="1" applyFill="1" applyBorder="1" applyAlignment="1" applyProtection="1">
      <alignment horizontal="left" vertical="top" indent="1"/>
    </xf>
    <xf numFmtId="49" fontId="38" fillId="0" borderId="27" xfId="0" applyNumberFormat="1" applyFont="1" applyFill="1" applyBorder="1" applyAlignment="1" applyProtection="1">
      <alignment horizontal="left" vertical="top" indent="1"/>
    </xf>
    <xf numFmtId="49" fontId="38" fillId="0" borderId="28" xfId="0" applyNumberFormat="1" applyFont="1" applyFill="1" applyBorder="1" applyAlignment="1" applyProtection="1">
      <alignment horizontal="left" vertical="top" indent="1"/>
    </xf>
    <xf numFmtId="183" fontId="38" fillId="0" borderId="23" xfId="0" applyNumberFormat="1" applyFont="1" applyBorder="1" applyAlignment="1" applyProtection="1">
      <alignment horizontal="left" vertical="top"/>
    </xf>
    <xf numFmtId="183" fontId="38" fillId="0" borderId="27" xfId="0" applyNumberFormat="1" applyFont="1" applyBorder="1" applyAlignment="1" applyProtection="1">
      <alignment horizontal="left" vertical="top"/>
    </xf>
    <xf numFmtId="183" fontId="38" fillId="0" borderId="28" xfId="0" applyNumberFormat="1" applyFont="1" applyBorder="1" applyAlignment="1" applyProtection="1">
      <alignment horizontal="left" vertical="top"/>
    </xf>
    <xf numFmtId="0" fontId="38" fillId="0" borderId="10" xfId="0" applyFont="1" applyBorder="1" applyAlignment="1">
      <alignment horizontal="left"/>
    </xf>
    <xf numFmtId="0" fontId="49" fillId="0" borderId="12" xfId="0" applyFont="1" applyBorder="1" applyAlignment="1">
      <alignment horizontal="right" vertical="top" wrapText="1"/>
    </xf>
    <xf numFmtId="0" fontId="49" fillId="0" borderId="24" xfId="0" applyFont="1" applyBorder="1" applyAlignment="1">
      <alignment horizontal="right" vertical="top" wrapText="1"/>
    </xf>
    <xf numFmtId="0" fontId="49" fillId="0" borderId="15" xfId="0" applyFont="1" applyBorder="1" applyAlignment="1">
      <alignment horizontal="right" vertical="top" wrapText="1"/>
    </xf>
    <xf numFmtId="0" fontId="49" fillId="0" borderId="25" xfId="0" applyFont="1" applyBorder="1" applyAlignment="1">
      <alignment horizontal="right" vertical="top" wrapText="1"/>
    </xf>
    <xf numFmtId="0" fontId="38" fillId="0" borderId="23" xfId="0" applyFont="1" applyBorder="1" applyAlignment="1" applyProtection="1">
      <alignment horizontal="left" vertical="top" indent="1"/>
    </xf>
    <xf numFmtId="0" fontId="38" fillId="0" borderId="27" xfId="0" applyFont="1" applyBorder="1" applyAlignment="1" applyProtection="1">
      <alignment horizontal="left" vertical="top" indent="1"/>
    </xf>
    <xf numFmtId="0" fontId="38" fillId="0" borderId="28" xfId="0" applyFont="1" applyBorder="1" applyAlignment="1" applyProtection="1">
      <alignment horizontal="left" vertical="top" indent="1"/>
    </xf>
    <xf numFmtId="182" fontId="38" fillId="0" borderId="23" xfId="33" applyNumberFormat="1" applyFont="1" applyFill="1" applyBorder="1" applyAlignment="1" applyProtection="1">
      <alignment horizontal="left" vertical="top" indent="1"/>
    </xf>
    <xf numFmtId="182" fontId="38" fillId="0" borderId="27" xfId="33" applyNumberFormat="1" applyFont="1" applyFill="1" applyBorder="1" applyAlignment="1" applyProtection="1">
      <alignment horizontal="left" vertical="top" indent="1"/>
    </xf>
    <xf numFmtId="182" fontId="38" fillId="0" borderId="28" xfId="33" applyNumberFormat="1" applyFont="1" applyFill="1" applyBorder="1" applyAlignment="1" applyProtection="1">
      <alignment horizontal="left" vertical="top" indent="1"/>
    </xf>
    <xf numFmtId="0" fontId="38" fillId="0" borderId="23" xfId="0" applyFont="1" applyBorder="1" applyAlignment="1">
      <alignment horizontal="left" vertical="top" indent="1"/>
    </xf>
    <xf numFmtId="0" fontId="38" fillId="0" borderId="27" xfId="0" applyFont="1" applyBorder="1" applyAlignment="1">
      <alignment horizontal="left" vertical="top" indent="1"/>
    </xf>
    <xf numFmtId="0" fontId="38" fillId="0" borderId="28" xfId="0" applyFont="1" applyBorder="1" applyAlignment="1">
      <alignment horizontal="left" vertical="top" indent="1"/>
    </xf>
    <xf numFmtId="0" fontId="38" fillId="0" borderId="12"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26"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25" xfId="0" applyFont="1" applyBorder="1" applyAlignment="1" applyProtection="1">
      <alignment horizontal="left" vertical="top" wrapText="1"/>
    </xf>
    <xf numFmtId="49" fontId="40" fillId="0" borderId="13" xfId="45" applyNumberFormat="1" applyFill="1" applyBorder="1" applyAlignment="1" applyProtection="1">
      <alignment horizontal="left" vertical="top" wrapText="1" indent="1"/>
    </xf>
    <xf numFmtId="49" fontId="51" fillId="0" borderId="0" xfId="45" applyNumberFormat="1" applyFont="1" applyFill="1" applyBorder="1" applyAlignment="1" applyProtection="1">
      <alignment horizontal="left" vertical="top" wrapText="1" indent="1"/>
    </xf>
    <xf numFmtId="49" fontId="51" fillId="0" borderId="26" xfId="45" applyNumberFormat="1" applyFont="1" applyFill="1" applyBorder="1" applyAlignment="1" applyProtection="1">
      <alignment horizontal="left" vertical="top" wrapText="1" indent="1"/>
    </xf>
    <xf numFmtId="49" fontId="51" fillId="0" borderId="13" xfId="45" applyNumberFormat="1" applyFont="1" applyFill="1" applyBorder="1" applyAlignment="1" applyProtection="1">
      <alignment horizontal="left" vertical="top" wrapText="1" indent="1"/>
    </xf>
    <xf numFmtId="49" fontId="51" fillId="0" borderId="14" xfId="45" applyNumberFormat="1" applyFont="1" applyFill="1" applyBorder="1" applyAlignment="1" applyProtection="1">
      <alignment horizontal="left" vertical="top" wrapText="1" indent="1"/>
    </xf>
    <xf numFmtId="49" fontId="51" fillId="0" borderId="15" xfId="45" applyNumberFormat="1" applyFont="1" applyFill="1" applyBorder="1" applyAlignment="1" applyProtection="1">
      <alignment horizontal="left" vertical="top" wrapText="1" indent="1"/>
    </xf>
    <xf numFmtId="49" fontId="51" fillId="0" borderId="25" xfId="45" applyNumberFormat="1" applyFont="1" applyFill="1" applyBorder="1" applyAlignment="1" applyProtection="1">
      <alignment horizontal="left" vertical="top" wrapText="1" indent="1"/>
    </xf>
    <xf numFmtId="49" fontId="38" fillId="0" borderId="23" xfId="0" applyNumberFormat="1" applyFont="1" applyBorder="1" applyAlignment="1">
      <alignment horizontal="left" vertical="top" indent="1"/>
    </xf>
    <xf numFmtId="49" fontId="38" fillId="0" borderId="27" xfId="0" applyNumberFormat="1" applyFont="1" applyBorder="1" applyAlignment="1">
      <alignment horizontal="left" vertical="top" indent="1"/>
    </xf>
    <xf numFmtId="49" fontId="38" fillId="0" borderId="28" xfId="0" applyNumberFormat="1" applyFont="1" applyBorder="1" applyAlignment="1">
      <alignment horizontal="left" vertical="top" indent="1"/>
    </xf>
    <xf numFmtId="0" fontId="38" fillId="0" borderId="32" xfId="0" applyFont="1" applyBorder="1" applyAlignment="1" applyProtection="1">
      <alignment horizontal="left" vertical="top" indent="1"/>
    </xf>
    <xf numFmtId="0" fontId="38" fillId="0" borderId="52" xfId="0" applyFont="1" applyBorder="1" applyAlignment="1" applyProtection="1">
      <alignment horizontal="left" vertical="top" indent="1"/>
    </xf>
    <xf numFmtId="0" fontId="38" fillId="0" borderId="53" xfId="0" applyFont="1" applyBorder="1" applyAlignment="1" applyProtection="1">
      <alignment horizontal="left" vertical="top" indent="1"/>
    </xf>
    <xf numFmtId="0" fontId="45" fillId="28" borderId="16" xfId="45" applyFont="1" applyFill="1" applyBorder="1" applyAlignment="1" applyProtection="1">
      <alignment horizontal="center" vertical="center" wrapText="1"/>
    </xf>
    <xf numFmtId="0" fontId="45" fillId="28" borderId="17" xfId="45"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45" fillId="28" borderId="40" xfId="45" applyFont="1" applyFill="1" applyBorder="1" applyAlignment="1" applyProtection="1">
      <alignment horizontal="center" vertical="center" wrapText="1"/>
    </xf>
    <xf numFmtId="0" fontId="45" fillId="28" borderId="0" xfId="4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45" fillId="28" borderId="34" xfId="45" applyFont="1" applyFill="1" applyBorder="1" applyAlignment="1" applyProtection="1">
      <alignment horizontal="center" vertical="center" wrapText="1"/>
    </xf>
    <xf numFmtId="0" fontId="45" fillId="28" borderId="21" xfId="45"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38" fillId="0" borderId="23" xfId="0" applyFont="1" applyBorder="1" applyAlignment="1" applyProtection="1">
      <alignment horizontal="left" vertical="top" indent="1"/>
      <protection locked="0"/>
    </xf>
    <xf numFmtId="0" fontId="38" fillId="0" borderId="27" xfId="0" applyFont="1" applyBorder="1" applyAlignment="1" applyProtection="1">
      <alignment horizontal="left" vertical="top" indent="1"/>
      <protection locked="0"/>
    </xf>
    <xf numFmtId="0" fontId="38" fillId="0" borderId="28" xfId="0" applyFont="1" applyBorder="1" applyAlignment="1" applyProtection="1">
      <alignment horizontal="left" vertical="top" indent="1"/>
      <protection locked="0"/>
    </xf>
    <xf numFmtId="0" fontId="52" fillId="0" borderId="0" xfId="0" applyFont="1" applyBorder="1" applyAlignment="1" applyProtection="1">
      <alignment horizontal="center" vertical="center"/>
    </xf>
    <xf numFmtId="183" fontId="38" fillId="0" borderId="23" xfId="0" applyNumberFormat="1" applyFont="1" applyBorder="1" applyAlignment="1" applyProtection="1">
      <alignment horizontal="left" vertical="top" indent="1"/>
    </xf>
    <xf numFmtId="183" fontId="38" fillId="0" borderId="27" xfId="0" applyNumberFormat="1" applyFont="1" applyBorder="1" applyAlignment="1" applyProtection="1">
      <alignment horizontal="left" vertical="top" indent="1"/>
    </xf>
    <xf numFmtId="183" fontId="38" fillId="0" borderId="28" xfId="0" applyNumberFormat="1" applyFont="1" applyBorder="1" applyAlignment="1" applyProtection="1">
      <alignment horizontal="left" vertical="top" indent="1"/>
    </xf>
    <xf numFmtId="0" fontId="38" fillId="0" borderId="11" xfId="0" applyFont="1" applyBorder="1" applyAlignment="1">
      <alignment horizontal="left" vertical="top" wrapText="1"/>
    </xf>
    <xf numFmtId="0" fontId="38" fillId="0" borderId="12" xfId="0" applyFont="1" applyBorder="1" applyAlignment="1">
      <alignment horizontal="left" vertical="top" wrapText="1"/>
    </xf>
    <xf numFmtId="0" fontId="38" fillId="0" borderId="24" xfId="0" applyFont="1" applyBorder="1" applyAlignment="1">
      <alignment horizontal="left" vertical="top" wrapText="1"/>
    </xf>
    <xf numFmtId="0" fontId="38" fillId="0" borderId="13" xfId="0" applyFont="1" applyBorder="1" applyAlignment="1">
      <alignment horizontal="left" vertical="top" wrapText="1"/>
    </xf>
    <xf numFmtId="0" fontId="38" fillId="0" borderId="0" xfId="0" applyFont="1" applyAlignment="1">
      <alignment horizontal="left" vertical="top" wrapText="1"/>
    </xf>
    <xf numFmtId="0" fontId="38" fillId="0" borderId="26" xfId="0" applyFont="1" applyBorder="1" applyAlignment="1">
      <alignment horizontal="left" vertical="top" wrapText="1"/>
    </xf>
    <xf numFmtId="0" fontId="38" fillId="0" borderId="14" xfId="0" applyFont="1" applyBorder="1" applyAlignment="1">
      <alignment horizontal="left" vertical="top" wrapText="1"/>
    </xf>
    <xf numFmtId="0" fontId="38" fillId="0" borderId="15" xfId="0" applyFont="1" applyBorder="1" applyAlignment="1">
      <alignment horizontal="left" vertical="top" wrapText="1"/>
    </xf>
    <xf numFmtId="0" fontId="38" fillId="0" borderId="25" xfId="0" applyFont="1" applyBorder="1" applyAlignment="1">
      <alignment horizontal="left" vertical="top" wrapText="1"/>
    </xf>
    <xf numFmtId="0" fontId="44" fillId="29" borderId="62" xfId="0" applyFont="1" applyFill="1" applyBorder="1" applyAlignment="1" applyProtection="1">
      <alignment horizontal="left" vertical="center"/>
    </xf>
    <xf numFmtId="0" fontId="38" fillId="0" borderId="0" xfId="0" applyFont="1" applyAlignment="1">
      <alignment horizontal="left" wrapText="1"/>
    </xf>
    <xf numFmtId="184" fontId="38" fillId="0" borderId="23" xfId="0" applyNumberFormat="1" applyFont="1" applyBorder="1" applyAlignment="1">
      <alignment horizontal="left" vertical="top" indent="1"/>
    </xf>
    <xf numFmtId="184" fontId="38" fillId="0" borderId="27" xfId="0" applyNumberFormat="1" applyFont="1" applyBorder="1" applyAlignment="1">
      <alignment horizontal="left" vertical="top" indent="1"/>
    </xf>
    <xf numFmtId="184" fontId="38" fillId="0" borderId="28" xfId="0" applyNumberFormat="1" applyFont="1" applyBorder="1" applyAlignment="1">
      <alignment horizontal="left" vertical="top" indent="1"/>
    </xf>
    <xf numFmtId="0" fontId="0" fillId="0" borderId="27" xfId="0" applyBorder="1" applyAlignment="1">
      <alignment horizontal="left" vertical="top" indent="1"/>
    </xf>
    <xf numFmtId="0" fontId="0" fillId="0" borderId="28" xfId="0" applyBorder="1" applyAlignment="1">
      <alignment horizontal="left" vertical="top" indent="1"/>
    </xf>
    <xf numFmtId="0" fontId="44" fillId="29" borderId="30" xfId="0" applyFont="1" applyFill="1" applyBorder="1" applyAlignment="1" applyProtection="1">
      <alignment horizontal="left" vertical="center"/>
    </xf>
    <xf numFmtId="0" fontId="44" fillId="29" borderId="0" xfId="0" applyFont="1" applyFill="1" applyAlignment="1" applyProtection="1">
      <alignment horizontal="left" vertical="center"/>
    </xf>
    <xf numFmtId="0" fontId="44" fillId="29" borderId="20" xfId="0" applyFont="1" applyFill="1" applyBorder="1" applyAlignment="1" applyProtection="1">
      <alignment horizontal="left" vertical="center"/>
    </xf>
    <xf numFmtId="0" fontId="45" fillId="0" borderId="47" xfId="45" applyFont="1" applyFill="1" applyBorder="1" applyAlignment="1" applyProtection="1">
      <alignment horizontal="center" vertical="center" wrapText="1"/>
    </xf>
    <xf numFmtId="0" fontId="45" fillId="0" borderId="43" xfId="45" applyFont="1" applyFill="1" applyBorder="1" applyAlignment="1" applyProtection="1">
      <alignment horizontal="center" vertical="center" wrapText="1"/>
    </xf>
    <xf numFmtId="0" fontId="45" fillId="0" borderId="48" xfId="45" applyFont="1" applyFill="1" applyBorder="1" applyAlignment="1" applyProtection="1">
      <alignment horizontal="center" vertical="center" wrapText="1"/>
    </xf>
    <xf numFmtId="0" fontId="49" fillId="0" borderId="12" xfId="0" applyFont="1" applyBorder="1" applyAlignment="1" applyProtection="1">
      <alignment horizontal="right" vertical="top" wrapText="1"/>
    </xf>
    <xf numFmtId="0" fontId="49" fillId="0" borderId="24" xfId="0" applyFont="1" applyBorder="1" applyAlignment="1" applyProtection="1">
      <alignment horizontal="right" vertical="top" wrapText="1"/>
    </xf>
    <xf numFmtId="0" fontId="49" fillId="0" borderId="15" xfId="0" applyFont="1" applyBorder="1" applyAlignment="1" applyProtection="1">
      <alignment horizontal="right" vertical="top" wrapText="1"/>
    </xf>
    <xf numFmtId="0" fontId="49" fillId="0" borderId="25" xfId="0" applyFont="1" applyBorder="1" applyAlignment="1" applyProtection="1">
      <alignment horizontal="right" vertical="top" wrapText="1"/>
    </xf>
    <xf numFmtId="185" fontId="38" fillId="0" borderId="23" xfId="0" applyNumberFormat="1" applyFont="1" applyBorder="1" applyAlignment="1" applyProtection="1">
      <alignment horizontal="left" vertical="top" indent="1"/>
      <protection locked="0"/>
    </xf>
    <xf numFmtId="185" fontId="38" fillId="0" borderId="27" xfId="0" applyNumberFormat="1" applyFont="1" applyBorder="1" applyAlignment="1" applyProtection="1">
      <alignment horizontal="left" vertical="top" indent="1"/>
      <protection locked="0"/>
    </xf>
    <xf numFmtId="185" fontId="38" fillId="0" borderId="28" xfId="0" applyNumberFormat="1" applyFont="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49" fontId="38" fillId="0" borderId="27" xfId="0" applyNumberFormat="1" applyFont="1" applyBorder="1" applyAlignment="1" applyProtection="1">
      <alignment horizontal="left" vertical="top" indent="1"/>
      <protection locked="0"/>
    </xf>
    <xf numFmtId="49" fontId="38" fillId="0" borderId="28" xfId="0" applyNumberFormat="1" applyFont="1" applyBorder="1" applyAlignment="1" applyProtection="1">
      <alignment horizontal="left" vertical="top" indent="1"/>
      <protection locked="0"/>
    </xf>
    <xf numFmtId="184" fontId="38" fillId="0" borderId="23" xfId="0" applyNumberFormat="1" applyFont="1" applyBorder="1" applyAlignment="1" applyProtection="1">
      <alignment horizontal="left" vertical="top" indent="1"/>
      <protection locked="0"/>
    </xf>
    <xf numFmtId="184" fontId="38" fillId="0" borderId="27" xfId="0" applyNumberFormat="1" applyFont="1" applyBorder="1" applyAlignment="1" applyProtection="1">
      <alignment horizontal="left" vertical="top" indent="1"/>
      <protection locked="0"/>
    </xf>
    <xf numFmtId="184" fontId="38" fillId="0" borderId="28" xfId="0" applyNumberFormat="1" applyFont="1" applyBorder="1" applyAlignment="1" applyProtection="1">
      <alignment horizontal="left" vertical="top" indent="1"/>
      <protection locked="0"/>
    </xf>
    <xf numFmtId="182" fontId="38" fillId="0" borderId="23" xfId="33" applyNumberFormat="1" applyFont="1" applyFill="1" applyBorder="1" applyAlignment="1" applyProtection="1">
      <alignment horizontal="left" vertical="top" indent="1"/>
      <protection locked="0"/>
    </xf>
    <xf numFmtId="182" fontId="38" fillId="0" borderId="27" xfId="33" applyNumberFormat="1" applyFont="1" applyFill="1" applyBorder="1" applyAlignment="1" applyProtection="1">
      <alignment horizontal="left" vertical="top" indent="1"/>
      <protection locked="0"/>
    </xf>
    <xf numFmtId="182" fontId="38" fillId="0" borderId="28" xfId="33" applyNumberFormat="1" applyFont="1" applyFill="1" applyBorder="1" applyAlignment="1" applyProtection="1">
      <alignment horizontal="left" vertical="top" indent="1"/>
      <protection locked="0"/>
    </xf>
    <xf numFmtId="183" fontId="38" fillId="0" borderId="23" xfId="0" applyNumberFormat="1" applyFont="1" applyFill="1" applyBorder="1" applyAlignment="1" applyProtection="1">
      <alignment horizontal="left" vertical="top"/>
      <protection locked="0"/>
    </xf>
    <xf numFmtId="183" fontId="38" fillId="0" borderId="27" xfId="0" applyNumberFormat="1" applyFont="1" applyFill="1" applyBorder="1" applyAlignment="1" applyProtection="1">
      <alignment horizontal="left" vertical="top"/>
      <protection locked="0"/>
    </xf>
    <xf numFmtId="183" fontId="38" fillId="0" borderId="28" xfId="0" applyNumberFormat="1" applyFont="1" applyFill="1" applyBorder="1" applyAlignment="1" applyProtection="1">
      <alignment horizontal="left" vertical="top"/>
      <protection locked="0"/>
    </xf>
    <xf numFmtId="49" fontId="40" fillId="0" borderId="13" xfId="45" applyNumberFormat="1" applyFill="1" applyBorder="1" applyAlignment="1" applyProtection="1">
      <alignment horizontal="left" vertical="top" wrapText="1" indent="1"/>
      <protection locked="0"/>
    </xf>
    <xf numFmtId="49" fontId="51" fillId="0" borderId="0" xfId="45" applyNumberFormat="1" applyFont="1" applyFill="1" applyBorder="1" applyAlignment="1" applyProtection="1">
      <alignment horizontal="left" vertical="top" wrapText="1" indent="1"/>
      <protection locked="0"/>
    </xf>
    <xf numFmtId="49" fontId="51" fillId="0" borderId="26" xfId="45" applyNumberFormat="1" applyFont="1" applyFill="1" applyBorder="1" applyAlignment="1" applyProtection="1">
      <alignment horizontal="left" vertical="top" wrapText="1" indent="1"/>
      <protection locked="0"/>
    </xf>
    <xf numFmtId="49" fontId="51" fillId="0" borderId="13" xfId="45" applyNumberFormat="1" applyFont="1" applyFill="1" applyBorder="1" applyAlignment="1" applyProtection="1">
      <alignment horizontal="left" vertical="top" wrapText="1" indent="1"/>
      <protection locked="0"/>
    </xf>
    <xf numFmtId="49" fontId="51" fillId="0" borderId="14" xfId="45" applyNumberFormat="1" applyFont="1" applyFill="1" applyBorder="1" applyAlignment="1" applyProtection="1">
      <alignment horizontal="left" vertical="top" wrapText="1" indent="1"/>
      <protection locked="0"/>
    </xf>
    <xf numFmtId="49" fontId="51" fillId="0" borderId="15" xfId="45" applyNumberFormat="1" applyFont="1" applyFill="1" applyBorder="1" applyAlignment="1" applyProtection="1">
      <alignment horizontal="left" vertical="top" wrapText="1" indent="1"/>
      <protection locked="0"/>
    </xf>
    <xf numFmtId="49" fontId="51" fillId="0" borderId="25" xfId="45" applyNumberFormat="1" applyFont="1" applyFill="1" applyBorder="1" applyAlignment="1" applyProtection="1">
      <alignment horizontal="left" vertical="top" wrapText="1" indent="1"/>
      <protection locked="0"/>
    </xf>
    <xf numFmtId="0" fontId="38" fillId="0" borderId="0" xfId="0" applyFont="1" applyBorder="1" applyAlignment="1" applyProtection="1">
      <alignment horizontal="left" wrapText="1"/>
    </xf>
    <xf numFmtId="56" fontId="38" fillId="0" borderId="23" xfId="0" applyNumberFormat="1" applyFont="1" applyBorder="1" applyAlignment="1" applyProtection="1">
      <alignment horizontal="left" vertical="top" indent="1"/>
      <protection locked="0"/>
    </xf>
    <xf numFmtId="0" fontId="38" fillId="0" borderId="10" xfId="0" applyFont="1" applyBorder="1" applyAlignment="1" applyProtection="1">
      <alignment horizontal="left"/>
      <protection locked="0"/>
    </xf>
    <xf numFmtId="0" fontId="38" fillId="0" borderId="32" xfId="0" applyFont="1" applyBorder="1" applyAlignment="1" applyProtection="1">
      <alignment horizontal="left" vertical="top" indent="1"/>
      <protection locked="0"/>
    </xf>
    <xf numFmtId="0" fontId="38" fillId="0" borderId="52" xfId="0" applyFont="1" applyBorder="1" applyAlignment="1" applyProtection="1">
      <alignment horizontal="left" vertical="top" indent="1"/>
      <protection locked="0"/>
    </xf>
    <xf numFmtId="0" fontId="38" fillId="0" borderId="53" xfId="0" applyFont="1" applyBorder="1" applyAlignment="1" applyProtection="1">
      <alignment horizontal="left" vertical="top" indent="1"/>
      <protection locked="0"/>
    </xf>
    <xf numFmtId="56" fontId="38" fillId="0" borderId="11" xfId="0" applyNumberFormat="1"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44" fillId="29" borderId="56" xfId="0" applyFont="1" applyFill="1" applyBorder="1" applyAlignment="1">
      <alignment horizontal="left" vertical="center"/>
    </xf>
    <xf numFmtId="0" fontId="44" fillId="29" borderId="62" xfId="0" applyFont="1" applyFill="1" applyBorder="1" applyAlignment="1">
      <alignment horizontal="left" vertical="center"/>
    </xf>
    <xf numFmtId="0" fontId="44" fillId="29" borderId="57" xfId="0" applyFont="1" applyFill="1" applyBorder="1" applyAlignment="1">
      <alignment horizontal="left" vertical="center"/>
    </xf>
    <xf numFmtId="0" fontId="45" fillId="0" borderId="47" xfId="45" applyFont="1" applyFill="1" applyBorder="1" applyAlignment="1" applyProtection="1">
      <alignment horizontal="center" vertical="center" wrapText="1"/>
      <protection locked="0"/>
    </xf>
    <xf numFmtId="0" fontId="45" fillId="0" borderId="43" xfId="45" applyFont="1" applyFill="1" applyBorder="1" applyAlignment="1" applyProtection="1">
      <alignment horizontal="center" vertical="center" wrapText="1"/>
      <protection locked="0"/>
    </xf>
    <xf numFmtId="0" fontId="45" fillId="0" borderId="48" xfId="45" applyFont="1" applyFill="1" applyBorder="1" applyAlignment="1" applyProtection="1">
      <alignment horizontal="center" vertical="center" wrapText="1"/>
      <protection locked="0"/>
    </xf>
    <xf numFmtId="0" fontId="45" fillId="28" borderId="16" xfId="45" applyFont="1" applyFill="1" applyBorder="1" applyAlignment="1" applyProtection="1">
      <alignment horizontal="center" vertical="center" wrapText="1"/>
      <protection locked="0"/>
    </xf>
    <xf numFmtId="0" fontId="45" fillId="28" borderId="17" xfId="45"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45" fillId="28" borderId="40" xfId="45" applyFont="1" applyFill="1" applyBorder="1" applyAlignment="1" applyProtection="1">
      <alignment horizontal="center" vertical="center" wrapText="1"/>
      <protection locked="0"/>
    </xf>
    <xf numFmtId="0" fontId="45" fillId="28" borderId="0" xfId="45"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5" fillId="28" borderId="34" xfId="45" applyFont="1" applyFill="1" applyBorder="1" applyAlignment="1" applyProtection="1">
      <alignment horizontal="center" vertical="center" wrapText="1"/>
      <protection locked="0"/>
    </xf>
    <xf numFmtId="0" fontId="45" fillId="28" borderId="21" xfId="45"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27" xfId="0" applyBorder="1" applyAlignment="1" applyProtection="1">
      <alignment horizontal="left" vertical="top" indent="1"/>
      <protection locked="0"/>
    </xf>
    <xf numFmtId="0" fontId="0" fillId="0" borderId="28" xfId="0" applyBorder="1" applyAlignment="1" applyProtection="1">
      <alignment horizontal="left" vertical="top" indent="1"/>
      <protection locked="0"/>
    </xf>
    <xf numFmtId="185" fontId="38" fillId="0" borderId="37" xfId="0" applyNumberFormat="1" applyFont="1" applyBorder="1" applyAlignment="1" applyProtection="1">
      <alignment horizontal="left" vertical="top" indent="1"/>
      <protection locked="0"/>
    </xf>
    <xf numFmtId="185" fontId="38" fillId="0" borderId="38" xfId="0" applyNumberFormat="1" applyFont="1" applyBorder="1" applyAlignment="1" applyProtection="1">
      <alignment horizontal="left" vertical="top" indent="1"/>
      <protection locked="0"/>
    </xf>
    <xf numFmtId="185" fontId="38" fillId="0" borderId="39" xfId="0" applyNumberFormat="1" applyFont="1" applyBorder="1" applyAlignment="1" applyProtection="1">
      <alignment horizontal="left" vertical="top" indent="1"/>
      <protection locked="0"/>
    </xf>
    <xf numFmtId="0" fontId="52" fillId="0" borderId="0" xfId="0" applyFont="1" applyFill="1" applyBorder="1" applyAlignment="1" applyProtection="1">
      <alignment horizontal="left" vertical="center" wrapText="1"/>
    </xf>
    <xf numFmtId="0" fontId="53" fillId="0" borderId="15" xfId="0" applyFont="1" applyBorder="1" applyAlignment="1">
      <alignment horizontal="center" vertical="center" shrinkToFit="1"/>
    </xf>
    <xf numFmtId="0" fontId="54" fillId="0" borderId="15" xfId="0" applyFont="1" applyBorder="1" applyAlignment="1">
      <alignment horizontal="center" vertical="center" wrapText="1" shrinkToFit="1"/>
    </xf>
    <xf numFmtId="0" fontId="53" fillId="0" borderId="15" xfId="0" applyFont="1" applyBorder="1" applyAlignment="1">
      <alignment horizontal="center" shrinkToFit="1"/>
    </xf>
    <xf numFmtId="0" fontId="6" fillId="0" borderId="0" xfId="0" applyFont="1" applyAlignment="1">
      <alignment horizontal="center" vertical="center"/>
    </xf>
    <xf numFmtId="0" fontId="8" fillId="0" borderId="0" xfId="0" applyFont="1" applyAlignment="1">
      <alignment horizontal="center"/>
    </xf>
    <xf numFmtId="180" fontId="53" fillId="0" borderId="15" xfId="0" applyNumberFormat="1" applyFont="1" applyBorder="1" applyAlignment="1">
      <alignment shrinkToFit="1"/>
    </xf>
    <xf numFmtId="0" fontId="53" fillId="0" borderId="15" xfId="0" applyFont="1" applyBorder="1" applyAlignment="1">
      <alignment horizontal="center" vertical="center" wrapText="1" shrinkToFit="1"/>
    </xf>
    <xf numFmtId="0" fontId="5" fillId="0" borderId="15" xfId="0" applyFont="1" applyBorder="1" applyAlignment="1">
      <alignment horizontal="center"/>
    </xf>
    <xf numFmtId="176" fontId="8" fillId="0" borderId="0" xfId="0" applyNumberFormat="1" applyFont="1" applyAlignment="1">
      <alignment horizontal="center"/>
    </xf>
    <xf numFmtId="0" fontId="8" fillId="0" borderId="0" xfId="0" applyFont="1" applyAlignment="1">
      <alignment horizontal="right"/>
    </xf>
    <xf numFmtId="0" fontId="58" fillId="0" borderId="0" xfId="0" applyFont="1" applyBorder="1" applyAlignment="1">
      <alignment horizontal="left" wrapText="1"/>
    </xf>
    <xf numFmtId="177" fontId="53" fillId="0" borderId="0" xfId="0" applyNumberFormat="1" applyFont="1" applyAlignment="1">
      <alignment horizontal="center"/>
    </xf>
    <xf numFmtId="178" fontId="53" fillId="0" borderId="27" xfId="0" applyNumberFormat="1" applyFont="1" applyBorder="1" applyAlignment="1">
      <alignment horizontal="center" vertical="center"/>
    </xf>
    <xf numFmtId="182" fontId="53" fillId="0" borderId="15" xfId="33" applyNumberFormat="1" applyFont="1" applyBorder="1" applyAlignment="1">
      <alignment horizontal="right"/>
    </xf>
    <xf numFmtId="177" fontId="53" fillId="0" borderId="0" xfId="0" applyNumberFormat="1" applyFont="1" applyAlignment="1">
      <alignment horizontal="left"/>
    </xf>
    <xf numFmtId="178" fontId="53" fillId="0" borderId="15" xfId="0" applyNumberFormat="1" applyFont="1" applyBorder="1" applyAlignment="1">
      <alignment horizontal="center"/>
    </xf>
    <xf numFmtId="0" fontId="53" fillId="0" borderId="15" xfId="0" applyFont="1" applyBorder="1" applyAlignment="1">
      <alignment horizontal="left" shrinkToFit="1"/>
    </xf>
    <xf numFmtId="0" fontId="8" fillId="0" borderId="0" xfId="0" applyFont="1" applyAlignment="1">
      <alignment horizontal="left"/>
    </xf>
    <xf numFmtId="0" fontId="8" fillId="0" borderId="15" xfId="0" applyFont="1" applyBorder="1" applyAlignment="1">
      <alignment horizontal="center"/>
    </xf>
    <xf numFmtId="0" fontId="58" fillId="0" borderId="15" xfId="0" applyFont="1" applyBorder="1" applyAlignment="1">
      <alignment horizontal="left" wrapText="1"/>
    </xf>
    <xf numFmtId="182" fontId="53" fillId="0" borderId="15" xfId="0" applyNumberFormat="1" applyFont="1" applyBorder="1" applyAlignment="1">
      <alignment horizontal="right"/>
    </xf>
    <xf numFmtId="178" fontId="53" fillId="0" borderId="15" xfId="0" applyNumberFormat="1" applyFont="1" applyBorder="1" applyAlignment="1">
      <alignment horizontal="center" vertical="center"/>
    </xf>
    <xf numFmtId="180" fontId="53" fillId="0" borderId="0" xfId="0" applyNumberFormat="1" applyFont="1" applyAlignment="1">
      <alignment horizontal="left"/>
    </xf>
    <xf numFmtId="0" fontId="53" fillId="0" borderId="15" xfId="0" applyFont="1" applyBorder="1" applyAlignment="1">
      <alignment horizontal="center"/>
    </xf>
    <xf numFmtId="0" fontId="53" fillId="0" borderId="27" xfId="0" applyFont="1" applyBorder="1" applyAlignment="1">
      <alignment horizontal="left" shrinkToFit="1"/>
    </xf>
    <xf numFmtId="0" fontId="54" fillId="0" borderId="0" xfId="0" applyFont="1" applyAlignment="1">
      <alignment wrapText="1" shrinkToFit="1"/>
    </xf>
    <xf numFmtId="0" fontId="53" fillId="0" borderId="0" xfId="0" applyFont="1" applyBorder="1" applyAlignment="1">
      <alignment horizontal="left" shrinkToFit="1"/>
    </xf>
    <xf numFmtId="0" fontId="83" fillId="0" borderId="47" xfId="0" applyFont="1" applyFill="1" applyBorder="1" applyAlignment="1">
      <alignment horizontal="center" vertical="center" wrapText="1"/>
    </xf>
    <xf numFmtId="0" fontId="83" fillId="0" borderId="48" xfId="0" applyFont="1" applyFill="1" applyBorder="1" applyAlignment="1">
      <alignment horizontal="center" vertical="center" wrapText="1"/>
    </xf>
    <xf numFmtId="180" fontId="53" fillId="0" borderId="15" xfId="0" applyNumberFormat="1" applyFont="1" applyBorder="1" applyAlignment="1">
      <alignment horizontal="left" shrinkToFit="1"/>
    </xf>
    <xf numFmtId="0" fontId="53" fillId="0" borderId="0" xfId="0" applyFont="1" applyAlignment="1">
      <alignment horizontal="left" shrinkToFit="1"/>
    </xf>
    <xf numFmtId="176" fontId="67" fillId="0" borderId="0" xfId="0" applyNumberFormat="1" applyFont="1" applyAlignment="1">
      <alignment horizontal="right" vertical="top"/>
    </xf>
    <xf numFmtId="180" fontId="67" fillId="0" borderId="0" xfId="0" applyNumberFormat="1" applyFont="1" applyAlignment="1">
      <alignment horizontal="left" wrapText="1" shrinkToFit="1"/>
    </xf>
    <xf numFmtId="180" fontId="67" fillId="0" borderId="15" xfId="0" applyNumberFormat="1" applyFont="1" applyBorder="1" applyAlignment="1">
      <alignment horizontal="left" wrapText="1" shrinkToFit="1"/>
    </xf>
    <xf numFmtId="180" fontId="54" fillId="0" borderId="0" xfId="0" applyNumberFormat="1" applyFont="1" applyAlignment="1">
      <alignment horizontal="left" wrapText="1" shrinkToFit="1"/>
    </xf>
    <xf numFmtId="0" fontId="69" fillId="0" borderId="15" xfId="0" applyFont="1" applyBorder="1" applyAlignment="1" applyProtection="1">
      <alignment horizontal="left" vertical="center" shrinkToFit="1"/>
      <protection locked="0"/>
    </xf>
    <xf numFmtId="0" fontId="69" fillId="25" borderId="33" xfId="0" applyFont="1" applyFill="1" applyBorder="1" applyAlignment="1" applyProtection="1">
      <alignment horizontal="left" vertical="center" wrapText="1"/>
      <protection locked="0"/>
    </xf>
    <xf numFmtId="0" fontId="69" fillId="25" borderId="35" xfId="0" applyFont="1" applyFill="1" applyBorder="1" applyAlignment="1" applyProtection="1">
      <alignment horizontal="left" vertical="center" wrapText="1"/>
      <protection locked="0"/>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69" fillId="0" borderId="0" xfId="0" applyFont="1" applyBorder="1" applyAlignment="1" applyProtection="1">
      <alignment horizontal="left" vertical="center" wrapText="1"/>
      <protection locked="0"/>
    </xf>
    <xf numFmtId="0" fontId="69" fillId="0" borderId="26"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69" fillId="0" borderId="15" xfId="0" applyFont="1" applyBorder="1" applyAlignment="1" applyProtection="1">
      <alignment horizontal="left" vertical="center" wrapText="1"/>
      <protection locked="0"/>
    </xf>
    <xf numFmtId="0" fontId="69" fillId="0" borderId="25" xfId="0" applyFont="1" applyBorder="1" applyAlignment="1" applyProtection="1">
      <alignment horizontal="left" vertical="center" wrapText="1"/>
      <protection locked="0"/>
    </xf>
    <xf numFmtId="0" fontId="69" fillId="0" borderId="0" xfId="0" applyFont="1" applyBorder="1" applyAlignment="1">
      <alignment horizontal="left" vertical="center"/>
    </xf>
    <xf numFmtId="0" fontId="71" fillId="0" borderId="10" xfId="0" applyFont="1" applyBorder="1" applyAlignment="1">
      <alignment horizontal="left" vertical="top" wrapText="1"/>
    </xf>
    <xf numFmtId="0" fontId="82" fillId="0" borderId="0" xfId="0" applyFont="1" applyAlignment="1">
      <alignment horizontal="left" vertical="center"/>
    </xf>
    <xf numFmtId="0" fontId="69" fillId="0" borderId="28" xfId="0" applyFont="1" applyBorder="1" applyAlignment="1">
      <alignment horizontal="center" vertical="center"/>
    </xf>
    <xf numFmtId="0" fontId="69" fillId="0" borderId="10" xfId="0" applyFont="1" applyBorder="1" applyAlignment="1">
      <alignment horizontal="center" vertical="center"/>
    </xf>
    <xf numFmtId="0" fontId="69" fillId="0" borderId="10" xfId="0" applyFont="1" applyBorder="1" applyAlignment="1">
      <alignment horizontal="left" vertical="top" wrapText="1"/>
    </xf>
    <xf numFmtId="0" fontId="69" fillId="0" borderId="15" xfId="0" applyFont="1" applyBorder="1" applyAlignment="1">
      <alignment horizontal="left" vertical="center"/>
    </xf>
    <xf numFmtId="0" fontId="69" fillId="0" borderId="12" xfId="0" applyFont="1" applyBorder="1" applyAlignment="1" applyProtection="1">
      <alignment horizontal="left" vertical="center"/>
      <protection locked="0"/>
    </xf>
    <xf numFmtId="0" fontId="69"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27" xfId="0" applyFont="1" applyBorder="1" applyAlignment="1">
      <alignment horizontal="center" vertical="center"/>
    </xf>
    <xf numFmtId="0" fontId="69" fillId="0" borderId="10" xfId="0" applyFont="1" applyBorder="1" applyAlignment="1">
      <alignment horizontal="left" vertical="center"/>
    </xf>
    <xf numFmtId="0" fontId="69" fillId="0" borderId="12"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shrinkToFit="1"/>
      <protection locked="0"/>
    </xf>
    <xf numFmtId="0" fontId="74" fillId="0" borderId="10" xfId="0" applyFont="1" applyBorder="1" applyAlignment="1">
      <alignment horizontal="left" vertical="top" wrapText="1"/>
    </xf>
    <xf numFmtId="0" fontId="74" fillId="0" borderId="0" xfId="0" applyFont="1" applyFill="1" applyBorder="1" applyAlignment="1" applyProtection="1">
      <alignment horizontal="center" vertical="center" shrinkToFit="1"/>
      <protection locked="0"/>
    </xf>
    <xf numFmtId="0" fontId="74" fillId="24" borderId="0" xfId="0" applyFont="1" applyFill="1" applyBorder="1" applyAlignment="1" applyProtection="1">
      <alignment horizontal="center" vertical="center"/>
      <protection locked="0"/>
    </xf>
    <xf numFmtId="0" fontId="74" fillId="25" borderId="15" xfId="0" applyFont="1" applyFill="1" applyBorder="1" applyAlignment="1" applyProtection="1">
      <alignment horizontal="left" vertical="center" shrinkToFit="1"/>
      <protection locked="0"/>
    </xf>
    <xf numFmtId="0" fontId="69" fillId="0" borderId="12" xfId="0" applyFont="1" applyBorder="1" applyAlignment="1" applyProtection="1">
      <alignment horizontal="center" vertical="center"/>
      <protection locked="0"/>
    </xf>
    <xf numFmtId="0" fontId="69" fillId="0" borderId="10" xfId="0" applyFont="1" applyBorder="1" applyAlignment="1">
      <alignment horizontal="left" vertical="center" wrapText="1"/>
    </xf>
    <xf numFmtId="0" fontId="69" fillId="0" borderId="12" xfId="0" applyFont="1" applyBorder="1" applyAlignment="1" applyProtection="1">
      <alignment horizontal="left" vertical="center" shrinkToFit="1"/>
      <protection locked="0"/>
    </xf>
    <xf numFmtId="0" fontId="69" fillId="0" borderId="0" xfId="0" applyFont="1" applyAlignment="1">
      <alignment horizontal="left" vertical="center"/>
    </xf>
    <xf numFmtId="0" fontId="69" fillId="0" borderId="0" xfId="0" applyFont="1" applyAlignment="1">
      <alignment horizontal="center" vertical="center"/>
    </xf>
    <xf numFmtId="0" fontId="69" fillId="0" borderId="15" xfId="0" applyFont="1" applyFill="1" applyBorder="1" applyAlignment="1" applyProtection="1">
      <alignment horizontal="left" vertical="center" shrinkToFit="1"/>
    </xf>
    <xf numFmtId="0" fontId="69" fillId="0" borderId="11"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24"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69" fillId="0" borderId="25" xfId="0" applyFont="1" applyFill="1" applyBorder="1" applyAlignment="1" applyProtection="1">
      <alignment horizontal="center" vertical="center" wrapText="1"/>
    </xf>
    <xf numFmtId="0" fontId="60" fillId="0" borderId="0" xfId="0" applyFont="1" applyBorder="1" applyAlignment="1">
      <alignment horizontal="center"/>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24" xfId="0" applyFont="1" applyBorder="1" applyAlignment="1">
      <alignment horizontal="center" vertical="center"/>
    </xf>
    <xf numFmtId="0" fontId="78" fillId="0" borderId="33" xfId="0" applyFont="1" applyBorder="1" applyAlignment="1">
      <alignment horizontal="center" vertical="center" textRotation="255" wrapText="1"/>
    </xf>
    <xf numFmtId="0" fontId="78" fillId="0" borderId="36" xfId="0" applyFont="1" applyBorder="1" applyAlignment="1">
      <alignment horizontal="center" vertical="center" textRotation="255" wrapText="1"/>
    </xf>
    <xf numFmtId="0" fontId="69" fillId="0" borderId="0" xfId="0" applyFont="1" applyBorder="1" applyAlignment="1" applyProtection="1">
      <alignment horizontal="left" vertical="top" shrinkToFit="1"/>
      <protection locked="0"/>
    </xf>
    <xf numFmtId="0" fontId="69" fillId="25" borderId="11" xfId="0" applyFont="1" applyFill="1" applyBorder="1" applyAlignment="1" applyProtection="1">
      <alignment horizontal="left" vertical="center" wrapText="1" shrinkToFit="1"/>
      <protection locked="0"/>
    </xf>
    <xf numFmtId="0" fontId="69" fillId="25" borderId="12" xfId="0" applyFont="1" applyFill="1" applyBorder="1" applyAlignment="1" applyProtection="1">
      <alignment horizontal="left" vertical="center" wrapText="1" shrinkToFit="1"/>
      <protection locked="0"/>
    </xf>
    <xf numFmtId="0" fontId="69" fillId="25" borderId="24" xfId="0" applyFont="1" applyFill="1" applyBorder="1" applyAlignment="1" applyProtection="1">
      <alignment horizontal="left" vertical="center" wrapText="1" shrinkToFit="1"/>
      <protection locked="0"/>
    </xf>
    <xf numFmtId="0" fontId="69" fillId="25" borderId="14" xfId="0" applyFont="1" applyFill="1" applyBorder="1" applyAlignment="1" applyProtection="1">
      <alignment horizontal="left" vertical="center" wrapText="1" shrinkToFit="1"/>
      <protection locked="0"/>
    </xf>
    <xf numFmtId="0" fontId="69" fillId="25" borderId="15" xfId="0" applyFont="1" applyFill="1" applyBorder="1" applyAlignment="1" applyProtection="1">
      <alignment horizontal="left" vertical="center" wrapText="1" shrinkToFit="1"/>
      <protection locked="0"/>
    </xf>
    <xf numFmtId="0" fontId="69" fillId="25" borderId="25" xfId="0" applyFont="1" applyFill="1" applyBorder="1" applyAlignment="1" applyProtection="1">
      <alignment horizontal="left" vertical="center" wrapText="1" shrinkToFit="1"/>
      <protection locked="0"/>
    </xf>
    <xf numFmtId="0" fontId="69" fillId="25" borderId="11" xfId="0" applyFont="1" applyFill="1" applyBorder="1" applyAlignment="1" applyProtection="1">
      <alignment horizontal="left" vertical="center" wrapText="1"/>
      <protection locked="0"/>
    </xf>
    <xf numFmtId="0" fontId="69" fillId="25" borderId="12" xfId="0" applyFont="1" applyFill="1" applyBorder="1" applyAlignment="1" applyProtection="1">
      <alignment horizontal="left" vertical="center" wrapText="1"/>
      <protection locked="0"/>
    </xf>
    <xf numFmtId="0" fontId="69" fillId="25" borderId="24" xfId="0" applyFont="1" applyFill="1" applyBorder="1" applyAlignment="1" applyProtection="1">
      <alignment horizontal="left" vertical="center" wrapText="1"/>
      <protection locked="0"/>
    </xf>
    <xf numFmtId="0" fontId="69" fillId="25" borderId="13" xfId="0" applyFont="1" applyFill="1" applyBorder="1" applyAlignment="1" applyProtection="1">
      <alignment horizontal="left" vertical="center" wrapText="1"/>
      <protection locked="0"/>
    </xf>
    <xf numFmtId="0" fontId="69" fillId="25" borderId="0" xfId="0" applyFont="1" applyFill="1" applyBorder="1" applyAlignment="1" applyProtection="1">
      <alignment horizontal="left" vertical="center" wrapText="1"/>
      <protection locked="0"/>
    </xf>
    <xf numFmtId="0" fontId="69" fillId="25" borderId="26" xfId="0" applyFont="1" applyFill="1" applyBorder="1" applyAlignment="1" applyProtection="1">
      <alignment horizontal="left" vertical="center" wrapText="1"/>
      <protection locked="0"/>
    </xf>
    <xf numFmtId="0" fontId="69" fillId="25" borderId="14" xfId="0" applyFont="1" applyFill="1" applyBorder="1" applyAlignment="1" applyProtection="1">
      <alignment horizontal="left" vertical="center" wrapText="1"/>
      <protection locked="0"/>
    </xf>
    <xf numFmtId="0" fontId="69" fillId="25" borderId="15" xfId="0" applyFont="1" applyFill="1" applyBorder="1" applyAlignment="1" applyProtection="1">
      <alignment horizontal="left" vertical="center" wrapText="1"/>
      <protection locked="0"/>
    </xf>
    <xf numFmtId="0" fontId="69" fillId="25" borderId="25" xfId="0" applyFont="1" applyFill="1" applyBorder="1" applyAlignment="1" applyProtection="1">
      <alignment horizontal="left" vertical="center" wrapText="1"/>
      <protection locked="0"/>
    </xf>
    <xf numFmtId="0" fontId="69" fillId="0" borderId="0" xfId="0" applyFont="1" applyBorder="1" applyAlignment="1" applyProtection="1">
      <alignment horizontal="center" vertical="center"/>
      <protection locked="0"/>
    </xf>
    <xf numFmtId="0" fontId="69" fillId="0" borderId="12" xfId="0" applyFont="1" applyBorder="1" applyAlignment="1" applyProtection="1">
      <alignment horizontal="center" vertical="center" shrinkToFit="1"/>
      <protection locked="0"/>
    </xf>
    <xf numFmtId="0" fontId="69" fillId="0" borderId="15" xfId="0" applyFont="1" applyFill="1" applyBorder="1" applyAlignment="1" applyProtection="1">
      <alignment horizontal="center" vertical="center" shrinkToFit="1"/>
      <protection locked="0"/>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69" fillId="0" borderId="37" xfId="0" applyFont="1" applyBorder="1" applyAlignment="1">
      <alignment horizontal="center" vertical="center"/>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9" fillId="25" borderId="12" xfId="0" applyFont="1" applyFill="1" applyBorder="1" applyAlignment="1" applyProtection="1">
      <alignment horizontal="left" vertical="center"/>
      <protection locked="0"/>
    </xf>
    <xf numFmtId="0" fontId="69" fillId="25" borderId="24" xfId="0" applyFont="1" applyFill="1" applyBorder="1" applyAlignment="1" applyProtection="1">
      <alignment horizontal="left" vertical="center"/>
      <protection locked="0"/>
    </xf>
    <xf numFmtId="0" fontId="69" fillId="25" borderId="0" xfId="0" applyFont="1" applyFill="1" applyBorder="1" applyAlignment="1" applyProtection="1">
      <alignment horizontal="left" vertical="center"/>
      <protection locked="0"/>
    </xf>
    <xf numFmtId="0" fontId="69" fillId="25" borderId="26" xfId="0" applyFont="1" applyFill="1" applyBorder="1" applyAlignment="1" applyProtection="1">
      <alignment horizontal="left" vertical="center"/>
      <protection locked="0"/>
    </xf>
    <xf numFmtId="0" fontId="69" fillId="25" borderId="15" xfId="0" applyFont="1" applyFill="1" applyBorder="1" applyAlignment="1" applyProtection="1">
      <alignment horizontal="left" vertical="center"/>
      <protection locked="0"/>
    </xf>
    <xf numFmtId="0" fontId="69" fillId="25" borderId="25" xfId="0" applyFont="1" applyFill="1" applyBorder="1" applyAlignment="1" applyProtection="1">
      <alignment horizontal="left" vertical="center"/>
      <protection locked="0"/>
    </xf>
    <xf numFmtId="0" fontId="69" fillId="0" borderId="33" xfId="0" applyFont="1" applyBorder="1" applyAlignment="1">
      <alignment horizontal="center" vertical="center" textRotation="255" wrapText="1"/>
    </xf>
    <xf numFmtId="0" fontId="69" fillId="0" borderId="36" xfId="0" applyFont="1" applyBorder="1" applyAlignment="1">
      <alignment horizontal="center" vertical="center" textRotation="255" wrapText="1"/>
    </xf>
    <xf numFmtId="0" fontId="69" fillId="0" borderId="35" xfId="0" applyFont="1" applyBorder="1" applyAlignment="1">
      <alignment horizontal="center" vertical="center" textRotation="255" wrapText="1"/>
    </xf>
    <xf numFmtId="0" fontId="69" fillId="0" borderId="0" xfId="0" applyFont="1" applyBorder="1" applyAlignment="1" applyProtection="1">
      <alignment horizontal="left" vertical="center" shrinkToFit="1"/>
      <protection locked="0"/>
    </xf>
    <xf numFmtId="0" fontId="69" fillId="0" borderId="45" xfId="0" applyFont="1" applyBorder="1" applyAlignment="1" applyProtection="1">
      <alignment horizontal="left" vertical="center" shrinkToFit="1"/>
      <protection locked="0"/>
    </xf>
    <xf numFmtId="0" fontId="69" fillId="0" borderId="11" xfId="0" applyFont="1" applyBorder="1" applyAlignment="1" applyProtection="1">
      <alignment horizontal="right" vertical="center"/>
      <protection locked="0"/>
    </xf>
    <xf numFmtId="0" fontId="69" fillId="0" borderId="12" xfId="0" applyFont="1" applyBorder="1" applyAlignment="1" applyProtection="1">
      <alignment horizontal="right" vertical="center"/>
      <protection locked="0"/>
    </xf>
    <xf numFmtId="0" fontId="69" fillId="0" borderId="14" xfId="0" applyFont="1" applyBorder="1" applyAlignment="1" applyProtection="1">
      <alignment horizontal="right" vertical="center"/>
      <protection locked="0"/>
    </xf>
    <xf numFmtId="0" fontId="69" fillId="0" borderId="15" xfId="0" applyFont="1" applyBorder="1" applyAlignment="1" applyProtection="1">
      <alignment horizontal="right" vertical="center"/>
      <protection locked="0"/>
    </xf>
    <xf numFmtId="0" fontId="69" fillId="24" borderId="27" xfId="0" applyFont="1" applyFill="1" applyBorder="1" applyAlignment="1" applyProtection="1">
      <alignment horizontal="right" vertical="center"/>
      <protection locked="0"/>
    </xf>
    <xf numFmtId="0" fontId="69" fillId="0" borderId="11" xfId="0" applyFont="1" applyBorder="1" applyAlignment="1">
      <alignment horizontal="left" vertical="top" wrapText="1"/>
    </xf>
    <xf numFmtId="0" fontId="69" fillId="0" borderId="12" xfId="0" applyFont="1" applyBorder="1" applyAlignment="1">
      <alignment horizontal="left" vertical="top" wrapText="1"/>
    </xf>
    <xf numFmtId="0" fontId="69" fillId="0" borderId="24" xfId="0" applyFont="1" applyBorder="1" applyAlignment="1">
      <alignment horizontal="left" vertical="top" wrapText="1"/>
    </xf>
    <xf numFmtId="0" fontId="69" fillId="0" borderId="13" xfId="0" applyFont="1" applyBorder="1" applyAlignment="1">
      <alignment horizontal="left" vertical="top" wrapText="1"/>
    </xf>
    <xf numFmtId="0" fontId="69" fillId="0" borderId="0" xfId="0" applyFont="1" applyBorder="1" applyAlignment="1">
      <alignment horizontal="left" vertical="top" wrapText="1"/>
    </xf>
    <xf numFmtId="0" fontId="69" fillId="0" borderId="26" xfId="0" applyFont="1" applyBorder="1" applyAlignment="1">
      <alignment horizontal="left" vertical="top" wrapText="1"/>
    </xf>
    <xf numFmtId="0" fontId="69" fillId="0" borderId="14" xfId="0" applyFont="1" applyBorder="1" applyAlignment="1">
      <alignment horizontal="left" vertical="top" wrapText="1"/>
    </xf>
    <xf numFmtId="0" fontId="69" fillId="0" borderId="15" xfId="0" applyFont="1" applyBorder="1" applyAlignment="1">
      <alignment horizontal="left" vertical="top" wrapText="1"/>
    </xf>
    <xf numFmtId="0" fontId="69" fillId="0" borderId="25" xfId="0" applyFont="1" applyBorder="1" applyAlignment="1">
      <alignment horizontal="left" vertical="top" wrapText="1"/>
    </xf>
    <xf numFmtId="0" fontId="69" fillId="0" borderId="13" xfId="0" applyFont="1" applyBorder="1" applyAlignment="1">
      <alignment horizontal="center" vertical="center"/>
    </xf>
    <xf numFmtId="0" fontId="69" fillId="0" borderId="0" xfId="0" applyFont="1" applyBorder="1" applyAlignment="1">
      <alignment horizontal="center" vertical="center"/>
    </xf>
    <xf numFmtId="0" fontId="69" fillId="0" borderId="26" xfId="0" applyFont="1" applyBorder="1" applyAlignment="1">
      <alignment horizontal="center" vertical="center"/>
    </xf>
    <xf numFmtId="0" fontId="69" fillId="0" borderId="44" xfId="0" applyFont="1" applyBorder="1" applyAlignment="1">
      <alignment horizontal="center" vertical="center"/>
    </xf>
    <xf numFmtId="0" fontId="69" fillId="0" borderId="45" xfId="0" applyFont="1" applyBorder="1" applyAlignment="1">
      <alignment horizontal="center" vertical="center"/>
    </xf>
    <xf numFmtId="0" fontId="69" fillId="0" borderId="46" xfId="0" applyFont="1" applyBorder="1" applyAlignment="1">
      <alignment horizontal="center" vertical="center"/>
    </xf>
    <xf numFmtId="0" fontId="69" fillId="0" borderId="23" xfId="0" applyFont="1" applyBorder="1" applyAlignment="1">
      <alignment horizontal="center" vertical="center"/>
    </xf>
    <xf numFmtId="0" fontId="74" fillId="0" borderId="15" xfId="0" applyFont="1" applyBorder="1" applyAlignment="1" applyProtection="1">
      <alignment horizontal="left" vertical="center" shrinkToFit="1"/>
      <protection locked="0"/>
    </xf>
    <xf numFmtId="0" fontId="74" fillId="0" borderId="28" xfId="0" applyFont="1" applyBorder="1" applyAlignment="1">
      <alignment horizontal="center" vertical="center"/>
    </xf>
    <xf numFmtId="0" fontId="74" fillId="0" borderId="10" xfId="0" applyFont="1" applyBorder="1" applyAlignment="1">
      <alignment horizontal="center" vertical="center"/>
    </xf>
    <xf numFmtId="0" fontId="74" fillId="0" borderId="15" xfId="0" applyFont="1" applyBorder="1" applyAlignment="1" applyProtection="1">
      <alignment horizontal="center" vertical="center" shrinkToFit="1"/>
      <protection locked="0"/>
    </xf>
    <xf numFmtId="0" fontId="74" fillId="0" borderId="0" xfId="0" applyFont="1" applyAlignment="1">
      <alignment horizontal="left" vertical="center"/>
    </xf>
    <xf numFmtId="0" fontId="74" fillId="0" borderId="0" xfId="0" applyFont="1" applyAlignment="1">
      <alignment horizontal="center" vertical="center"/>
    </xf>
    <xf numFmtId="0" fontId="74" fillId="0" borderId="15" xfId="0" applyFont="1" applyBorder="1" applyAlignment="1">
      <alignment horizontal="center" vertical="center"/>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5" xfId="0" applyFont="1" applyBorder="1" applyAlignment="1">
      <alignment horizontal="center" vertical="center" wrapText="1"/>
    </xf>
    <xf numFmtId="0" fontId="33" fillId="0" borderId="0" xfId="0" applyFont="1" applyBorder="1" applyAlignment="1">
      <alignment horizontal="center"/>
    </xf>
    <xf numFmtId="0" fontId="74" fillId="0" borderId="13"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24" xfId="0" applyFont="1" applyBorder="1" applyAlignment="1">
      <alignment horizontal="left" vertical="top" wrapText="1"/>
    </xf>
    <xf numFmtId="0" fontId="74" fillId="0" borderId="13" xfId="0" applyFont="1" applyBorder="1" applyAlignment="1">
      <alignment horizontal="left" vertical="top" wrapText="1"/>
    </xf>
    <xf numFmtId="0" fontId="74" fillId="0" borderId="0" xfId="0" applyFont="1" applyBorder="1" applyAlignment="1">
      <alignment horizontal="left" vertical="top" wrapText="1"/>
    </xf>
    <xf numFmtId="0" fontId="74" fillId="0" borderId="26" xfId="0" applyFont="1" applyBorder="1" applyAlignment="1">
      <alignment horizontal="left" vertical="top" wrapText="1"/>
    </xf>
    <xf numFmtId="0" fontId="74" fillId="0" borderId="14" xfId="0" applyFont="1" applyBorder="1" applyAlignment="1">
      <alignment horizontal="left" vertical="top" wrapText="1"/>
    </xf>
    <xf numFmtId="0" fontId="74" fillId="0" borderId="15" xfId="0" applyFont="1" applyBorder="1" applyAlignment="1">
      <alignment horizontal="left" vertical="top" wrapText="1"/>
    </xf>
    <xf numFmtId="0" fontId="74" fillId="0" borderId="25" xfId="0" applyFont="1" applyBorder="1" applyAlignment="1">
      <alignment horizontal="left" vertical="top" wrapText="1"/>
    </xf>
    <xf numFmtId="0" fontId="74" fillId="0" borderId="12" xfId="0" applyFont="1" applyBorder="1" applyAlignment="1" applyProtection="1">
      <alignment horizontal="left" vertical="center"/>
      <protection locked="0"/>
    </xf>
    <xf numFmtId="0" fontId="74" fillId="0" borderId="12" xfId="0" applyFont="1" applyBorder="1" applyAlignment="1" applyProtection="1">
      <alignment horizontal="center" vertical="center" wrapText="1"/>
      <protection locked="0"/>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24" xfId="0" applyFont="1" applyBorder="1" applyAlignment="1">
      <alignment horizontal="left" vertical="center" wrapText="1"/>
    </xf>
    <xf numFmtId="0" fontId="74" fillId="0" borderId="13" xfId="0" applyFont="1" applyBorder="1" applyAlignment="1">
      <alignment horizontal="left" vertical="center" wrapText="1"/>
    </xf>
    <xf numFmtId="0" fontId="74" fillId="0" borderId="0" xfId="0" applyFont="1" applyBorder="1" applyAlignment="1">
      <alignment horizontal="left" vertical="center" wrapText="1"/>
    </xf>
    <xf numFmtId="0" fontId="74" fillId="0" borderId="26"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74" fillId="0" borderId="25" xfId="0" applyFont="1" applyBorder="1" applyAlignment="1">
      <alignment horizontal="left" vertical="center" wrapText="1"/>
    </xf>
    <xf numFmtId="0" fontId="74" fillId="0" borderId="37" xfId="0" applyFont="1" applyBorder="1" applyAlignment="1">
      <alignment horizontal="center" vertical="center"/>
    </xf>
    <xf numFmtId="0" fontId="74" fillId="0" borderId="38" xfId="0" applyFont="1" applyBorder="1" applyAlignment="1">
      <alignment horizontal="center" vertical="center"/>
    </xf>
    <xf numFmtId="0" fontId="74" fillId="0" borderId="39" xfId="0" applyFont="1" applyBorder="1" applyAlignment="1">
      <alignment horizontal="center" vertical="center"/>
    </xf>
    <xf numFmtId="0" fontId="74" fillId="0" borderId="12" xfId="0" applyFont="1" applyBorder="1" applyAlignment="1" applyProtection="1">
      <alignment horizontal="left" vertical="center" wrapText="1" shrinkToFit="1"/>
      <protection locked="0"/>
    </xf>
    <xf numFmtId="0" fontId="74" fillId="0" borderId="24" xfId="0" applyFont="1" applyBorder="1" applyAlignment="1" applyProtection="1">
      <alignment horizontal="left" vertical="center" wrapText="1" shrinkToFit="1"/>
      <protection locked="0"/>
    </xf>
    <xf numFmtId="0" fontId="74" fillId="0" borderId="0" xfId="0" applyFont="1" applyBorder="1" applyAlignment="1" applyProtection="1">
      <alignment horizontal="left" vertical="center" wrapText="1" shrinkToFit="1"/>
      <protection locked="0"/>
    </xf>
    <xf numFmtId="0" fontId="74" fillId="0" borderId="26" xfId="0" applyFont="1" applyBorder="1" applyAlignment="1" applyProtection="1">
      <alignment horizontal="left" vertical="center" wrapText="1" shrinkToFit="1"/>
      <protection locked="0"/>
    </xf>
    <xf numFmtId="0" fontId="74" fillId="0" borderId="15" xfId="0" applyFont="1" applyBorder="1" applyAlignment="1" applyProtection="1">
      <alignment horizontal="left" vertical="center" wrapText="1" shrinkToFit="1"/>
      <protection locked="0"/>
    </xf>
    <xf numFmtId="0" fontId="74" fillId="0" borderId="25" xfId="0" applyFont="1" applyBorder="1" applyAlignment="1" applyProtection="1">
      <alignment horizontal="left" vertical="center" wrapText="1" shrinkToFit="1"/>
      <protection locked="0"/>
    </xf>
    <xf numFmtId="0" fontId="74" fillId="0" borderId="33" xfId="0" applyFont="1" applyBorder="1" applyAlignment="1">
      <alignment horizontal="center" vertical="center" textRotation="255" wrapText="1"/>
    </xf>
    <xf numFmtId="0" fontId="74" fillId="0" borderId="36" xfId="0" applyFont="1" applyBorder="1" applyAlignment="1">
      <alignment horizontal="center" vertical="center" textRotation="255" wrapText="1"/>
    </xf>
    <xf numFmtId="0" fontId="74" fillId="0" borderId="35" xfId="0" applyFont="1" applyBorder="1" applyAlignment="1">
      <alignment horizontal="center" vertical="center" textRotation="255" wrapText="1"/>
    </xf>
    <xf numFmtId="0" fontId="81" fillId="0" borderId="23"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8" xfId="0" applyFont="1" applyBorder="1" applyAlignment="1">
      <alignment horizontal="center" vertical="center" wrapText="1"/>
    </xf>
    <xf numFmtId="0" fontId="74" fillId="0" borderId="35" xfId="0" applyFont="1" applyBorder="1" applyAlignment="1">
      <alignment horizontal="center" vertical="top" textRotation="255" wrapText="1"/>
    </xf>
    <xf numFmtId="0" fontId="74" fillId="0" borderId="10" xfId="0" applyFont="1" applyBorder="1" applyAlignment="1">
      <alignment horizontal="center" vertical="top" textRotation="255" wrapText="1"/>
    </xf>
    <xf numFmtId="0" fontId="74" fillId="0" borderId="33" xfId="0" applyFont="1" applyBorder="1" applyAlignment="1">
      <alignment horizontal="center" vertical="top" textRotation="255" wrapText="1"/>
    </xf>
    <xf numFmtId="0" fontId="74" fillId="0" borderId="12" xfId="0" applyFont="1" applyBorder="1" applyAlignment="1">
      <alignment horizontal="center" vertical="center"/>
    </xf>
    <xf numFmtId="0" fontId="74" fillId="0" borderId="0" xfId="0" applyFont="1" applyBorder="1" applyAlignment="1">
      <alignment horizontal="center" vertical="center"/>
    </xf>
    <xf numFmtId="0" fontId="76" fillId="0" borderId="13" xfId="0" applyFont="1" applyBorder="1" applyAlignment="1">
      <alignment horizontal="center" vertical="center"/>
    </xf>
    <xf numFmtId="0" fontId="76" fillId="0" borderId="0" xfId="0" applyFont="1" applyBorder="1" applyAlignment="1">
      <alignment horizontal="center" vertical="center"/>
    </xf>
    <xf numFmtId="0" fontId="76" fillId="0" borderId="26" xfId="0" applyFont="1" applyBorder="1" applyAlignment="1">
      <alignment horizontal="center" vertical="center"/>
    </xf>
    <xf numFmtId="0" fontId="69" fillId="0" borderId="28" xfId="0" applyFont="1" applyBorder="1" applyAlignment="1">
      <alignment horizontal="left" vertical="top" wrapText="1"/>
    </xf>
    <xf numFmtId="0" fontId="76" fillId="0" borderId="23"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28" xfId="0" applyFont="1" applyBorder="1" applyAlignment="1">
      <alignment horizontal="center" vertical="center" wrapText="1"/>
    </xf>
    <xf numFmtId="0" fontId="76" fillId="0" borderId="12" xfId="0" applyFont="1" applyBorder="1" applyAlignment="1">
      <alignment horizontal="left" vertical="top" wrapText="1"/>
    </xf>
    <xf numFmtId="0" fontId="76" fillId="0" borderId="24" xfId="0" applyFont="1" applyBorder="1" applyAlignment="1">
      <alignment horizontal="left" vertical="top" wrapText="1"/>
    </xf>
    <xf numFmtId="0" fontId="76" fillId="0" borderId="15" xfId="0" applyFont="1" applyBorder="1" applyAlignment="1">
      <alignment horizontal="left" vertical="top" wrapText="1"/>
    </xf>
    <xf numFmtId="0" fontId="76" fillId="0" borderId="25" xfId="0" applyFont="1" applyBorder="1" applyAlignment="1">
      <alignment horizontal="left" vertical="top" wrapText="1"/>
    </xf>
    <xf numFmtId="0" fontId="76" fillId="0" borderId="0"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horizontal="left" vertical="top" wrapText="1"/>
    </xf>
    <xf numFmtId="0" fontId="71" fillId="27" borderId="0" xfId="0" applyFont="1" applyFill="1" applyBorder="1" applyAlignment="1">
      <alignment horizontal="left" vertical="top" wrapText="1"/>
    </xf>
    <xf numFmtId="0" fontId="71" fillId="27" borderId="15" xfId="0" applyFont="1" applyFill="1" applyBorder="1" applyAlignment="1">
      <alignment horizontal="left" vertical="top" wrapText="1"/>
    </xf>
    <xf numFmtId="0" fontId="76" fillId="0" borderId="0" xfId="0" applyFont="1" applyBorder="1" applyAlignment="1" applyProtection="1">
      <alignment horizontal="center" vertical="center" shrinkToFit="1"/>
      <protection locked="0"/>
    </xf>
    <xf numFmtId="0" fontId="76" fillId="24" borderId="0" xfId="0" applyFont="1" applyFill="1" applyBorder="1" applyAlignment="1" applyProtection="1">
      <alignment horizontal="center" vertical="center"/>
      <protection locked="0"/>
    </xf>
    <xf numFmtId="0" fontId="76" fillId="0" borderId="0" xfId="0" applyFont="1" applyAlignment="1">
      <alignment horizontal="left" vertical="center"/>
    </xf>
    <xf numFmtId="0" fontId="76" fillId="0" borderId="0" xfId="0" applyFont="1" applyAlignment="1">
      <alignment horizontal="center" vertical="center"/>
    </xf>
    <xf numFmtId="0" fontId="76" fillId="0" borderId="10" xfId="0" applyFont="1" applyBorder="1" applyAlignment="1">
      <alignment horizontal="center" vertical="center" wrapText="1"/>
    </xf>
    <xf numFmtId="0" fontId="76" fillId="0" borderId="12" xfId="0" applyFont="1" applyBorder="1" applyAlignment="1">
      <alignment horizontal="left" vertical="center"/>
    </xf>
    <xf numFmtId="0" fontId="76" fillId="0" borderId="12" xfId="0" applyFont="1" applyBorder="1" applyAlignment="1" applyProtection="1">
      <alignment horizontal="center" vertical="center" shrinkToFit="1"/>
      <protection locked="0"/>
    </xf>
    <xf numFmtId="0" fontId="76" fillId="0" borderId="15" xfId="0" applyFont="1" applyBorder="1" applyAlignment="1">
      <alignment horizontal="center" vertical="center"/>
    </xf>
    <xf numFmtId="0" fontId="76" fillId="0" borderId="37" xfId="0" applyFont="1" applyBorder="1" applyAlignment="1">
      <alignment horizontal="center" vertical="center"/>
    </xf>
    <xf numFmtId="0" fontId="76" fillId="0" borderId="38" xfId="0" applyFont="1" applyBorder="1" applyAlignment="1">
      <alignment horizontal="center" vertical="center"/>
    </xf>
    <xf numFmtId="0" fontId="76" fillId="0" borderId="39" xfId="0" applyFont="1" applyBorder="1" applyAlignment="1">
      <alignment horizontal="center" vertical="center"/>
    </xf>
    <xf numFmtId="0" fontId="36" fillId="0" borderId="0" xfId="0" applyFont="1" applyBorder="1" applyAlignment="1">
      <alignment horizontal="center"/>
    </xf>
    <xf numFmtId="0" fontId="36" fillId="0" borderId="15" xfId="0" applyFont="1" applyBorder="1" applyAlignment="1">
      <alignment horizontal="center"/>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15" xfId="0" applyFont="1" applyBorder="1" applyAlignment="1" applyProtection="1">
      <alignment horizontal="center" vertical="center" shrinkToFit="1"/>
      <protection locked="0"/>
    </xf>
    <xf numFmtId="0" fontId="76" fillId="0" borderId="12" xfId="0" applyFont="1" applyBorder="1" applyAlignment="1" applyProtection="1">
      <alignment horizontal="center" vertical="center"/>
      <protection locked="0"/>
    </xf>
    <xf numFmtId="0" fontId="76" fillId="25" borderId="0" xfId="0" applyFont="1" applyFill="1" applyBorder="1" applyAlignment="1" applyProtection="1">
      <alignment horizontal="center" vertical="center" shrinkToFit="1"/>
      <protection locked="0"/>
    </xf>
    <xf numFmtId="0" fontId="76" fillId="0" borderId="11" xfId="0" applyFont="1" applyBorder="1" applyAlignment="1">
      <alignment horizontal="left" vertical="top" wrapText="1"/>
    </xf>
    <xf numFmtId="0" fontId="76" fillId="0" borderId="13" xfId="0" applyFont="1" applyBorder="1" applyAlignment="1">
      <alignment horizontal="left" vertical="top" wrapText="1"/>
    </xf>
    <xf numFmtId="0" fontId="76" fillId="0" borderId="14" xfId="0" applyFont="1" applyBorder="1" applyAlignment="1">
      <alignment horizontal="left" vertical="top" wrapText="1"/>
    </xf>
    <xf numFmtId="0" fontId="76" fillId="0" borderId="15" xfId="0" applyFont="1" applyBorder="1" applyAlignment="1" applyProtection="1">
      <alignment horizontal="left" vertical="center" shrinkToFit="1"/>
      <protection locked="0"/>
    </xf>
    <xf numFmtId="0" fontId="76" fillId="0" borderId="11" xfId="0" applyFont="1" applyBorder="1" applyAlignment="1">
      <alignment horizontal="center" vertical="top" wrapText="1"/>
    </xf>
    <xf numFmtId="0" fontId="76" fillId="0" borderId="12" xfId="0" applyFont="1" applyBorder="1" applyAlignment="1">
      <alignment horizontal="center" vertical="top" wrapText="1"/>
    </xf>
    <xf numFmtId="0" fontId="76" fillId="0" borderId="13" xfId="0" applyFont="1" applyBorder="1" applyAlignment="1">
      <alignment horizontal="center" vertical="top" wrapText="1"/>
    </xf>
    <xf numFmtId="0" fontId="76" fillId="0" borderId="0" xfId="0" applyFont="1" applyBorder="1" applyAlignment="1">
      <alignment horizontal="center" vertical="top" wrapText="1"/>
    </xf>
    <xf numFmtId="0" fontId="76" fillId="0" borderId="14" xfId="0" applyFont="1" applyBorder="1" applyAlignment="1">
      <alignment horizontal="center" vertical="top" wrapText="1"/>
    </xf>
    <xf numFmtId="0" fontId="76" fillId="0" borderId="15" xfId="0" applyFont="1" applyBorder="1" applyAlignment="1">
      <alignment horizontal="center" vertical="top" wrapText="1"/>
    </xf>
    <xf numFmtId="0" fontId="76" fillId="0" borderId="15" xfId="0" applyFont="1" applyBorder="1" applyAlignment="1" applyProtection="1">
      <alignment horizontal="left" vertical="top" shrinkToFit="1"/>
      <protection locked="0"/>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6" fillId="0" borderId="11" xfId="0" applyFont="1" applyBorder="1" applyAlignment="1">
      <alignment horizontal="center" vertical="center" textRotation="255" wrapText="1"/>
    </xf>
    <xf numFmtId="0" fontId="76" fillId="0" borderId="13" xfId="0" applyFont="1" applyBorder="1" applyAlignment="1">
      <alignment horizontal="center" vertical="center" textRotation="255" wrapText="1"/>
    </xf>
    <xf numFmtId="0" fontId="76" fillId="0" borderId="14" xfId="0" applyFont="1" applyBorder="1" applyAlignment="1">
      <alignment horizontal="center" vertical="center" textRotation="255" wrapText="1"/>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0" xfId="0" applyFont="1" applyFill="1" applyBorder="1" applyAlignment="1" applyProtection="1">
      <alignment horizontal="left" vertical="center" wrapText="1"/>
      <protection locked="0"/>
    </xf>
    <xf numFmtId="0" fontId="69" fillId="27" borderId="26" xfId="0" applyFont="1" applyFill="1" applyBorder="1" applyAlignment="1" applyProtection="1">
      <alignment horizontal="left" vertical="center" wrapTex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0" xfId="0" applyFont="1" applyBorder="1" applyAlignment="1" applyProtection="1">
      <alignment horizontal="left" vertical="center" shrinkToFit="1"/>
      <protection locked="0"/>
    </xf>
    <xf numFmtId="0" fontId="76" fillId="0" borderId="24" xfId="0" applyFont="1" applyBorder="1" applyAlignment="1">
      <alignment horizontal="center" vertical="center"/>
    </xf>
    <xf numFmtId="0" fontId="5" fillId="0" borderId="0" xfId="0" applyFont="1" applyAlignment="1">
      <alignment horizontal="left" vertical="center"/>
    </xf>
    <xf numFmtId="0" fontId="76" fillId="25" borderId="12" xfId="0" applyFont="1" applyFill="1" applyBorder="1" applyAlignment="1" applyProtection="1">
      <alignment horizontal="left" vertical="center"/>
      <protection locked="0"/>
    </xf>
    <xf numFmtId="0" fontId="76" fillId="25" borderId="24" xfId="0" applyFont="1" applyFill="1" applyBorder="1" applyAlignment="1" applyProtection="1">
      <alignment horizontal="left" vertical="center"/>
      <protection locked="0"/>
    </xf>
    <xf numFmtId="0" fontId="76" fillId="25" borderId="0" xfId="0" applyFont="1" applyFill="1" applyBorder="1" applyAlignment="1" applyProtection="1">
      <alignment horizontal="left" vertical="center"/>
      <protection locked="0"/>
    </xf>
    <xf numFmtId="0" fontId="76" fillId="25" borderId="26" xfId="0" applyFont="1" applyFill="1" applyBorder="1" applyAlignment="1" applyProtection="1">
      <alignment horizontal="left" vertical="center"/>
      <protection locked="0"/>
    </xf>
    <xf numFmtId="0" fontId="76" fillId="25" borderId="15" xfId="0" applyFont="1" applyFill="1" applyBorder="1" applyAlignment="1" applyProtection="1">
      <alignment horizontal="left" vertical="center"/>
      <protection locked="0"/>
    </xf>
    <xf numFmtId="0" fontId="76" fillId="25" borderId="25" xfId="0" applyFont="1" applyFill="1" applyBorder="1" applyAlignment="1" applyProtection="1">
      <alignment horizontal="left" vertical="center"/>
      <protection locked="0"/>
    </xf>
    <xf numFmtId="0" fontId="5" fillId="0" borderId="0" xfId="0" applyFont="1" applyAlignment="1">
      <alignment horizontal="center" vertical="center"/>
    </xf>
    <xf numFmtId="0" fontId="76" fillId="0" borderId="36" xfId="0" applyFont="1" applyBorder="1" applyAlignment="1">
      <alignment horizontal="center" vertical="center" textRotation="255" wrapText="1"/>
    </xf>
    <xf numFmtId="0" fontId="76" fillId="0" borderId="35" xfId="0" applyFont="1" applyBorder="1" applyAlignment="1">
      <alignment horizontal="center" vertical="center" textRotation="255" wrapText="1"/>
    </xf>
    <xf numFmtId="0" fontId="76" fillId="0" borderId="15" xfId="0" applyFont="1" applyBorder="1" applyAlignment="1" applyProtection="1">
      <alignment horizontal="center" vertical="center"/>
      <protection locked="0"/>
    </xf>
    <xf numFmtId="0" fontId="71" fillId="0" borderId="12" xfId="0" applyFont="1" applyBorder="1" applyAlignment="1">
      <alignment horizontal="left" vertical="top" wrapText="1"/>
    </xf>
    <xf numFmtId="0" fontId="71" fillId="0" borderId="24" xfId="0" applyFont="1" applyBorder="1" applyAlignment="1">
      <alignment horizontal="left" vertical="top" wrapText="1"/>
    </xf>
    <xf numFmtId="0" fontId="71" fillId="0" borderId="0" xfId="0" applyFont="1" applyBorder="1" applyAlignment="1">
      <alignment horizontal="left" vertical="top" wrapText="1"/>
    </xf>
    <xf numFmtId="0" fontId="71" fillId="0" borderId="26" xfId="0" applyFont="1" applyBorder="1" applyAlignment="1">
      <alignment horizontal="left" vertical="top" wrapText="1"/>
    </xf>
    <xf numFmtId="0" fontId="71" fillId="0" borderId="15" xfId="0" applyFont="1" applyBorder="1" applyAlignment="1">
      <alignment horizontal="left" vertical="top" wrapText="1"/>
    </xf>
    <xf numFmtId="0" fontId="71" fillId="0" borderId="25" xfId="0" applyFont="1" applyBorder="1" applyAlignment="1">
      <alignment horizontal="left" vertical="top" wrapText="1"/>
    </xf>
    <xf numFmtId="0" fontId="95" fillId="0" borderId="0" xfId="45" applyFont="1" applyBorder="1" applyAlignment="1" applyProtection="1">
      <alignment horizontal="center" vertical="center"/>
      <protection locked="0"/>
    </xf>
    <xf numFmtId="0" fontId="96" fillId="31" borderId="0" xfId="45" applyFont="1" applyFill="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標準 3" xfId="44" xr:uid="{43D6CE6C-5E0B-4AD1-B263-BE3340BEC277}"/>
    <cellStyle name="標準 4" xfId="46" xr:uid="{1F9A8702-2620-42AE-AD3D-2FB6B0A47138}"/>
    <cellStyle name="良い" xfId="42" builtinId="26" customBuiltin="1"/>
  </cellStyles>
  <dxfs count="451">
    <dxf>
      <font>
        <b/>
        <i val="0"/>
        <color rgb="FFFF0000"/>
      </font>
    </dxf>
    <dxf>
      <fill>
        <patternFill patternType="solid">
          <bgColor rgb="FFFFFF00"/>
        </patternFill>
      </fill>
    </dxf>
    <dxf>
      <fill>
        <patternFill patternType="solid">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bgColor rgb="FFFFFF0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border>
        <left style="hair">
          <color auto="1"/>
        </left>
        <right/>
        <top/>
        <bottom/>
        <vertical/>
        <horizontal/>
      </border>
    </dxf>
    <dxf>
      <border>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
      <border>
        <left style="hair">
          <color auto="1"/>
        </left>
        <right/>
        <top/>
        <bottom/>
        <vertical/>
        <horizontal/>
      </border>
    </dxf>
    <dxf>
      <border>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s>
  <tableStyles count="0" defaultTableStyle="TableStyleMedium2" defaultPivotStyle="PivotStyleLight16"/>
  <colors>
    <mruColors>
      <color rgb="FFFFFFCC"/>
      <color rgb="FFFFFFFF"/>
      <color rgb="FF5AA58C"/>
      <color rgb="FF4B8C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46" lockText="1" noThreeD="1"/>
</file>

<file path=xl/ctrlProps/ctrlProp2.xml><?xml version="1.0" encoding="utf-8"?>
<formControlPr xmlns="http://schemas.microsoft.com/office/spreadsheetml/2009/9/main" objectType="CheckBox" checked="Checked" fmlaLink="$A$51" lockText="1" noThreeD="1"/>
</file>

<file path=xl/ctrlProps/ctrlProp3.xml><?xml version="1.0" encoding="utf-8"?>
<formControlPr xmlns="http://schemas.microsoft.com/office/spreadsheetml/2009/9/main" objectType="CheckBox" checked="Checked" fmlaLink="$A$66" lockText="1" noThreeD="1"/>
</file>

<file path=xl/ctrlProps/ctrlProp4.xml><?xml version="1.0" encoding="utf-8"?>
<formControlPr xmlns="http://schemas.microsoft.com/office/spreadsheetml/2009/9/main" objectType="CheckBox" fmlaLink="$A$73" lockText="1" noThreeD="1"/>
</file>

<file path=xl/ctrlProps/ctrlProp5.xml><?xml version="1.0" encoding="utf-8"?>
<formControlPr xmlns="http://schemas.microsoft.com/office/spreadsheetml/2009/9/main" objectType="CheckBox" checked="Checked" fmlaLink="$A$33" lockText="1" noThreeD="1"/>
</file>

<file path=xl/ctrlProps/ctrlProp6.xml><?xml version="1.0" encoding="utf-8"?>
<formControlPr xmlns="http://schemas.microsoft.com/office/spreadsheetml/2009/9/main" objectType="CheckBox" checked="Checked" fmlaLink="$A$39" lockText="1" noThreeD="1"/>
</file>

<file path=xl/ctrlProps/ctrlProp7.xml><?xml version="1.0" encoding="utf-8"?>
<formControlPr xmlns="http://schemas.microsoft.com/office/spreadsheetml/2009/9/main" objectType="CheckBox" checked="Checked" fmlaLink="$A$16" lockText="1" noThreeD="1"/>
</file>

<file path=xl/ctrlProps/ctrlProp8.xml><?xml version="1.0" encoding="utf-8"?>
<formControlPr xmlns="http://schemas.microsoft.com/office/spreadsheetml/2009/9/main" objectType="CheckBox" fmlaLink="$A$45" lockText="1" noThreeD="1"/>
</file>

<file path=xl/ctrlProps/ctrlProp9.xml><?xml version="1.0" encoding="utf-8"?>
<formControlPr xmlns="http://schemas.microsoft.com/office/spreadsheetml/2009/9/main" objectType="CheckBox" fmlaLink="$A$50" lockText="1" noThreeD="1"/>
</file>

<file path=xl/ctrlProps/ctrlProp10.xml><?xml version="1.0" encoding="utf-8"?>
<formControlPr xmlns="http://schemas.microsoft.com/office/spreadsheetml/2009/9/main" objectType="CheckBox" fmlaLink="$A$65" lockText="1" noThreeD="1"/>
</file>

<file path=xl/ctrlProps/ctrlProp11.xml><?xml version="1.0" encoding="utf-8"?>
<formControlPr xmlns="http://schemas.microsoft.com/office/spreadsheetml/2009/9/main" objectType="CheckBox" fmlaLink="$A$72" lockText="1" noThreeD="1"/>
</file>

<file path=xl/ctrlProps/ctrlProp12.xml><?xml version="1.0" encoding="utf-8"?>
<formControlPr xmlns="http://schemas.microsoft.com/office/spreadsheetml/2009/9/main" objectType="CheckBox" fmlaLink="$A$33" lockText="1" noThreeD="1"/>
</file>

<file path=xl/ctrlProps/ctrlProp13.xml><?xml version="1.0" encoding="utf-8"?>
<formControlPr xmlns="http://schemas.microsoft.com/office/spreadsheetml/2009/9/main" objectType="CheckBox" fmlaLink="$A$38" lockText="1" noThreeD="1"/>
</file>

<file path=xl/ctrlProps/ctrlProp14.xml><?xml version="1.0" encoding="utf-8"?>
<formControlPr xmlns="http://schemas.microsoft.com/office/spreadsheetml/2009/9/main" objectType="CheckBox" fmlaLink="$A$16" lockText="1" noThreeD="1"/>
</file>

<file path=xl/ctrlProps/ctrlProp15.xml><?xml version="1.0" encoding="utf-8"?>
<formControlPr xmlns="http://schemas.microsoft.com/office/spreadsheetml/2009/9/main" objectType="CheckBox" fmlaLink="$A$45" lockText="1" noThreeD="1"/>
</file>

<file path=xl/ctrlProps/ctrlProp16.xml><?xml version="1.0" encoding="utf-8"?>
<formControlPr xmlns="http://schemas.microsoft.com/office/spreadsheetml/2009/9/main" objectType="CheckBox" fmlaLink="$A$65" lockText="1" noThreeD="1"/>
</file>

<file path=xl/ctrlProps/ctrlProp17.xml><?xml version="1.0" encoding="utf-8"?>
<formControlPr xmlns="http://schemas.microsoft.com/office/spreadsheetml/2009/9/main" objectType="CheckBox" fmlaLink="$A$7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H$19" lockText="1" noThreeD="1"/>
</file>

<file path=xl/ctrlProps/ctrlProp30.xml><?xml version="1.0" encoding="utf-8"?>
<formControlPr xmlns="http://schemas.microsoft.com/office/spreadsheetml/2009/9/main" objectType="CheckBox" fmlaLink="$AI$19" lockText="1" noThreeD="1"/>
</file>

<file path=xl/ctrlProps/ctrlProp31.xml><?xml version="1.0" encoding="utf-8"?>
<formControlPr xmlns="http://schemas.microsoft.com/office/spreadsheetml/2009/9/main" objectType="CheckBox" fmlaLink="$AH$27" lockText="1" noThreeD="1"/>
</file>

<file path=xl/ctrlProps/ctrlProp32.xml><?xml version="1.0" encoding="utf-8"?>
<formControlPr xmlns="http://schemas.microsoft.com/office/spreadsheetml/2009/9/main" objectType="CheckBox" fmlaLink="$AH$28" lockText="1" noThreeD="1"/>
</file>

<file path=xl/ctrlProps/ctrlProp33.xml><?xml version="1.0" encoding="utf-8"?>
<formControlPr xmlns="http://schemas.microsoft.com/office/spreadsheetml/2009/9/main" objectType="CheckBox" fmlaLink="$AH$29" lockText="1" noThreeD="1"/>
</file>

<file path=xl/ctrlProps/ctrlProp34.xml><?xml version="1.0" encoding="utf-8"?>
<formControlPr xmlns="http://schemas.microsoft.com/office/spreadsheetml/2009/9/main" objectType="CheckBox" fmlaLink="$AH$34" lockText="1" noThreeD="1"/>
</file>

<file path=xl/ctrlProps/ctrlProp35.xml><?xml version="1.0" encoding="utf-8"?>
<formControlPr xmlns="http://schemas.microsoft.com/office/spreadsheetml/2009/9/main" objectType="CheckBox" fmlaLink="$AH$35" lockText="1" noThreeD="1"/>
</file>

<file path=xl/ctrlProps/ctrlProp36.xml><?xml version="1.0" encoding="utf-8"?>
<formControlPr xmlns="http://schemas.microsoft.com/office/spreadsheetml/2009/9/main" objectType="CheckBox" fmlaLink="$AH$37" lockText="1" noThreeD="1"/>
</file>

<file path=xl/ctrlProps/ctrlProp37.xml><?xml version="1.0" encoding="utf-8"?>
<formControlPr xmlns="http://schemas.microsoft.com/office/spreadsheetml/2009/9/main" objectType="CheckBox" fmlaLink="$AI$33" lockText="1" noThreeD="1"/>
</file>

<file path=xl/ctrlProps/ctrlProp38.xml><?xml version="1.0" encoding="utf-8"?>
<formControlPr xmlns="http://schemas.microsoft.com/office/spreadsheetml/2009/9/main" objectType="CheckBox" fmlaLink="$AH$33" lockText="1" noThreeD="1"/>
</file>

<file path=xl/ctrlProps/ctrlProp39.xml><?xml version="1.0" encoding="utf-8"?>
<formControlPr xmlns="http://schemas.microsoft.com/office/spreadsheetml/2009/9/main" objectType="CheckBox" fmlaLink="$AJ$43" lockText="1" noThreeD="1"/>
</file>

<file path=xl/ctrlProps/ctrlProp40.xml><?xml version="1.0" encoding="utf-8"?>
<formControlPr xmlns="http://schemas.microsoft.com/office/spreadsheetml/2009/9/main" objectType="CheckBox" fmlaLink="$AH$21" lockText="1" noThreeD="1"/>
</file>

<file path=xl/ctrlProps/ctrlProp41.xml><?xml version="1.0" encoding="utf-8"?>
<formControlPr xmlns="http://schemas.microsoft.com/office/spreadsheetml/2009/9/main" objectType="CheckBox" fmlaLink="$AH$23" lockText="1" noThreeD="1"/>
</file>

<file path=xl/ctrlProps/ctrlProp42.xml><?xml version="1.0" encoding="utf-8"?>
<formControlPr xmlns="http://schemas.microsoft.com/office/spreadsheetml/2009/9/main" objectType="CheckBox" fmlaLink="$AI$23" lockText="1" noThreeD="1"/>
</file>

<file path=xl/ctrlProps/ctrlProp43.xml><?xml version="1.0" encoding="utf-8"?>
<formControlPr xmlns="http://schemas.microsoft.com/office/spreadsheetml/2009/9/main" objectType="CheckBox" fmlaLink="$AI$21" lockText="1" noThreeD="1"/>
</file>

<file path=xl/ctrlProps/ctrlProp44.xml><?xml version="1.0" encoding="utf-8"?>
<formControlPr xmlns="http://schemas.microsoft.com/office/spreadsheetml/2009/9/main" objectType="CheckBox" fmlaLink="$AH$25" lockText="1" noThreeD="1"/>
</file>

<file path=xl/ctrlProps/ctrlProp45.xml><?xml version="1.0" encoding="utf-8"?>
<formControlPr xmlns="http://schemas.microsoft.com/office/spreadsheetml/2009/9/main" objectType="CheckBox" fmlaLink="$AH$26" lockText="1" noThreeD="1"/>
</file>

<file path=xl/ctrlProps/ctrlProp46.xml><?xml version="1.0" encoding="utf-8"?>
<formControlPr xmlns="http://schemas.microsoft.com/office/spreadsheetml/2009/9/main" objectType="CheckBox" fmlaLink="$AH$43" lockText="1" noThreeD="1"/>
</file>

<file path=xl/ctrlProps/ctrlProp47.xml><?xml version="1.0" encoding="utf-8"?>
<formControlPr xmlns="http://schemas.microsoft.com/office/spreadsheetml/2009/9/main" objectType="CheckBox" fmlaLink="$AK$53" lockText="1" noThreeD="1"/>
</file>

<file path=xl/ctrlProps/ctrlProp48.xml><?xml version="1.0" encoding="utf-8"?>
<formControlPr xmlns="http://schemas.microsoft.com/office/spreadsheetml/2009/9/main" objectType="CheckBox" fmlaLink="$AI$43" lockText="1" noThreeD="1"/>
</file>

<file path=xl/ctrlProps/ctrlProp49.xml><?xml version="1.0" encoding="utf-8"?>
<formControlPr xmlns="http://schemas.microsoft.com/office/spreadsheetml/2009/9/main" objectType="CheckBox" fmlaLink="$AH$46" lockText="1" noThreeD="1"/>
</file>

<file path=xl/ctrlProps/ctrlProp50.xml><?xml version="1.0" encoding="utf-8"?>
<formControlPr xmlns="http://schemas.microsoft.com/office/spreadsheetml/2009/9/main" objectType="CheckBox" fmlaLink="$AI$51" lockText="1" noThreeD="1"/>
</file>

<file path=xl/ctrlProps/ctrlProp51.xml><?xml version="1.0" encoding="utf-8"?>
<formControlPr xmlns="http://schemas.microsoft.com/office/spreadsheetml/2009/9/main" objectType="CheckBox" fmlaLink="$AI$46" lockText="1" noThreeD="1"/>
</file>

<file path=xl/ctrlProps/ctrlProp52.xml><?xml version="1.0" encoding="utf-8"?>
<formControlPr xmlns="http://schemas.microsoft.com/office/spreadsheetml/2009/9/main" objectType="CheckBox" fmlaLink="$AH$49" lockText="1" noThreeD="1"/>
</file>

<file path=xl/ctrlProps/ctrlProp53.xml><?xml version="1.0" encoding="utf-8"?>
<formControlPr xmlns="http://schemas.microsoft.com/office/spreadsheetml/2009/9/main" objectType="CheckBox" fmlaLink="$AI$49" lockText="1" noThreeD="1"/>
</file>

<file path=xl/ctrlProps/ctrlProp54.xml><?xml version="1.0" encoding="utf-8"?>
<formControlPr xmlns="http://schemas.microsoft.com/office/spreadsheetml/2009/9/main" objectType="CheckBox" fmlaLink="$AJ$53" lockText="1" noThreeD="1"/>
</file>

<file path=xl/ctrlProps/ctrlProp55.xml><?xml version="1.0" encoding="utf-8"?>
<formControlPr xmlns="http://schemas.microsoft.com/office/spreadsheetml/2009/9/main" objectType="CheckBox" fmlaLink="$AK$51" lockText="1" noThreeD="1"/>
</file>

<file path=xl/ctrlProps/ctrlProp56.xml><?xml version="1.0" encoding="utf-8"?>
<formControlPr xmlns="http://schemas.microsoft.com/office/spreadsheetml/2009/9/main" objectType="CheckBox" fmlaLink="$AJ$51" lockText="1" noThreeD="1"/>
</file>

<file path=xl/ctrlProps/ctrlProp57.xml><?xml version="1.0" encoding="utf-8"?>
<formControlPr xmlns="http://schemas.microsoft.com/office/spreadsheetml/2009/9/main" objectType="CheckBox" fmlaLink="$AK$49" lockText="1" noThreeD="1"/>
</file>

<file path=xl/ctrlProps/ctrlProp58.xml><?xml version="1.0" encoding="utf-8"?>
<formControlPr xmlns="http://schemas.microsoft.com/office/spreadsheetml/2009/9/main" objectType="CheckBox" fmlaLink="$AJ$49" lockText="1" noThreeD="1"/>
</file>

<file path=xl/ctrlProps/ctrlProp59.xml><?xml version="1.0" encoding="utf-8"?>
<formControlPr xmlns="http://schemas.microsoft.com/office/spreadsheetml/2009/9/main" objectType="CheckBox" fmlaLink="$AK$46" lockText="1" noThreeD="1"/>
</file>

<file path=xl/ctrlProps/ctrlProp60.xml><?xml version="1.0" encoding="utf-8"?>
<formControlPr xmlns="http://schemas.microsoft.com/office/spreadsheetml/2009/9/main" objectType="CheckBox" fmlaLink="$AJ$46" lockText="1" noThreeD="1"/>
</file>

<file path=xl/ctrlProps/ctrlProp61.xml><?xml version="1.0" encoding="utf-8"?>
<formControlPr xmlns="http://schemas.microsoft.com/office/spreadsheetml/2009/9/main" objectType="CheckBox" fmlaLink="$AK$43" lockText="1" noThreeD="1"/>
</file>

<file path=xl/ctrlProps/ctrlProp62.xml><?xml version="1.0" encoding="utf-8"?>
<formControlPr xmlns="http://schemas.microsoft.com/office/spreadsheetml/2009/9/main" objectType="CheckBox" fmlaLink="$AH$51" lockText="1" noThreeD="1"/>
</file>

<file path=xl/ctrlProps/ctrlProp63.xml><?xml version="1.0" encoding="utf-8"?>
<formControlPr xmlns="http://schemas.microsoft.com/office/spreadsheetml/2009/9/main" objectType="CheckBox" fmlaLink="$AH$53" lockText="1" noThreeD="1"/>
</file>

<file path=xl/ctrlProps/ctrlProp64.xml><?xml version="1.0" encoding="utf-8"?>
<formControlPr xmlns="http://schemas.microsoft.com/office/spreadsheetml/2009/9/main" objectType="CheckBox" fmlaLink="$AI$53" lockText="1" noThreeD="1"/>
</file>

<file path=xl/ctrlProps/ctrlProp65.xml><?xml version="1.0" encoding="utf-8"?>
<formControlPr xmlns="http://schemas.microsoft.com/office/spreadsheetml/2009/9/main" objectType="CheckBox" fmlaLink="$AH$63" lockText="1" noThreeD="1"/>
</file>

<file path=xl/ctrlProps/ctrlProp66.xml><?xml version="1.0" encoding="utf-8"?>
<formControlPr xmlns="http://schemas.microsoft.com/office/spreadsheetml/2009/9/main" objectType="CheckBox" fmlaLink="$AH$58" lockText="1" noThreeD="1"/>
</file>

<file path=xl/ctrlProps/ctrlProp67.xml><?xml version="1.0" encoding="utf-8"?>
<formControlPr xmlns="http://schemas.microsoft.com/office/spreadsheetml/2009/9/main" objectType="CheckBox" fmlaLink="$AI$58" lockText="1" noThreeD="1"/>
</file>

<file path=xl/ctrlProps/ctrlProp68.xml><?xml version="1.0" encoding="utf-8"?>
<formControlPr xmlns="http://schemas.microsoft.com/office/spreadsheetml/2009/9/main" objectType="CheckBox" fmlaLink="$AH$64" lockText="1" noThreeD="1"/>
</file>

<file path=xl/ctrlProps/ctrlProp69.xml><?xml version="1.0" encoding="utf-8"?>
<formControlPr xmlns="http://schemas.microsoft.com/office/spreadsheetml/2009/9/main" objectType="CheckBox" fmlaLink="$AI$64" lockText="1" noThreeD="1"/>
</file>

<file path=xl/ctrlProps/ctrlProp70.xml><?xml version="1.0" encoding="utf-8"?>
<formControlPr xmlns="http://schemas.microsoft.com/office/spreadsheetml/2009/9/main" objectType="CheckBox" fmlaLink="$AJ$64" lockText="1" noThreeD="1"/>
</file>

<file path=xl/ctrlProps/ctrlProp71.xml><?xml version="1.0" encoding="utf-8"?>
<formControlPr xmlns="http://schemas.microsoft.com/office/spreadsheetml/2009/9/main" objectType="CheckBox" fmlaLink="$AL$64" lockText="1" noThreeD="1"/>
</file>

<file path=xl/ctrlProps/ctrlProp72.xml><?xml version="1.0" encoding="utf-8"?>
<formControlPr xmlns="http://schemas.microsoft.com/office/spreadsheetml/2009/9/main" objectType="CheckBox" fmlaLink="$AK$64" lockText="1" noThreeD="1"/>
</file>

<file path=xl/ctrlProps/ctrlProp73.xml><?xml version="1.0" encoding="utf-8"?>
<formControlPr xmlns="http://schemas.microsoft.com/office/spreadsheetml/2009/9/main" objectType="CheckBox" fmlaLink="$AH$66" lockText="1" noThreeD="1"/>
</file>

<file path=xl/ctrlProps/ctrlProp74.xml><?xml version="1.0" encoding="utf-8"?>
<formControlPr xmlns="http://schemas.microsoft.com/office/spreadsheetml/2009/9/main" objectType="CheckBox" fmlaLink="$AI$66" lockText="1" noThreeD="1"/>
</file>

<file path=xl/ctrlProps/ctrlProp75.xml><?xml version="1.0" encoding="utf-8"?>
<formControlPr xmlns="http://schemas.microsoft.com/office/spreadsheetml/2009/9/main" objectType="CheckBox" fmlaLink="$AJ$66" lockText="1" noThreeD="1"/>
</file>

<file path=xl/ctrlProps/ctrlProp76.xml><?xml version="1.0" encoding="utf-8"?>
<formControlPr xmlns="http://schemas.microsoft.com/office/spreadsheetml/2009/9/main" objectType="CheckBox" fmlaLink="$AK$66" lockText="1" noThreeD="1"/>
</file>

<file path=xl/ctrlProps/ctrlProp77.xml><?xml version="1.0" encoding="utf-8"?>
<formControlPr xmlns="http://schemas.microsoft.com/office/spreadsheetml/2009/9/main" objectType="CheckBox" fmlaLink="$AH$68" lockText="1" noThreeD="1"/>
</file>

<file path=xl/ctrlProps/ctrlProp78.xml><?xml version="1.0" encoding="utf-8"?>
<formControlPr xmlns="http://schemas.microsoft.com/office/spreadsheetml/2009/9/main" objectType="CheckBox" fmlaLink="$AI$68" lockText="1" noThreeD="1"/>
</file>

<file path=xl/ctrlProps/ctrlProp79.xml><?xml version="1.0" encoding="utf-8"?>
<formControlPr xmlns="http://schemas.microsoft.com/office/spreadsheetml/2009/9/main" objectType="CheckBox" fmlaLink="$AL$68" lockText="1" noThreeD="1"/>
</file>

<file path=xl/ctrlProps/ctrlProp80.xml><?xml version="1.0" encoding="utf-8"?>
<formControlPr xmlns="http://schemas.microsoft.com/office/spreadsheetml/2009/9/main" objectType="CheckBox" fmlaLink="$AJ$68" lockText="1" noThreeD="1"/>
</file>

<file path=xl/ctrlProps/ctrlProp81.xml><?xml version="1.0" encoding="utf-8"?>
<formControlPr xmlns="http://schemas.microsoft.com/office/spreadsheetml/2009/9/main" objectType="CheckBox" fmlaLink="$AK$68" lockText="1" noThreeD="1"/>
</file>

<file path=xl/ctrlProps/ctrlProp82.xml><?xml version="1.0" encoding="utf-8"?>
<formControlPr xmlns="http://schemas.microsoft.com/office/spreadsheetml/2009/9/main" objectType="CheckBox" fmlaLink="$AH$65" lockText="1" noThreeD="1"/>
</file>

<file path=xl/ctrlProps/ctrlProp83.xml><?xml version="1.0" encoding="utf-8"?>
<formControlPr xmlns="http://schemas.microsoft.com/office/spreadsheetml/2009/9/main" objectType="CheckBox" fmlaLink="$AH$67" lockText="1" noThreeD="1"/>
</file>

<file path=xl/ctrlProps/ctrlProp84.xml><?xml version="1.0" encoding="utf-8"?>
<formControlPr xmlns="http://schemas.microsoft.com/office/spreadsheetml/2009/9/main" objectType="CheckBox" fmlaLink="$AL$66" lockText="1" noThreeD="1"/>
</file>

<file path=xl/ctrlProps/ctrlProp85.xml><?xml version="1.0" encoding="utf-8"?>
<formControlPr xmlns="http://schemas.microsoft.com/office/spreadsheetml/2009/9/main" objectType="CheckBox" fmlaLink="$AH$30" lockText="1" noThreeD="1"/>
</file>

<file path=xl/ctrlProps/ctrlProp86.xml><?xml version="1.0" encoding="utf-8"?>
<formControlPr xmlns="http://schemas.microsoft.com/office/spreadsheetml/2009/9/main" objectType="CheckBox" fmlaLink="$AI$30" lockText="1" noThreeD="1"/>
</file>

<file path=xl/ctrlProps/ctrlProp87.xml><?xml version="1.0" encoding="utf-8"?>
<formControlPr xmlns="http://schemas.microsoft.com/office/spreadsheetml/2009/9/main" objectType="CheckBox" fmlaLink="$AJ$30" lockText="1" noThreeD="1"/>
</file>

<file path=xl/ctrlProps/ctrlProp88.xml><?xml version="1.0" encoding="utf-8"?>
<formControlPr xmlns="http://schemas.microsoft.com/office/spreadsheetml/2009/9/main" objectType="CheckBox" fmlaLink="$AH$31" lockText="1" noThreeD="1"/>
</file>

<file path=xl/ctrlProps/ctrlProp89.xml><?xml version="1.0" encoding="utf-8"?>
<formControlPr xmlns="http://schemas.microsoft.com/office/spreadsheetml/2009/9/main" objectType="CheckBox" fmlaLink="$AI$31" lockText="1" noThreeD="1"/>
</file>

<file path=xl/ctrlProps/ctrlProp90.xml><?xml version="1.0" encoding="utf-8"?>
<formControlPr xmlns="http://schemas.microsoft.com/office/spreadsheetml/2009/9/main" objectType="CheckBox" fmlaLink="$AH$32" lockText="1" noThreeD="1"/>
</file>

<file path=xl/ctrlProps/ctrlProp91.xml><?xml version="1.0" encoding="utf-8"?>
<formControlPr xmlns="http://schemas.microsoft.com/office/spreadsheetml/2009/9/main" objectType="CheckBox" fmlaLink="$AI$32" lockText="1" noThreeD="1"/>
</file>

<file path=xl/ctrlProps/ctrlProp92.xml><?xml version="1.0" encoding="utf-8"?>
<formControlPr xmlns="http://schemas.microsoft.com/office/spreadsheetml/2009/9/main" objectType="CheckBox" fmlaLink="$AJ$32" lockText="1" noThreeD="1"/>
</file>

<file path=xl/ctrlProps/ctrlProp93.xml><?xml version="1.0" encoding="utf-8"?>
<formControlPr xmlns="http://schemas.microsoft.com/office/spreadsheetml/2009/9/main" objectType="CheckBox" fmlaLink="$AJ$14" lockText="1" noThreeD="1"/>
</file>

<file path=xl/ctrlProps/ctrlProp94.xml><?xml version="1.0" encoding="utf-8"?>
<formControlPr xmlns="http://schemas.microsoft.com/office/spreadsheetml/2009/9/main" objectType="CheckBox" fmlaLink="$AK$14" lockText="1" noThreeD="1"/>
</file>

<file path=xl/ctrlProps/ctrlProp95.xml><?xml version="1.0" encoding="utf-8"?>
<formControlPr xmlns="http://schemas.microsoft.com/office/spreadsheetml/2009/9/main" objectType="CheckBox" fmlaLink="$AI$14" lockText="1" noThreeD="1"/>
</file>

<file path=xl/ctrlProps/ctrlProp96.xml><?xml version="1.0" encoding="utf-8"?>
<formControlPr xmlns="http://schemas.microsoft.com/office/spreadsheetml/2009/9/main" objectType="CheckBox" fmlaLink="$AL$14" lockText="1" noThreeD="1"/>
</file>

<file path=xl/ctrlProps/ctrlProp97.xml><?xml version="1.0" encoding="utf-8"?>
<formControlPr xmlns="http://schemas.microsoft.com/office/spreadsheetml/2009/9/main" objectType="CheckBox" fmlaLink="$AH$14" lockText="1" noThreeD="1"/>
</file>

<file path=xl/ctrlProps/ctrlProp98.xml><?xml version="1.0" encoding="utf-8"?>
<formControlPr xmlns="http://schemas.microsoft.com/office/spreadsheetml/2009/9/main" objectType="CheckBox" fmlaLink="$AH$57"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AH$10" lockText="1" noThreeD="1"/>
</file>

<file path=xl/ctrlProps/ctrlProp121.xml><?xml version="1.0" encoding="utf-8"?>
<formControlPr xmlns="http://schemas.microsoft.com/office/spreadsheetml/2009/9/main" objectType="CheckBox" fmlaLink="$AI$10" lockText="1" noThreeD="1"/>
</file>

<file path=xl/ctrlProps/ctrlProp122.xml><?xml version="1.0" encoding="utf-8"?>
<formControlPr xmlns="http://schemas.microsoft.com/office/spreadsheetml/2009/9/main" objectType="CheckBox" fmlaLink="$AH$11" lockText="1" noThreeD="1"/>
</file>

<file path=xl/ctrlProps/ctrlProp123.xml><?xml version="1.0" encoding="utf-8"?>
<formControlPr xmlns="http://schemas.microsoft.com/office/spreadsheetml/2009/9/main" objectType="CheckBox" fmlaLink="$AI$11" lockText="1" noThreeD="1"/>
</file>

<file path=xl/ctrlProps/ctrlProp124.xml><?xml version="1.0" encoding="utf-8"?>
<formControlPr xmlns="http://schemas.microsoft.com/office/spreadsheetml/2009/9/main" objectType="CheckBox" fmlaLink="$AJ$14" lockText="1" noThreeD="1"/>
</file>

<file path=xl/ctrlProps/ctrlProp125.xml><?xml version="1.0" encoding="utf-8"?>
<formControlPr xmlns="http://schemas.microsoft.com/office/spreadsheetml/2009/9/main" objectType="CheckBox" fmlaLink="$AK$14" lockText="1" noThreeD="1"/>
</file>

<file path=xl/ctrlProps/ctrlProp126.xml><?xml version="1.0" encoding="utf-8"?>
<formControlPr xmlns="http://schemas.microsoft.com/office/spreadsheetml/2009/9/main" objectType="CheckBox" fmlaLink="$AI$14" lockText="1" noThreeD="1"/>
</file>

<file path=xl/ctrlProps/ctrlProp127.xml><?xml version="1.0" encoding="utf-8"?>
<formControlPr xmlns="http://schemas.microsoft.com/office/spreadsheetml/2009/9/main" objectType="CheckBox" fmlaLink="$AL$14" lockText="1" noThreeD="1"/>
</file>

<file path=xl/ctrlProps/ctrlProp128.xml><?xml version="1.0" encoding="utf-8"?>
<formControlPr xmlns="http://schemas.microsoft.com/office/spreadsheetml/2009/9/main" objectType="CheckBox" fmlaLink="$AH$14" lockText="1" noThreeD="1"/>
</file>

<file path=xl/ctrlProps/ctrlProp129.xml><?xml version="1.0" encoding="utf-8"?>
<formControlPr xmlns="http://schemas.microsoft.com/office/spreadsheetml/2009/9/main" objectType="CheckBox" fmlaLink="$AH$40" lockText="1" noThreeD="1"/>
</file>

<file path=xl/ctrlProps/ctrlProp130.xml><?xml version="1.0" encoding="utf-8"?>
<formControlPr xmlns="http://schemas.microsoft.com/office/spreadsheetml/2009/9/main" objectType="CheckBox" fmlaLink="$AI$40" lockText="1" noThreeD="1"/>
</file>

<file path=xl/ctrlProps/ctrlProp131.xml><?xml version="1.0" encoding="utf-8"?>
<formControlPr xmlns="http://schemas.microsoft.com/office/spreadsheetml/2009/9/main" objectType="CheckBox" fmlaLink="$AH$42" lockText="1" noThreeD="1"/>
</file>

<file path=xl/ctrlProps/ctrlProp132.xml><?xml version="1.0" encoding="utf-8"?>
<formControlPr xmlns="http://schemas.microsoft.com/office/spreadsheetml/2009/9/main" objectType="CheckBox" fmlaLink="$AI$48" lockText="1" noThreeD="1"/>
</file>

<file path=xl/ctrlProps/ctrlProp133.xml><?xml version="1.0" encoding="utf-8"?>
<formControlPr xmlns="http://schemas.microsoft.com/office/spreadsheetml/2009/9/main" objectType="CheckBox" fmlaLink="$AI$42" lockText="1" noThreeD="1"/>
</file>

<file path=xl/ctrlProps/ctrlProp134.xml><?xml version="1.0" encoding="utf-8"?>
<formControlPr xmlns="http://schemas.microsoft.com/office/spreadsheetml/2009/9/main" objectType="CheckBox" fmlaLink="$AH$46" lockText="1" noThreeD="1"/>
</file>

<file path=xl/ctrlProps/ctrlProp135.xml><?xml version="1.0" encoding="utf-8"?>
<formControlPr xmlns="http://schemas.microsoft.com/office/spreadsheetml/2009/9/main" objectType="CheckBox" fmlaLink="$AI$46" lockText="1" noThreeD="1"/>
</file>

<file path=xl/ctrlProps/ctrlProp136.xml><?xml version="1.0" encoding="utf-8"?>
<formControlPr xmlns="http://schemas.microsoft.com/office/spreadsheetml/2009/9/main" objectType="CheckBox" fmlaLink="$AH$48" lockText="1" noThreeD="1"/>
</file>

<file path=xl/ctrlProps/ctrlProp137.xml><?xml version="1.0" encoding="utf-8"?>
<formControlPr xmlns="http://schemas.microsoft.com/office/spreadsheetml/2009/9/main" objectType="CheckBox" fmlaLink="$AH$50" lockText="1" noThreeD="1"/>
</file>

<file path=xl/ctrlProps/ctrlProp138.xml><?xml version="1.0" encoding="utf-8"?>
<formControlPr xmlns="http://schemas.microsoft.com/office/spreadsheetml/2009/9/main" objectType="CheckBox" fmlaLink="$AI$50" lockText="1" noThreeD="1"/>
</file>

<file path=xl/ctrlProps/ctrlProp139.xml><?xml version="1.0" encoding="utf-8"?>
<formControlPr xmlns="http://schemas.microsoft.com/office/spreadsheetml/2009/9/main" objectType="CheckBox" fmlaLink="$AH$62" lockText="1" noThreeD="1"/>
</file>

<file path=xl/ctrlProps/ctrlProp140.xml><?xml version="1.0" encoding="utf-8"?>
<formControlPr xmlns="http://schemas.microsoft.com/office/spreadsheetml/2009/9/main" objectType="CheckBox" fmlaLink="$AI$62" lockText="1" noThreeD="1"/>
</file>

<file path=xl/ctrlProps/ctrlProp141.xml><?xml version="1.0" encoding="utf-8"?>
<formControlPr xmlns="http://schemas.microsoft.com/office/spreadsheetml/2009/9/main" objectType="CheckBox" fmlaLink="$AJ$62" lockText="1" noThreeD="1"/>
</file>

<file path=xl/ctrlProps/ctrlProp142.xml><?xml version="1.0" encoding="utf-8"?>
<formControlPr xmlns="http://schemas.microsoft.com/office/spreadsheetml/2009/9/main" objectType="CheckBox" fmlaLink="$AK$62" lockText="1" noThreeD="1"/>
</file>

<file path=xl/ctrlProps/ctrlProp143.xml><?xml version="1.0" encoding="utf-8"?>
<formControlPr xmlns="http://schemas.microsoft.com/office/spreadsheetml/2009/9/main" objectType="CheckBox" fmlaLink="$AL$62" lockText="1" noThreeD="1"/>
</file>

<file path=xl/ctrlProps/ctrlProp144.xml><?xml version="1.0" encoding="utf-8"?>
<formControlPr xmlns="http://schemas.microsoft.com/office/spreadsheetml/2009/9/main" objectType="CheckBox" fmlaLink="$AH$64" lockText="1" noThreeD="1"/>
</file>

<file path=xl/ctrlProps/ctrlProp145.xml><?xml version="1.0" encoding="utf-8"?>
<formControlPr xmlns="http://schemas.microsoft.com/office/spreadsheetml/2009/9/main" objectType="CheckBox" fmlaLink="$AJ$64" lockText="1" noThreeD="1"/>
</file>

<file path=xl/ctrlProps/ctrlProp146.xml><?xml version="1.0" encoding="utf-8"?>
<formControlPr xmlns="http://schemas.microsoft.com/office/spreadsheetml/2009/9/main" objectType="CheckBox" fmlaLink="$AK$64" lockText="1" noThreeD="1"/>
</file>

<file path=xl/ctrlProps/ctrlProp147.xml><?xml version="1.0" encoding="utf-8"?>
<formControlPr xmlns="http://schemas.microsoft.com/office/spreadsheetml/2009/9/main" objectType="CheckBox" fmlaLink="$AL$64" lockText="1" noThreeD="1"/>
</file>

<file path=xl/ctrlProps/ctrlProp148.xml><?xml version="1.0" encoding="utf-8"?>
<formControlPr xmlns="http://schemas.microsoft.com/office/spreadsheetml/2009/9/main" objectType="CheckBox" fmlaLink="$AI$64" lockText="1" noThreeD="1"/>
</file>

<file path=xl/ctrlProps/ctrlProp149.xml><?xml version="1.0" encoding="utf-8"?>
<formControlPr xmlns="http://schemas.microsoft.com/office/spreadsheetml/2009/9/main" objectType="CheckBox" fmlaLink="$AH$66" lockText="1" noThreeD="1"/>
</file>

<file path=xl/ctrlProps/ctrlProp150.xml><?xml version="1.0" encoding="utf-8"?>
<formControlPr xmlns="http://schemas.microsoft.com/office/spreadsheetml/2009/9/main" objectType="CheckBox" fmlaLink="$AI$66" lockText="1" noThreeD="1"/>
</file>

<file path=xl/ctrlProps/ctrlProp151.xml><?xml version="1.0" encoding="utf-8"?>
<formControlPr xmlns="http://schemas.microsoft.com/office/spreadsheetml/2009/9/main" objectType="CheckBox" fmlaLink="$AJ$66" lockText="1" noThreeD="1"/>
</file>

<file path=xl/ctrlProps/ctrlProp152.xml><?xml version="1.0" encoding="utf-8"?>
<formControlPr xmlns="http://schemas.microsoft.com/office/spreadsheetml/2009/9/main" objectType="CheckBox" fmlaLink="$AK$66" lockText="1" noThreeD="1"/>
</file>

<file path=xl/ctrlProps/ctrlProp153.xml><?xml version="1.0" encoding="utf-8"?>
<formControlPr xmlns="http://schemas.microsoft.com/office/spreadsheetml/2009/9/main" objectType="CheckBox" fmlaLink="$AL$66" lockText="1" noThreeD="1"/>
</file>

<file path=xl/ctrlProps/ctrlProp154.xml><?xml version="1.0" encoding="utf-8"?>
<formControlPr xmlns="http://schemas.microsoft.com/office/spreadsheetml/2009/9/main" objectType="CheckBox" fmlaLink="$AH$44" lockText="1" noThreeD="1"/>
</file>

<file path=xl/ctrlProps/ctrlProp155.xml><?xml version="1.0" encoding="utf-8"?>
<formControlPr xmlns="http://schemas.microsoft.com/office/spreadsheetml/2009/9/main" objectType="CheckBox" fmlaLink="$AI$44" lockText="1" noThreeD="1"/>
</file>

<file path=xl/ctrlProps/ctrlProp156.xml><?xml version="1.0" encoding="utf-8"?>
<formControlPr xmlns="http://schemas.microsoft.com/office/spreadsheetml/2009/9/main" objectType="CheckBox" fmlaLink="$AM$62" lockText="1" noThreeD="1"/>
</file>

<file path=xl/ctrlProps/ctrlProp157.xml><?xml version="1.0" encoding="utf-8"?>
<formControlPr xmlns="http://schemas.microsoft.com/office/spreadsheetml/2009/9/main" objectType="CheckBox" fmlaLink="$AM$64" lockText="1" noThreeD="1"/>
</file>

<file path=xl/ctrlProps/ctrlProp158.xml><?xml version="1.0" encoding="utf-8"?>
<formControlPr xmlns="http://schemas.microsoft.com/office/spreadsheetml/2009/9/main" objectType="CheckBox" fmlaLink="$AM$66" lockText="1" noThreeD="1"/>
</file>

<file path=xl/ctrlProps/ctrlProp159.xml><?xml version="1.0" encoding="utf-8"?>
<formControlPr xmlns="http://schemas.microsoft.com/office/spreadsheetml/2009/9/main" objectType="CheckBox" fmlaLink="$AH$19" lockText="1" noThreeD="1"/>
</file>

<file path=xl/ctrlProps/ctrlProp160.xml><?xml version="1.0" encoding="utf-8"?>
<formControlPr xmlns="http://schemas.microsoft.com/office/spreadsheetml/2009/9/main" objectType="CheckBox" fmlaLink="$AI$19" lockText="1" noThreeD="1"/>
</file>

<file path=xl/ctrlProps/ctrlProp161.xml><?xml version="1.0" encoding="utf-8"?>
<formControlPr xmlns="http://schemas.microsoft.com/office/spreadsheetml/2009/9/main" objectType="CheckBox" fmlaLink="$AH$25" lockText="1" noThreeD="1"/>
</file>

<file path=xl/ctrlProps/ctrlProp162.xml><?xml version="1.0" encoding="utf-8"?>
<formControlPr xmlns="http://schemas.microsoft.com/office/spreadsheetml/2009/9/main" objectType="CheckBox" fmlaLink="$AH$26" lockText="1" noThreeD="1"/>
</file>

<file path=xl/ctrlProps/ctrlProp163.xml><?xml version="1.0" encoding="utf-8"?>
<formControlPr xmlns="http://schemas.microsoft.com/office/spreadsheetml/2009/9/main" objectType="CheckBox" fmlaLink="$AH$21" lockText="1" noThreeD="1"/>
</file>

<file path=xl/ctrlProps/ctrlProp164.xml><?xml version="1.0" encoding="utf-8"?>
<formControlPr xmlns="http://schemas.microsoft.com/office/spreadsheetml/2009/9/main" objectType="CheckBox" fmlaLink="$AH$23" lockText="1" noThreeD="1"/>
</file>

<file path=xl/ctrlProps/ctrlProp165.xml><?xml version="1.0" encoding="utf-8"?>
<formControlPr xmlns="http://schemas.microsoft.com/office/spreadsheetml/2009/9/main" objectType="CheckBox" fmlaLink="$AI$23" lockText="1" noThreeD="1"/>
</file>

<file path=xl/ctrlProps/ctrlProp166.xml><?xml version="1.0" encoding="utf-8"?>
<formControlPr xmlns="http://schemas.microsoft.com/office/spreadsheetml/2009/9/main" objectType="CheckBox" fmlaLink="$AI$21" lockText="1" noThreeD="1"/>
</file>

<file path=xl/ctrlProps/ctrlProp167.xml><?xml version="1.0" encoding="utf-8"?>
<formControlPr xmlns="http://schemas.microsoft.com/office/spreadsheetml/2009/9/main" objectType="CheckBox" fmlaLink="$AH$27" lockText="1" noThreeD="1"/>
</file>

<file path=xl/ctrlProps/ctrlProp168.xml><?xml version="1.0" encoding="utf-8"?>
<formControlPr xmlns="http://schemas.microsoft.com/office/spreadsheetml/2009/9/main" objectType="CheckBox" fmlaLink="$AH$32" lockText="1" noThreeD="1"/>
</file>

<file path=xl/ctrlProps/ctrlProp169.xml><?xml version="1.0" encoding="utf-8"?>
<formControlPr xmlns="http://schemas.microsoft.com/office/spreadsheetml/2009/9/main" objectType="CheckBox" fmlaLink="$AH$33" lockText="1" noThreeD="1"/>
</file>

<file path=xl/ctrlProps/ctrlProp170.xml><?xml version="1.0" encoding="utf-8"?>
<formControlPr xmlns="http://schemas.microsoft.com/office/spreadsheetml/2009/9/main" objectType="CheckBox" fmlaLink="$AH$35" lockText="1" noThreeD="1"/>
</file>

<file path=xl/ctrlProps/ctrlProp171.xml><?xml version="1.0" encoding="utf-8"?>
<formControlPr xmlns="http://schemas.microsoft.com/office/spreadsheetml/2009/9/main" objectType="CheckBox" fmlaLink="$AI$31" lockText="1" noThreeD="1"/>
</file>

<file path=xl/ctrlProps/ctrlProp172.xml><?xml version="1.0" encoding="utf-8"?>
<formControlPr xmlns="http://schemas.microsoft.com/office/spreadsheetml/2009/9/main" objectType="CheckBox" fmlaLink="$AH$31" lockText="1" noThreeD="1"/>
</file>

<file path=xl/ctrlProps/ctrlProp173.xml><?xml version="1.0" encoding="utf-8"?>
<formControlPr xmlns="http://schemas.microsoft.com/office/spreadsheetml/2009/9/main" objectType="CheckBox" fmlaLink="$AH$28" lockText="1" noThreeD="1"/>
</file>

<file path=xl/ctrlProps/ctrlProp174.xml><?xml version="1.0" encoding="utf-8"?>
<formControlPr xmlns="http://schemas.microsoft.com/office/spreadsheetml/2009/9/main" objectType="CheckBox" fmlaLink="$AI$28" lockText="1" noThreeD="1"/>
</file>

<file path=xl/ctrlProps/ctrlProp175.xml><?xml version="1.0" encoding="utf-8"?>
<formControlPr xmlns="http://schemas.microsoft.com/office/spreadsheetml/2009/9/main" objectType="CheckBox" fmlaLink="$AJ$28" lockText="1" noThreeD="1"/>
</file>

<file path=xl/ctrlProps/ctrlProp176.xml><?xml version="1.0" encoding="utf-8"?>
<formControlPr xmlns="http://schemas.microsoft.com/office/spreadsheetml/2009/9/main" objectType="CheckBox" fmlaLink="$AH$29" lockText="1" noThreeD="1"/>
</file>

<file path=xl/ctrlProps/ctrlProp177.xml><?xml version="1.0" encoding="utf-8"?>
<formControlPr xmlns="http://schemas.microsoft.com/office/spreadsheetml/2009/9/main" objectType="CheckBox" fmlaLink="$AI$29" lockText="1" noThreeD="1"/>
</file>

<file path=xl/ctrlProps/ctrlProp178.xml><?xml version="1.0" encoding="utf-8"?>
<formControlPr xmlns="http://schemas.microsoft.com/office/spreadsheetml/2009/9/main" objectType="CheckBox" fmlaLink="$AH$30" lockText="1" noThreeD="1"/>
</file>

<file path=xl/ctrlProps/ctrlProp179.xml><?xml version="1.0" encoding="utf-8"?>
<formControlPr xmlns="http://schemas.microsoft.com/office/spreadsheetml/2009/9/main" objectType="CheckBox" fmlaLink="$AI$30" lockText="1" noThreeD="1"/>
</file>

<file path=xl/ctrlProps/ctrlProp180.xml><?xml version="1.0" encoding="utf-8"?>
<formControlPr xmlns="http://schemas.microsoft.com/office/spreadsheetml/2009/9/main" objectType="CheckBox" fmlaLink="$AJ$30" lockText="1" noThreeD="1"/>
</file>

<file path=xl/ctrlProps/ctrlProp181.xml><?xml version="1.0" encoding="utf-8"?>
<formControlPr xmlns="http://schemas.microsoft.com/office/spreadsheetml/2009/9/main" objectType="CheckBox" fmlaLink="$AH$61" lockText="1" noThreeD="1"/>
</file>

<file path=xl/ctrlProps/ctrlProp182.xml><?xml version="1.0" encoding="utf-8"?>
<formControlPr xmlns="http://schemas.microsoft.com/office/spreadsheetml/2009/9/main" objectType="CheckBox" fmlaLink="$AH$63" lockText="1" noThreeD="1"/>
</file>

<file path=xl/ctrlProps/ctrlProp183.xml><?xml version="1.0" encoding="utf-8"?>
<formControlPr xmlns="http://schemas.microsoft.com/office/spreadsheetml/2009/9/main" objectType="CheckBox" fmlaLink="$AH$65"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fmlaLink="$AH$5" lockText="1" noThreeD="1"/>
</file>

<file path=xl/ctrlProps/ctrlProp203.xml><?xml version="1.0" encoding="utf-8"?>
<formControlPr xmlns="http://schemas.microsoft.com/office/spreadsheetml/2009/9/main" objectType="CheckBox" fmlaLink="$AI$5" lockText="1" noThreeD="1"/>
</file>

<file path=xl/ctrlProps/ctrlProp204.xml><?xml version="1.0" encoding="utf-8"?>
<formControlPr xmlns="http://schemas.microsoft.com/office/spreadsheetml/2009/9/main" objectType="CheckBox" fmlaLink="$AJ$14" lockText="1" noThreeD="1"/>
</file>

<file path=xl/ctrlProps/ctrlProp205.xml><?xml version="1.0" encoding="utf-8"?>
<formControlPr xmlns="http://schemas.microsoft.com/office/spreadsheetml/2009/9/main" objectType="CheckBox" fmlaLink="$AH$15" lockText="1" noThreeD="1"/>
</file>

<file path=xl/ctrlProps/ctrlProp206.xml><?xml version="1.0" encoding="utf-8"?>
<formControlPr xmlns="http://schemas.microsoft.com/office/spreadsheetml/2009/9/main" objectType="CheckBox" fmlaLink="$AI$14" lockText="1" noThreeD="1"/>
</file>

<file path=xl/ctrlProps/ctrlProp207.xml><?xml version="1.0" encoding="utf-8"?>
<formControlPr xmlns="http://schemas.microsoft.com/office/spreadsheetml/2009/9/main" objectType="CheckBox" fmlaLink="$AI$15" lockText="1" noThreeD="1"/>
</file>

<file path=xl/ctrlProps/ctrlProp208.xml><?xml version="1.0" encoding="utf-8"?>
<formControlPr xmlns="http://schemas.microsoft.com/office/spreadsheetml/2009/9/main" objectType="CheckBox" fmlaLink="$AI$52" lockText="1" noThreeD="1"/>
</file>

<file path=xl/ctrlProps/ctrlProp209.xml><?xml version="1.0" encoding="utf-8"?>
<formControlPr xmlns="http://schemas.microsoft.com/office/spreadsheetml/2009/9/main" objectType="CheckBox" fmlaLink="$AH$14" lockText="1" noThreeD="1"/>
</file>

<file path=xl/ctrlProps/ctrlProp210.xml><?xml version="1.0" encoding="utf-8"?>
<formControlPr xmlns="http://schemas.microsoft.com/office/spreadsheetml/2009/9/main" objectType="CheckBox" fmlaLink="$AH$42" lockText="1" noThreeD="1"/>
</file>

<file path=xl/ctrlProps/ctrlProp211.xml><?xml version="1.0" encoding="utf-8"?>
<formControlPr xmlns="http://schemas.microsoft.com/office/spreadsheetml/2009/9/main" objectType="CheckBox" fmlaLink="$AI$51" lockText="1" noThreeD="1"/>
</file>

<file path=xl/ctrlProps/ctrlProp212.xml><?xml version="1.0" encoding="utf-8"?>
<formControlPr xmlns="http://schemas.microsoft.com/office/spreadsheetml/2009/9/main" objectType="CheckBox" fmlaLink="$AI$42" lockText="1" noThreeD="1"/>
</file>

<file path=xl/ctrlProps/ctrlProp213.xml><?xml version="1.0" encoding="utf-8"?>
<formControlPr xmlns="http://schemas.microsoft.com/office/spreadsheetml/2009/9/main" objectType="CheckBox" fmlaLink="$AH$44" lockText="1" noThreeD="1"/>
</file>

<file path=xl/ctrlProps/ctrlProp214.xml><?xml version="1.0" encoding="utf-8"?>
<formControlPr xmlns="http://schemas.microsoft.com/office/spreadsheetml/2009/9/main" objectType="CheckBox" fmlaLink="$AI$48" lockText="1" noThreeD="1"/>
</file>

<file path=xl/ctrlProps/ctrlProp215.xml><?xml version="1.0" encoding="utf-8"?>
<formControlPr xmlns="http://schemas.microsoft.com/office/spreadsheetml/2009/9/main" objectType="CheckBox" fmlaLink="$AI$44" lockText="1" noThreeD="1"/>
</file>

<file path=xl/ctrlProps/ctrlProp216.xml><?xml version="1.0" encoding="utf-8"?>
<formControlPr xmlns="http://schemas.microsoft.com/office/spreadsheetml/2009/9/main" objectType="CheckBox" fmlaLink="$AH$46" lockText="1" noThreeD="1"/>
</file>

<file path=xl/ctrlProps/ctrlProp217.xml><?xml version="1.0" encoding="utf-8"?>
<formControlPr xmlns="http://schemas.microsoft.com/office/spreadsheetml/2009/9/main" objectType="CheckBox" fmlaLink="$AI$46" lockText="1" noThreeD="1"/>
</file>

<file path=xl/ctrlProps/ctrlProp218.xml><?xml version="1.0" encoding="utf-8"?>
<formControlPr xmlns="http://schemas.microsoft.com/office/spreadsheetml/2009/9/main" objectType="CheckBox" fmlaLink="$AH$51" lockText="1" noThreeD="1"/>
</file>

<file path=xl/ctrlProps/ctrlProp219.xml><?xml version="1.0" encoding="utf-8"?>
<formControlPr xmlns="http://schemas.microsoft.com/office/spreadsheetml/2009/9/main" objectType="CheckBox" fmlaLink="$AI$49" lockText="1" noThreeD="1"/>
</file>

<file path=xl/ctrlProps/ctrlProp220.xml><?xml version="1.0" encoding="utf-8"?>
<formControlPr xmlns="http://schemas.microsoft.com/office/spreadsheetml/2009/9/main" objectType="CheckBox" fmlaLink="$AH$49" lockText="1" noThreeD="1"/>
</file>

<file path=xl/ctrlProps/ctrlProp221.xml><?xml version="1.0" encoding="utf-8"?>
<formControlPr xmlns="http://schemas.microsoft.com/office/spreadsheetml/2009/9/main" objectType="CheckBox" fmlaLink="$AI$47" lockText="1" noThreeD="1"/>
</file>

<file path=xl/ctrlProps/ctrlProp222.xml><?xml version="1.0" encoding="utf-8"?>
<formControlPr xmlns="http://schemas.microsoft.com/office/spreadsheetml/2009/9/main" objectType="CheckBox" fmlaLink="$AH$47" lockText="1" noThreeD="1"/>
</file>

<file path=xl/ctrlProps/ctrlProp223.xml><?xml version="1.0" encoding="utf-8"?>
<formControlPr xmlns="http://schemas.microsoft.com/office/spreadsheetml/2009/9/main" objectType="CheckBox" fmlaLink="$AI$45" lockText="1" noThreeD="1"/>
</file>

<file path=xl/ctrlProps/ctrlProp224.xml><?xml version="1.0" encoding="utf-8"?>
<formControlPr xmlns="http://schemas.microsoft.com/office/spreadsheetml/2009/9/main" objectType="CheckBox" fmlaLink="$AH$45" lockText="1" noThreeD="1"/>
</file>

<file path=xl/ctrlProps/ctrlProp225.xml><?xml version="1.0" encoding="utf-8"?>
<formControlPr xmlns="http://schemas.microsoft.com/office/spreadsheetml/2009/9/main" objectType="CheckBox" fmlaLink="$AI$43" lockText="1" noThreeD="1"/>
</file>

<file path=xl/ctrlProps/ctrlProp226.xml><?xml version="1.0" encoding="utf-8"?>
<formControlPr xmlns="http://schemas.microsoft.com/office/spreadsheetml/2009/9/main" objectType="CheckBox" fmlaLink="$AH$48" lockText="1" noThreeD="1"/>
</file>

<file path=xl/ctrlProps/ctrlProp227.xml><?xml version="1.0" encoding="utf-8"?>
<formControlPr xmlns="http://schemas.microsoft.com/office/spreadsheetml/2009/9/main" objectType="CheckBox" fmlaLink="$AH$50" lockText="1" noThreeD="1"/>
</file>

<file path=xl/ctrlProps/ctrlProp228.xml><?xml version="1.0" encoding="utf-8"?>
<formControlPr xmlns="http://schemas.microsoft.com/office/spreadsheetml/2009/9/main" objectType="CheckBox" fmlaLink="$AI$50" lockText="1" noThreeD="1"/>
</file>

<file path=xl/ctrlProps/ctrlProp229.xml><?xml version="1.0" encoding="utf-8"?>
<formControlPr xmlns="http://schemas.microsoft.com/office/spreadsheetml/2009/9/main" objectType="CheckBox" fmlaLink="$AH$52" lockText="1" noThreeD="1"/>
</file>

<file path=xl/ctrlProps/ctrlProp230.xml><?xml version="1.0" encoding="utf-8"?>
<formControlPr xmlns="http://schemas.microsoft.com/office/spreadsheetml/2009/9/main" objectType="CheckBox" fmlaLink="$AH$55" lockText="1" noThreeD="1"/>
</file>

<file path=xl/ctrlProps/ctrlProp231.xml><?xml version="1.0" encoding="utf-8"?>
<formControlPr xmlns="http://schemas.microsoft.com/office/spreadsheetml/2009/9/main" objectType="CheckBox" fmlaLink="$AI$53" lockText="1" noThreeD="1"/>
</file>

<file path=xl/ctrlProps/ctrlProp232.xml><?xml version="1.0" encoding="utf-8"?>
<formControlPr xmlns="http://schemas.microsoft.com/office/spreadsheetml/2009/9/main" objectType="CheckBox" fmlaLink="$AH$53" lockText="1" noThreeD="1"/>
</file>

<file path=xl/ctrlProps/ctrlProp233.xml><?xml version="1.0" encoding="utf-8"?>
<formControlPr xmlns="http://schemas.microsoft.com/office/spreadsheetml/2009/9/main" objectType="CheckBox" fmlaLink="$AH$8" lockText="1" noThreeD="1"/>
</file>

<file path=xl/ctrlProps/ctrlProp234.xml><?xml version="1.0" encoding="utf-8"?>
<formControlPr xmlns="http://schemas.microsoft.com/office/spreadsheetml/2009/9/main" objectType="CheckBox" fmlaLink="$AI$8" lockText="1" noThreeD="1"/>
</file>

<file path=xl/ctrlProps/ctrlProp235.xml><?xml version="1.0" encoding="utf-8"?>
<formControlPr xmlns="http://schemas.microsoft.com/office/spreadsheetml/2009/9/main" objectType="CheckBox" fmlaLink="$AJ$8" lockText="1" noThreeD="1"/>
</file>

<file path=xl/ctrlProps/ctrlProp236.xml><?xml version="1.0" encoding="utf-8"?>
<formControlPr xmlns="http://schemas.microsoft.com/office/spreadsheetml/2009/9/main" objectType="CheckBox" fmlaLink="$AK$8" lockText="1" noThreeD="1"/>
</file>

<file path=xl/ctrlProps/ctrlProp237.xml><?xml version="1.0" encoding="utf-8"?>
<formControlPr xmlns="http://schemas.microsoft.com/office/spreadsheetml/2009/9/main" objectType="CheckBox" fmlaLink="$AL$8" lockText="1" noThreeD="1"/>
</file>

<file path=xl/ctrlProps/ctrlProp238.xml><?xml version="1.0" encoding="utf-8"?>
<formControlPr xmlns="http://schemas.microsoft.com/office/spreadsheetml/2009/9/main" objectType="CheckBox" fmlaLink="$AM$8" lockText="1" noThreeD="1"/>
</file>

<file path=xl/ctrlProps/ctrlProp239.xml><?xml version="1.0" encoding="utf-8"?>
<formControlPr xmlns="http://schemas.microsoft.com/office/spreadsheetml/2009/9/main" objectType="CheckBox" fmlaLink="$AH$9" lockText="1" noThreeD="1"/>
</file>

<file path=xl/ctrlProps/ctrlProp240.xml><?xml version="1.0" encoding="utf-8"?>
<formControlPr xmlns="http://schemas.microsoft.com/office/spreadsheetml/2009/9/main" objectType="CheckBox" fmlaLink="$AH$43" lockText="1" noThreeD="1"/>
</file>

<file path=xl/ctrlProps/ctrlProp241.xml><?xml version="1.0" encoding="utf-8"?>
<formControlPr xmlns="http://schemas.microsoft.com/office/spreadsheetml/2009/9/main" objectType="CheckBox" fmlaLink="$AH$54" lockText="1" noThreeD="1"/>
</file>

<file path=xl/ctrlProps/ctrlProp242.xml><?xml version="1.0" encoding="utf-8"?>
<formControlPr xmlns="http://schemas.microsoft.com/office/spreadsheetml/2009/9/main" objectType="CheckBox" fmlaLink="$AH$10" lockText="1" noThreeD="1"/>
</file>

<file path=xl/ctrlProps/ctrlProp243.xml><?xml version="1.0" encoding="utf-8"?>
<formControlPr xmlns="http://schemas.microsoft.com/office/spreadsheetml/2009/9/main" objectType="CheckBox" fmlaLink="$AI$10" lockText="1" noThreeD="1"/>
</file>

<file path=xl/ctrlProps/ctrlProp244.xml><?xml version="1.0" encoding="utf-8"?>
<formControlPr xmlns="http://schemas.microsoft.com/office/spreadsheetml/2009/9/main" objectType="CheckBox" fmlaLink="$AH$11" lockText="1" noThreeD="1"/>
</file>

<file path=xl/ctrlProps/ctrlProp245.xml><?xml version="1.0" encoding="utf-8"?>
<formControlPr xmlns="http://schemas.microsoft.com/office/spreadsheetml/2009/9/main" objectType="CheckBox" fmlaLink="$AI$11" lockText="1" noThreeD="1"/>
</file>

<file path=xl/ctrlProps/ctrlProp246.xml><?xml version="1.0" encoding="utf-8"?>
<formControlPr xmlns="http://schemas.microsoft.com/office/spreadsheetml/2009/9/main" objectType="CheckBox" fmlaLink="$AJ$7" lockText="1" noThreeD="1"/>
</file>

<file path=xl/ctrlProps/ctrlProp247.xml><?xml version="1.0" encoding="utf-8"?>
<formControlPr xmlns="http://schemas.microsoft.com/office/spreadsheetml/2009/9/main" objectType="CheckBox" fmlaLink="$AI$7" lockText="1" noThreeD="1"/>
</file>

<file path=xl/ctrlProps/ctrlProp248.xml><?xml version="1.0" encoding="utf-8"?>
<formControlPr xmlns="http://schemas.microsoft.com/office/spreadsheetml/2009/9/main" objectType="CheckBox" fmlaLink="$AH$7" lockText="1" noThreeD="1"/>
</file>

<file path=xl/ctrlProps/ctrlProp249.xml><?xml version="1.0" encoding="utf-8"?>
<formControlPr xmlns="http://schemas.microsoft.com/office/spreadsheetml/2009/9/main" objectType="CheckBox" fmlaLink="$AH$19" lockText="1" noThreeD="1"/>
</file>

<file path=xl/ctrlProps/ctrlProp250.xml><?xml version="1.0" encoding="utf-8"?>
<formControlPr xmlns="http://schemas.microsoft.com/office/spreadsheetml/2009/9/main" objectType="CheckBox" fmlaLink="$AI$19" lockText="1" noThreeD="1"/>
</file>

<file path=xl/ctrlProps/ctrlProp251.xml><?xml version="1.0" encoding="utf-8"?>
<formControlPr xmlns="http://schemas.microsoft.com/office/spreadsheetml/2009/9/main" objectType="CheckBox" fmlaLink="$AH$21" lockText="1" noThreeD="1"/>
</file>

<file path=xl/ctrlProps/ctrlProp252.xml><?xml version="1.0" encoding="utf-8"?>
<formControlPr xmlns="http://schemas.microsoft.com/office/spreadsheetml/2009/9/main" objectType="CheckBox" fmlaLink="$AH$23" lockText="1" noThreeD="1"/>
</file>

<file path=xl/ctrlProps/ctrlProp253.xml><?xml version="1.0" encoding="utf-8"?>
<formControlPr xmlns="http://schemas.microsoft.com/office/spreadsheetml/2009/9/main" objectType="CheckBox" fmlaLink="$AI$23" lockText="1" noThreeD="1"/>
</file>

<file path=xl/ctrlProps/ctrlProp254.xml><?xml version="1.0" encoding="utf-8"?>
<formControlPr xmlns="http://schemas.microsoft.com/office/spreadsheetml/2009/9/main" objectType="CheckBox" fmlaLink="$AI$21" lockText="1" noThreeD="1"/>
</file>

<file path=xl/ctrlProps/ctrlProp255.xml><?xml version="1.0" encoding="utf-8"?>
<formControlPr xmlns="http://schemas.microsoft.com/office/spreadsheetml/2009/9/main" objectType="CheckBox" fmlaLink="$AH$27" lockText="1" noThreeD="1"/>
</file>

<file path=xl/ctrlProps/ctrlProp256.xml><?xml version="1.0" encoding="utf-8"?>
<formControlPr xmlns="http://schemas.microsoft.com/office/spreadsheetml/2009/9/main" objectType="CheckBox" fmlaLink="$AH$28" lockText="1" noThreeD="1"/>
</file>

<file path=xl/ctrlProps/ctrlProp257.xml><?xml version="1.0" encoding="utf-8"?>
<formControlPr xmlns="http://schemas.microsoft.com/office/spreadsheetml/2009/9/main" objectType="CheckBox" fmlaLink="$AH$29" lockText="1" noThreeD="1"/>
</file>

<file path=xl/ctrlProps/ctrlProp258.xml><?xml version="1.0" encoding="utf-8"?>
<formControlPr xmlns="http://schemas.microsoft.com/office/spreadsheetml/2009/9/main" objectType="CheckBox" fmlaLink="$AH$34" lockText="1" noThreeD="1"/>
</file>

<file path=xl/ctrlProps/ctrlProp259.xml><?xml version="1.0" encoding="utf-8"?>
<formControlPr xmlns="http://schemas.microsoft.com/office/spreadsheetml/2009/9/main" objectType="CheckBox" fmlaLink="$AI$33" lockText="1" noThreeD="1"/>
</file>

<file path=xl/ctrlProps/ctrlProp260.xml><?xml version="1.0" encoding="utf-8"?>
<formControlPr xmlns="http://schemas.microsoft.com/office/spreadsheetml/2009/9/main" objectType="CheckBox" fmlaLink="$AH$33" lockText="1" noThreeD="1"/>
</file>

<file path=xl/ctrlProps/ctrlProp261.xml><?xml version="1.0" encoding="utf-8"?>
<formControlPr xmlns="http://schemas.microsoft.com/office/spreadsheetml/2009/9/main" objectType="CheckBox" fmlaLink="$AH$30" lockText="1" noThreeD="1"/>
</file>

<file path=xl/ctrlProps/ctrlProp262.xml><?xml version="1.0" encoding="utf-8"?>
<formControlPr xmlns="http://schemas.microsoft.com/office/spreadsheetml/2009/9/main" objectType="CheckBox" fmlaLink="$AI$30" lockText="1" noThreeD="1"/>
</file>

<file path=xl/ctrlProps/ctrlProp263.xml><?xml version="1.0" encoding="utf-8"?>
<formControlPr xmlns="http://schemas.microsoft.com/office/spreadsheetml/2009/9/main" objectType="CheckBox" fmlaLink="$AJ$30" lockText="1" noThreeD="1"/>
</file>

<file path=xl/ctrlProps/ctrlProp264.xml><?xml version="1.0" encoding="utf-8"?>
<formControlPr xmlns="http://schemas.microsoft.com/office/spreadsheetml/2009/9/main" objectType="CheckBox" fmlaLink="$AH$31" lockText="1" noThreeD="1"/>
</file>

<file path=xl/ctrlProps/ctrlProp265.xml><?xml version="1.0" encoding="utf-8"?>
<formControlPr xmlns="http://schemas.microsoft.com/office/spreadsheetml/2009/9/main" objectType="CheckBox" fmlaLink="$AI$31" lockText="1" noThreeD="1"/>
</file>

<file path=xl/ctrlProps/ctrlProp266.xml><?xml version="1.0" encoding="utf-8"?>
<formControlPr xmlns="http://schemas.microsoft.com/office/spreadsheetml/2009/9/main" objectType="CheckBox" fmlaLink="$AH$32" lockText="1" noThreeD="1"/>
</file>

<file path=xl/ctrlProps/ctrlProp267.xml><?xml version="1.0" encoding="utf-8"?>
<formControlPr xmlns="http://schemas.microsoft.com/office/spreadsheetml/2009/9/main" objectType="CheckBox" fmlaLink="$AI$32" lockText="1" noThreeD="1"/>
</file>

<file path=xl/ctrlProps/ctrlProp268.xml><?xml version="1.0" encoding="utf-8"?>
<formControlPr xmlns="http://schemas.microsoft.com/office/spreadsheetml/2009/9/main" objectType="CheckBox" fmlaLink="$AJ$32" lockText="1" noThreeD="1"/>
</file>

<file path=xl/ctrlProps/ctrlProp269.xml><?xml version="1.0" encoding="utf-8"?>
<formControlPr xmlns="http://schemas.microsoft.com/office/spreadsheetml/2009/9/main" objectType="CheckBox" fmlaLink="$AH$64" lockText="1" noThreeD="1"/>
</file>

<file path=xl/ctrlProps/ctrlProp270.xml><?xml version="1.0" encoding="utf-8"?>
<formControlPr xmlns="http://schemas.microsoft.com/office/spreadsheetml/2009/9/main" objectType="CheckBox" fmlaLink="$AI$64" lockText="1" noThreeD="1"/>
</file>

<file path=xl/ctrlProps/ctrlProp271.xml><?xml version="1.0" encoding="utf-8"?>
<formControlPr xmlns="http://schemas.microsoft.com/office/spreadsheetml/2009/9/main" objectType="CheckBox" fmlaLink="$AJ$64" lockText="1" noThreeD="1"/>
</file>

<file path=xl/ctrlProps/ctrlProp272.xml><?xml version="1.0" encoding="utf-8"?>
<formControlPr xmlns="http://schemas.microsoft.com/office/spreadsheetml/2009/9/main" objectType="CheckBox" fmlaLink="$AK$64" lockText="1" noThreeD="1"/>
</file>

<file path=xl/ctrlProps/ctrlProp273.xml><?xml version="1.0" encoding="utf-8"?>
<formControlPr xmlns="http://schemas.microsoft.com/office/spreadsheetml/2009/9/main" objectType="CheckBox" fmlaLink="$AL$64" lockText="1" noThreeD="1"/>
</file>

<file path=xl/ctrlProps/ctrlProp274.xml><?xml version="1.0" encoding="utf-8"?>
<formControlPr xmlns="http://schemas.microsoft.com/office/spreadsheetml/2009/9/main" objectType="CheckBox" fmlaLink="$AH$66" lockText="1" noThreeD="1"/>
</file>

<file path=xl/ctrlProps/ctrlProp275.xml><?xml version="1.0" encoding="utf-8"?>
<formControlPr xmlns="http://schemas.microsoft.com/office/spreadsheetml/2009/9/main" objectType="CheckBox" fmlaLink="$AJ$66" lockText="1" noThreeD="1"/>
</file>

<file path=xl/ctrlProps/ctrlProp276.xml><?xml version="1.0" encoding="utf-8"?>
<formControlPr xmlns="http://schemas.microsoft.com/office/spreadsheetml/2009/9/main" objectType="CheckBox" fmlaLink="$AK$66" lockText="1" noThreeD="1"/>
</file>

<file path=xl/ctrlProps/ctrlProp277.xml><?xml version="1.0" encoding="utf-8"?>
<formControlPr xmlns="http://schemas.microsoft.com/office/spreadsheetml/2009/9/main" objectType="CheckBox" fmlaLink="$AL$66" lockText="1" noThreeD="1"/>
</file>

<file path=xl/ctrlProps/ctrlProp278.xml><?xml version="1.0" encoding="utf-8"?>
<formControlPr xmlns="http://schemas.microsoft.com/office/spreadsheetml/2009/9/main" objectType="CheckBox" fmlaLink="$AI$66" lockText="1" noThreeD="1"/>
</file>

<file path=xl/ctrlProps/ctrlProp279.xml><?xml version="1.0" encoding="utf-8"?>
<formControlPr xmlns="http://schemas.microsoft.com/office/spreadsheetml/2009/9/main" objectType="CheckBox" fmlaLink="$AH$68" lockText="1" noThreeD="1"/>
</file>

<file path=xl/ctrlProps/ctrlProp280.xml><?xml version="1.0" encoding="utf-8"?>
<formControlPr xmlns="http://schemas.microsoft.com/office/spreadsheetml/2009/9/main" objectType="CheckBox" fmlaLink="$AI$68" lockText="1" noThreeD="1"/>
</file>

<file path=xl/ctrlProps/ctrlProp281.xml><?xml version="1.0" encoding="utf-8"?>
<formControlPr xmlns="http://schemas.microsoft.com/office/spreadsheetml/2009/9/main" objectType="CheckBox" fmlaLink="$AJ$68" lockText="1" noThreeD="1"/>
</file>

<file path=xl/ctrlProps/ctrlProp282.xml><?xml version="1.0" encoding="utf-8"?>
<formControlPr xmlns="http://schemas.microsoft.com/office/spreadsheetml/2009/9/main" objectType="CheckBox" fmlaLink="$AK$68" lockText="1" noThreeD="1"/>
</file>

<file path=xl/ctrlProps/ctrlProp283.xml><?xml version="1.0" encoding="utf-8"?>
<formControlPr xmlns="http://schemas.microsoft.com/office/spreadsheetml/2009/9/main" objectType="CheckBox" fmlaLink="$AL$68" lockText="1" noThreeD="1"/>
</file>

<file path=xl/ctrlProps/ctrlProp284.xml><?xml version="1.0" encoding="utf-8"?>
<formControlPr xmlns="http://schemas.microsoft.com/office/spreadsheetml/2009/9/main" objectType="CheckBox" fmlaLink="$AM$64" lockText="1" noThreeD="1"/>
</file>

<file path=xl/ctrlProps/ctrlProp285.xml><?xml version="1.0" encoding="utf-8"?>
<formControlPr xmlns="http://schemas.microsoft.com/office/spreadsheetml/2009/9/main" objectType="CheckBox" fmlaLink="$AM$66" lockText="1" noThreeD="1"/>
</file>

<file path=xl/ctrlProps/ctrlProp286.xml><?xml version="1.0" encoding="utf-8"?>
<formControlPr xmlns="http://schemas.microsoft.com/office/spreadsheetml/2009/9/main" objectType="CheckBox" fmlaLink="$AM$68" lockText="1" noThreeD="1"/>
</file>

<file path=xl/ctrlProps/ctrlProp287.xml><?xml version="1.0" encoding="utf-8"?>
<formControlPr xmlns="http://schemas.microsoft.com/office/spreadsheetml/2009/9/main" objectType="CheckBox" fmlaLink="$AH$63" lockText="1" noThreeD="1"/>
</file>

<file path=xl/ctrlProps/ctrlProp288.xml><?xml version="1.0" encoding="utf-8"?>
<formControlPr xmlns="http://schemas.microsoft.com/office/spreadsheetml/2009/9/main" objectType="CheckBox" fmlaLink="$AH$65" lockText="1" noThreeD="1"/>
</file>

<file path=xl/ctrlProps/ctrlProp289.xml><?xml version="1.0" encoding="utf-8"?>
<formControlPr xmlns="http://schemas.microsoft.com/office/spreadsheetml/2009/9/main" objectType="CheckBox" fmlaLink="$AH$67" lockText="1" noThreeD="1"/>
</file>

<file path=xl/ctrlProps/ctrlProp290.xml><?xml version="1.0" encoding="utf-8"?>
<formControlPr xmlns="http://schemas.microsoft.com/office/spreadsheetml/2009/9/main" objectType="CheckBox" fmlaLink="$AJ$31"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705150</xdr:colOff>
      <xdr:row>22</xdr:row>
      <xdr:rowOff>10816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15083" t="9508" r="18438" b="12359"/>
        <a:stretch/>
      </xdr:blipFill>
      <xdr:spPr>
        <a:xfrm>
          <a:off x="123825" y="0"/>
          <a:ext cx="5220000" cy="3449341"/>
        </a:xfrm>
        <a:prstGeom prst="rect">
          <a:avLst/>
        </a:prstGeom>
      </xdr:spPr>
    </xdr:pic>
    <xdr:clientData/>
  </xdr:twoCellAnchor>
  <xdr:twoCellAnchor editAs="oneCell">
    <xdr:from>
      <xdr:col>8</xdr:col>
      <xdr:colOff>0</xdr:colOff>
      <xdr:row>2</xdr:row>
      <xdr:rowOff>1</xdr:rowOff>
    </xdr:from>
    <xdr:to>
      <xdr:col>14</xdr:col>
      <xdr:colOff>705150</xdr:colOff>
      <xdr:row>17</xdr:row>
      <xdr:rowOff>142876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b="7178"/>
        <a:stretch/>
      </xdr:blipFill>
      <xdr:spPr>
        <a:xfrm>
          <a:off x="5391150" y="352426"/>
          <a:ext cx="5220000" cy="2724150"/>
        </a:xfrm>
        <a:prstGeom prst="rect">
          <a:avLst/>
        </a:prstGeom>
      </xdr:spPr>
    </xdr:pic>
    <xdr:clientData/>
  </xdr:twoCellAnchor>
  <xdr:twoCellAnchor>
    <xdr:from>
      <xdr:col>7</xdr:col>
      <xdr:colOff>742950</xdr:colOff>
      <xdr:row>2</xdr:row>
      <xdr:rowOff>85725</xdr:rowOff>
    </xdr:from>
    <xdr:to>
      <xdr:col>13</xdr:col>
      <xdr:colOff>38100</xdr:colOff>
      <xdr:row>3</xdr:row>
      <xdr:rowOff>66675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bwMode="auto">
        <a:xfrm>
          <a:off x="5381625" y="85725"/>
          <a:ext cx="3810000" cy="161925"/>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7</xdr:col>
      <xdr:colOff>371474</xdr:colOff>
      <xdr:row>10</xdr:row>
      <xdr:rowOff>76200</xdr:rowOff>
    </xdr:from>
    <xdr:to>
      <xdr:col>8</xdr:col>
      <xdr:colOff>338999</xdr:colOff>
      <xdr:row>12</xdr:row>
      <xdr:rowOff>93300</xdr:rowOff>
    </xdr:to>
    <xdr:sp macro="" textlink="">
      <xdr:nvSpPr>
        <xdr:cNvPr id="3" name="矢印: 右 2">
          <a:extLst>
            <a:ext uri="{FF2B5EF4-FFF2-40B4-BE49-F238E27FC236}">
              <a16:creationId xmlns:a16="http://schemas.microsoft.com/office/drawing/2014/main" id="{00000000-0008-0000-0200-000003000000}"/>
            </a:ext>
          </a:extLst>
        </xdr:cNvPr>
        <xdr:cNvSpPr/>
      </xdr:nvSpPr>
      <xdr:spPr bwMode="auto">
        <a:xfrm>
          <a:off x="5010149" y="1809750"/>
          <a:ext cx="720000" cy="360000"/>
        </a:xfrm>
        <a:prstGeom prst="rightArrow">
          <a:avLst>
            <a:gd name="adj1" fmla="val 50000"/>
            <a:gd name="adj2" fmla="val 113500"/>
          </a:avLst>
        </a:prstGeom>
        <a:solidFill>
          <a:schemeClr val="tx1"/>
        </a:solidFill>
        <a:ln w="9525">
          <a:solidFill>
            <a:sysClr val="windowText" lastClr="000000"/>
          </a:solidFill>
          <a:round/>
          <a:headEnd/>
          <a:tailEnd/>
        </a:ln>
      </xdr:spPr>
      <xdr:txBody>
        <a:bodyPr rtlCol="0" anchor="ctr"/>
        <a:lstStyle/>
        <a:p>
          <a:pPr algn="l"/>
          <a:endParaRPr kumimoji="1" lang="ja-JP" altLang="en-US" sz="1100"/>
        </a:p>
      </xdr:txBody>
    </xdr:sp>
    <xdr:clientData/>
  </xdr:twoCellAnchor>
  <xdr:twoCellAnchor>
    <xdr:from>
      <xdr:col>11</xdr:col>
      <xdr:colOff>523875</xdr:colOff>
      <xdr:row>5</xdr:row>
      <xdr:rowOff>123825</xdr:rowOff>
    </xdr:from>
    <xdr:to>
      <xdr:col>14</xdr:col>
      <xdr:colOff>571500</xdr:colOff>
      <xdr:row>7</xdr:row>
      <xdr:rowOff>123825</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bwMode="auto">
        <a:xfrm>
          <a:off x="8172450" y="1000125"/>
          <a:ext cx="2305050" cy="342900"/>
        </a:xfrm>
        <a:prstGeom prst="borderCallout2">
          <a:avLst>
            <a:gd name="adj1" fmla="val 50232"/>
            <a:gd name="adj2" fmla="val -595"/>
            <a:gd name="adj3" fmla="val 50232"/>
            <a:gd name="adj4" fmla="val -15477"/>
            <a:gd name="adj5" fmla="val -120834"/>
            <a:gd name="adj6" fmla="val -38929"/>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②この枠内を全てコピーする</a:t>
          </a:r>
        </a:p>
      </xdr:txBody>
    </xdr:sp>
    <xdr:clientData/>
  </xdr:twoCellAnchor>
  <xdr:twoCellAnchor>
    <xdr:from>
      <xdr:col>11</xdr:col>
      <xdr:colOff>742950</xdr:colOff>
      <xdr:row>10</xdr:row>
      <xdr:rowOff>161925</xdr:rowOff>
    </xdr:from>
    <xdr:to>
      <xdr:col>12</xdr:col>
      <xdr:colOff>276225</xdr:colOff>
      <xdr:row>12</xdr:row>
      <xdr:rowOff>66675</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8391525" y="1895475"/>
          <a:ext cx="2857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9</xdr:col>
      <xdr:colOff>533400</xdr:colOff>
      <xdr:row>15</xdr:row>
      <xdr:rowOff>9525</xdr:rowOff>
    </xdr:from>
    <xdr:to>
      <xdr:col>12</xdr:col>
      <xdr:colOff>66675</xdr:colOff>
      <xdr:row>17</xdr:row>
      <xdr:rowOff>161925</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bwMode="auto">
        <a:xfrm>
          <a:off x="6677025" y="2600325"/>
          <a:ext cx="1790700" cy="495300"/>
        </a:xfrm>
        <a:prstGeom prst="borderCallout2">
          <a:avLst>
            <a:gd name="adj1" fmla="val 52155"/>
            <a:gd name="adj2" fmla="val 99964"/>
            <a:gd name="adj3" fmla="val 50232"/>
            <a:gd name="adj4" fmla="val 121609"/>
            <a:gd name="adj5" fmla="val -91988"/>
            <a:gd name="adj6" fmla="val 113026"/>
          </a:avLst>
        </a:prstGeom>
        <a:solidFill>
          <a:srgbClr val="FFFFFF">
            <a:alpha val="60000"/>
          </a:srgbClr>
        </a:solidFill>
        <a:ln w="22225" cmpd="tri">
          <a:solidFill>
            <a:srgbClr val="FF0000"/>
          </a:solidFill>
          <a:prstDash val="solid"/>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①地図の中心（</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100">
              <a:latin typeface="UD デジタル 教科書体 N-R" panose="02020400000000000000" pitchFamily="17" charset="-128"/>
              <a:ea typeface="UD デジタル 教科書体 N-R" panose="02020400000000000000" pitchFamily="17" charset="-128"/>
            </a:rPr>
            <a:t>）を</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工事場所に合わせる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42</xdr:row>
          <xdr:rowOff>180975</xdr:rowOff>
        </xdr:from>
        <xdr:to>
          <xdr:col>2</xdr:col>
          <xdr:colOff>9525</xdr:colOff>
          <xdr:row>49</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180975</xdr:rowOff>
        </xdr:from>
        <xdr:to>
          <xdr:col>2</xdr:col>
          <xdr:colOff>19050</xdr:colOff>
          <xdr:row>51</xdr:row>
          <xdr:rowOff>180975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76200</xdr:rowOff>
        </xdr:from>
        <xdr:to>
          <xdr:col>1</xdr:col>
          <xdr:colOff>219075</xdr:colOff>
          <xdr:row>68</xdr:row>
          <xdr:rowOff>123825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85725</xdr:rowOff>
        </xdr:from>
        <xdr:to>
          <xdr:col>1</xdr:col>
          <xdr:colOff>219075</xdr:colOff>
          <xdr:row>74</xdr:row>
          <xdr:rowOff>133350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00000000-0008-0000-0300-000002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42</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180975</xdr:rowOff>
        </xdr:from>
        <xdr:to>
          <xdr:col>2</xdr:col>
          <xdr:colOff>19050</xdr:colOff>
          <xdr:row>50</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8" name="図 7">
          <a:extLst>
            <a:ext uri="{FF2B5EF4-FFF2-40B4-BE49-F238E27FC236}">
              <a16:creationId xmlns:a16="http://schemas.microsoft.com/office/drawing/2014/main" id="{00000000-0008-0000-0400-000008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476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41</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4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4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190500</xdr:colOff>
      <xdr:row>45</xdr:row>
      <xdr:rowOff>19050</xdr:rowOff>
    </xdr:from>
    <xdr:to>
      <xdr:col>23</xdr:col>
      <xdr:colOff>152400</xdr:colOff>
      <xdr:row>49</xdr:row>
      <xdr:rowOff>9525</xdr:rowOff>
    </xdr:to>
    <xdr:sp macro="" textlink="">
      <xdr:nvSpPr>
        <xdr:cNvPr id="13465" name="AutoShape 1">
          <a:extLst>
            <a:ext uri="{FF2B5EF4-FFF2-40B4-BE49-F238E27FC236}">
              <a16:creationId xmlns:a16="http://schemas.microsoft.com/office/drawing/2014/main" id="{00000000-0008-0000-05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19050</xdr:colOff>
          <xdr:row>7</xdr:row>
          <xdr:rowOff>28575</xdr:rowOff>
        </xdr:from>
        <xdr:to>
          <xdr:col>0</xdr:col>
          <xdr:colOff>266700</xdr:colOff>
          <xdr:row>8</xdr:row>
          <xdr:rowOff>38100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161925</xdr:rowOff>
        </xdr:from>
        <xdr:to>
          <xdr:col>0</xdr:col>
          <xdr:colOff>266700</xdr:colOff>
          <xdr:row>9</xdr:row>
          <xdr:rowOff>171450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180975</xdr:rowOff>
        </xdr:from>
        <xdr:to>
          <xdr:col>0</xdr:col>
          <xdr:colOff>266700</xdr:colOff>
          <xdr:row>12</xdr:row>
          <xdr:rowOff>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19050</xdr:rowOff>
        </xdr:from>
        <xdr:to>
          <xdr:col>0</xdr:col>
          <xdr:colOff>266700</xdr:colOff>
          <xdr:row>20</xdr:row>
          <xdr:rowOff>28575</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19050</xdr:rowOff>
        </xdr:from>
        <xdr:to>
          <xdr:col>0</xdr:col>
          <xdr:colOff>266700</xdr:colOff>
          <xdr:row>26</xdr:row>
          <xdr:rowOff>28575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190500</xdr:rowOff>
        </xdr:from>
        <xdr:to>
          <xdr:col>0</xdr:col>
          <xdr:colOff>266700</xdr:colOff>
          <xdr:row>30</xdr:row>
          <xdr:rowOff>9525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190500</xdr:rowOff>
        </xdr:from>
        <xdr:to>
          <xdr:col>0</xdr:col>
          <xdr:colOff>266700</xdr:colOff>
          <xdr:row>32</xdr:row>
          <xdr:rowOff>9525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0</xdr:col>
          <xdr:colOff>266700</xdr:colOff>
          <xdr:row>33</xdr:row>
          <xdr:rowOff>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123825</xdr:rowOff>
        </xdr:from>
        <xdr:to>
          <xdr:col>0</xdr:col>
          <xdr:colOff>266700</xdr:colOff>
          <xdr:row>41</xdr:row>
          <xdr:rowOff>9525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0</xdr:col>
          <xdr:colOff>266700</xdr:colOff>
          <xdr:row>45</xdr:row>
          <xdr:rowOff>9525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123825</xdr:rowOff>
        </xdr:from>
        <xdr:to>
          <xdr:col>0</xdr:col>
          <xdr:colOff>257175</xdr:colOff>
          <xdr:row>51</xdr:row>
          <xdr:rowOff>9525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34</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142875</xdr:rowOff>
        </xdr:from>
        <xdr:to>
          <xdr:col>13</xdr:col>
          <xdr:colOff>9525</xdr:colOff>
          <xdr:row>35</xdr:row>
          <xdr:rowOff>38100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142875</xdr:rowOff>
        </xdr:from>
        <xdr:to>
          <xdr:col>21</xdr:col>
          <xdr:colOff>19050</xdr:colOff>
          <xdr:row>33</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142875</xdr:rowOff>
        </xdr:from>
        <xdr:to>
          <xdr:col>24</xdr:col>
          <xdr:colOff>0</xdr:colOff>
          <xdr:row>42</xdr:row>
          <xdr:rowOff>38100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133350</xdr:rowOff>
        </xdr:from>
        <xdr:to>
          <xdr:col>18</xdr:col>
          <xdr:colOff>0</xdr:colOff>
          <xdr:row>23</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142875</xdr:rowOff>
        </xdr:from>
        <xdr:to>
          <xdr:col>13</xdr:col>
          <xdr:colOff>9525</xdr:colOff>
          <xdr:row>43</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142875</xdr:rowOff>
        </xdr:from>
        <xdr:to>
          <xdr:col>16</xdr:col>
          <xdr:colOff>0</xdr:colOff>
          <xdr:row>43</xdr:row>
          <xdr:rowOff>38100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142875</xdr:rowOff>
        </xdr:from>
        <xdr:to>
          <xdr:col>13</xdr:col>
          <xdr:colOff>0</xdr:colOff>
          <xdr:row>46</xdr:row>
          <xdr:rowOff>38100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49</xdr:row>
          <xdr:rowOff>133350</xdr:rowOff>
        </xdr:from>
        <xdr:to>
          <xdr:col>16</xdr:col>
          <xdr:colOff>9525</xdr:colOff>
          <xdr:row>51</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142875</xdr:rowOff>
        </xdr:from>
        <xdr:to>
          <xdr:col>16</xdr:col>
          <xdr:colOff>9525</xdr:colOff>
          <xdr:row>46</xdr:row>
          <xdr:rowOff>38100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133350</xdr:rowOff>
        </xdr:from>
        <xdr:to>
          <xdr:col>13</xdr:col>
          <xdr:colOff>0</xdr:colOff>
          <xdr:row>49</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133350</xdr:rowOff>
        </xdr:from>
        <xdr:to>
          <xdr:col>16</xdr:col>
          <xdr:colOff>9525</xdr:colOff>
          <xdr:row>49</xdr:row>
          <xdr:rowOff>28575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24</xdr:col>
          <xdr:colOff>0</xdr:colOff>
          <xdr:row>46</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142875</xdr:rowOff>
        </xdr:from>
        <xdr:to>
          <xdr:col>24</xdr:col>
          <xdr:colOff>0</xdr:colOff>
          <xdr:row>45</xdr:row>
          <xdr:rowOff>38100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133350</xdr:rowOff>
        </xdr:from>
        <xdr:to>
          <xdr:col>13</xdr:col>
          <xdr:colOff>0</xdr:colOff>
          <xdr:row>51</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133350</xdr:rowOff>
        </xdr:from>
        <xdr:to>
          <xdr:col>13</xdr:col>
          <xdr:colOff>0</xdr:colOff>
          <xdr:row>53</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xdr:row>
          <xdr:rowOff>133350</xdr:rowOff>
        </xdr:from>
        <xdr:to>
          <xdr:col>16</xdr:col>
          <xdr:colOff>0</xdr:colOff>
          <xdr:row>53</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142875</xdr:rowOff>
        </xdr:from>
        <xdr:to>
          <xdr:col>13</xdr:col>
          <xdr:colOff>0</xdr:colOff>
          <xdr:row>58</xdr:row>
          <xdr:rowOff>38100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142875</xdr:rowOff>
        </xdr:from>
        <xdr:to>
          <xdr:col>16</xdr:col>
          <xdr:colOff>9525</xdr:colOff>
          <xdr:row>58</xdr:row>
          <xdr:rowOff>38100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60</xdr:row>
          <xdr:rowOff>142875</xdr:rowOff>
        </xdr:from>
        <xdr:to>
          <xdr:col>24</xdr:col>
          <xdr:colOff>9525</xdr:colOff>
          <xdr:row>63</xdr:row>
          <xdr:rowOff>38100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142875</xdr:rowOff>
        </xdr:from>
        <xdr:to>
          <xdr:col>26</xdr:col>
          <xdr:colOff>0</xdr:colOff>
          <xdr:row>63</xdr:row>
          <xdr:rowOff>38100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60</xdr:row>
          <xdr:rowOff>142875</xdr:rowOff>
        </xdr:from>
        <xdr:to>
          <xdr:col>28</xdr:col>
          <xdr:colOff>0</xdr:colOff>
          <xdr:row>63</xdr:row>
          <xdr:rowOff>38100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142875</xdr:rowOff>
        </xdr:from>
        <xdr:to>
          <xdr:col>32</xdr:col>
          <xdr:colOff>0</xdr:colOff>
          <xdr:row>63</xdr:row>
          <xdr:rowOff>38100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142875</xdr:rowOff>
        </xdr:from>
        <xdr:to>
          <xdr:col>30</xdr:col>
          <xdr:colOff>9525</xdr:colOff>
          <xdr:row>63</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142875</xdr:rowOff>
        </xdr:from>
        <xdr:to>
          <xdr:col>26</xdr:col>
          <xdr:colOff>0</xdr:colOff>
          <xdr:row>65</xdr:row>
          <xdr:rowOff>38100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63</xdr:row>
          <xdr:rowOff>142875</xdr:rowOff>
        </xdr:from>
        <xdr:to>
          <xdr:col>28</xdr:col>
          <xdr:colOff>0</xdr:colOff>
          <xdr:row>65</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65</xdr:row>
          <xdr:rowOff>142875</xdr:rowOff>
        </xdr:from>
        <xdr:to>
          <xdr:col>26</xdr:col>
          <xdr:colOff>0</xdr:colOff>
          <xdr:row>67</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142875</xdr:rowOff>
        </xdr:from>
        <xdr:to>
          <xdr:col>31</xdr:col>
          <xdr:colOff>219075</xdr:colOff>
          <xdr:row>67</xdr:row>
          <xdr:rowOff>38100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142875</xdr:rowOff>
        </xdr:from>
        <xdr:to>
          <xdr:col>28</xdr:col>
          <xdr:colOff>9525</xdr:colOff>
          <xdr:row>67</xdr:row>
          <xdr:rowOff>38100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63</xdr:row>
          <xdr:rowOff>142875</xdr:rowOff>
        </xdr:from>
        <xdr:to>
          <xdr:col>32</xdr:col>
          <xdr:colOff>0</xdr:colOff>
          <xdr:row>65</xdr:row>
          <xdr:rowOff>38100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13</xdr:row>
      <xdr:rowOff>9524</xdr:rowOff>
    </xdr:from>
    <xdr:to>
      <xdr:col>53</xdr:col>
      <xdr:colOff>80963</xdr:colOff>
      <xdr:row>15</xdr:row>
      <xdr:rowOff>38099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258425" y="2400299"/>
          <a:ext cx="3252788"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161925</xdr:colOff>
      <xdr:row>62</xdr:row>
      <xdr:rowOff>0</xdr:rowOff>
    </xdr:from>
    <xdr:to>
      <xdr:col>60</xdr:col>
      <xdr:colOff>61913</xdr:colOff>
      <xdr:row>67</xdr:row>
      <xdr:rowOff>152400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258425" y="11001375"/>
          <a:ext cx="490061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171450</xdr:colOff>
      <xdr:row>75</xdr:row>
      <xdr:rowOff>57150</xdr:rowOff>
    </xdr:from>
    <xdr:to>
      <xdr:col>23</xdr:col>
      <xdr:colOff>71446</xdr:colOff>
      <xdr:row>80</xdr:row>
      <xdr:rowOff>171451</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71450" y="12934950"/>
          <a:ext cx="4900621"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13</xdr:row>
      <xdr:rowOff>19050</xdr:rowOff>
    </xdr:from>
    <xdr:to>
      <xdr:col>39</xdr:col>
      <xdr:colOff>123825</xdr:colOff>
      <xdr:row>15</xdr:row>
      <xdr:rowOff>19050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bwMode="auto">
        <a:xfrm>
          <a:off x="10125075" y="240982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19050</xdr:colOff>
      <xdr:row>62</xdr:row>
      <xdr:rowOff>19050</xdr:rowOff>
    </xdr:from>
    <xdr:to>
      <xdr:col>39</xdr:col>
      <xdr:colOff>180975</xdr:colOff>
      <xdr:row>68</xdr:row>
      <xdr:rowOff>9525</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bwMode="auto">
        <a:xfrm>
          <a:off x="10115550" y="1102042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40</xdr:col>
      <xdr:colOff>47625</xdr:colOff>
      <xdr:row>54</xdr:row>
      <xdr:rowOff>95250</xdr:rowOff>
    </xdr:from>
    <xdr:to>
      <xdr:col>50</xdr:col>
      <xdr:colOff>219075</xdr:colOff>
      <xdr:row>58</xdr:row>
      <xdr:rowOff>47625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0382250"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56</xdr:row>
      <xdr:rowOff>71438</xdr:rowOff>
    </xdr:from>
    <xdr:to>
      <xdr:col>40</xdr:col>
      <xdr:colOff>47625</xdr:colOff>
      <xdr:row>56</xdr:row>
      <xdr:rowOff>71438</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bwMode="auto">
        <a:xfrm flipH="1">
          <a:off x="10125075"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133350</xdr:rowOff>
        </xdr:from>
        <xdr:to>
          <xdr:col>15</xdr:col>
          <xdr:colOff>9525</xdr:colOff>
          <xdr:row>30</xdr:row>
          <xdr:rowOff>28575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142875</xdr:rowOff>
        </xdr:from>
        <xdr:to>
          <xdr:col>15</xdr:col>
          <xdr:colOff>9525</xdr:colOff>
          <xdr:row>32</xdr:row>
          <xdr:rowOff>38100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152400</xdr:rowOff>
        </xdr:from>
        <xdr:to>
          <xdr:col>24</xdr:col>
          <xdr:colOff>9525</xdr:colOff>
          <xdr:row>30</xdr:row>
          <xdr:rowOff>47625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152400</xdr:rowOff>
        </xdr:from>
        <xdr:to>
          <xdr:col>28</xdr:col>
          <xdr:colOff>9525</xdr:colOff>
          <xdr:row>30</xdr:row>
          <xdr:rowOff>47625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142875</xdr:rowOff>
        </xdr:from>
        <xdr:to>
          <xdr:col>24</xdr:col>
          <xdr:colOff>9525</xdr:colOff>
          <xdr:row>33</xdr:row>
          <xdr:rowOff>38100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152400</xdr:rowOff>
        </xdr:from>
        <xdr:to>
          <xdr:col>28</xdr:col>
          <xdr:colOff>0</xdr:colOff>
          <xdr:row>33</xdr:row>
          <xdr:rowOff>47625</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9525</xdr:colOff>
          <xdr:row>34</xdr:row>
          <xdr:rowOff>28575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133350</xdr:rowOff>
        </xdr:from>
        <xdr:to>
          <xdr:col>26</xdr:col>
          <xdr:colOff>200025</xdr:colOff>
          <xdr:row>14</xdr:row>
          <xdr:rowOff>57150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6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123825</xdr:rowOff>
        </xdr:from>
        <xdr:to>
          <xdr:col>18</xdr:col>
          <xdr:colOff>19050</xdr:colOff>
          <xdr:row>15</xdr:row>
          <xdr:rowOff>38100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6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133350</xdr:rowOff>
        </xdr:from>
        <xdr:to>
          <xdr:col>22</xdr:col>
          <xdr:colOff>28575</xdr:colOff>
          <xdr:row>14</xdr:row>
          <xdr:rowOff>47625</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6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104775</xdr:rowOff>
        </xdr:from>
        <xdr:to>
          <xdr:col>22</xdr:col>
          <xdr:colOff>57150</xdr:colOff>
          <xdr:row>15</xdr:row>
          <xdr:rowOff>38100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6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133350</xdr:rowOff>
        </xdr:from>
        <xdr:to>
          <xdr:col>18</xdr:col>
          <xdr:colOff>57150</xdr:colOff>
          <xdr:row>14</xdr:row>
          <xdr:rowOff>47625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6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142875</xdr:rowOff>
        </xdr:from>
        <xdr:to>
          <xdr:col>3</xdr:col>
          <xdr:colOff>219075</xdr:colOff>
          <xdr:row>57</xdr:row>
          <xdr:rowOff>38100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6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xdr:row>
          <xdr:rowOff>142875</xdr:rowOff>
        </xdr:from>
        <xdr:to>
          <xdr:col>0</xdr:col>
          <xdr:colOff>266700</xdr:colOff>
          <xdr:row>10</xdr:row>
          <xdr:rowOff>28575</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600-00005B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152400</xdr:rowOff>
        </xdr:from>
        <xdr:to>
          <xdr:col>0</xdr:col>
          <xdr:colOff>266700</xdr:colOff>
          <xdr:row>12</xdr:row>
          <xdr:rowOff>28575</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600-00005C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142875</xdr:rowOff>
        </xdr:from>
        <xdr:to>
          <xdr:col>0</xdr:col>
          <xdr:colOff>266700</xdr:colOff>
          <xdr:row>14</xdr:row>
          <xdr:rowOff>19050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600-00005D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142875</xdr:rowOff>
        </xdr:from>
        <xdr:to>
          <xdr:col>0</xdr:col>
          <xdr:colOff>266700</xdr:colOff>
          <xdr:row>19</xdr:row>
          <xdr:rowOff>19050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600-00005E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142875</xdr:rowOff>
        </xdr:from>
        <xdr:to>
          <xdr:col>0</xdr:col>
          <xdr:colOff>266700</xdr:colOff>
          <xdr:row>21</xdr:row>
          <xdr:rowOff>19050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600-00005F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152400</xdr:rowOff>
        </xdr:from>
        <xdr:to>
          <xdr:col>0</xdr:col>
          <xdr:colOff>266700</xdr:colOff>
          <xdr:row>25</xdr:row>
          <xdr:rowOff>28575</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600-000060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152400</xdr:rowOff>
        </xdr:from>
        <xdr:to>
          <xdr:col>0</xdr:col>
          <xdr:colOff>266700</xdr:colOff>
          <xdr:row>27</xdr:row>
          <xdr:rowOff>28575</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600-000061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152400</xdr:rowOff>
        </xdr:from>
        <xdr:to>
          <xdr:col>0</xdr:col>
          <xdr:colOff>266700</xdr:colOff>
          <xdr:row>29</xdr:row>
          <xdr:rowOff>28575</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600-000062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114300</xdr:rowOff>
        </xdr:from>
        <xdr:to>
          <xdr:col>0</xdr:col>
          <xdr:colOff>266700</xdr:colOff>
          <xdr:row>37</xdr:row>
          <xdr:rowOff>152400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600-000063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142875</xdr:rowOff>
        </xdr:from>
        <xdr:to>
          <xdr:col>0</xdr:col>
          <xdr:colOff>266700</xdr:colOff>
          <xdr:row>42</xdr:row>
          <xdr:rowOff>19050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600-000064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152400</xdr:rowOff>
        </xdr:from>
        <xdr:to>
          <xdr:col>0</xdr:col>
          <xdr:colOff>266700</xdr:colOff>
          <xdr:row>45</xdr:row>
          <xdr:rowOff>28575</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600-000065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142875</xdr:rowOff>
        </xdr:from>
        <xdr:to>
          <xdr:col>0</xdr:col>
          <xdr:colOff>266700</xdr:colOff>
          <xdr:row>48</xdr:row>
          <xdr:rowOff>19050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600-000066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142875</xdr:rowOff>
        </xdr:from>
        <xdr:to>
          <xdr:col>0</xdr:col>
          <xdr:colOff>266700</xdr:colOff>
          <xdr:row>50</xdr:row>
          <xdr:rowOff>19050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600-000067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142875</xdr:rowOff>
        </xdr:from>
        <xdr:to>
          <xdr:col>0</xdr:col>
          <xdr:colOff>266700</xdr:colOff>
          <xdr:row>52</xdr:row>
          <xdr:rowOff>19050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600-000068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58</xdr:row>
          <xdr:rowOff>152400</xdr:rowOff>
        </xdr:from>
        <xdr:to>
          <xdr:col>0</xdr:col>
          <xdr:colOff>266700</xdr:colOff>
          <xdr:row>60</xdr:row>
          <xdr:rowOff>28575</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600-000069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152400</xdr:rowOff>
        </xdr:from>
        <xdr:to>
          <xdr:col>0</xdr:col>
          <xdr:colOff>266700</xdr:colOff>
          <xdr:row>54</xdr:row>
          <xdr:rowOff>28575</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600-00006A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0</xdr:col>
          <xdr:colOff>266700</xdr:colOff>
          <xdr:row>57</xdr:row>
          <xdr:rowOff>38100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600-00006B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xdr:row>
          <xdr:rowOff>152400</xdr:rowOff>
        </xdr:from>
        <xdr:to>
          <xdr:col>0</xdr:col>
          <xdr:colOff>266700</xdr:colOff>
          <xdr:row>63</xdr:row>
          <xdr:rowOff>28575</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600-00006C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63</xdr:row>
          <xdr:rowOff>142875</xdr:rowOff>
        </xdr:from>
        <xdr:to>
          <xdr:col>0</xdr:col>
          <xdr:colOff>266700</xdr:colOff>
          <xdr:row>65</xdr:row>
          <xdr:rowOff>19050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600-00006D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xdr:row>
          <xdr:rowOff>123825</xdr:rowOff>
        </xdr:from>
        <xdr:to>
          <xdr:col>0</xdr:col>
          <xdr:colOff>266700</xdr:colOff>
          <xdr:row>67</xdr:row>
          <xdr:rowOff>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600-00006E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68</xdr:row>
          <xdr:rowOff>133350</xdr:rowOff>
        </xdr:from>
        <xdr:to>
          <xdr:col>0</xdr:col>
          <xdr:colOff>266700</xdr:colOff>
          <xdr:row>72</xdr:row>
          <xdr:rowOff>9525</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600-00006F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10</xdr:row>
          <xdr:rowOff>57150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171450</xdr:rowOff>
        </xdr:from>
        <xdr:to>
          <xdr:col>19</xdr:col>
          <xdr:colOff>0</xdr:colOff>
          <xdr:row>10</xdr:row>
          <xdr:rowOff>57150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133350</xdr:rowOff>
        </xdr:from>
        <xdr:to>
          <xdr:col>22</xdr:col>
          <xdr:colOff>0</xdr:colOff>
          <xdr:row>11</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142875</xdr:rowOff>
        </xdr:from>
        <xdr:to>
          <xdr:col>27</xdr:col>
          <xdr:colOff>0</xdr:colOff>
          <xdr:row>14</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133350</xdr:rowOff>
        </xdr:from>
        <xdr:to>
          <xdr:col>18</xdr:col>
          <xdr:colOff>0</xdr:colOff>
          <xdr:row>15</xdr:row>
          <xdr:rowOff>28575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133350</xdr:rowOff>
        </xdr:from>
        <xdr:to>
          <xdr:col>22</xdr:col>
          <xdr:colOff>0</xdr:colOff>
          <xdr:row>15</xdr:row>
          <xdr:rowOff>28575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7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142875</xdr:rowOff>
        </xdr:from>
        <xdr:to>
          <xdr:col>20</xdr:col>
          <xdr:colOff>9525</xdr:colOff>
          <xdr:row>40</xdr:row>
          <xdr:rowOff>38100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142875</xdr:rowOff>
        </xdr:from>
        <xdr:to>
          <xdr:col>22</xdr:col>
          <xdr:colOff>9525</xdr:colOff>
          <xdr:row>40</xdr:row>
          <xdr:rowOff>38100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7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0</xdr:colOff>
          <xdr:row>42</xdr:row>
          <xdr:rowOff>38100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7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142875</xdr:rowOff>
        </xdr:from>
        <xdr:to>
          <xdr:col>22</xdr:col>
          <xdr:colOff>9525</xdr:colOff>
          <xdr:row>48</xdr:row>
          <xdr:rowOff>38100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7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142875</xdr:rowOff>
        </xdr:from>
        <xdr:to>
          <xdr:col>22</xdr:col>
          <xdr:colOff>9525</xdr:colOff>
          <xdr:row>42</xdr:row>
          <xdr:rowOff>38100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7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7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142875</xdr:rowOff>
        </xdr:from>
        <xdr:to>
          <xdr:col>22</xdr:col>
          <xdr:colOff>0</xdr:colOff>
          <xdr:row>46</xdr:row>
          <xdr:rowOff>38100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7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142875</xdr:rowOff>
        </xdr:from>
        <xdr:to>
          <xdr:col>20</xdr:col>
          <xdr:colOff>0</xdr:colOff>
          <xdr:row>48</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7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142875</xdr:rowOff>
        </xdr:from>
        <xdr:to>
          <xdr:col>20</xdr:col>
          <xdr:colOff>0</xdr:colOff>
          <xdr:row>50</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7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142875</xdr:rowOff>
        </xdr:from>
        <xdr:to>
          <xdr:col>22</xdr:col>
          <xdr:colOff>9525</xdr:colOff>
          <xdr:row>50</xdr:row>
          <xdr:rowOff>38100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7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58</xdr:row>
          <xdr:rowOff>142875</xdr:rowOff>
        </xdr:from>
        <xdr:to>
          <xdr:col>24</xdr:col>
          <xdr:colOff>0</xdr:colOff>
          <xdr:row>61</xdr:row>
          <xdr:rowOff>38100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7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142875</xdr:rowOff>
        </xdr:from>
        <xdr:to>
          <xdr:col>27</xdr:col>
          <xdr:colOff>0</xdr:colOff>
          <xdr:row>61</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7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58</xdr:row>
          <xdr:rowOff>142875</xdr:rowOff>
        </xdr:from>
        <xdr:to>
          <xdr:col>30</xdr:col>
          <xdr:colOff>0</xdr:colOff>
          <xdr:row>61</xdr:row>
          <xdr:rowOff>38100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7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60</xdr:row>
          <xdr:rowOff>133350</xdr:rowOff>
        </xdr:from>
        <xdr:to>
          <xdr:col>25</xdr:col>
          <xdr:colOff>0</xdr:colOff>
          <xdr:row>62</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7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60</xdr:row>
          <xdr:rowOff>133350</xdr:rowOff>
        </xdr:from>
        <xdr:to>
          <xdr:col>28</xdr:col>
          <xdr:colOff>9525</xdr:colOff>
          <xdr:row>62</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7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142875</xdr:rowOff>
        </xdr:from>
        <xdr:to>
          <xdr:col>24</xdr:col>
          <xdr:colOff>0</xdr:colOff>
          <xdr:row>63</xdr:row>
          <xdr:rowOff>38100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7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61</xdr:row>
          <xdr:rowOff>142875</xdr:rowOff>
        </xdr:from>
        <xdr:to>
          <xdr:col>30</xdr:col>
          <xdr:colOff>9525</xdr:colOff>
          <xdr:row>63</xdr:row>
          <xdr:rowOff>38100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7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7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62</xdr:row>
          <xdr:rowOff>133350</xdr:rowOff>
        </xdr:from>
        <xdr:to>
          <xdr:col>28</xdr:col>
          <xdr:colOff>9525</xdr:colOff>
          <xdr:row>64</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7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61</xdr:row>
          <xdr:rowOff>142875</xdr:rowOff>
        </xdr:from>
        <xdr:to>
          <xdr:col>27</xdr:col>
          <xdr:colOff>9525</xdr:colOff>
          <xdr:row>63</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7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7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63</xdr:row>
          <xdr:rowOff>142875</xdr:rowOff>
        </xdr:from>
        <xdr:to>
          <xdr:col>27</xdr:col>
          <xdr:colOff>9525</xdr:colOff>
          <xdr:row>65</xdr:row>
          <xdr:rowOff>38100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7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63</xdr:row>
          <xdr:rowOff>142875</xdr:rowOff>
        </xdr:from>
        <xdr:to>
          <xdr:col>30</xdr:col>
          <xdr:colOff>9525</xdr:colOff>
          <xdr:row>65</xdr:row>
          <xdr:rowOff>38100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7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7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133350</xdr:rowOff>
        </xdr:from>
        <xdr:to>
          <xdr:col>28</xdr:col>
          <xdr:colOff>9525</xdr:colOff>
          <xdr:row>66</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7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7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142875</xdr:rowOff>
        </xdr:from>
        <xdr:to>
          <xdr:col>22</xdr:col>
          <xdr:colOff>9525</xdr:colOff>
          <xdr:row>44</xdr:row>
          <xdr:rowOff>38100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7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72</xdr:row>
      <xdr:rowOff>114301</xdr:rowOff>
    </xdr:from>
    <xdr:to>
      <xdr:col>23</xdr:col>
      <xdr:colOff>52397</xdr:colOff>
      <xdr:row>78</xdr:row>
      <xdr:rowOff>47625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2400" y="13106401"/>
          <a:ext cx="4900622"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179854</xdr:colOff>
      <xdr:row>9</xdr:row>
      <xdr:rowOff>0</xdr:rowOff>
    </xdr:from>
    <xdr:to>
      <xdr:col>53</xdr:col>
      <xdr:colOff>151279</xdr:colOff>
      <xdr:row>10</xdr:row>
      <xdr:rowOff>168519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990479" y="214312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36980</xdr:colOff>
      <xdr:row>9</xdr:row>
      <xdr:rowOff>13922</xdr:rowOff>
    </xdr:from>
    <xdr:to>
      <xdr:col>39</xdr:col>
      <xdr:colOff>141755</xdr:colOff>
      <xdr:row>10</xdr:row>
      <xdr:rowOff>166322</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bwMode="auto">
        <a:xfrm>
          <a:off x="8847605" y="215704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181534</xdr:colOff>
      <xdr:row>13</xdr:row>
      <xdr:rowOff>78440</xdr:rowOff>
    </xdr:from>
    <xdr:to>
      <xdr:col>53</xdr:col>
      <xdr:colOff>137831</xdr:colOff>
      <xdr:row>15</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992159" y="302166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48185</xdr:colOff>
      <xdr:row>13</xdr:row>
      <xdr:rowOff>54349</xdr:rowOff>
    </xdr:from>
    <xdr:to>
      <xdr:col>39</xdr:col>
      <xdr:colOff>144539</xdr:colOff>
      <xdr:row>15</xdr:row>
      <xdr:rowOff>3962</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8858810" y="299757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151279</xdr:colOff>
      <xdr:row>58</xdr:row>
      <xdr:rowOff>336176</xdr:rowOff>
    </xdr:from>
    <xdr:to>
      <xdr:col>60</xdr:col>
      <xdr:colOff>51267</xdr:colOff>
      <xdr:row>65</xdr:row>
      <xdr:rowOff>152399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961904" y="1081367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60</xdr:row>
      <xdr:rowOff>7844</xdr:rowOff>
    </xdr:from>
    <xdr:to>
      <xdr:col>39</xdr:col>
      <xdr:colOff>170329</xdr:colOff>
      <xdr:row>65</xdr:row>
      <xdr:rowOff>177612</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bwMode="auto">
        <a:xfrm>
          <a:off x="8858250" y="1082824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60</xdr:row>
          <xdr:rowOff>133350</xdr:rowOff>
        </xdr:from>
        <xdr:to>
          <xdr:col>31</xdr:col>
          <xdr:colOff>0</xdr:colOff>
          <xdr:row>62</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7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62</xdr:row>
          <xdr:rowOff>133350</xdr:rowOff>
        </xdr:from>
        <xdr:to>
          <xdr:col>31</xdr:col>
          <xdr:colOff>9525</xdr:colOff>
          <xdr:row>64</xdr:row>
          <xdr:rowOff>28575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7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133350</xdr:rowOff>
        </xdr:from>
        <xdr:to>
          <xdr:col>31</xdr:col>
          <xdr:colOff>9525</xdr:colOff>
          <xdr:row>66</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7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7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7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0</xdr:rowOff>
        </xdr:from>
        <xdr:to>
          <xdr:col>13</xdr:col>
          <xdr:colOff>0</xdr:colOff>
          <xdr:row>25</xdr:row>
          <xdr:rowOff>57150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7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7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142875</xdr:rowOff>
        </xdr:from>
        <xdr:to>
          <xdr:col>15</xdr:col>
          <xdr:colOff>9525</xdr:colOff>
          <xdr:row>21</xdr:row>
          <xdr:rowOff>38100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7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7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133350</xdr:rowOff>
        </xdr:from>
        <xdr:to>
          <xdr:col>18</xdr:col>
          <xdr:colOff>9525</xdr:colOff>
          <xdr:row>23</xdr:row>
          <xdr:rowOff>28575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7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142875</xdr:rowOff>
        </xdr:from>
        <xdr:to>
          <xdr:col>22</xdr:col>
          <xdr:colOff>0</xdr:colOff>
          <xdr:row>21</xdr:row>
          <xdr:rowOff>38100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7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7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133350</xdr:rowOff>
        </xdr:from>
        <xdr:to>
          <xdr:col>13</xdr:col>
          <xdr:colOff>0</xdr:colOff>
          <xdr:row>32</xdr:row>
          <xdr:rowOff>28575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7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142875</xdr:rowOff>
        </xdr:from>
        <xdr:to>
          <xdr:col>13</xdr:col>
          <xdr:colOff>0</xdr:colOff>
          <xdr:row>33</xdr:row>
          <xdr:rowOff>38100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7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133350</xdr:rowOff>
        </xdr:from>
        <xdr:to>
          <xdr:col>13</xdr:col>
          <xdr:colOff>0</xdr:colOff>
          <xdr:row>35</xdr:row>
          <xdr:rowOff>28575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7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xdr:row>
          <xdr:rowOff>142875</xdr:rowOff>
        </xdr:from>
        <xdr:to>
          <xdr:col>21</xdr:col>
          <xdr:colOff>9525</xdr:colOff>
          <xdr:row>31</xdr:row>
          <xdr:rowOff>38100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7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142875</xdr:rowOff>
        </xdr:from>
        <xdr:to>
          <xdr:col>19</xdr:col>
          <xdr:colOff>0</xdr:colOff>
          <xdr:row>31</xdr:row>
          <xdr:rowOff>38100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7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142875</xdr:rowOff>
        </xdr:from>
        <xdr:to>
          <xdr:col>15</xdr:col>
          <xdr:colOff>0</xdr:colOff>
          <xdr:row>27</xdr:row>
          <xdr:rowOff>38100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7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133350</xdr:rowOff>
        </xdr:from>
        <xdr:to>
          <xdr:col>15</xdr:col>
          <xdr:colOff>0</xdr:colOff>
          <xdr:row>28</xdr:row>
          <xdr:rowOff>28575</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7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142875</xdr:rowOff>
        </xdr:from>
        <xdr:to>
          <xdr:col>15</xdr:col>
          <xdr:colOff>0</xdr:colOff>
          <xdr:row>30</xdr:row>
          <xdr:rowOff>38100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7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142875</xdr:rowOff>
        </xdr:from>
        <xdr:to>
          <xdr:col>24</xdr:col>
          <xdr:colOff>0</xdr:colOff>
          <xdr:row>28</xdr:row>
          <xdr:rowOff>38100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7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142875</xdr:rowOff>
        </xdr:from>
        <xdr:to>
          <xdr:col>28</xdr:col>
          <xdr:colOff>9525</xdr:colOff>
          <xdr:row>28</xdr:row>
          <xdr:rowOff>38100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7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7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142875</xdr:rowOff>
        </xdr:from>
        <xdr:to>
          <xdr:col>28</xdr:col>
          <xdr:colOff>9525</xdr:colOff>
          <xdr:row>31</xdr:row>
          <xdr:rowOff>38100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7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133350</xdr:rowOff>
        </xdr:from>
        <xdr:to>
          <xdr:col>24</xdr:col>
          <xdr:colOff>0</xdr:colOff>
          <xdr:row>32</xdr:row>
          <xdr:rowOff>28575</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7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58</xdr:row>
          <xdr:rowOff>142875</xdr:rowOff>
        </xdr:from>
        <xdr:to>
          <xdr:col>13</xdr:col>
          <xdr:colOff>0</xdr:colOff>
          <xdr:row>61</xdr:row>
          <xdr:rowOff>38100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7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61</xdr:row>
          <xdr:rowOff>142875</xdr:rowOff>
        </xdr:from>
        <xdr:to>
          <xdr:col>13</xdr:col>
          <xdr:colOff>0</xdr:colOff>
          <xdr:row>63</xdr:row>
          <xdr:rowOff>38100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7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7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xdr:row>
          <xdr:rowOff>0</xdr:rowOff>
        </xdr:from>
        <xdr:to>
          <xdr:col>0</xdr:col>
          <xdr:colOff>257175</xdr:colOff>
          <xdr:row>10</xdr:row>
          <xdr:rowOff>38100</xdr:rowOff>
        </xdr:to>
        <xdr:sp macro="" textlink="">
          <xdr:nvSpPr>
            <xdr:cNvPr id="37025" name="Check Box 161" hidden="1">
              <a:extLst>
                <a:ext uri="{63B3BB69-23CF-44E3-9099-C40C66FF867C}">
                  <a14:compatExt spid="_x0000_s37025"/>
                </a:ext>
                <a:ext uri="{FF2B5EF4-FFF2-40B4-BE49-F238E27FC236}">
                  <a16:creationId xmlns:a16="http://schemas.microsoft.com/office/drawing/2014/main" id="{00000000-0008-0000-0700-0000A1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0</xdr:col>
          <xdr:colOff>257175</xdr:colOff>
          <xdr:row>12</xdr:row>
          <xdr:rowOff>38100</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700-0000A2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152400</xdr:rowOff>
        </xdr:from>
        <xdr:to>
          <xdr:col>0</xdr:col>
          <xdr:colOff>257175</xdr:colOff>
          <xdr:row>14</xdr:row>
          <xdr:rowOff>28575</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700-0000A3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152400</xdr:rowOff>
        </xdr:from>
        <xdr:to>
          <xdr:col>0</xdr:col>
          <xdr:colOff>257175</xdr:colOff>
          <xdr:row>19</xdr:row>
          <xdr:rowOff>28575</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700-0000A4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152400</xdr:rowOff>
        </xdr:from>
        <xdr:to>
          <xdr:col>0</xdr:col>
          <xdr:colOff>257175</xdr:colOff>
          <xdr:row>21</xdr:row>
          <xdr:rowOff>28575</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700-0000A5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0</xdr:col>
          <xdr:colOff>257175</xdr:colOff>
          <xdr:row>25</xdr:row>
          <xdr:rowOff>38100</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700-0000A7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0</xdr:col>
          <xdr:colOff>257175</xdr:colOff>
          <xdr:row>27</xdr:row>
          <xdr:rowOff>38100</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700-0000A8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257175</xdr:colOff>
          <xdr:row>36</xdr:row>
          <xdr:rowOff>0</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700-0000A9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152400</xdr:rowOff>
        </xdr:from>
        <xdr:to>
          <xdr:col>0</xdr:col>
          <xdr:colOff>257175</xdr:colOff>
          <xdr:row>40</xdr:row>
          <xdr:rowOff>28575</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700-0000AA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114300</xdr:rowOff>
        </xdr:from>
        <xdr:to>
          <xdr:col>0</xdr:col>
          <xdr:colOff>257175</xdr:colOff>
          <xdr:row>41</xdr:row>
          <xdr:rowOff>152400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700-0000AB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152400</xdr:rowOff>
        </xdr:from>
        <xdr:to>
          <xdr:col>0</xdr:col>
          <xdr:colOff>257175</xdr:colOff>
          <xdr:row>46</xdr:row>
          <xdr:rowOff>28575</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700-0000AC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152400</xdr:rowOff>
        </xdr:from>
        <xdr:to>
          <xdr:col>0</xdr:col>
          <xdr:colOff>257175</xdr:colOff>
          <xdr:row>48</xdr:row>
          <xdr:rowOff>28575</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700-0000AD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152400</xdr:rowOff>
        </xdr:from>
        <xdr:to>
          <xdr:col>0</xdr:col>
          <xdr:colOff>257175</xdr:colOff>
          <xdr:row>50</xdr:row>
          <xdr:rowOff>28575</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700-0000AE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142875</xdr:rowOff>
        </xdr:from>
        <xdr:to>
          <xdr:col>0</xdr:col>
          <xdr:colOff>257175</xdr:colOff>
          <xdr:row>65</xdr:row>
          <xdr:rowOff>19050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700-0000AF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142875</xdr:rowOff>
        </xdr:from>
        <xdr:to>
          <xdr:col>0</xdr:col>
          <xdr:colOff>257175</xdr:colOff>
          <xdr:row>61</xdr:row>
          <xdr:rowOff>19050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700-0000B0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9525</xdr:rowOff>
        </xdr:from>
        <xdr:to>
          <xdr:col>0</xdr:col>
          <xdr:colOff>257175</xdr:colOff>
          <xdr:row>63</xdr:row>
          <xdr:rowOff>47625</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700-0000B1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0</xdr:rowOff>
        </xdr:from>
        <xdr:to>
          <xdr:col>0</xdr:col>
          <xdr:colOff>257175</xdr:colOff>
          <xdr:row>68</xdr:row>
          <xdr:rowOff>38100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700-0000B2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152400</xdr:rowOff>
        </xdr:from>
        <xdr:to>
          <xdr:col>0</xdr:col>
          <xdr:colOff>257175</xdr:colOff>
          <xdr:row>44</xdr:row>
          <xdr:rowOff>28575</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700-0000B6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5</xdr:row>
          <xdr:rowOff>57150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171450</xdr:rowOff>
        </xdr:from>
        <xdr:to>
          <xdr:col>20</xdr:col>
          <xdr:colOff>9525</xdr:colOff>
          <xdr:row>5</xdr:row>
          <xdr:rowOff>57150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142875</xdr:rowOff>
        </xdr:from>
        <xdr:to>
          <xdr:col>26</xdr:col>
          <xdr:colOff>219075</xdr:colOff>
          <xdr:row>14</xdr:row>
          <xdr:rowOff>38100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142875</xdr:rowOff>
        </xdr:from>
        <xdr:to>
          <xdr:col>16</xdr:col>
          <xdr:colOff>0</xdr:colOff>
          <xdr:row>15</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142875</xdr:rowOff>
        </xdr:from>
        <xdr:to>
          <xdr:col>19</xdr:col>
          <xdr:colOff>0</xdr:colOff>
          <xdr:row>15</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142875</xdr:rowOff>
        </xdr:from>
        <xdr:to>
          <xdr:col>20</xdr:col>
          <xdr:colOff>9525</xdr:colOff>
          <xdr:row>52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142875</xdr:rowOff>
        </xdr:from>
        <xdr:to>
          <xdr:col>18</xdr:col>
          <xdr:colOff>0</xdr:colOff>
          <xdr:row>42</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8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8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142875</xdr:rowOff>
        </xdr:from>
        <xdr:to>
          <xdr:col>20</xdr:col>
          <xdr:colOff>9525</xdr:colOff>
          <xdr:row>42</xdr:row>
          <xdr:rowOff>38100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8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142875</xdr:rowOff>
        </xdr:from>
        <xdr:to>
          <xdr:col>18</xdr:col>
          <xdr:colOff>0</xdr:colOff>
          <xdr:row>44</xdr:row>
          <xdr:rowOff>38100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8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8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142875</xdr:rowOff>
        </xdr:from>
        <xdr:to>
          <xdr:col>18</xdr:col>
          <xdr:colOff>0</xdr:colOff>
          <xdr:row>46</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8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133350</xdr:rowOff>
        </xdr:from>
        <xdr:to>
          <xdr:col>24</xdr:col>
          <xdr:colOff>0</xdr:colOff>
          <xdr:row>47</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142875</xdr:rowOff>
        </xdr:from>
        <xdr:to>
          <xdr:col>24</xdr:col>
          <xdr:colOff>0</xdr:colOff>
          <xdr:row>46</xdr:row>
          <xdr:rowOff>38100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133350</xdr:rowOff>
        </xdr:from>
        <xdr:to>
          <xdr:col>24</xdr:col>
          <xdr:colOff>0</xdr:colOff>
          <xdr:row>45</xdr:row>
          <xdr:rowOff>28575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142875</xdr:rowOff>
        </xdr:from>
        <xdr:to>
          <xdr:col>24</xdr:col>
          <xdr:colOff>0</xdr:colOff>
          <xdr:row>44</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8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8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142875</xdr:rowOff>
        </xdr:from>
        <xdr:to>
          <xdr:col>18</xdr:col>
          <xdr:colOff>0</xdr:colOff>
          <xdr:row>48</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142875</xdr:rowOff>
        </xdr:from>
        <xdr:to>
          <xdr:col>18</xdr:col>
          <xdr:colOff>0</xdr:colOff>
          <xdr:row>50</xdr:row>
          <xdr:rowOff>38100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48</xdr:row>
          <xdr:rowOff>142875</xdr:rowOff>
        </xdr:from>
        <xdr:to>
          <xdr:col>20</xdr:col>
          <xdr:colOff>9525</xdr:colOff>
          <xdr:row>50</xdr:row>
          <xdr:rowOff>38100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142875</xdr:rowOff>
        </xdr:from>
        <xdr:to>
          <xdr:col>18</xdr:col>
          <xdr:colOff>0</xdr:colOff>
          <xdr:row>52</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8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142875</xdr:rowOff>
        </xdr:from>
        <xdr:to>
          <xdr:col>13</xdr:col>
          <xdr:colOff>0</xdr:colOff>
          <xdr:row>55</xdr:row>
          <xdr:rowOff>38100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8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8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8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142875</xdr:rowOff>
        </xdr:from>
        <xdr:to>
          <xdr:col>13</xdr:col>
          <xdr:colOff>0</xdr:colOff>
          <xdr:row>8</xdr:row>
          <xdr:rowOff>38100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8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142875</xdr:rowOff>
        </xdr:from>
        <xdr:to>
          <xdr:col>16</xdr:col>
          <xdr:colOff>9525</xdr:colOff>
          <xdr:row>8</xdr:row>
          <xdr:rowOff>38100</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8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142875</xdr:rowOff>
        </xdr:from>
        <xdr:to>
          <xdr:col>19</xdr:col>
          <xdr:colOff>9525</xdr:colOff>
          <xdr:row>8</xdr:row>
          <xdr:rowOff>38100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8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142875</xdr:rowOff>
        </xdr:from>
        <xdr:to>
          <xdr:col>22</xdr:col>
          <xdr:colOff>0</xdr:colOff>
          <xdr:row>8</xdr:row>
          <xdr:rowOff>38100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8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142875</xdr:rowOff>
        </xdr:from>
        <xdr:to>
          <xdr:col>26</xdr:col>
          <xdr:colOff>0</xdr:colOff>
          <xdr:row>8</xdr:row>
          <xdr:rowOff>38100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8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142875</xdr:rowOff>
        </xdr:from>
        <xdr:to>
          <xdr:col>29</xdr:col>
          <xdr:colOff>9525</xdr:colOff>
          <xdr:row>8</xdr:row>
          <xdr:rowOff>38100</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8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133350</xdr:rowOff>
        </xdr:from>
        <xdr:to>
          <xdr:col>13</xdr:col>
          <xdr:colOff>0</xdr:colOff>
          <xdr:row>9</xdr:row>
          <xdr:rowOff>28575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8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142875</xdr:rowOff>
        </xdr:from>
        <xdr:to>
          <xdr:col>24</xdr:col>
          <xdr:colOff>0</xdr:colOff>
          <xdr:row>42</xdr:row>
          <xdr:rowOff>38100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8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152400</xdr:rowOff>
        </xdr:from>
        <xdr:to>
          <xdr:col>13</xdr:col>
          <xdr:colOff>0</xdr:colOff>
          <xdr:row>54</xdr:row>
          <xdr:rowOff>47625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8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142875</xdr:rowOff>
        </xdr:from>
        <xdr:to>
          <xdr:col>13</xdr:col>
          <xdr:colOff>0</xdr:colOff>
          <xdr:row>10</xdr:row>
          <xdr:rowOff>38100</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8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142875</xdr:rowOff>
        </xdr:from>
        <xdr:to>
          <xdr:col>17</xdr:col>
          <xdr:colOff>219075</xdr:colOff>
          <xdr:row>10</xdr:row>
          <xdr:rowOff>38100</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8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8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133350</xdr:rowOff>
        </xdr:from>
        <xdr:to>
          <xdr:col>21</xdr:col>
          <xdr:colOff>0</xdr:colOff>
          <xdr:row>11</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8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142875</xdr:rowOff>
        </xdr:from>
        <xdr:to>
          <xdr:col>24</xdr:col>
          <xdr:colOff>0</xdr:colOff>
          <xdr:row>7</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8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142875</xdr:rowOff>
        </xdr:from>
        <xdr:to>
          <xdr:col>18</xdr:col>
          <xdr:colOff>0</xdr:colOff>
          <xdr:row>7</xdr:row>
          <xdr:rowOff>38100</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8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13</xdr:col>
          <xdr:colOff>0</xdr:colOff>
          <xdr:row>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8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190499</xdr:colOff>
      <xdr:row>9</xdr:row>
      <xdr:rowOff>9525</xdr:rowOff>
    </xdr:from>
    <xdr:to>
      <xdr:col>53</xdr:col>
      <xdr:colOff>122704</xdr:colOff>
      <xdr:row>10</xdr:row>
      <xdr:rowOff>178044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9001124" y="3152775"/>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9</xdr:row>
      <xdr:rowOff>23447</xdr:rowOff>
    </xdr:from>
    <xdr:to>
      <xdr:col>39</xdr:col>
      <xdr:colOff>152400</xdr:colOff>
      <xdr:row>10</xdr:row>
      <xdr:rowOff>175847</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8858250" y="31666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192179</xdr:colOff>
      <xdr:row>13</xdr:row>
      <xdr:rowOff>94689</xdr:rowOff>
    </xdr:from>
    <xdr:to>
      <xdr:col>53</xdr:col>
      <xdr:colOff>109256</xdr:colOff>
      <xdr:row>15</xdr:row>
      <xdr:rowOff>22972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002804" y="4038039"/>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58830</xdr:colOff>
      <xdr:row>13</xdr:row>
      <xdr:rowOff>70598</xdr:rowOff>
    </xdr:from>
    <xdr:to>
      <xdr:col>39</xdr:col>
      <xdr:colOff>155184</xdr:colOff>
      <xdr:row>15</xdr:row>
      <xdr:rowOff>26934</xdr:rowOff>
    </xdr:to>
    <xdr:sp macro="" textlink="">
      <xdr:nvSpPr>
        <xdr:cNvPr id="8" name="右中かっこ 7">
          <a:extLst>
            <a:ext uri="{FF2B5EF4-FFF2-40B4-BE49-F238E27FC236}">
              <a16:creationId xmlns:a16="http://schemas.microsoft.com/office/drawing/2014/main" id="{00000000-0008-0000-0800-000008000000}"/>
            </a:ext>
          </a:extLst>
        </xdr:cNvPr>
        <xdr:cNvSpPr/>
      </xdr:nvSpPr>
      <xdr:spPr bwMode="auto">
        <a:xfrm>
          <a:off x="8869455" y="4013948"/>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200025</xdr:colOff>
      <xdr:row>62</xdr:row>
      <xdr:rowOff>0</xdr:rowOff>
    </xdr:from>
    <xdr:to>
      <xdr:col>60</xdr:col>
      <xdr:colOff>41183</xdr:colOff>
      <xdr:row>67</xdr:row>
      <xdr:rowOff>135591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010650" y="11782425"/>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66675</xdr:colOff>
      <xdr:row>75</xdr:row>
      <xdr:rowOff>57150</xdr:rowOff>
    </xdr:from>
    <xdr:to>
      <xdr:col>22</xdr:col>
      <xdr:colOff>145965</xdr:colOff>
      <xdr:row>81</xdr:row>
      <xdr:rowOff>9525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6675" y="13716000"/>
          <a:ext cx="48417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17</xdr:row>
          <xdr:rowOff>142875</xdr:rowOff>
        </xdr:from>
        <xdr:to>
          <xdr:col>16</xdr:col>
          <xdr:colOff>0</xdr:colOff>
          <xdr:row>19</xdr:row>
          <xdr:rowOff>38100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8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8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8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142875</xdr:rowOff>
        </xdr:from>
        <xdr:to>
          <xdr:col>15</xdr:col>
          <xdr:colOff>0</xdr:colOff>
          <xdr:row>23</xdr:row>
          <xdr:rowOff>38100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8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142875</xdr:rowOff>
        </xdr:from>
        <xdr:to>
          <xdr:col>18</xdr:col>
          <xdr:colOff>0</xdr:colOff>
          <xdr:row>23</xdr:row>
          <xdr:rowOff>38100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8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8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27</xdr:row>
          <xdr:rowOff>38100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8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8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8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37</xdr:row>
          <xdr:rowOff>28575</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8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8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8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8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142875</xdr:rowOff>
        </xdr:from>
        <xdr:to>
          <xdr:col>15</xdr:col>
          <xdr:colOff>9525</xdr:colOff>
          <xdr:row>30</xdr:row>
          <xdr:rowOff>38100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8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8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8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142875</xdr:rowOff>
        </xdr:from>
        <xdr:to>
          <xdr:col>28</xdr:col>
          <xdr:colOff>0</xdr:colOff>
          <xdr:row>30</xdr:row>
          <xdr:rowOff>38100</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8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8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142875</xdr:rowOff>
        </xdr:from>
        <xdr:to>
          <xdr:col>28</xdr:col>
          <xdr:colOff>0</xdr:colOff>
          <xdr:row>33</xdr:row>
          <xdr:rowOff>38100</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8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37</xdr:row>
          <xdr:rowOff>28575</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8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8102" name="Check Box 214" hidden="1">
              <a:extLst>
                <a:ext uri="{63B3BB69-23CF-44E3-9099-C40C66FF867C}">
                  <a14:compatExt spid="_x0000_s38102"/>
                </a:ext>
                <a:ext uri="{FF2B5EF4-FFF2-40B4-BE49-F238E27FC236}">
                  <a16:creationId xmlns:a16="http://schemas.microsoft.com/office/drawing/2014/main" id="{00000000-0008-0000-0800-0000D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8103" name="Check Box 215" hidden="1">
              <a:extLst>
                <a:ext uri="{63B3BB69-23CF-44E3-9099-C40C66FF867C}">
                  <a14:compatExt spid="_x0000_s38103"/>
                </a:ext>
                <a:ext uri="{FF2B5EF4-FFF2-40B4-BE49-F238E27FC236}">
                  <a16:creationId xmlns:a16="http://schemas.microsoft.com/office/drawing/2014/main" id="{00000000-0008-0000-0800-0000D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8104" name="Check Box 216" hidden="1">
              <a:extLst>
                <a:ext uri="{63B3BB69-23CF-44E3-9099-C40C66FF867C}">
                  <a14:compatExt spid="_x0000_s38104"/>
                </a:ext>
                <a:ext uri="{FF2B5EF4-FFF2-40B4-BE49-F238E27FC236}">
                  <a16:creationId xmlns:a16="http://schemas.microsoft.com/office/drawing/2014/main" id="{00000000-0008-0000-0800-0000D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8105" name="Check Box 217" hidden="1">
              <a:extLst>
                <a:ext uri="{63B3BB69-23CF-44E3-9099-C40C66FF867C}">
                  <a14:compatExt spid="_x0000_s38105"/>
                </a:ext>
                <a:ext uri="{FF2B5EF4-FFF2-40B4-BE49-F238E27FC236}">
                  <a16:creationId xmlns:a16="http://schemas.microsoft.com/office/drawing/2014/main" id="{00000000-0008-0000-0800-0000D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133350</xdr:rowOff>
        </xdr:from>
        <xdr:to>
          <xdr:col>28</xdr:col>
          <xdr:colOff>0</xdr:colOff>
          <xdr:row>64</xdr:row>
          <xdr:rowOff>28575</xdr:rowOff>
        </xdr:to>
        <xdr:sp macro="" textlink="">
          <xdr:nvSpPr>
            <xdr:cNvPr id="38106" name="Check Box 218" hidden="1">
              <a:extLst>
                <a:ext uri="{63B3BB69-23CF-44E3-9099-C40C66FF867C}">
                  <a14:compatExt spid="_x0000_s38106"/>
                </a:ext>
                <a:ext uri="{FF2B5EF4-FFF2-40B4-BE49-F238E27FC236}">
                  <a16:creationId xmlns:a16="http://schemas.microsoft.com/office/drawing/2014/main" id="{00000000-0008-0000-0800-0000D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8107" name="Check Box 219" hidden="1">
              <a:extLst>
                <a:ext uri="{63B3BB69-23CF-44E3-9099-C40C66FF867C}">
                  <a14:compatExt spid="_x0000_s38107"/>
                </a:ext>
                <a:ext uri="{FF2B5EF4-FFF2-40B4-BE49-F238E27FC236}">
                  <a16:creationId xmlns:a16="http://schemas.microsoft.com/office/drawing/2014/main" id="{00000000-0008-0000-0800-0000D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8108" name="Check Box 220" hidden="1">
              <a:extLst>
                <a:ext uri="{63B3BB69-23CF-44E3-9099-C40C66FF867C}">
                  <a14:compatExt spid="_x0000_s38108"/>
                </a:ext>
                <a:ext uri="{FF2B5EF4-FFF2-40B4-BE49-F238E27FC236}">
                  <a16:creationId xmlns:a16="http://schemas.microsoft.com/office/drawing/2014/main" id="{00000000-0008-0000-0800-0000D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8109" name="Check Box 221" hidden="1">
              <a:extLst>
                <a:ext uri="{63B3BB69-23CF-44E3-9099-C40C66FF867C}">
                  <a14:compatExt spid="_x0000_s38109"/>
                </a:ext>
                <a:ext uri="{FF2B5EF4-FFF2-40B4-BE49-F238E27FC236}">
                  <a16:creationId xmlns:a16="http://schemas.microsoft.com/office/drawing/2014/main" id="{00000000-0008-0000-0800-0000D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133350</xdr:rowOff>
        </xdr:from>
        <xdr:to>
          <xdr:col>28</xdr:col>
          <xdr:colOff>0</xdr:colOff>
          <xdr:row>66</xdr:row>
          <xdr:rowOff>28575</xdr:rowOff>
        </xdr:to>
        <xdr:sp macro="" textlink="">
          <xdr:nvSpPr>
            <xdr:cNvPr id="38110" name="Check Box 222" hidden="1">
              <a:extLst>
                <a:ext uri="{63B3BB69-23CF-44E3-9099-C40C66FF867C}">
                  <a14:compatExt spid="_x0000_s38110"/>
                </a:ext>
                <a:ext uri="{FF2B5EF4-FFF2-40B4-BE49-F238E27FC236}">
                  <a16:creationId xmlns:a16="http://schemas.microsoft.com/office/drawing/2014/main" id="{00000000-0008-0000-0800-0000D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63</xdr:row>
          <xdr:rowOff>142875</xdr:rowOff>
        </xdr:from>
        <xdr:to>
          <xdr:col>27</xdr:col>
          <xdr:colOff>0</xdr:colOff>
          <xdr:row>65</xdr:row>
          <xdr:rowOff>38100</xdr:rowOff>
        </xdr:to>
        <xdr:sp macro="" textlink="">
          <xdr:nvSpPr>
            <xdr:cNvPr id="38111" name="Check Box 223" hidden="1">
              <a:extLst>
                <a:ext uri="{63B3BB69-23CF-44E3-9099-C40C66FF867C}">
                  <a14:compatExt spid="_x0000_s38111"/>
                </a:ext>
                <a:ext uri="{FF2B5EF4-FFF2-40B4-BE49-F238E27FC236}">
                  <a16:creationId xmlns:a16="http://schemas.microsoft.com/office/drawing/2014/main" id="{00000000-0008-0000-0800-0000D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8112" name="Check Box 224" hidden="1">
              <a:extLst>
                <a:ext uri="{63B3BB69-23CF-44E3-9099-C40C66FF867C}">
                  <a14:compatExt spid="_x0000_s38112"/>
                </a:ext>
                <a:ext uri="{FF2B5EF4-FFF2-40B4-BE49-F238E27FC236}">
                  <a16:creationId xmlns:a16="http://schemas.microsoft.com/office/drawing/2014/main" id="{00000000-0008-0000-0800-0000E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65</xdr:row>
          <xdr:rowOff>142875</xdr:rowOff>
        </xdr:from>
        <xdr:to>
          <xdr:col>27</xdr:col>
          <xdr:colOff>0</xdr:colOff>
          <xdr:row>67</xdr:row>
          <xdr:rowOff>38100</xdr:rowOff>
        </xdr:to>
        <xdr:sp macro="" textlink="">
          <xdr:nvSpPr>
            <xdr:cNvPr id="38113" name="Check Box 225" hidden="1">
              <a:extLst>
                <a:ext uri="{63B3BB69-23CF-44E3-9099-C40C66FF867C}">
                  <a14:compatExt spid="_x0000_s38113"/>
                </a:ext>
                <a:ext uri="{FF2B5EF4-FFF2-40B4-BE49-F238E27FC236}">
                  <a16:creationId xmlns:a16="http://schemas.microsoft.com/office/drawing/2014/main" id="{00000000-0008-0000-0800-0000E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8114" name="Check Box 226" hidden="1">
              <a:extLst>
                <a:ext uri="{63B3BB69-23CF-44E3-9099-C40C66FF867C}">
                  <a14:compatExt spid="_x0000_s38114"/>
                </a:ext>
                <a:ext uri="{FF2B5EF4-FFF2-40B4-BE49-F238E27FC236}">
                  <a16:creationId xmlns:a16="http://schemas.microsoft.com/office/drawing/2014/main" id="{00000000-0008-0000-0800-0000E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8115" name="Check Box 227" hidden="1">
              <a:extLst>
                <a:ext uri="{63B3BB69-23CF-44E3-9099-C40C66FF867C}">
                  <a14:compatExt spid="_x0000_s38115"/>
                </a:ext>
                <a:ext uri="{FF2B5EF4-FFF2-40B4-BE49-F238E27FC236}">
                  <a16:creationId xmlns:a16="http://schemas.microsoft.com/office/drawing/2014/main" id="{00000000-0008-0000-0800-0000E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66</xdr:row>
          <xdr:rowOff>133350</xdr:rowOff>
        </xdr:from>
        <xdr:to>
          <xdr:col>28</xdr:col>
          <xdr:colOff>0</xdr:colOff>
          <xdr:row>68</xdr:row>
          <xdr:rowOff>28575</xdr:rowOff>
        </xdr:to>
        <xdr:sp macro="" textlink="">
          <xdr:nvSpPr>
            <xdr:cNvPr id="38116" name="Check Box 228" hidden="1">
              <a:extLst>
                <a:ext uri="{63B3BB69-23CF-44E3-9099-C40C66FF867C}">
                  <a14:compatExt spid="_x0000_s38116"/>
                </a:ext>
                <a:ext uri="{FF2B5EF4-FFF2-40B4-BE49-F238E27FC236}">
                  <a16:creationId xmlns:a16="http://schemas.microsoft.com/office/drawing/2014/main" id="{00000000-0008-0000-0800-0000E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47625</xdr:colOff>
      <xdr:row>62</xdr:row>
      <xdr:rowOff>7844</xdr:rowOff>
    </xdr:from>
    <xdr:to>
      <xdr:col>39</xdr:col>
      <xdr:colOff>170329</xdr:colOff>
      <xdr:row>67</xdr:row>
      <xdr:rowOff>177612</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bwMode="auto">
        <a:xfrm>
          <a:off x="7134225" y="7646894"/>
          <a:ext cx="122704" cy="96034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8117" name="Check Box 229" hidden="1">
              <a:extLst>
                <a:ext uri="{63B3BB69-23CF-44E3-9099-C40C66FF867C}">
                  <a14:compatExt spid="_x0000_s38117"/>
                </a:ext>
                <a:ext uri="{FF2B5EF4-FFF2-40B4-BE49-F238E27FC236}">
                  <a16:creationId xmlns:a16="http://schemas.microsoft.com/office/drawing/2014/main" id="{00000000-0008-0000-0800-0000E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133350</xdr:rowOff>
        </xdr:from>
        <xdr:to>
          <xdr:col>31</xdr:col>
          <xdr:colOff>0</xdr:colOff>
          <xdr:row>66</xdr:row>
          <xdr:rowOff>28575</xdr:rowOff>
        </xdr:to>
        <xdr:sp macro="" textlink="">
          <xdr:nvSpPr>
            <xdr:cNvPr id="38118" name="Check Box 230" hidden="1">
              <a:extLst>
                <a:ext uri="{63B3BB69-23CF-44E3-9099-C40C66FF867C}">
                  <a14:compatExt spid="_x0000_s38118"/>
                </a:ext>
                <a:ext uri="{FF2B5EF4-FFF2-40B4-BE49-F238E27FC236}">
                  <a16:creationId xmlns:a16="http://schemas.microsoft.com/office/drawing/2014/main" id="{00000000-0008-0000-0800-0000E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133350</xdr:rowOff>
        </xdr:from>
        <xdr:to>
          <xdr:col>31</xdr:col>
          <xdr:colOff>0</xdr:colOff>
          <xdr:row>68</xdr:row>
          <xdr:rowOff>28575</xdr:rowOff>
        </xdr:to>
        <xdr:sp macro="" textlink="">
          <xdr:nvSpPr>
            <xdr:cNvPr id="38119" name="Check Box 231" hidden="1">
              <a:extLst>
                <a:ext uri="{63B3BB69-23CF-44E3-9099-C40C66FF867C}">
                  <a14:compatExt spid="_x0000_s38119"/>
                </a:ext>
                <a:ext uri="{FF2B5EF4-FFF2-40B4-BE49-F238E27FC236}">
                  <a16:creationId xmlns:a16="http://schemas.microsoft.com/office/drawing/2014/main" id="{00000000-0008-0000-0800-0000E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8120" name="Check Box 232" hidden="1">
              <a:extLst>
                <a:ext uri="{63B3BB69-23CF-44E3-9099-C40C66FF867C}">
                  <a14:compatExt spid="_x0000_s38120"/>
                </a:ext>
                <a:ext uri="{FF2B5EF4-FFF2-40B4-BE49-F238E27FC236}">
                  <a16:creationId xmlns:a16="http://schemas.microsoft.com/office/drawing/2014/main" id="{00000000-0008-0000-0800-0000E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8121" name="Check Box 233" hidden="1">
              <a:extLst>
                <a:ext uri="{63B3BB69-23CF-44E3-9099-C40C66FF867C}">
                  <a14:compatExt spid="_x0000_s38121"/>
                </a:ext>
                <a:ext uri="{FF2B5EF4-FFF2-40B4-BE49-F238E27FC236}">
                  <a16:creationId xmlns:a16="http://schemas.microsoft.com/office/drawing/2014/main" id="{00000000-0008-0000-0800-0000E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8122" name="Check Box 234" hidden="1">
              <a:extLst>
                <a:ext uri="{63B3BB69-23CF-44E3-9099-C40C66FF867C}">
                  <a14:compatExt spid="_x0000_s38122"/>
                </a:ext>
                <a:ext uri="{FF2B5EF4-FFF2-40B4-BE49-F238E27FC236}">
                  <a16:creationId xmlns:a16="http://schemas.microsoft.com/office/drawing/2014/main" id="{00000000-0008-0000-0800-0000E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8123" name="Check Box 235" hidden="1">
              <a:extLst>
                <a:ext uri="{63B3BB69-23CF-44E3-9099-C40C66FF867C}">
                  <a14:compatExt spid="_x0000_s38123"/>
                </a:ext>
                <a:ext uri="{FF2B5EF4-FFF2-40B4-BE49-F238E27FC236}">
                  <a16:creationId xmlns:a16="http://schemas.microsoft.com/office/drawing/2014/main" id="{00000000-0008-0000-08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0</xdr:col>
          <xdr:colOff>266700</xdr:colOff>
          <xdr:row>5</xdr:row>
          <xdr:rowOff>38100</xdr:rowOff>
        </xdr:to>
        <xdr:sp macro="" textlink="">
          <xdr:nvSpPr>
            <xdr:cNvPr id="38125" name="Check Box 237" hidden="1">
              <a:extLst>
                <a:ext uri="{63B3BB69-23CF-44E3-9099-C40C66FF867C}">
                  <a14:compatExt spid="_x0000_s38125"/>
                </a:ext>
                <a:ext uri="{FF2B5EF4-FFF2-40B4-BE49-F238E27FC236}">
                  <a16:creationId xmlns:a16="http://schemas.microsoft.com/office/drawing/2014/main" id="{00000000-0008-0000-0800-0000ED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0</xdr:col>
          <xdr:colOff>266700</xdr:colOff>
          <xdr:row>7</xdr:row>
          <xdr:rowOff>38100</xdr:rowOff>
        </xdr:to>
        <xdr:sp macro="" textlink="">
          <xdr:nvSpPr>
            <xdr:cNvPr id="38126" name="Check Box 238" hidden="1">
              <a:extLst>
                <a:ext uri="{63B3BB69-23CF-44E3-9099-C40C66FF867C}">
                  <a14:compatExt spid="_x0000_s38126"/>
                </a:ext>
                <a:ext uri="{FF2B5EF4-FFF2-40B4-BE49-F238E27FC236}">
                  <a16:creationId xmlns:a16="http://schemas.microsoft.com/office/drawing/2014/main" id="{00000000-0008-0000-0800-0000EE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0</xdr:col>
          <xdr:colOff>266700</xdr:colOff>
          <xdr:row>10</xdr:row>
          <xdr:rowOff>38100</xdr:rowOff>
        </xdr:to>
        <xdr:sp macro="" textlink="">
          <xdr:nvSpPr>
            <xdr:cNvPr id="38127" name="Check Box 239" hidden="1">
              <a:extLst>
                <a:ext uri="{63B3BB69-23CF-44E3-9099-C40C66FF867C}">
                  <a14:compatExt spid="_x0000_s38127"/>
                </a:ext>
                <a:ext uri="{FF2B5EF4-FFF2-40B4-BE49-F238E27FC236}">
                  <a16:creationId xmlns:a16="http://schemas.microsoft.com/office/drawing/2014/main" id="{00000000-0008-0000-0800-0000EF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152400</xdr:rowOff>
        </xdr:from>
        <xdr:to>
          <xdr:col>0</xdr:col>
          <xdr:colOff>266700</xdr:colOff>
          <xdr:row>12</xdr:row>
          <xdr:rowOff>28575</xdr:rowOff>
        </xdr:to>
        <xdr:sp macro="" textlink="">
          <xdr:nvSpPr>
            <xdr:cNvPr id="38128" name="Check Box 240" hidden="1">
              <a:extLst>
                <a:ext uri="{63B3BB69-23CF-44E3-9099-C40C66FF867C}">
                  <a14:compatExt spid="_x0000_s38128"/>
                </a:ext>
                <a:ext uri="{FF2B5EF4-FFF2-40B4-BE49-F238E27FC236}">
                  <a16:creationId xmlns:a16="http://schemas.microsoft.com/office/drawing/2014/main" id="{00000000-0008-0000-0800-0000F0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0</xdr:col>
          <xdr:colOff>266700</xdr:colOff>
          <xdr:row>14</xdr:row>
          <xdr:rowOff>28575</xdr:rowOff>
        </xdr:to>
        <xdr:sp macro="" textlink="">
          <xdr:nvSpPr>
            <xdr:cNvPr id="38129" name="Check Box 241" hidden="1">
              <a:extLst>
                <a:ext uri="{63B3BB69-23CF-44E3-9099-C40C66FF867C}">
                  <a14:compatExt spid="_x0000_s38129"/>
                </a:ext>
                <a:ext uri="{FF2B5EF4-FFF2-40B4-BE49-F238E27FC236}">
                  <a16:creationId xmlns:a16="http://schemas.microsoft.com/office/drawing/2014/main" id="{00000000-0008-0000-0800-0000F1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142875</xdr:rowOff>
        </xdr:from>
        <xdr:to>
          <xdr:col>0</xdr:col>
          <xdr:colOff>266700</xdr:colOff>
          <xdr:row>19</xdr:row>
          <xdr:rowOff>19050</xdr:rowOff>
        </xdr:to>
        <xdr:sp macro="" textlink="">
          <xdr:nvSpPr>
            <xdr:cNvPr id="38130" name="Check Box 242" hidden="1">
              <a:extLst>
                <a:ext uri="{63B3BB69-23CF-44E3-9099-C40C66FF867C}">
                  <a14:compatExt spid="_x0000_s38130"/>
                </a:ext>
                <a:ext uri="{FF2B5EF4-FFF2-40B4-BE49-F238E27FC236}">
                  <a16:creationId xmlns:a16="http://schemas.microsoft.com/office/drawing/2014/main" id="{00000000-0008-0000-0800-0000F2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142875</xdr:rowOff>
        </xdr:from>
        <xdr:to>
          <xdr:col>0</xdr:col>
          <xdr:colOff>266700</xdr:colOff>
          <xdr:row>21</xdr:row>
          <xdr:rowOff>19050</xdr:rowOff>
        </xdr:to>
        <xdr:sp macro="" textlink="">
          <xdr:nvSpPr>
            <xdr:cNvPr id="38131" name="Check Box 243" hidden="1">
              <a:extLst>
                <a:ext uri="{63B3BB69-23CF-44E3-9099-C40C66FF867C}">
                  <a14:compatExt spid="_x0000_s38131"/>
                </a:ext>
                <a:ext uri="{FF2B5EF4-FFF2-40B4-BE49-F238E27FC236}">
                  <a16:creationId xmlns:a16="http://schemas.microsoft.com/office/drawing/2014/main" id="{00000000-0008-0000-0800-0000F3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0</xdr:rowOff>
        </xdr:from>
        <xdr:to>
          <xdr:col>0</xdr:col>
          <xdr:colOff>266700</xdr:colOff>
          <xdr:row>27</xdr:row>
          <xdr:rowOff>38100</xdr:rowOff>
        </xdr:to>
        <xdr:sp macro="" textlink="">
          <xdr:nvSpPr>
            <xdr:cNvPr id="38132" name="Check Box 244" hidden="1">
              <a:extLst>
                <a:ext uri="{63B3BB69-23CF-44E3-9099-C40C66FF867C}">
                  <a14:compatExt spid="_x0000_s38132"/>
                </a:ext>
                <a:ext uri="{FF2B5EF4-FFF2-40B4-BE49-F238E27FC236}">
                  <a16:creationId xmlns:a16="http://schemas.microsoft.com/office/drawing/2014/main" id="{00000000-0008-0000-0800-0000F4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266700</xdr:colOff>
          <xdr:row>38</xdr:row>
          <xdr:rowOff>38100</xdr:rowOff>
        </xdr:to>
        <xdr:sp macro="" textlink="">
          <xdr:nvSpPr>
            <xdr:cNvPr id="38133" name="Check Box 245" hidden="1">
              <a:extLst>
                <a:ext uri="{63B3BB69-23CF-44E3-9099-C40C66FF867C}">
                  <a14:compatExt spid="_x0000_s38133"/>
                </a:ext>
                <a:ext uri="{FF2B5EF4-FFF2-40B4-BE49-F238E27FC236}">
                  <a16:creationId xmlns:a16="http://schemas.microsoft.com/office/drawing/2014/main" id="{00000000-0008-0000-0800-0000F5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142875</xdr:rowOff>
        </xdr:from>
        <xdr:to>
          <xdr:col>0</xdr:col>
          <xdr:colOff>266700</xdr:colOff>
          <xdr:row>50</xdr:row>
          <xdr:rowOff>19050</xdr:rowOff>
        </xdr:to>
        <xdr:sp macro="" textlink="">
          <xdr:nvSpPr>
            <xdr:cNvPr id="38134" name="Check Box 246" hidden="1">
              <a:extLst>
                <a:ext uri="{63B3BB69-23CF-44E3-9099-C40C66FF867C}">
                  <a14:compatExt spid="_x0000_s38134"/>
                </a:ext>
                <a:ext uri="{FF2B5EF4-FFF2-40B4-BE49-F238E27FC236}">
                  <a16:creationId xmlns:a16="http://schemas.microsoft.com/office/drawing/2014/main" id="{00000000-0008-0000-0800-0000F6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142875</xdr:rowOff>
        </xdr:from>
        <xdr:to>
          <xdr:col>0</xdr:col>
          <xdr:colOff>266700</xdr:colOff>
          <xdr:row>44</xdr:row>
          <xdr:rowOff>19050</xdr:rowOff>
        </xdr:to>
        <xdr:sp macro="" textlink="">
          <xdr:nvSpPr>
            <xdr:cNvPr id="38135" name="Check Box 247" hidden="1">
              <a:extLst>
                <a:ext uri="{63B3BB69-23CF-44E3-9099-C40C66FF867C}">
                  <a14:compatExt spid="_x0000_s38135"/>
                </a:ext>
                <a:ext uri="{FF2B5EF4-FFF2-40B4-BE49-F238E27FC236}">
                  <a16:creationId xmlns:a16="http://schemas.microsoft.com/office/drawing/2014/main" id="{00000000-0008-0000-0800-0000F7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142875</xdr:rowOff>
        </xdr:from>
        <xdr:to>
          <xdr:col>0</xdr:col>
          <xdr:colOff>266700</xdr:colOff>
          <xdr:row>46</xdr:row>
          <xdr:rowOff>19050</xdr:rowOff>
        </xdr:to>
        <xdr:sp macro="" textlink="">
          <xdr:nvSpPr>
            <xdr:cNvPr id="38136" name="Check Box 248" hidden="1">
              <a:extLst>
                <a:ext uri="{63B3BB69-23CF-44E3-9099-C40C66FF867C}">
                  <a14:compatExt spid="_x0000_s38136"/>
                </a:ext>
                <a:ext uri="{FF2B5EF4-FFF2-40B4-BE49-F238E27FC236}">
                  <a16:creationId xmlns:a16="http://schemas.microsoft.com/office/drawing/2014/main" id="{00000000-0008-0000-0800-0000F8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142875</xdr:rowOff>
        </xdr:from>
        <xdr:to>
          <xdr:col>0</xdr:col>
          <xdr:colOff>266700</xdr:colOff>
          <xdr:row>48</xdr:row>
          <xdr:rowOff>19050</xdr:rowOff>
        </xdr:to>
        <xdr:sp macro="" textlink="">
          <xdr:nvSpPr>
            <xdr:cNvPr id="38137" name="Check Box 249" hidden="1">
              <a:extLst>
                <a:ext uri="{63B3BB69-23CF-44E3-9099-C40C66FF867C}">
                  <a14:compatExt spid="_x0000_s38137"/>
                </a:ext>
                <a:ext uri="{FF2B5EF4-FFF2-40B4-BE49-F238E27FC236}">
                  <a16:creationId xmlns:a16="http://schemas.microsoft.com/office/drawing/2014/main" id="{00000000-0008-0000-0800-0000F9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123825</xdr:rowOff>
        </xdr:from>
        <xdr:to>
          <xdr:col>0</xdr:col>
          <xdr:colOff>266700</xdr:colOff>
          <xdr:row>57</xdr:row>
          <xdr:rowOff>0</xdr:rowOff>
        </xdr:to>
        <xdr:sp macro="" textlink="">
          <xdr:nvSpPr>
            <xdr:cNvPr id="38138" name="Check Box 250" hidden="1">
              <a:extLst>
                <a:ext uri="{63B3BB69-23CF-44E3-9099-C40C66FF867C}">
                  <a14:compatExt spid="_x0000_s38138"/>
                </a:ext>
                <a:ext uri="{FF2B5EF4-FFF2-40B4-BE49-F238E27FC236}">
                  <a16:creationId xmlns:a16="http://schemas.microsoft.com/office/drawing/2014/main" id="{00000000-0008-0000-0800-0000FA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142875</xdr:rowOff>
        </xdr:from>
        <xdr:to>
          <xdr:col>0</xdr:col>
          <xdr:colOff>266700</xdr:colOff>
          <xdr:row>52</xdr:row>
          <xdr:rowOff>19050</xdr:rowOff>
        </xdr:to>
        <xdr:sp macro="" textlink="">
          <xdr:nvSpPr>
            <xdr:cNvPr id="38139" name="Check Box 251" hidden="1">
              <a:extLst>
                <a:ext uri="{63B3BB69-23CF-44E3-9099-C40C66FF867C}">
                  <a14:compatExt spid="_x0000_s38139"/>
                </a:ext>
                <a:ext uri="{FF2B5EF4-FFF2-40B4-BE49-F238E27FC236}">
                  <a16:creationId xmlns:a16="http://schemas.microsoft.com/office/drawing/2014/main" id="{00000000-0008-0000-0800-0000FB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152400</xdr:rowOff>
        </xdr:from>
        <xdr:to>
          <xdr:col>0</xdr:col>
          <xdr:colOff>266700</xdr:colOff>
          <xdr:row>54</xdr:row>
          <xdr:rowOff>28575</xdr:rowOff>
        </xdr:to>
        <xdr:sp macro="" textlink="">
          <xdr:nvSpPr>
            <xdr:cNvPr id="38140" name="Check Box 252" hidden="1">
              <a:extLst>
                <a:ext uri="{63B3BB69-23CF-44E3-9099-C40C66FF867C}">
                  <a14:compatExt spid="_x0000_s38140"/>
                </a:ext>
                <a:ext uri="{FF2B5EF4-FFF2-40B4-BE49-F238E27FC236}">
                  <a16:creationId xmlns:a16="http://schemas.microsoft.com/office/drawing/2014/main" id="{00000000-0008-0000-0800-0000FC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142875</xdr:rowOff>
        </xdr:from>
        <xdr:to>
          <xdr:col>0</xdr:col>
          <xdr:colOff>266700</xdr:colOff>
          <xdr:row>42</xdr:row>
          <xdr:rowOff>19050</xdr:rowOff>
        </xdr:to>
        <xdr:sp macro="" textlink="">
          <xdr:nvSpPr>
            <xdr:cNvPr id="38141" name="Check Box 253" hidden="1">
              <a:extLst>
                <a:ext uri="{63B3BB69-23CF-44E3-9099-C40C66FF867C}">
                  <a14:compatExt spid="_x0000_s38141"/>
                </a:ext>
                <a:ext uri="{FF2B5EF4-FFF2-40B4-BE49-F238E27FC236}">
                  <a16:creationId xmlns:a16="http://schemas.microsoft.com/office/drawing/2014/main" id="{00000000-0008-0000-0800-0000FD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142875</xdr:rowOff>
        </xdr:from>
        <xdr:to>
          <xdr:col>0</xdr:col>
          <xdr:colOff>266700</xdr:colOff>
          <xdr:row>65</xdr:row>
          <xdr:rowOff>19050</xdr:rowOff>
        </xdr:to>
        <xdr:sp macro="" textlink="">
          <xdr:nvSpPr>
            <xdr:cNvPr id="38142" name="Check Box 254" hidden="1">
              <a:extLst>
                <a:ext uri="{63B3BB69-23CF-44E3-9099-C40C66FF867C}">
                  <a14:compatExt spid="_x0000_s38142"/>
                </a:ext>
                <a:ext uri="{FF2B5EF4-FFF2-40B4-BE49-F238E27FC236}">
                  <a16:creationId xmlns:a16="http://schemas.microsoft.com/office/drawing/2014/main" id="{00000000-0008-0000-0800-0000FE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133350</xdr:rowOff>
        </xdr:from>
        <xdr:to>
          <xdr:col>0</xdr:col>
          <xdr:colOff>266700</xdr:colOff>
          <xdr:row>67</xdr:row>
          <xdr:rowOff>9525</xdr:rowOff>
        </xdr:to>
        <xdr:sp macro="" textlink="">
          <xdr:nvSpPr>
            <xdr:cNvPr id="38143" name="Check Box 255" hidden="1">
              <a:extLst>
                <a:ext uri="{63B3BB69-23CF-44E3-9099-C40C66FF867C}">
                  <a14:compatExt spid="_x0000_s38143"/>
                </a:ext>
                <a:ext uri="{FF2B5EF4-FFF2-40B4-BE49-F238E27FC236}">
                  <a16:creationId xmlns:a16="http://schemas.microsoft.com/office/drawing/2014/main" id="{00000000-0008-0000-0800-0000FF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152400</xdr:rowOff>
        </xdr:from>
        <xdr:to>
          <xdr:col>0</xdr:col>
          <xdr:colOff>266700</xdr:colOff>
          <xdr:row>63</xdr:row>
          <xdr:rowOff>28575</xdr:rowOff>
        </xdr:to>
        <xdr:sp macro="" textlink="">
          <xdr:nvSpPr>
            <xdr:cNvPr id="38144" name="Check Box 256" hidden="1">
              <a:extLst>
                <a:ext uri="{63B3BB69-23CF-44E3-9099-C40C66FF867C}">
                  <a14:compatExt spid="_x0000_s38144"/>
                </a:ext>
                <a:ext uri="{FF2B5EF4-FFF2-40B4-BE49-F238E27FC236}">
                  <a16:creationId xmlns:a16="http://schemas.microsoft.com/office/drawing/2014/main" id="{00000000-0008-0000-0800-00000095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152400</xdr:rowOff>
        </xdr:from>
        <xdr:to>
          <xdr:col>0</xdr:col>
          <xdr:colOff>266700</xdr:colOff>
          <xdr:row>70</xdr:row>
          <xdr:rowOff>28575</xdr:rowOff>
        </xdr:to>
        <xdr:sp macro="" textlink="">
          <xdr:nvSpPr>
            <xdr:cNvPr id="38145" name="Check Box 257" hidden="1">
              <a:extLst>
                <a:ext uri="{63B3BB69-23CF-44E3-9099-C40C66FF867C}">
                  <a14:compatExt spid="_x0000_s38145"/>
                </a:ext>
                <a:ext uri="{FF2B5EF4-FFF2-40B4-BE49-F238E27FC236}">
                  <a16:creationId xmlns:a16="http://schemas.microsoft.com/office/drawing/2014/main" id="{00000000-0008-0000-0800-00000195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55" Type="http://schemas.openxmlformats.org/officeDocument/2006/relationships/ctrlProp" Target="../ctrlProps/ctrlProp80.xml"/><Relationship Id="rId63" Type="http://schemas.openxmlformats.org/officeDocument/2006/relationships/ctrlProp" Target="../ctrlProps/ctrlProp88.xml"/><Relationship Id="rId68" Type="http://schemas.openxmlformats.org/officeDocument/2006/relationships/ctrlProp" Target="../ctrlProps/ctrlProp93.xml"/><Relationship Id="rId76" Type="http://schemas.openxmlformats.org/officeDocument/2006/relationships/ctrlProp" Target="../ctrlProps/ctrlProp101.xml"/><Relationship Id="rId84" Type="http://schemas.openxmlformats.org/officeDocument/2006/relationships/ctrlProp" Target="../ctrlProps/ctrlProp109.xml"/><Relationship Id="rId89" Type="http://schemas.openxmlformats.org/officeDocument/2006/relationships/ctrlProp" Target="../ctrlProps/ctrlProp114.xml"/><Relationship Id="rId7" Type="http://schemas.openxmlformats.org/officeDocument/2006/relationships/ctrlProp" Target="../ctrlProps/ctrlProp32.xml"/><Relationship Id="rId71" Type="http://schemas.openxmlformats.org/officeDocument/2006/relationships/ctrlProp" Target="../ctrlProps/ctrlProp96.xml"/><Relationship Id="rId92" Type="http://schemas.openxmlformats.org/officeDocument/2006/relationships/ctrlProp" Target="../ctrlProps/ctrlProp117.xml"/><Relationship Id="rId2" Type="http://schemas.openxmlformats.org/officeDocument/2006/relationships/drawing" Target="../drawings/drawing5.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8" Type="http://schemas.openxmlformats.org/officeDocument/2006/relationships/ctrlProp" Target="../ctrlProps/ctrlProp83.xml"/><Relationship Id="rId66" Type="http://schemas.openxmlformats.org/officeDocument/2006/relationships/ctrlProp" Target="../ctrlProps/ctrlProp91.xml"/><Relationship Id="rId74" Type="http://schemas.openxmlformats.org/officeDocument/2006/relationships/ctrlProp" Target="../ctrlProps/ctrlProp99.xml"/><Relationship Id="rId79" Type="http://schemas.openxmlformats.org/officeDocument/2006/relationships/ctrlProp" Target="../ctrlProps/ctrlProp104.xml"/><Relationship Id="rId87" Type="http://schemas.openxmlformats.org/officeDocument/2006/relationships/ctrlProp" Target="../ctrlProps/ctrlProp112.xml"/><Relationship Id="rId5" Type="http://schemas.openxmlformats.org/officeDocument/2006/relationships/ctrlProp" Target="../ctrlProps/ctrlProp30.xml"/><Relationship Id="rId61" Type="http://schemas.openxmlformats.org/officeDocument/2006/relationships/ctrlProp" Target="../ctrlProps/ctrlProp86.xml"/><Relationship Id="rId82" Type="http://schemas.openxmlformats.org/officeDocument/2006/relationships/ctrlProp" Target="../ctrlProps/ctrlProp107.xml"/><Relationship Id="rId90" Type="http://schemas.openxmlformats.org/officeDocument/2006/relationships/ctrlProp" Target="../ctrlProps/ctrlProp115.xml"/><Relationship Id="rId19" Type="http://schemas.openxmlformats.org/officeDocument/2006/relationships/ctrlProp" Target="../ctrlProps/ctrlProp4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56" Type="http://schemas.openxmlformats.org/officeDocument/2006/relationships/ctrlProp" Target="../ctrlProps/ctrlProp81.xml"/><Relationship Id="rId64" Type="http://schemas.openxmlformats.org/officeDocument/2006/relationships/ctrlProp" Target="../ctrlProps/ctrlProp89.xml"/><Relationship Id="rId69" Type="http://schemas.openxmlformats.org/officeDocument/2006/relationships/ctrlProp" Target="../ctrlProps/ctrlProp94.xml"/><Relationship Id="rId77" Type="http://schemas.openxmlformats.org/officeDocument/2006/relationships/ctrlProp" Target="../ctrlProps/ctrlProp102.xml"/><Relationship Id="rId8" Type="http://schemas.openxmlformats.org/officeDocument/2006/relationships/ctrlProp" Target="../ctrlProps/ctrlProp33.xml"/><Relationship Id="rId51" Type="http://schemas.openxmlformats.org/officeDocument/2006/relationships/ctrlProp" Target="../ctrlProps/ctrlProp76.xml"/><Relationship Id="rId72" Type="http://schemas.openxmlformats.org/officeDocument/2006/relationships/ctrlProp" Target="../ctrlProps/ctrlProp97.xml"/><Relationship Id="rId80" Type="http://schemas.openxmlformats.org/officeDocument/2006/relationships/ctrlProp" Target="../ctrlProps/ctrlProp105.xml"/><Relationship Id="rId85" Type="http://schemas.openxmlformats.org/officeDocument/2006/relationships/ctrlProp" Target="../ctrlProps/ctrlProp110.xml"/><Relationship Id="rId93" Type="http://schemas.openxmlformats.org/officeDocument/2006/relationships/ctrlProp" Target="../ctrlProps/ctrlProp118.xml"/><Relationship Id="rId3" Type="http://schemas.openxmlformats.org/officeDocument/2006/relationships/vmlDrawing" Target="../drawings/vmlDrawing4.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59" Type="http://schemas.openxmlformats.org/officeDocument/2006/relationships/ctrlProp" Target="../ctrlProps/ctrlProp84.xml"/><Relationship Id="rId67" Type="http://schemas.openxmlformats.org/officeDocument/2006/relationships/ctrlProp" Target="../ctrlProps/ctrlProp92.xml"/><Relationship Id="rId20" Type="http://schemas.openxmlformats.org/officeDocument/2006/relationships/ctrlProp" Target="../ctrlProps/ctrlProp45.xml"/><Relationship Id="rId41" Type="http://schemas.openxmlformats.org/officeDocument/2006/relationships/ctrlProp" Target="../ctrlProps/ctrlProp66.xml"/><Relationship Id="rId54" Type="http://schemas.openxmlformats.org/officeDocument/2006/relationships/ctrlProp" Target="../ctrlProps/ctrlProp79.xml"/><Relationship Id="rId62" Type="http://schemas.openxmlformats.org/officeDocument/2006/relationships/ctrlProp" Target="../ctrlProps/ctrlProp87.xml"/><Relationship Id="rId70" Type="http://schemas.openxmlformats.org/officeDocument/2006/relationships/ctrlProp" Target="../ctrlProps/ctrlProp95.xml"/><Relationship Id="rId75" Type="http://schemas.openxmlformats.org/officeDocument/2006/relationships/ctrlProp" Target="../ctrlProps/ctrlProp100.xml"/><Relationship Id="rId83" Type="http://schemas.openxmlformats.org/officeDocument/2006/relationships/ctrlProp" Target="../ctrlProps/ctrlProp108.xml"/><Relationship Id="rId88" Type="http://schemas.openxmlformats.org/officeDocument/2006/relationships/ctrlProp" Target="../ctrlProps/ctrlProp113.xml"/><Relationship Id="rId91" Type="http://schemas.openxmlformats.org/officeDocument/2006/relationships/ctrlProp" Target="../ctrlProps/ctrlProp11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57" Type="http://schemas.openxmlformats.org/officeDocument/2006/relationships/ctrlProp" Target="../ctrlProps/ctrlProp82.xml"/><Relationship Id="rId10" Type="http://schemas.openxmlformats.org/officeDocument/2006/relationships/ctrlProp" Target="../ctrlProps/ctrlProp35.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60" Type="http://schemas.openxmlformats.org/officeDocument/2006/relationships/ctrlProp" Target="../ctrlProps/ctrlProp85.xml"/><Relationship Id="rId65" Type="http://schemas.openxmlformats.org/officeDocument/2006/relationships/ctrlProp" Target="../ctrlProps/ctrlProp90.xml"/><Relationship Id="rId73" Type="http://schemas.openxmlformats.org/officeDocument/2006/relationships/ctrlProp" Target="../ctrlProps/ctrlProp98.xml"/><Relationship Id="rId78" Type="http://schemas.openxmlformats.org/officeDocument/2006/relationships/ctrlProp" Target="../ctrlProps/ctrlProp103.xml"/><Relationship Id="rId81" Type="http://schemas.openxmlformats.org/officeDocument/2006/relationships/ctrlProp" Target="../ctrlProps/ctrlProp106.xml"/><Relationship Id="rId86" Type="http://schemas.openxmlformats.org/officeDocument/2006/relationships/ctrlProp" Target="../ctrlProps/ctrlProp111.xml"/><Relationship Id="rId94" Type="http://schemas.openxmlformats.org/officeDocument/2006/relationships/ctrlProp" Target="../ctrlProps/ctrlProp119.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21" Type="http://schemas.openxmlformats.org/officeDocument/2006/relationships/ctrlProp" Target="../ctrlProps/ctrlProp137.xml"/><Relationship Id="rId34" Type="http://schemas.openxmlformats.org/officeDocument/2006/relationships/ctrlProp" Target="../ctrlProps/ctrlProp150.xml"/><Relationship Id="rId42" Type="http://schemas.openxmlformats.org/officeDocument/2006/relationships/ctrlProp" Target="../ctrlProps/ctrlProp158.xml"/><Relationship Id="rId47" Type="http://schemas.openxmlformats.org/officeDocument/2006/relationships/ctrlProp" Target="../ctrlProps/ctrlProp163.xml"/><Relationship Id="rId50" Type="http://schemas.openxmlformats.org/officeDocument/2006/relationships/ctrlProp" Target="../ctrlProps/ctrlProp166.xml"/><Relationship Id="rId55" Type="http://schemas.openxmlformats.org/officeDocument/2006/relationships/ctrlProp" Target="../ctrlProps/ctrlProp171.xml"/><Relationship Id="rId63" Type="http://schemas.openxmlformats.org/officeDocument/2006/relationships/ctrlProp" Target="../ctrlProps/ctrlProp179.xml"/><Relationship Id="rId68" Type="http://schemas.openxmlformats.org/officeDocument/2006/relationships/ctrlProp" Target="../ctrlProps/ctrlProp184.xml"/><Relationship Id="rId76" Type="http://schemas.openxmlformats.org/officeDocument/2006/relationships/ctrlProp" Target="../ctrlProps/ctrlProp192.xml"/><Relationship Id="rId84" Type="http://schemas.openxmlformats.org/officeDocument/2006/relationships/ctrlProp" Target="../ctrlProps/ctrlProp200.xml"/><Relationship Id="rId7" Type="http://schemas.openxmlformats.org/officeDocument/2006/relationships/ctrlProp" Target="../ctrlProps/ctrlProp123.xml"/><Relationship Id="rId71" Type="http://schemas.openxmlformats.org/officeDocument/2006/relationships/ctrlProp" Target="../ctrlProps/ctrlProp187.xml"/><Relationship Id="rId2" Type="http://schemas.openxmlformats.org/officeDocument/2006/relationships/drawing" Target="../drawings/drawing6.xml"/><Relationship Id="rId16" Type="http://schemas.openxmlformats.org/officeDocument/2006/relationships/ctrlProp" Target="../ctrlProps/ctrlProp132.xml"/><Relationship Id="rId29" Type="http://schemas.openxmlformats.org/officeDocument/2006/relationships/ctrlProp" Target="../ctrlProps/ctrlProp145.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40" Type="http://schemas.openxmlformats.org/officeDocument/2006/relationships/ctrlProp" Target="../ctrlProps/ctrlProp156.xml"/><Relationship Id="rId45" Type="http://schemas.openxmlformats.org/officeDocument/2006/relationships/ctrlProp" Target="../ctrlProps/ctrlProp161.xml"/><Relationship Id="rId53" Type="http://schemas.openxmlformats.org/officeDocument/2006/relationships/ctrlProp" Target="../ctrlProps/ctrlProp169.xml"/><Relationship Id="rId58" Type="http://schemas.openxmlformats.org/officeDocument/2006/relationships/ctrlProp" Target="../ctrlProps/ctrlProp174.xml"/><Relationship Id="rId66" Type="http://schemas.openxmlformats.org/officeDocument/2006/relationships/ctrlProp" Target="../ctrlProps/ctrlProp182.xml"/><Relationship Id="rId74" Type="http://schemas.openxmlformats.org/officeDocument/2006/relationships/ctrlProp" Target="../ctrlProps/ctrlProp190.xml"/><Relationship Id="rId79" Type="http://schemas.openxmlformats.org/officeDocument/2006/relationships/ctrlProp" Target="../ctrlProps/ctrlProp195.xml"/><Relationship Id="rId5" Type="http://schemas.openxmlformats.org/officeDocument/2006/relationships/ctrlProp" Target="../ctrlProps/ctrlProp121.xml"/><Relationship Id="rId61" Type="http://schemas.openxmlformats.org/officeDocument/2006/relationships/ctrlProp" Target="../ctrlProps/ctrlProp177.xml"/><Relationship Id="rId82" Type="http://schemas.openxmlformats.org/officeDocument/2006/relationships/ctrlProp" Target="../ctrlProps/ctrlProp198.xml"/><Relationship Id="rId19" Type="http://schemas.openxmlformats.org/officeDocument/2006/relationships/ctrlProp" Target="../ctrlProps/ctrlProp135.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 Id="rId43" Type="http://schemas.openxmlformats.org/officeDocument/2006/relationships/ctrlProp" Target="../ctrlProps/ctrlProp159.xml"/><Relationship Id="rId48" Type="http://schemas.openxmlformats.org/officeDocument/2006/relationships/ctrlProp" Target="../ctrlProps/ctrlProp164.xml"/><Relationship Id="rId56" Type="http://schemas.openxmlformats.org/officeDocument/2006/relationships/ctrlProp" Target="../ctrlProps/ctrlProp172.xml"/><Relationship Id="rId64" Type="http://schemas.openxmlformats.org/officeDocument/2006/relationships/ctrlProp" Target="../ctrlProps/ctrlProp180.xml"/><Relationship Id="rId69" Type="http://schemas.openxmlformats.org/officeDocument/2006/relationships/ctrlProp" Target="../ctrlProps/ctrlProp185.xml"/><Relationship Id="rId77" Type="http://schemas.openxmlformats.org/officeDocument/2006/relationships/ctrlProp" Target="../ctrlProps/ctrlProp193.xml"/><Relationship Id="rId8" Type="http://schemas.openxmlformats.org/officeDocument/2006/relationships/ctrlProp" Target="../ctrlProps/ctrlProp124.xml"/><Relationship Id="rId51" Type="http://schemas.openxmlformats.org/officeDocument/2006/relationships/ctrlProp" Target="../ctrlProps/ctrlProp167.xml"/><Relationship Id="rId72" Type="http://schemas.openxmlformats.org/officeDocument/2006/relationships/ctrlProp" Target="../ctrlProps/ctrlProp188.xml"/><Relationship Id="rId80" Type="http://schemas.openxmlformats.org/officeDocument/2006/relationships/ctrlProp" Target="../ctrlProps/ctrlProp196.xml"/><Relationship Id="rId85" Type="http://schemas.openxmlformats.org/officeDocument/2006/relationships/ctrlProp" Target="../ctrlProps/ctrlProp201.xml"/><Relationship Id="rId3" Type="http://schemas.openxmlformats.org/officeDocument/2006/relationships/vmlDrawing" Target="../drawings/vmlDrawing5.v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 Id="rId46" Type="http://schemas.openxmlformats.org/officeDocument/2006/relationships/ctrlProp" Target="../ctrlProps/ctrlProp162.xml"/><Relationship Id="rId59" Type="http://schemas.openxmlformats.org/officeDocument/2006/relationships/ctrlProp" Target="../ctrlProps/ctrlProp175.xml"/><Relationship Id="rId67" Type="http://schemas.openxmlformats.org/officeDocument/2006/relationships/ctrlProp" Target="../ctrlProps/ctrlProp183.xml"/><Relationship Id="rId20" Type="http://schemas.openxmlformats.org/officeDocument/2006/relationships/ctrlProp" Target="../ctrlProps/ctrlProp136.xml"/><Relationship Id="rId41" Type="http://schemas.openxmlformats.org/officeDocument/2006/relationships/ctrlProp" Target="../ctrlProps/ctrlProp157.xml"/><Relationship Id="rId54" Type="http://schemas.openxmlformats.org/officeDocument/2006/relationships/ctrlProp" Target="../ctrlProps/ctrlProp170.xml"/><Relationship Id="rId62" Type="http://schemas.openxmlformats.org/officeDocument/2006/relationships/ctrlProp" Target="../ctrlProps/ctrlProp178.xml"/><Relationship Id="rId70" Type="http://schemas.openxmlformats.org/officeDocument/2006/relationships/ctrlProp" Target="../ctrlProps/ctrlProp186.xml"/><Relationship Id="rId75" Type="http://schemas.openxmlformats.org/officeDocument/2006/relationships/ctrlProp" Target="../ctrlProps/ctrlProp191.xml"/><Relationship Id="rId83" Type="http://schemas.openxmlformats.org/officeDocument/2006/relationships/ctrlProp" Target="../ctrlProps/ctrlProp199.xml"/><Relationship Id="rId1" Type="http://schemas.openxmlformats.org/officeDocument/2006/relationships/printerSettings" Target="../printerSettings/printerSettings7.bin"/><Relationship Id="rId6" Type="http://schemas.openxmlformats.org/officeDocument/2006/relationships/ctrlProp" Target="../ctrlProps/ctrlProp122.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49" Type="http://schemas.openxmlformats.org/officeDocument/2006/relationships/ctrlProp" Target="../ctrlProps/ctrlProp165.xml"/><Relationship Id="rId57" Type="http://schemas.openxmlformats.org/officeDocument/2006/relationships/ctrlProp" Target="../ctrlProps/ctrlProp173.xml"/><Relationship Id="rId10" Type="http://schemas.openxmlformats.org/officeDocument/2006/relationships/ctrlProp" Target="../ctrlProps/ctrlProp126.xml"/><Relationship Id="rId31" Type="http://schemas.openxmlformats.org/officeDocument/2006/relationships/ctrlProp" Target="../ctrlProps/ctrlProp147.xml"/><Relationship Id="rId44" Type="http://schemas.openxmlformats.org/officeDocument/2006/relationships/ctrlProp" Target="../ctrlProps/ctrlProp160.xml"/><Relationship Id="rId52" Type="http://schemas.openxmlformats.org/officeDocument/2006/relationships/ctrlProp" Target="../ctrlProps/ctrlProp168.xml"/><Relationship Id="rId60" Type="http://schemas.openxmlformats.org/officeDocument/2006/relationships/ctrlProp" Target="../ctrlProps/ctrlProp176.xml"/><Relationship Id="rId65" Type="http://schemas.openxmlformats.org/officeDocument/2006/relationships/ctrlProp" Target="../ctrlProps/ctrlProp181.xml"/><Relationship Id="rId73" Type="http://schemas.openxmlformats.org/officeDocument/2006/relationships/ctrlProp" Target="../ctrlProps/ctrlProp189.xml"/><Relationship Id="rId78" Type="http://schemas.openxmlformats.org/officeDocument/2006/relationships/ctrlProp" Target="../ctrlProps/ctrlProp194.xml"/><Relationship Id="rId81" Type="http://schemas.openxmlformats.org/officeDocument/2006/relationships/ctrlProp" Target="../ctrlProps/ctrlProp197.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24.xml"/><Relationship Id="rId21" Type="http://schemas.openxmlformats.org/officeDocument/2006/relationships/ctrlProp" Target="../ctrlProps/ctrlProp219.xml"/><Relationship Id="rId42" Type="http://schemas.openxmlformats.org/officeDocument/2006/relationships/ctrlProp" Target="../ctrlProps/ctrlProp240.xml"/><Relationship Id="rId47" Type="http://schemas.openxmlformats.org/officeDocument/2006/relationships/ctrlProp" Target="../ctrlProps/ctrlProp245.xml"/><Relationship Id="rId63" Type="http://schemas.openxmlformats.org/officeDocument/2006/relationships/ctrlProp" Target="../ctrlProps/ctrlProp261.xml"/><Relationship Id="rId68" Type="http://schemas.openxmlformats.org/officeDocument/2006/relationships/ctrlProp" Target="../ctrlProps/ctrlProp266.xml"/><Relationship Id="rId84" Type="http://schemas.openxmlformats.org/officeDocument/2006/relationships/ctrlProp" Target="../ctrlProps/ctrlProp282.xml"/><Relationship Id="rId89" Type="http://schemas.openxmlformats.org/officeDocument/2006/relationships/ctrlProp" Target="../ctrlProps/ctrlProp287.xml"/><Relationship Id="rId112"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214.xml"/><Relationship Id="rId29" Type="http://schemas.openxmlformats.org/officeDocument/2006/relationships/ctrlProp" Target="../ctrlProps/ctrlProp227.xml"/><Relationship Id="rId107" Type="http://schemas.openxmlformats.org/officeDocument/2006/relationships/ctrlProp" Target="../ctrlProps/ctrlProp305.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74" Type="http://schemas.openxmlformats.org/officeDocument/2006/relationships/ctrlProp" Target="../ctrlProps/ctrlProp272.xml"/><Relationship Id="rId79" Type="http://schemas.openxmlformats.org/officeDocument/2006/relationships/ctrlProp" Target="../ctrlProps/ctrlProp277.xml"/><Relationship Id="rId87" Type="http://schemas.openxmlformats.org/officeDocument/2006/relationships/ctrlProp" Target="../ctrlProps/ctrlProp285.xml"/><Relationship Id="rId102" Type="http://schemas.openxmlformats.org/officeDocument/2006/relationships/ctrlProp" Target="../ctrlProps/ctrlProp300.xml"/><Relationship Id="rId110" Type="http://schemas.openxmlformats.org/officeDocument/2006/relationships/ctrlProp" Target="../ctrlProps/ctrlProp308.xml"/><Relationship Id="rId5" Type="http://schemas.openxmlformats.org/officeDocument/2006/relationships/ctrlProp" Target="../ctrlProps/ctrlProp203.xml"/><Relationship Id="rId61" Type="http://schemas.openxmlformats.org/officeDocument/2006/relationships/ctrlProp" Target="../ctrlProps/ctrlProp259.xml"/><Relationship Id="rId82" Type="http://schemas.openxmlformats.org/officeDocument/2006/relationships/ctrlProp" Target="../ctrlProps/ctrlProp280.xml"/><Relationship Id="rId90" Type="http://schemas.openxmlformats.org/officeDocument/2006/relationships/ctrlProp" Target="../ctrlProps/ctrlProp288.xml"/><Relationship Id="rId95" Type="http://schemas.openxmlformats.org/officeDocument/2006/relationships/ctrlProp" Target="../ctrlProps/ctrlProp293.xml"/><Relationship Id="rId19" Type="http://schemas.openxmlformats.org/officeDocument/2006/relationships/ctrlProp" Target="../ctrlProps/ctrlProp21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69" Type="http://schemas.openxmlformats.org/officeDocument/2006/relationships/ctrlProp" Target="../ctrlProps/ctrlProp267.xml"/><Relationship Id="rId77" Type="http://schemas.openxmlformats.org/officeDocument/2006/relationships/ctrlProp" Target="../ctrlProps/ctrlProp275.xml"/><Relationship Id="rId100" Type="http://schemas.openxmlformats.org/officeDocument/2006/relationships/ctrlProp" Target="../ctrlProps/ctrlProp298.xml"/><Relationship Id="rId105" Type="http://schemas.openxmlformats.org/officeDocument/2006/relationships/ctrlProp" Target="../ctrlProps/ctrlProp303.xml"/><Relationship Id="rId113" Type="http://schemas.openxmlformats.org/officeDocument/2006/relationships/ctrlProp" Target="../ctrlProps/ctrlProp311.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80" Type="http://schemas.openxmlformats.org/officeDocument/2006/relationships/ctrlProp" Target="../ctrlProps/ctrlProp278.xml"/><Relationship Id="rId85" Type="http://schemas.openxmlformats.org/officeDocument/2006/relationships/ctrlProp" Target="../ctrlProps/ctrlProp283.xml"/><Relationship Id="rId93" Type="http://schemas.openxmlformats.org/officeDocument/2006/relationships/ctrlProp" Target="../ctrlProps/ctrlProp291.xml"/><Relationship Id="rId98" Type="http://schemas.openxmlformats.org/officeDocument/2006/relationships/ctrlProp" Target="../ctrlProps/ctrlProp296.xml"/><Relationship Id="rId3" Type="http://schemas.openxmlformats.org/officeDocument/2006/relationships/vmlDrawing" Target="../drawings/vmlDrawing6.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103" Type="http://schemas.openxmlformats.org/officeDocument/2006/relationships/ctrlProp" Target="../ctrlProps/ctrlProp301.xml"/><Relationship Id="rId108" Type="http://schemas.openxmlformats.org/officeDocument/2006/relationships/ctrlProp" Target="../ctrlProps/ctrlProp306.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70" Type="http://schemas.openxmlformats.org/officeDocument/2006/relationships/ctrlProp" Target="../ctrlProps/ctrlProp268.xml"/><Relationship Id="rId75" Type="http://schemas.openxmlformats.org/officeDocument/2006/relationships/ctrlProp" Target="../ctrlProps/ctrlProp273.xml"/><Relationship Id="rId83" Type="http://schemas.openxmlformats.org/officeDocument/2006/relationships/ctrlProp" Target="../ctrlProps/ctrlProp281.xml"/><Relationship Id="rId88" Type="http://schemas.openxmlformats.org/officeDocument/2006/relationships/ctrlProp" Target="../ctrlProps/ctrlProp286.xml"/><Relationship Id="rId91" Type="http://schemas.openxmlformats.org/officeDocument/2006/relationships/ctrlProp" Target="../ctrlProps/ctrlProp289.xml"/><Relationship Id="rId96" Type="http://schemas.openxmlformats.org/officeDocument/2006/relationships/ctrlProp" Target="../ctrlProps/ctrlProp294.xml"/><Relationship Id="rId111" Type="http://schemas.openxmlformats.org/officeDocument/2006/relationships/ctrlProp" Target="../ctrlProps/ctrlProp309.xml"/><Relationship Id="rId1" Type="http://schemas.openxmlformats.org/officeDocument/2006/relationships/printerSettings" Target="../printerSettings/printerSettings8.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6" Type="http://schemas.openxmlformats.org/officeDocument/2006/relationships/ctrlProp" Target="../ctrlProps/ctrlProp304.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73" Type="http://schemas.openxmlformats.org/officeDocument/2006/relationships/ctrlProp" Target="../ctrlProps/ctrlProp271.xml"/><Relationship Id="rId78" Type="http://schemas.openxmlformats.org/officeDocument/2006/relationships/ctrlProp" Target="../ctrlProps/ctrlProp276.xml"/><Relationship Id="rId81" Type="http://schemas.openxmlformats.org/officeDocument/2006/relationships/ctrlProp" Target="../ctrlProps/ctrlProp279.xml"/><Relationship Id="rId86" Type="http://schemas.openxmlformats.org/officeDocument/2006/relationships/ctrlProp" Target="../ctrlProps/ctrlProp284.xml"/><Relationship Id="rId94" Type="http://schemas.openxmlformats.org/officeDocument/2006/relationships/ctrlProp" Target="../ctrlProps/ctrlProp292.xml"/><Relationship Id="rId99" Type="http://schemas.openxmlformats.org/officeDocument/2006/relationships/ctrlProp" Target="../ctrlProps/ctrlProp297.xml"/><Relationship Id="rId101" Type="http://schemas.openxmlformats.org/officeDocument/2006/relationships/ctrlProp" Target="../ctrlProps/ctrlProp299.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 Id="rId109" Type="http://schemas.openxmlformats.org/officeDocument/2006/relationships/ctrlProp" Target="../ctrlProps/ctrlProp307.xml"/><Relationship Id="rId34" Type="http://schemas.openxmlformats.org/officeDocument/2006/relationships/ctrlProp" Target="../ctrlProps/ctrlProp232.xml"/><Relationship Id="rId50" Type="http://schemas.openxmlformats.org/officeDocument/2006/relationships/ctrlProp" Target="../ctrlProps/ctrlProp248.xml"/><Relationship Id="rId55" Type="http://schemas.openxmlformats.org/officeDocument/2006/relationships/ctrlProp" Target="../ctrlProps/ctrlProp253.xml"/><Relationship Id="rId76" Type="http://schemas.openxmlformats.org/officeDocument/2006/relationships/ctrlProp" Target="../ctrlProps/ctrlProp274.xml"/><Relationship Id="rId97" Type="http://schemas.openxmlformats.org/officeDocument/2006/relationships/ctrlProp" Target="../ctrlProps/ctrlProp295.xml"/><Relationship Id="rId104" Type="http://schemas.openxmlformats.org/officeDocument/2006/relationships/ctrlProp" Target="../ctrlProps/ctrlProp302.xml"/><Relationship Id="rId7" Type="http://schemas.openxmlformats.org/officeDocument/2006/relationships/ctrlProp" Target="../ctrlProps/ctrlProp205.xml"/><Relationship Id="rId71" Type="http://schemas.openxmlformats.org/officeDocument/2006/relationships/ctrlProp" Target="../ctrlProps/ctrlProp269.xml"/><Relationship Id="rId92" Type="http://schemas.openxmlformats.org/officeDocument/2006/relationships/ctrlProp" Target="../ctrlProps/ctrlProp2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3D9-B2B3-4EB6-9A2D-0D7DBF0D6C02}">
  <sheetPr codeName="Sheet11">
    <tabColor theme="1"/>
  </sheetPr>
  <dimension ref="A1:AJ392"/>
  <sheetViews>
    <sheetView topLeftCell="S1" workbookViewId="0">
      <selection activeCell="AA8" sqref="AA8"/>
    </sheetView>
  </sheetViews>
  <sheetFormatPr defaultRowHeight="13.5"/>
  <cols>
    <col min="1" max="1" width="10.625" style="26" customWidth="1"/>
    <col min="2" max="4" width="8.125" style="20" customWidth="1"/>
    <col min="5" max="6" width="8.125" customWidth="1"/>
    <col min="7" max="18" width="5.625" customWidth="1"/>
    <col min="19" max="20" width="8.125" customWidth="1"/>
    <col min="21" max="24" width="8.125" style="21" customWidth="1"/>
    <col min="25" max="25" width="15.625" style="32" customWidth="1"/>
    <col min="26" max="26" width="8.125" style="21" customWidth="1"/>
    <col min="27" max="28" width="8.125" style="39" customWidth="1"/>
    <col min="29" max="29" width="10.625" style="2" customWidth="1"/>
    <col min="30" max="31" width="5.625" style="2" customWidth="1"/>
    <col min="32" max="36" width="9" style="2"/>
  </cols>
  <sheetData>
    <row r="1" spans="1:32">
      <c r="A1" s="710" t="s">
        <v>239</v>
      </c>
      <c r="B1" s="711" t="s">
        <v>624</v>
      </c>
      <c r="C1" s="711"/>
      <c r="D1" s="711"/>
      <c r="E1" s="711"/>
      <c r="G1" s="713" t="s">
        <v>633</v>
      </c>
      <c r="H1" s="713"/>
      <c r="I1" s="713"/>
      <c r="K1" s="713" t="s">
        <v>636</v>
      </c>
      <c r="L1" s="713"/>
      <c r="M1" s="713"/>
      <c r="O1" s="713" t="s">
        <v>637</v>
      </c>
      <c r="P1" s="713"/>
      <c r="Q1" s="713"/>
      <c r="S1" s="41" t="s">
        <v>752</v>
      </c>
      <c r="T1" s="41"/>
      <c r="U1" s="41"/>
      <c r="V1" s="41"/>
      <c r="W1" s="41"/>
      <c r="X1" s="31"/>
      <c r="Y1" s="31"/>
    </row>
    <row r="2" spans="1:32">
      <c r="A2" s="710"/>
      <c r="B2" s="22" t="s">
        <v>239</v>
      </c>
      <c r="C2" s="22" t="s">
        <v>625</v>
      </c>
      <c r="D2" s="22" t="s">
        <v>626</v>
      </c>
      <c r="E2" s="22" t="s">
        <v>632</v>
      </c>
      <c r="G2" s="714" t="str">
        <f>ADDRESS(ROW(入力フォーム!E13),COLUMN(入力フォーム!E13),,,"入力フォーム")</f>
        <v>入力フォーム!$E$13</v>
      </c>
      <c r="H2" s="714"/>
      <c r="I2" s="714"/>
      <c r="K2" s="714" t="str">
        <f>ADDRESS(ROW(入力フォーム!E17),COLUMN(入力フォーム!E17),,,"入力フォーム")</f>
        <v>入力フォーム!$E$17</v>
      </c>
      <c r="L2" s="714"/>
      <c r="M2" s="714"/>
      <c r="O2" s="714" t="str">
        <f>ADDRESS(ROW(入力フォーム!E62),COLUMN(入力フォーム!E62),,,"入力フォーム")</f>
        <v>入力フォーム!$E$62</v>
      </c>
      <c r="P2" s="714"/>
      <c r="Q2" s="714"/>
      <c r="S2" s="30" t="s">
        <v>897</v>
      </c>
      <c r="T2" s="30" t="s">
        <v>900</v>
      </c>
      <c r="U2" s="30" t="s">
        <v>755</v>
      </c>
      <c r="V2" s="30" t="s">
        <v>754</v>
      </c>
      <c r="W2" s="30" t="s">
        <v>747</v>
      </c>
      <c r="X2" s="35" t="s">
        <v>748</v>
      </c>
      <c r="Y2" s="36" t="s">
        <v>762</v>
      </c>
      <c r="Z2" s="37" t="s">
        <v>763</v>
      </c>
      <c r="AA2" s="37" t="s">
        <v>753</v>
      </c>
      <c r="AB2" s="37" t="s">
        <v>841</v>
      </c>
      <c r="AC2" s="30" t="s">
        <v>853</v>
      </c>
      <c r="AD2" s="30" t="s">
        <v>907</v>
      </c>
      <c r="AE2" s="39"/>
      <c r="AF2" s="39"/>
    </row>
    <row r="3" spans="1:32" ht="13.5" customHeight="1">
      <c r="A3" s="24" t="s">
        <v>627</v>
      </c>
      <c r="B3" s="23">
        <v>3</v>
      </c>
      <c r="C3" s="23">
        <v>4</v>
      </c>
      <c r="D3" s="23">
        <v>4</v>
      </c>
      <c r="E3" s="23">
        <v>11</v>
      </c>
      <c r="G3" s="712"/>
      <c r="H3" s="712" t="s">
        <v>634</v>
      </c>
      <c r="I3" s="712" t="s">
        <v>635</v>
      </c>
      <c r="J3" s="21"/>
      <c r="K3" s="712"/>
      <c r="L3" s="712" t="s">
        <v>634</v>
      </c>
      <c r="M3" s="712" t="s">
        <v>635</v>
      </c>
      <c r="N3" s="21"/>
      <c r="O3" s="712"/>
      <c r="P3" s="712" t="s">
        <v>634</v>
      </c>
      <c r="Q3" s="712" t="s">
        <v>635</v>
      </c>
      <c r="R3" s="21"/>
      <c r="S3" s="33" t="s">
        <v>863</v>
      </c>
      <c r="T3" s="33" t="s">
        <v>898</v>
      </c>
      <c r="U3" s="33" t="s">
        <v>756</v>
      </c>
      <c r="V3" s="33" t="s">
        <v>56</v>
      </c>
      <c r="W3" s="146" t="s">
        <v>815</v>
      </c>
      <c r="X3" s="34" t="s">
        <v>720</v>
      </c>
      <c r="Y3" s="38" t="s">
        <v>724</v>
      </c>
      <c r="Z3" s="33" t="s">
        <v>667</v>
      </c>
      <c r="AA3" s="33" t="s">
        <v>673</v>
      </c>
      <c r="AB3" s="147" t="str">
        <f ca="1">TEXT(DATE(YEAR(TODAY()),1,1),"ge")</f>
        <v>R7</v>
      </c>
      <c r="AC3" s="33" t="s">
        <v>852</v>
      </c>
      <c r="AD3" s="33" t="s">
        <v>905</v>
      </c>
      <c r="AE3" s="39"/>
      <c r="AF3" s="39"/>
    </row>
    <row r="4" spans="1:32">
      <c r="A4" s="24" t="s">
        <v>628</v>
      </c>
      <c r="B4" s="23">
        <v>3</v>
      </c>
      <c r="C4" s="23">
        <v>4</v>
      </c>
      <c r="D4" s="23">
        <v>4</v>
      </c>
      <c r="E4" s="23">
        <v>11</v>
      </c>
      <c r="G4" s="712"/>
      <c r="H4" s="712"/>
      <c r="I4" s="712"/>
      <c r="K4" s="712"/>
      <c r="L4" s="712"/>
      <c r="M4" s="712"/>
      <c r="O4" s="712"/>
      <c r="P4" s="712"/>
      <c r="Q4" s="712"/>
      <c r="S4" s="33" t="s">
        <v>862</v>
      </c>
      <c r="T4" s="33" t="s">
        <v>899</v>
      </c>
      <c r="U4" s="33" t="s">
        <v>757</v>
      </c>
      <c r="V4" s="33" t="s">
        <v>59</v>
      </c>
      <c r="W4" s="33" t="s">
        <v>674</v>
      </c>
      <c r="X4" s="34" t="s">
        <v>721</v>
      </c>
      <c r="Y4" s="38" t="s">
        <v>722</v>
      </c>
      <c r="Z4" s="33" t="s">
        <v>668</v>
      </c>
      <c r="AA4" s="33" t="s">
        <v>672</v>
      </c>
      <c r="AB4" s="147" t="str">
        <f ca="1">TEXT(DATE(YEAR(TODAY())-1,1,1),"ge")</f>
        <v>R6</v>
      </c>
      <c r="AC4" s="33" t="s">
        <v>857</v>
      </c>
      <c r="AD4" s="33" t="s">
        <v>906</v>
      </c>
      <c r="AE4" s="39"/>
      <c r="AF4" s="39"/>
    </row>
    <row r="5" spans="1:32">
      <c r="A5" s="24" t="s">
        <v>629</v>
      </c>
      <c r="B5" s="23">
        <v>3</v>
      </c>
      <c r="C5" s="23">
        <v>4</v>
      </c>
      <c r="D5" s="23">
        <v>4</v>
      </c>
      <c r="E5" s="23">
        <v>11</v>
      </c>
      <c r="G5" s="27">
        <v>1</v>
      </c>
      <c r="H5" s="27" t="str" cm="1">
        <f t="array" aca="1" ref="H5" ca="1">LEFT(INDIRECT(G$2),G5+1)</f>
        <v/>
      </c>
      <c r="I5" s="27">
        <f ca="1">IFERROR(MATCH(H5,$A$1:$A$392,0),0)</f>
        <v>0</v>
      </c>
      <c r="K5" s="27">
        <v>1</v>
      </c>
      <c r="L5" s="27" t="str" cm="1">
        <f t="array" aca="1" ref="L5" ca="1">LEFT(INDIRECT(K$2),K5+1)</f>
        <v/>
      </c>
      <c r="M5" s="27">
        <f ca="1">IFERROR(MATCH(L5,$A$1:$A$392,0),0)</f>
        <v>0</v>
      </c>
      <c r="N5" s="21"/>
      <c r="O5" s="27">
        <v>1</v>
      </c>
      <c r="P5" s="27" t="str" cm="1">
        <f t="array" aca="1" ref="P5" ca="1">LEFT(INDIRECT(O$2),O5+1)</f>
        <v/>
      </c>
      <c r="Q5" s="27">
        <f ca="1">IFERROR(MATCH(P5,$A$1:$A$392,0),0)</f>
        <v>0</v>
      </c>
      <c r="S5" s="33" t="s">
        <v>896</v>
      </c>
      <c r="T5" s="33" t="s">
        <v>864</v>
      </c>
      <c r="U5" s="33" t="s">
        <v>758</v>
      </c>
      <c r="V5" s="33" t="s">
        <v>58</v>
      </c>
      <c r="W5" s="33" t="s">
        <v>675</v>
      </c>
      <c r="X5" s="39"/>
      <c r="Y5" s="38" t="s">
        <v>666</v>
      </c>
      <c r="Z5" s="33" t="s">
        <v>649</v>
      </c>
      <c r="AB5" s="147" t="str">
        <f ca="1">TEXT(DATE(YEAR(TODAY())-2,1,1),"ge")</f>
        <v>R5</v>
      </c>
      <c r="AC5" s="39"/>
      <c r="AD5" s="39"/>
      <c r="AE5" s="39"/>
      <c r="AF5" s="39"/>
    </row>
    <row r="6" spans="1:32">
      <c r="A6" s="24" t="s">
        <v>630</v>
      </c>
      <c r="B6" s="23">
        <v>3</v>
      </c>
      <c r="C6" s="23">
        <v>4</v>
      </c>
      <c r="D6" s="23">
        <v>4</v>
      </c>
      <c r="E6" s="23">
        <v>11</v>
      </c>
      <c r="G6" s="27">
        <v>2</v>
      </c>
      <c r="H6" s="27" t="str" cm="1">
        <f t="array" aca="1" ref="H6" ca="1">LEFT(INDIRECT(G$2),G6+1)</f>
        <v/>
      </c>
      <c r="I6" s="27">
        <f t="shared" ref="I6:I8" ca="1" si="0">IFERROR(MATCH(H6,$A$1:$A$392,0),0)</f>
        <v>0</v>
      </c>
      <c r="J6" s="21"/>
      <c r="K6" s="27">
        <v>2</v>
      </c>
      <c r="L6" s="27" t="str" cm="1">
        <f t="array" aca="1" ref="L6" ca="1">LEFT(INDIRECT(K$2),K6+1)</f>
        <v/>
      </c>
      <c r="M6" s="27">
        <f t="shared" ref="M6:M8" ca="1" si="1">IFERROR(MATCH(L6,$A$1:$A$392,0),0)</f>
        <v>0</v>
      </c>
      <c r="N6" s="21"/>
      <c r="O6" s="27">
        <v>2</v>
      </c>
      <c r="P6" s="27" t="str" cm="1">
        <f t="array" aca="1" ref="P6" ca="1">LEFT(INDIRECT(O$2),O6+1)</f>
        <v/>
      </c>
      <c r="Q6" s="27">
        <f t="shared" ref="Q6:Q8" ca="1" si="2">IFERROR(MATCH(P6,$A$1:$A$392,0),0)</f>
        <v>0</v>
      </c>
      <c r="R6" s="21"/>
      <c r="S6" s="555"/>
      <c r="T6" s="553"/>
      <c r="U6" s="33" t="s">
        <v>759</v>
      </c>
      <c r="V6" s="33" t="s">
        <v>985</v>
      </c>
      <c r="W6" s="33" t="s">
        <v>676</v>
      </c>
      <c r="X6" s="39"/>
      <c r="Y6" s="38" t="s">
        <v>729</v>
      </c>
      <c r="Z6" s="33" t="s">
        <v>669</v>
      </c>
      <c r="AB6" s="147" t="str">
        <f ca="1">TEXT(DATE(YEAR(TODAY())-3,1,1),"ge")</f>
        <v>R4</v>
      </c>
      <c r="AC6" s="39"/>
      <c r="AD6" s="39"/>
      <c r="AE6" s="39"/>
      <c r="AF6" s="39"/>
    </row>
    <row r="7" spans="1:32">
      <c r="A7" s="25" t="s">
        <v>631</v>
      </c>
      <c r="B7" s="23">
        <v>4</v>
      </c>
      <c r="C7" s="23">
        <v>2</v>
      </c>
      <c r="D7" s="23">
        <v>4</v>
      </c>
      <c r="E7" s="23">
        <v>12</v>
      </c>
      <c r="G7" s="27">
        <v>3</v>
      </c>
      <c r="H7" s="27" t="str" cm="1">
        <f t="array" aca="1" ref="H7" ca="1">LEFT(INDIRECT(G$2),G7+1)</f>
        <v/>
      </c>
      <c r="I7" s="27">
        <f t="shared" ca="1" si="0"/>
        <v>0</v>
      </c>
      <c r="J7" s="21"/>
      <c r="K7" s="27">
        <v>3</v>
      </c>
      <c r="L7" s="27" t="str" cm="1">
        <f t="array" aca="1" ref="L7" ca="1">LEFT(INDIRECT(K$2),K7+1)</f>
        <v/>
      </c>
      <c r="M7" s="27">
        <f t="shared" ca="1" si="1"/>
        <v>0</v>
      </c>
      <c r="N7" s="21"/>
      <c r="O7" s="27">
        <v>3</v>
      </c>
      <c r="P7" s="27" t="str" cm="1">
        <f t="array" aca="1" ref="P7" ca="1">LEFT(INDIRECT(O$2),O7+1)</f>
        <v/>
      </c>
      <c r="Q7" s="27">
        <f t="shared" ca="1" si="2"/>
        <v>0</v>
      </c>
      <c r="R7" s="21"/>
      <c r="S7" s="42"/>
      <c r="T7" s="554"/>
      <c r="U7" s="33" t="s">
        <v>760</v>
      </c>
      <c r="V7" s="33" t="s">
        <v>986</v>
      </c>
      <c r="W7" s="33" t="s">
        <v>677</v>
      </c>
      <c r="X7" s="39"/>
      <c r="Y7" s="38" t="s">
        <v>749</v>
      </c>
      <c r="Z7" s="33" t="s">
        <v>670</v>
      </c>
      <c r="AB7" s="147" t="str">
        <f ca="1">TEXT(DATE(YEAR(TODAY())-4,1,1),"ge")</f>
        <v>R3</v>
      </c>
      <c r="AC7" s="39"/>
      <c r="AD7" s="39"/>
      <c r="AE7" s="39"/>
      <c r="AF7" s="39"/>
    </row>
    <row r="8" spans="1:32" ht="14.25" thickBot="1">
      <c r="A8" s="24" t="s">
        <v>240</v>
      </c>
      <c r="B8" s="23">
        <v>4</v>
      </c>
      <c r="C8" s="23">
        <v>2</v>
      </c>
      <c r="D8" s="23">
        <v>4</v>
      </c>
      <c r="E8" s="23">
        <v>10</v>
      </c>
      <c r="G8" s="27">
        <v>4</v>
      </c>
      <c r="H8" s="27" t="str" cm="1">
        <f t="array" aca="1" ref="H8" ca="1">LEFT(INDIRECT(G$2),G8+1)</f>
        <v/>
      </c>
      <c r="I8" s="27">
        <f t="shared" ca="1" si="0"/>
        <v>0</v>
      </c>
      <c r="J8" s="21"/>
      <c r="K8" s="27">
        <v>4</v>
      </c>
      <c r="L8" s="27" t="str" cm="1">
        <f t="array" aca="1" ref="L8" ca="1">LEFT(INDIRECT(K$2),K8+1)</f>
        <v/>
      </c>
      <c r="M8" s="27">
        <f t="shared" ca="1" si="1"/>
        <v>0</v>
      </c>
      <c r="N8" s="21"/>
      <c r="O8" s="27">
        <v>4</v>
      </c>
      <c r="P8" s="27" t="str" cm="1">
        <f t="array" aca="1" ref="P8" ca="1">LEFT(INDIRECT(O$2),O8+1)</f>
        <v/>
      </c>
      <c r="Q8" s="27">
        <f t="shared" ca="1" si="2"/>
        <v>0</v>
      </c>
      <c r="R8" s="21"/>
      <c r="S8" s="42"/>
      <c r="T8" s="554"/>
      <c r="U8" s="33" t="s">
        <v>761</v>
      </c>
      <c r="V8" s="33" t="s">
        <v>987</v>
      </c>
      <c r="W8" s="33" t="s">
        <v>678</v>
      </c>
      <c r="X8" s="39"/>
      <c r="Y8" s="38" t="s">
        <v>730</v>
      </c>
      <c r="Z8" s="33" t="s">
        <v>671</v>
      </c>
      <c r="AB8" s="147" t="str">
        <f ca="1">TEXT(DATE(YEAR(TODAY())-5,1,1),"ge")</f>
        <v>R2</v>
      </c>
      <c r="AC8" s="39"/>
      <c r="AD8" s="39"/>
      <c r="AE8" s="39"/>
      <c r="AF8" s="39"/>
    </row>
    <row r="9" spans="1:32" ht="14.25" thickBot="1">
      <c r="A9" s="24" t="s">
        <v>241</v>
      </c>
      <c r="B9" s="23">
        <v>4</v>
      </c>
      <c r="C9" s="23">
        <v>2</v>
      </c>
      <c r="D9" s="23">
        <v>4</v>
      </c>
      <c r="E9" s="23">
        <v>10</v>
      </c>
      <c r="G9" s="28"/>
      <c r="H9" s="28"/>
      <c r="I9" s="29">
        <f ca="1">SUM(I5:I8)</f>
        <v>0</v>
      </c>
      <c r="J9" s="21"/>
      <c r="K9" s="28"/>
      <c r="L9" s="28"/>
      <c r="M9" s="29">
        <f ca="1">SUM(M5:M8)</f>
        <v>0</v>
      </c>
      <c r="N9" s="21"/>
      <c r="O9" s="28"/>
      <c r="P9" s="28"/>
      <c r="Q9" s="29">
        <f ca="1">SUM(Q5:Q8)</f>
        <v>0</v>
      </c>
      <c r="R9" s="21"/>
      <c r="S9" s="556"/>
      <c r="T9" s="556"/>
      <c r="U9" s="42"/>
      <c r="V9" s="33" t="s">
        <v>60</v>
      </c>
      <c r="W9" s="33" t="s">
        <v>679</v>
      </c>
      <c r="X9" s="39"/>
      <c r="Y9" s="38" t="s">
        <v>731</v>
      </c>
      <c r="Z9" s="39"/>
      <c r="AB9" s="2"/>
    </row>
    <row r="10" spans="1:32">
      <c r="A10" s="24" t="s">
        <v>242</v>
      </c>
      <c r="B10" s="23">
        <v>4</v>
      </c>
      <c r="C10" s="23">
        <v>2</v>
      </c>
      <c r="D10" s="23">
        <v>4</v>
      </c>
      <c r="E10" s="23">
        <v>10</v>
      </c>
      <c r="S10" s="549"/>
      <c r="T10" s="549"/>
      <c r="U10" s="42"/>
      <c r="V10" s="42"/>
      <c r="W10" s="33" t="s">
        <v>680</v>
      </c>
      <c r="X10" s="39"/>
      <c r="Y10" s="38" t="s">
        <v>726</v>
      </c>
      <c r="Z10" s="39"/>
      <c r="AB10" s="2"/>
    </row>
    <row r="11" spans="1:32">
      <c r="A11" s="24" t="s">
        <v>243</v>
      </c>
      <c r="B11" s="23">
        <v>4</v>
      </c>
      <c r="C11" s="23">
        <v>2</v>
      </c>
      <c r="D11" s="23">
        <v>4</v>
      </c>
      <c r="E11" s="23">
        <v>10</v>
      </c>
      <c r="G11" s="30" t="e" cm="1">
        <f t="array" aca="1" ref="G11" ca="1">LEFT(INDIRECT(G$2),OFFSET($B$1,I9-1,0))</f>
        <v>#REF!</v>
      </c>
      <c r="H11" s="30" t="e" cm="1">
        <f t="array" aca="1" ref="H11" ca="1">MID(INDIRECT(G$2),LEN(G11)+1,OFFSET($C$1,I9-1,0))</f>
        <v>#REF!</v>
      </c>
      <c r="I11" s="30" t="str" cm="1">
        <f t="array" aca="1" ref="I11" ca="1">RIGHT(INDIRECT(G$2),4)</f>
        <v/>
      </c>
      <c r="K11" s="30" t="e" cm="1">
        <f t="array" aca="1" ref="K11" ca="1">LEFT(INDIRECT(K$2),OFFSET($B$1,M9-1,0))</f>
        <v>#REF!</v>
      </c>
      <c r="L11" s="30" t="e" cm="1">
        <f t="array" aca="1" ref="L11" ca="1">MID(INDIRECT(K$2),LEN(K11)+1,OFFSET($C$1,M9-1,0))</f>
        <v>#REF!</v>
      </c>
      <c r="M11" s="30" t="str" cm="1">
        <f t="array" aca="1" ref="M11" ca="1">RIGHT(INDIRECT(K$2),4)</f>
        <v/>
      </c>
      <c r="O11" s="30" t="e" cm="1">
        <f t="array" aca="1" ref="O11" ca="1">LEFT(INDIRECT(O$2),OFFSET($B$1,Q9-1,0))</f>
        <v>#REF!</v>
      </c>
      <c r="P11" s="30" t="e" cm="1">
        <f t="array" aca="1" ref="P11" ca="1">MID(INDIRECT(O$2),LEN(O11)+1,OFFSET($C$1,Q9-1,0))</f>
        <v>#REF!</v>
      </c>
      <c r="Q11" s="30" t="str" cm="1">
        <f t="array" aca="1" ref="Q11" ca="1">RIGHT(INDIRECT(O$2),4)</f>
        <v/>
      </c>
      <c r="S11" s="549"/>
      <c r="T11" s="549"/>
      <c r="U11" s="42"/>
      <c r="V11" s="42"/>
      <c r="W11" s="33" t="s">
        <v>681</v>
      </c>
      <c r="X11" s="39"/>
      <c r="Y11" s="38" t="s">
        <v>725</v>
      </c>
      <c r="Z11" s="39"/>
      <c r="AB11" s="2"/>
    </row>
    <row r="12" spans="1:32">
      <c r="A12" s="24" t="s">
        <v>244</v>
      </c>
      <c r="B12" s="23">
        <v>5</v>
      </c>
      <c r="C12" s="23">
        <v>1</v>
      </c>
      <c r="D12" s="23">
        <v>4</v>
      </c>
      <c r="E12" s="23">
        <v>10</v>
      </c>
      <c r="U12" s="42"/>
      <c r="V12" s="42"/>
      <c r="W12" s="33" t="s">
        <v>682</v>
      </c>
      <c r="X12" s="39"/>
      <c r="Y12" s="38" t="s">
        <v>750</v>
      </c>
      <c r="Z12" s="39"/>
      <c r="AB12" s="2"/>
    </row>
    <row r="13" spans="1:32">
      <c r="A13" s="24" t="s">
        <v>245</v>
      </c>
      <c r="B13" s="23">
        <v>4</v>
      </c>
      <c r="C13" s="23">
        <v>2</v>
      </c>
      <c r="D13" s="23">
        <v>4</v>
      </c>
      <c r="E13" s="23">
        <v>10</v>
      </c>
      <c r="U13" s="42"/>
      <c r="V13" s="42"/>
      <c r="W13" s="33" t="s">
        <v>683</v>
      </c>
      <c r="X13" s="39"/>
      <c r="Y13" s="38" t="s">
        <v>732</v>
      </c>
      <c r="Z13" s="39"/>
    </row>
    <row r="14" spans="1:32">
      <c r="A14" s="24" t="s">
        <v>246</v>
      </c>
      <c r="B14" s="23">
        <v>4</v>
      </c>
      <c r="C14" s="23">
        <v>2</v>
      </c>
      <c r="D14" s="23">
        <v>4</v>
      </c>
      <c r="E14" s="23">
        <v>10</v>
      </c>
      <c r="F14" s="21"/>
      <c r="G14" s="21"/>
      <c r="H14" s="21"/>
      <c r="I14" s="21"/>
      <c r="J14" s="21"/>
      <c r="K14" s="21"/>
      <c r="L14" s="21"/>
      <c r="M14" s="21"/>
      <c r="N14" s="21"/>
      <c r="O14" s="21"/>
      <c r="P14" s="21"/>
      <c r="Q14" s="21"/>
      <c r="R14" s="21"/>
      <c r="S14" s="21"/>
      <c r="T14" s="21"/>
      <c r="U14" s="42"/>
      <c r="V14" s="42"/>
      <c r="W14" s="33" t="s">
        <v>684</v>
      </c>
      <c r="X14" s="39"/>
      <c r="Y14" s="38" t="s">
        <v>733</v>
      </c>
      <c r="Z14" s="39"/>
    </row>
    <row r="15" spans="1:32">
      <c r="A15" s="24" t="s">
        <v>247</v>
      </c>
      <c r="B15" s="23">
        <v>4</v>
      </c>
      <c r="C15" s="23">
        <v>2</v>
      </c>
      <c r="D15" s="23">
        <v>4</v>
      </c>
      <c r="E15" s="23">
        <v>10</v>
      </c>
      <c r="F15" s="21"/>
      <c r="G15" s="21"/>
      <c r="H15" s="21"/>
      <c r="I15" s="21"/>
      <c r="J15" s="21"/>
      <c r="K15" s="21"/>
      <c r="L15" s="21"/>
      <c r="M15" s="21"/>
      <c r="N15" s="21"/>
      <c r="O15" s="21"/>
      <c r="P15" s="21"/>
      <c r="Q15" s="21"/>
      <c r="R15" s="21"/>
      <c r="S15" s="21"/>
      <c r="T15" s="21"/>
      <c r="U15" s="42"/>
      <c r="V15" s="42"/>
      <c r="W15" s="33" t="s">
        <v>685</v>
      </c>
      <c r="X15" s="39"/>
      <c r="Y15" s="38" t="s">
        <v>734</v>
      </c>
      <c r="Z15" s="39"/>
    </row>
    <row r="16" spans="1:32">
      <c r="A16" s="24" t="s">
        <v>248</v>
      </c>
      <c r="B16" s="23">
        <v>4</v>
      </c>
      <c r="C16" s="23">
        <v>2</v>
      </c>
      <c r="D16" s="23">
        <v>4</v>
      </c>
      <c r="E16" s="23">
        <v>10</v>
      </c>
      <c r="F16" s="21"/>
      <c r="G16" s="21"/>
      <c r="H16" s="21"/>
      <c r="I16" s="21"/>
      <c r="J16" s="21"/>
      <c r="K16" s="21"/>
      <c r="L16" s="21"/>
      <c r="M16" s="21"/>
      <c r="N16" s="21"/>
      <c r="O16" s="21"/>
      <c r="P16" s="21"/>
      <c r="Q16" s="21"/>
      <c r="R16" s="21"/>
      <c r="S16" s="21"/>
      <c r="T16" s="21"/>
      <c r="U16" s="42"/>
      <c r="V16" s="42"/>
      <c r="W16" s="33" t="s">
        <v>686</v>
      </c>
      <c r="X16" s="39"/>
      <c r="Y16" s="38" t="s">
        <v>735</v>
      </c>
      <c r="Z16" s="39"/>
    </row>
    <row r="17" spans="1:26">
      <c r="A17" s="24" t="s">
        <v>249</v>
      </c>
      <c r="B17" s="23">
        <v>5</v>
      </c>
      <c r="C17" s="23">
        <v>1</v>
      </c>
      <c r="D17" s="23">
        <v>4</v>
      </c>
      <c r="E17" s="23">
        <v>10</v>
      </c>
      <c r="F17" s="21"/>
      <c r="G17" s="21"/>
      <c r="H17" s="21"/>
      <c r="I17" s="21"/>
      <c r="J17" s="21"/>
      <c r="K17" s="21"/>
      <c r="L17" s="21"/>
      <c r="M17" s="21"/>
      <c r="N17" s="21"/>
      <c r="O17" s="21"/>
      <c r="P17" s="21"/>
      <c r="Q17" s="21"/>
      <c r="R17" s="21"/>
      <c r="S17" s="21"/>
      <c r="T17" s="21"/>
      <c r="U17" s="42"/>
      <c r="V17" s="42"/>
      <c r="W17" s="33" t="s">
        <v>687</v>
      </c>
      <c r="X17" s="39"/>
      <c r="Y17" s="38" t="s">
        <v>736</v>
      </c>
      <c r="Z17" s="39"/>
    </row>
    <row r="18" spans="1:26">
      <c r="A18" s="24" t="s">
        <v>250</v>
      </c>
      <c r="B18" s="23">
        <v>5</v>
      </c>
      <c r="C18" s="23">
        <v>1</v>
      </c>
      <c r="D18" s="23">
        <v>4</v>
      </c>
      <c r="E18" s="23">
        <v>10</v>
      </c>
      <c r="F18" s="21"/>
      <c r="G18" s="21"/>
      <c r="H18" s="21"/>
      <c r="I18" s="21"/>
      <c r="J18" s="21"/>
      <c r="K18" s="21"/>
      <c r="L18" s="21"/>
      <c r="M18" s="21"/>
      <c r="N18" s="21"/>
      <c r="O18" s="21"/>
      <c r="P18" s="21"/>
      <c r="Q18" s="21"/>
      <c r="R18" s="21"/>
      <c r="S18" s="21"/>
      <c r="T18" s="21"/>
      <c r="U18" s="42"/>
      <c r="V18" s="42"/>
      <c r="W18" s="33" t="s">
        <v>688</v>
      </c>
      <c r="X18" s="39"/>
      <c r="Y18" s="38" t="s">
        <v>737</v>
      </c>
      <c r="Z18" s="39"/>
    </row>
    <row r="19" spans="1:26">
      <c r="A19" s="24" t="s">
        <v>251</v>
      </c>
      <c r="B19" s="23">
        <v>4</v>
      </c>
      <c r="C19" s="23">
        <v>2</v>
      </c>
      <c r="D19" s="23">
        <v>4</v>
      </c>
      <c r="E19" s="23">
        <v>10</v>
      </c>
      <c r="F19" s="21"/>
      <c r="G19" s="21"/>
      <c r="H19" s="21"/>
      <c r="I19" s="21"/>
      <c r="J19" s="21"/>
      <c r="K19" s="21"/>
      <c r="L19" s="21"/>
      <c r="M19" s="21"/>
      <c r="N19" s="21"/>
      <c r="O19" s="21"/>
      <c r="P19" s="21"/>
      <c r="Q19" s="21"/>
      <c r="R19" s="21"/>
      <c r="S19" s="21"/>
      <c r="T19" s="21"/>
      <c r="U19" s="42"/>
      <c r="V19" s="42"/>
      <c r="W19" s="33" t="s">
        <v>689</v>
      </c>
      <c r="X19" s="39"/>
      <c r="Y19" s="38" t="s">
        <v>738</v>
      </c>
      <c r="Z19" s="39"/>
    </row>
    <row r="20" spans="1:26">
      <c r="A20" s="24" t="s">
        <v>252</v>
      </c>
      <c r="B20" s="23">
        <v>5</v>
      </c>
      <c r="C20" s="23">
        <v>1</v>
      </c>
      <c r="D20" s="23">
        <v>4</v>
      </c>
      <c r="E20" s="23">
        <v>10</v>
      </c>
      <c r="F20" s="21"/>
      <c r="G20" s="21"/>
      <c r="H20" s="21"/>
      <c r="I20" s="21"/>
      <c r="J20" s="21"/>
      <c r="K20" s="21"/>
      <c r="L20" s="21"/>
      <c r="M20" s="21"/>
      <c r="N20" s="21"/>
      <c r="O20" s="21"/>
      <c r="P20" s="21"/>
      <c r="Q20" s="21"/>
      <c r="R20" s="21"/>
      <c r="S20" s="21"/>
      <c r="T20" s="21"/>
      <c r="U20" s="42"/>
      <c r="V20" s="42"/>
      <c r="W20" s="33" t="s">
        <v>690</v>
      </c>
      <c r="X20" s="39"/>
      <c r="Y20" s="38" t="s">
        <v>739</v>
      </c>
      <c r="Z20" s="39"/>
    </row>
    <row r="21" spans="1:26">
      <c r="A21" s="24" t="s">
        <v>253</v>
      </c>
      <c r="B21" s="23">
        <v>4</v>
      </c>
      <c r="C21" s="23">
        <v>2</v>
      </c>
      <c r="D21" s="23">
        <v>4</v>
      </c>
      <c r="E21" s="23">
        <v>10</v>
      </c>
      <c r="F21" s="21"/>
      <c r="G21" s="21"/>
      <c r="H21" s="21"/>
      <c r="I21" s="21"/>
      <c r="J21" s="21"/>
      <c r="K21" s="21"/>
      <c r="L21" s="21"/>
      <c r="M21" s="21"/>
      <c r="N21" s="21"/>
      <c r="O21" s="21"/>
      <c r="P21" s="21"/>
      <c r="Q21" s="21"/>
      <c r="R21" s="21"/>
      <c r="S21" s="21"/>
      <c r="T21" s="21"/>
      <c r="U21" s="42"/>
      <c r="V21" s="42"/>
      <c r="W21" s="33" t="s">
        <v>691</v>
      </c>
      <c r="X21" s="39"/>
      <c r="Y21" s="38" t="s">
        <v>740</v>
      </c>
      <c r="Z21" s="39"/>
    </row>
    <row r="22" spans="1:26">
      <c r="A22" s="24" t="s">
        <v>254</v>
      </c>
      <c r="B22" s="23">
        <v>5</v>
      </c>
      <c r="C22" s="23">
        <v>1</v>
      </c>
      <c r="D22" s="23">
        <v>4</v>
      </c>
      <c r="E22" s="23">
        <v>10</v>
      </c>
      <c r="F22" s="21"/>
      <c r="G22" s="21"/>
      <c r="H22" s="21"/>
      <c r="I22" s="21"/>
      <c r="J22" s="21"/>
      <c r="K22" s="21"/>
      <c r="L22" s="21"/>
      <c r="M22" s="21"/>
      <c r="N22" s="21"/>
      <c r="O22" s="21"/>
      <c r="P22" s="21"/>
      <c r="Q22" s="21"/>
      <c r="R22" s="21"/>
      <c r="S22" s="21"/>
      <c r="T22" s="21"/>
      <c r="U22" s="42"/>
      <c r="V22" s="42"/>
      <c r="W22" s="33" t="s">
        <v>692</v>
      </c>
      <c r="X22" s="39"/>
      <c r="Y22" s="38" t="s">
        <v>751</v>
      </c>
      <c r="Z22" s="39"/>
    </row>
    <row r="23" spans="1:26">
      <c r="A23" s="24" t="s">
        <v>255</v>
      </c>
      <c r="B23" s="23">
        <v>4</v>
      </c>
      <c r="C23" s="23">
        <v>2</v>
      </c>
      <c r="D23" s="23">
        <v>4</v>
      </c>
      <c r="E23" s="23">
        <v>10</v>
      </c>
      <c r="F23" s="21"/>
      <c r="G23" s="21"/>
      <c r="H23" s="21"/>
      <c r="I23" s="21"/>
      <c r="J23" s="21"/>
      <c r="K23" s="21"/>
      <c r="L23" s="21"/>
      <c r="M23" s="21"/>
      <c r="N23" s="21"/>
      <c r="O23" s="21"/>
      <c r="P23" s="21"/>
      <c r="Q23" s="21"/>
      <c r="R23" s="21"/>
      <c r="S23" s="21"/>
      <c r="T23" s="21"/>
      <c r="U23" s="42"/>
      <c r="V23" s="42"/>
      <c r="W23" s="33" t="s">
        <v>693</v>
      </c>
      <c r="X23" s="39"/>
      <c r="Y23" s="38" t="s">
        <v>741</v>
      </c>
      <c r="Z23" s="39"/>
    </row>
    <row r="24" spans="1:26">
      <c r="A24" s="24" t="s">
        <v>256</v>
      </c>
      <c r="B24" s="23">
        <v>5</v>
      </c>
      <c r="C24" s="23">
        <v>1</v>
      </c>
      <c r="D24" s="23">
        <v>4</v>
      </c>
      <c r="E24" s="23">
        <v>10</v>
      </c>
      <c r="F24" s="21"/>
      <c r="G24" s="21"/>
      <c r="H24" s="21"/>
      <c r="I24" s="21"/>
      <c r="J24" s="21"/>
      <c r="K24" s="21"/>
      <c r="L24" s="21"/>
      <c r="M24" s="21"/>
      <c r="N24" s="21"/>
      <c r="O24" s="21"/>
      <c r="P24" s="21"/>
      <c r="Q24" s="21"/>
      <c r="R24" s="21"/>
      <c r="S24" s="21"/>
      <c r="T24" s="21"/>
      <c r="U24" s="42"/>
      <c r="V24" s="42"/>
      <c r="W24" s="33" t="s">
        <v>694</v>
      </c>
      <c r="X24" s="39"/>
      <c r="Y24" s="38" t="s">
        <v>727</v>
      </c>
      <c r="Z24" s="39"/>
    </row>
    <row r="25" spans="1:26">
      <c r="A25" s="24" t="s">
        <v>257</v>
      </c>
      <c r="B25" s="23">
        <v>5</v>
      </c>
      <c r="C25" s="23">
        <v>1</v>
      </c>
      <c r="D25" s="23">
        <v>4</v>
      </c>
      <c r="E25" s="23">
        <v>10</v>
      </c>
      <c r="F25" s="21"/>
      <c r="G25" s="21"/>
      <c r="H25" s="21"/>
      <c r="I25" s="21"/>
      <c r="J25" s="21"/>
      <c r="K25" s="21"/>
      <c r="L25" s="21"/>
      <c r="M25" s="21"/>
      <c r="N25" s="21"/>
      <c r="O25" s="21"/>
      <c r="P25" s="21"/>
      <c r="Q25" s="21"/>
      <c r="R25" s="21"/>
      <c r="S25" s="21"/>
      <c r="T25" s="21"/>
      <c r="U25" s="42"/>
      <c r="V25" s="42"/>
      <c r="W25" s="33" t="s">
        <v>695</v>
      </c>
      <c r="X25" s="39"/>
      <c r="Y25" s="38" t="s">
        <v>742</v>
      </c>
      <c r="Z25" s="39"/>
    </row>
    <row r="26" spans="1:26">
      <c r="A26" s="24" t="s">
        <v>258</v>
      </c>
      <c r="B26" s="23">
        <v>4</v>
      </c>
      <c r="C26" s="23">
        <v>2</v>
      </c>
      <c r="D26" s="23">
        <v>4</v>
      </c>
      <c r="E26" s="23">
        <v>10</v>
      </c>
      <c r="F26" s="21"/>
      <c r="G26" s="21"/>
      <c r="H26" s="21"/>
      <c r="I26" s="21"/>
      <c r="J26" s="21"/>
      <c r="K26" s="21"/>
      <c r="L26" s="21"/>
      <c r="M26" s="21"/>
      <c r="N26" s="21"/>
      <c r="O26" s="21"/>
      <c r="P26" s="21"/>
      <c r="Q26" s="21"/>
      <c r="R26" s="21"/>
      <c r="S26" s="21"/>
      <c r="T26" s="21"/>
      <c r="U26" s="42"/>
      <c r="V26" s="42"/>
      <c r="W26" s="33" t="s">
        <v>696</v>
      </c>
      <c r="X26" s="39"/>
      <c r="Y26" s="38" t="s">
        <v>743</v>
      </c>
      <c r="Z26" s="39"/>
    </row>
    <row r="27" spans="1:26">
      <c r="A27" s="24" t="s">
        <v>259</v>
      </c>
      <c r="B27" s="23">
        <v>4</v>
      </c>
      <c r="C27" s="23">
        <v>2</v>
      </c>
      <c r="D27" s="23">
        <v>4</v>
      </c>
      <c r="E27" s="23">
        <v>10</v>
      </c>
      <c r="F27" s="21"/>
      <c r="G27" s="21"/>
      <c r="H27" s="21"/>
      <c r="I27" s="21"/>
      <c r="J27" s="21"/>
      <c r="K27" s="21"/>
      <c r="L27" s="21"/>
      <c r="M27" s="21"/>
      <c r="N27" s="21"/>
      <c r="O27" s="21"/>
      <c r="P27" s="21"/>
      <c r="Q27" s="21"/>
      <c r="R27" s="21"/>
      <c r="S27" s="21"/>
      <c r="T27" s="21"/>
      <c r="U27" s="42"/>
      <c r="V27" s="42"/>
      <c r="W27" s="33" t="s">
        <v>697</v>
      </c>
      <c r="X27" s="39"/>
      <c r="Y27" s="38" t="s">
        <v>744</v>
      </c>
      <c r="Z27" s="39"/>
    </row>
    <row r="28" spans="1:26">
      <c r="A28" s="24" t="s">
        <v>260</v>
      </c>
      <c r="B28" s="23">
        <v>4</v>
      </c>
      <c r="C28" s="23">
        <v>2</v>
      </c>
      <c r="D28" s="23">
        <v>4</v>
      </c>
      <c r="E28" s="23">
        <v>10</v>
      </c>
      <c r="F28" s="21"/>
      <c r="G28" s="21"/>
      <c r="H28" s="21"/>
      <c r="I28" s="21"/>
      <c r="J28" s="21"/>
      <c r="K28" s="21"/>
      <c r="L28" s="21"/>
      <c r="M28" s="21"/>
      <c r="N28" s="21"/>
      <c r="O28" s="21"/>
      <c r="P28" s="21"/>
      <c r="Q28" s="21"/>
      <c r="R28" s="21"/>
      <c r="S28" s="21"/>
      <c r="T28" s="21"/>
      <c r="U28" s="42"/>
      <c r="V28" s="42"/>
      <c r="W28" s="33" t="s">
        <v>698</v>
      </c>
      <c r="X28" s="39"/>
      <c r="Y28" s="38" t="s">
        <v>728</v>
      </c>
      <c r="Z28" s="39"/>
    </row>
    <row r="29" spans="1:26">
      <c r="A29" s="24" t="s">
        <v>261</v>
      </c>
      <c r="B29" s="23">
        <v>4</v>
      </c>
      <c r="C29" s="23">
        <v>2</v>
      </c>
      <c r="D29" s="23">
        <v>4</v>
      </c>
      <c r="E29" s="23">
        <v>10</v>
      </c>
      <c r="F29" s="21"/>
      <c r="G29" s="21"/>
      <c r="H29" s="21"/>
      <c r="I29" s="21"/>
      <c r="J29" s="21"/>
      <c r="K29" s="21"/>
      <c r="L29" s="21"/>
      <c r="M29" s="21"/>
      <c r="N29" s="21"/>
      <c r="O29" s="21"/>
      <c r="P29" s="21"/>
      <c r="Q29" s="21"/>
      <c r="R29" s="21"/>
      <c r="S29" s="21"/>
      <c r="T29" s="21"/>
      <c r="U29" s="42"/>
      <c r="V29" s="42"/>
      <c r="W29" s="33" t="s">
        <v>699</v>
      </c>
      <c r="X29" s="39"/>
      <c r="Y29" s="38" t="s">
        <v>745</v>
      </c>
      <c r="Z29" s="39"/>
    </row>
    <row r="30" spans="1:26">
      <c r="A30" s="24" t="s">
        <v>262</v>
      </c>
      <c r="B30" s="23">
        <v>5</v>
      </c>
      <c r="C30" s="23">
        <v>1</v>
      </c>
      <c r="D30" s="23">
        <v>4</v>
      </c>
      <c r="E30" s="23">
        <v>10</v>
      </c>
      <c r="F30" s="21"/>
      <c r="G30" s="21"/>
      <c r="H30" s="21"/>
      <c r="I30" s="21"/>
      <c r="J30" s="21"/>
      <c r="K30" s="21"/>
      <c r="L30" s="21"/>
      <c r="M30" s="21"/>
      <c r="N30" s="21"/>
      <c r="O30" s="21"/>
      <c r="P30" s="21"/>
      <c r="Q30" s="21"/>
      <c r="R30" s="21"/>
      <c r="S30" s="21"/>
      <c r="T30" s="21"/>
      <c r="U30" s="42"/>
      <c r="V30" s="42"/>
      <c r="W30" s="33" t="s">
        <v>657</v>
      </c>
      <c r="X30" s="39"/>
      <c r="Y30" s="38" t="s">
        <v>746</v>
      </c>
      <c r="Z30" s="39"/>
    </row>
    <row r="31" spans="1:26">
      <c r="A31" s="24" t="s">
        <v>263</v>
      </c>
      <c r="B31" s="23">
        <v>5</v>
      </c>
      <c r="C31" s="23">
        <v>1</v>
      </c>
      <c r="D31" s="23">
        <v>4</v>
      </c>
      <c r="E31" s="23">
        <v>10</v>
      </c>
      <c r="F31" s="21"/>
      <c r="G31" s="21"/>
      <c r="H31" s="21"/>
      <c r="I31" s="21"/>
      <c r="J31" s="21"/>
      <c r="K31" s="21"/>
      <c r="L31" s="21"/>
      <c r="M31" s="21"/>
      <c r="N31" s="21"/>
      <c r="O31" s="21"/>
      <c r="P31" s="21"/>
      <c r="Q31" s="21"/>
      <c r="R31" s="21"/>
      <c r="S31" s="21"/>
      <c r="T31" s="21"/>
      <c r="U31" s="42"/>
      <c r="V31" s="42"/>
      <c r="W31" s="33" t="s">
        <v>700</v>
      </c>
      <c r="X31" s="39"/>
      <c r="Y31" s="38" t="s">
        <v>723</v>
      </c>
      <c r="Z31" s="39"/>
    </row>
    <row r="32" spans="1:26">
      <c r="A32" s="24" t="s">
        <v>264</v>
      </c>
      <c r="B32" s="23">
        <v>4</v>
      </c>
      <c r="C32" s="23">
        <v>2</v>
      </c>
      <c r="D32" s="23">
        <v>4</v>
      </c>
      <c r="E32" s="23">
        <v>10</v>
      </c>
      <c r="F32" s="21"/>
      <c r="G32" s="21"/>
      <c r="H32" s="21"/>
      <c r="I32" s="21"/>
      <c r="J32" s="21"/>
      <c r="K32" s="21"/>
      <c r="L32" s="21"/>
      <c r="M32" s="21"/>
      <c r="N32" s="21"/>
      <c r="O32" s="21"/>
      <c r="P32" s="21"/>
      <c r="Q32" s="21"/>
      <c r="R32" s="21"/>
      <c r="S32" s="21"/>
      <c r="T32" s="21"/>
      <c r="U32" s="42"/>
      <c r="V32" s="42"/>
      <c r="W32" s="33" t="s">
        <v>701</v>
      </c>
      <c r="X32" s="39"/>
      <c r="Y32" s="40"/>
      <c r="Z32" s="39"/>
    </row>
    <row r="33" spans="1:26">
      <c r="A33" s="24" t="s">
        <v>265</v>
      </c>
      <c r="B33" s="23">
        <v>5</v>
      </c>
      <c r="C33" s="23">
        <v>1</v>
      </c>
      <c r="D33" s="23">
        <v>4</v>
      </c>
      <c r="E33" s="23">
        <v>10</v>
      </c>
      <c r="F33" s="21"/>
      <c r="G33" s="21"/>
      <c r="H33" s="21"/>
      <c r="I33" s="21"/>
      <c r="J33" s="21"/>
      <c r="K33" s="21"/>
      <c r="L33" s="21"/>
      <c r="M33" s="21"/>
      <c r="N33" s="21"/>
      <c r="O33" s="21"/>
      <c r="P33" s="21"/>
      <c r="Q33" s="21"/>
      <c r="R33" s="21"/>
      <c r="S33" s="21"/>
      <c r="T33" s="21"/>
      <c r="U33" s="42"/>
      <c r="V33" s="42"/>
      <c r="W33" s="33" t="s">
        <v>702</v>
      </c>
      <c r="X33" s="39"/>
      <c r="Y33" s="40"/>
      <c r="Z33" s="39"/>
    </row>
    <row r="34" spans="1:26">
      <c r="A34" s="24" t="s">
        <v>266</v>
      </c>
      <c r="B34" s="23">
        <v>4</v>
      </c>
      <c r="C34" s="23">
        <v>2</v>
      </c>
      <c r="D34" s="23">
        <v>4</v>
      </c>
      <c r="E34" s="23">
        <v>10</v>
      </c>
      <c r="F34" s="21"/>
      <c r="G34" s="21"/>
      <c r="H34" s="21"/>
      <c r="I34" s="21"/>
      <c r="J34" s="21"/>
      <c r="K34" s="21"/>
      <c r="L34" s="21"/>
      <c r="M34" s="21"/>
      <c r="N34" s="21"/>
      <c r="O34" s="21"/>
      <c r="P34" s="21"/>
      <c r="Q34" s="21"/>
      <c r="R34" s="21"/>
      <c r="S34" s="21"/>
      <c r="T34" s="21"/>
      <c r="U34" s="42"/>
      <c r="V34" s="42"/>
      <c r="W34" s="33" t="s">
        <v>703</v>
      </c>
      <c r="X34" s="39"/>
      <c r="Y34" s="40"/>
      <c r="Z34" s="39"/>
    </row>
    <row r="35" spans="1:26">
      <c r="A35" s="24" t="s">
        <v>267</v>
      </c>
      <c r="B35" s="23">
        <v>4</v>
      </c>
      <c r="C35" s="23">
        <v>2</v>
      </c>
      <c r="D35" s="23">
        <v>4</v>
      </c>
      <c r="E35" s="23">
        <v>10</v>
      </c>
      <c r="F35" s="21"/>
      <c r="G35" s="21"/>
      <c r="H35" s="21"/>
      <c r="I35" s="21"/>
      <c r="J35" s="21"/>
      <c r="K35" s="21"/>
      <c r="L35" s="21"/>
      <c r="M35" s="21"/>
      <c r="N35" s="21"/>
      <c r="O35" s="21"/>
      <c r="P35" s="21"/>
      <c r="Q35" s="21"/>
      <c r="R35" s="21"/>
      <c r="S35" s="21"/>
      <c r="T35" s="21"/>
      <c r="U35" s="42"/>
      <c r="V35" s="42"/>
      <c r="W35" s="33" t="s">
        <v>704</v>
      </c>
      <c r="X35" s="39"/>
      <c r="Y35" s="40"/>
      <c r="Z35" s="39"/>
    </row>
    <row r="36" spans="1:26">
      <c r="A36" s="24" t="s">
        <v>268</v>
      </c>
      <c r="B36" s="23">
        <v>4</v>
      </c>
      <c r="C36" s="23">
        <v>2</v>
      </c>
      <c r="D36" s="23">
        <v>4</v>
      </c>
      <c r="E36" s="23">
        <v>10</v>
      </c>
      <c r="U36" s="42"/>
      <c r="V36" s="42"/>
      <c r="W36" s="33" t="s">
        <v>705</v>
      </c>
      <c r="X36" s="39"/>
      <c r="Y36" s="40"/>
      <c r="Z36" s="39"/>
    </row>
    <row r="37" spans="1:26">
      <c r="A37" s="24" t="s">
        <v>269</v>
      </c>
      <c r="B37" s="23">
        <v>5</v>
      </c>
      <c r="C37" s="23">
        <v>1</v>
      </c>
      <c r="D37" s="23">
        <v>4</v>
      </c>
      <c r="E37" s="23">
        <v>10</v>
      </c>
      <c r="U37" s="42"/>
      <c r="V37" s="42"/>
      <c r="W37" s="33" t="s">
        <v>706</v>
      </c>
      <c r="X37" s="39"/>
      <c r="Y37" s="40"/>
      <c r="Z37" s="39"/>
    </row>
    <row r="38" spans="1:26">
      <c r="A38" s="24" t="s">
        <v>270</v>
      </c>
      <c r="B38" s="23">
        <v>3</v>
      </c>
      <c r="C38" s="23">
        <v>3</v>
      </c>
      <c r="D38" s="23">
        <v>4</v>
      </c>
      <c r="E38" s="23">
        <v>10</v>
      </c>
      <c r="U38" s="42"/>
      <c r="V38" s="42"/>
      <c r="W38" s="33" t="s">
        <v>707</v>
      </c>
      <c r="X38" s="39"/>
      <c r="Y38" s="40"/>
      <c r="Z38" s="39"/>
    </row>
    <row r="39" spans="1:26">
      <c r="A39" s="24" t="s">
        <v>271</v>
      </c>
      <c r="B39" s="23">
        <v>4</v>
      </c>
      <c r="C39" s="23">
        <v>2</v>
      </c>
      <c r="D39" s="23">
        <v>4</v>
      </c>
      <c r="E39" s="23">
        <v>10</v>
      </c>
      <c r="U39" s="42"/>
      <c r="V39" s="42"/>
      <c r="W39" s="33" t="s">
        <v>708</v>
      </c>
      <c r="X39" s="39"/>
      <c r="Y39" s="40"/>
      <c r="Z39" s="39"/>
    </row>
    <row r="40" spans="1:26">
      <c r="A40" s="24" t="s">
        <v>272</v>
      </c>
      <c r="B40" s="23">
        <v>5</v>
      </c>
      <c r="C40" s="23">
        <v>1</v>
      </c>
      <c r="D40" s="23">
        <v>4</v>
      </c>
      <c r="E40" s="23">
        <v>10</v>
      </c>
      <c r="U40" s="42"/>
      <c r="V40" s="42"/>
      <c r="W40" s="33" t="s">
        <v>709</v>
      </c>
      <c r="X40" s="39"/>
      <c r="Y40" s="40"/>
      <c r="Z40" s="39"/>
    </row>
    <row r="41" spans="1:26">
      <c r="A41" s="24" t="s">
        <v>273</v>
      </c>
      <c r="B41" s="23">
        <v>4</v>
      </c>
      <c r="C41" s="23">
        <v>2</v>
      </c>
      <c r="D41" s="23">
        <v>4</v>
      </c>
      <c r="E41" s="23">
        <v>10</v>
      </c>
      <c r="U41" s="42"/>
      <c r="V41" s="42"/>
      <c r="W41" s="33" t="s">
        <v>710</v>
      </c>
      <c r="X41" s="39"/>
      <c r="Y41" s="40"/>
      <c r="Z41" s="39"/>
    </row>
    <row r="42" spans="1:26">
      <c r="A42" s="24" t="s">
        <v>274</v>
      </c>
      <c r="B42" s="23">
        <v>5</v>
      </c>
      <c r="C42" s="23">
        <v>1</v>
      </c>
      <c r="D42" s="23">
        <v>4</v>
      </c>
      <c r="E42" s="23">
        <v>10</v>
      </c>
      <c r="U42" s="42"/>
      <c r="V42" s="42"/>
      <c r="W42" s="33" t="s">
        <v>711</v>
      </c>
      <c r="X42" s="39"/>
      <c r="Y42" s="40"/>
      <c r="Z42" s="39"/>
    </row>
    <row r="43" spans="1:26">
      <c r="A43" s="24" t="s">
        <v>275</v>
      </c>
      <c r="B43" s="23">
        <v>4</v>
      </c>
      <c r="C43" s="23">
        <v>2</v>
      </c>
      <c r="D43" s="23">
        <v>4</v>
      </c>
      <c r="E43" s="23">
        <v>10</v>
      </c>
      <c r="U43" s="42"/>
      <c r="V43" s="42"/>
      <c r="W43" s="33" t="s">
        <v>712</v>
      </c>
      <c r="X43" s="39"/>
      <c r="Y43" s="40"/>
      <c r="Z43" s="39"/>
    </row>
    <row r="44" spans="1:26">
      <c r="A44" s="24" t="s">
        <v>276</v>
      </c>
      <c r="B44" s="23">
        <v>4</v>
      </c>
      <c r="C44" s="23">
        <v>2</v>
      </c>
      <c r="D44" s="23">
        <v>4</v>
      </c>
      <c r="E44" s="23">
        <v>10</v>
      </c>
      <c r="U44" s="42"/>
      <c r="V44" s="42"/>
      <c r="W44" s="33" t="s">
        <v>713</v>
      </c>
      <c r="X44" s="39"/>
      <c r="Y44" s="40"/>
      <c r="Z44" s="39"/>
    </row>
    <row r="45" spans="1:26">
      <c r="A45" s="24" t="s">
        <v>277</v>
      </c>
      <c r="B45" s="23">
        <v>5</v>
      </c>
      <c r="C45" s="23">
        <v>1</v>
      </c>
      <c r="D45" s="23">
        <v>4</v>
      </c>
      <c r="E45" s="23">
        <v>10</v>
      </c>
      <c r="U45" s="42"/>
      <c r="V45" s="42"/>
      <c r="W45" s="33" t="s">
        <v>714</v>
      </c>
      <c r="X45" s="39"/>
      <c r="Y45" s="40"/>
      <c r="Z45" s="39"/>
    </row>
    <row r="46" spans="1:26">
      <c r="A46" s="24" t="s">
        <v>278</v>
      </c>
      <c r="B46" s="23">
        <v>5</v>
      </c>
      <c r="C46" s="23">
        <v>1</v>
      </c>
      <c r="D46" s="23">
        <v>4</v>
      </c>
      <c r="E46" s="23">
        <v>10</v>
      </c>
      <c r="U46" s="42"/>
      <c r="V46" s="42"/>
      <c r="W46" s="33" t="s">
        <v>715</v>
      </c>
      <c r="X46" s="39"/>
      <c r="Y46" s="40"/>
      <c r="Z46" s="39"/>
    </row>
    <row r="47" spans="1:26">
      <c r="A47" s="24" t="s">
        <v>279</v>
      </c>
      <c r="B47" s="23">
        <v>4</v>
      </c>
      <c r="C47" s="23">
        <v>2</v>
      </c>
      <c r="D47" s="23">
        <v>4</v>
      </c>
      <c r="E47" s="23">
        <v>10</v>
      </c>
      <c r="U47" s="42"/>
      <c r="V47" s="42"/>
      <c r="W47" s="33" t="s">
        <v>716</v>
      </c>
      <c r="X47" s="39"/>
      <c r="Y47" s="40"/>
      <c r="Z47" s="39"/>
    </row>
    <row r="48" spans="1:26">
      <c r="A48" s="24" t="s">
        <v>280</v>
      </c>
      <c r="B48" s="23">
        <v>5</v>
      </c>
      <c r="C48" s="23">
        <v>1</v>
      </c>
      <c r="D48" s="23">
        <v>4</v>
      </c>
      <c r="E48" s="23">
        <v>10</v>
      </c>
      <c r="U48" s="42"/>
      <c r="V48" s="42"/>
      <c r="W48" s="33" t="s">
        <v>717</v>
      </c>
      <c r="X48" s="39"/>
      <c r="Y48" s="40"/>
      <c r="Z48" s="39"/>
    </row>
    <row r="49" spans="1:26">
      <c r="A49" s="24" t="s">
        <v>281</v>
      </c>
      <c r="B49" s="23">
        <v>5</v>
      </c>
      <c r="C49" s="23">
        <v>1</v>
      </c>
      <c r="D49" s="23">
        <v>4</v>
      </c>
      <c r="E49" s="23">
        <v>10</v>
      </c>
      <c r="U49" s="42"/>
      <c r="V49" s="42"/>
      <c r="W49" s="33" t="s">
        <v>718</v>
      </c>
      <c r="X49" s="39"/>
      <c r="Y49" s="40"/>
      <c r="Z49" s="39"/>
    </row>
    <row r="50" spans="1:26">
      <c r="A50" s="24" t="s">
        <v>282</v>
      </c>
      <c r="B50" s="23">
        <v>5</v>
      </c>
      <c r="C50" s="23">
        <v>1</v>
      </c>
      <c r="D50" s="23">
        <v>4</v>
      </c>
      <c r="E50" s="23">
        <v>10</v>
      </c>
      <c r="U50" s="39"/>
      <c r="V50" s="39"/>
      <c r="W50" s="33" t="s">
        <v>719</v>
      </c>
      <c r="X50" s="39"/>
      <c r="Y50" s="40"/>
      <c r="Z50" s="39"/>
    </row>
    <row r="51" spans="1:26">
      <c r="A51" s="24" t="s">
        <v>283</v>
      </c>
      <c r="B51" s="23">
        <v>4</v>
      </c>
      <c r="C51" s="23">
        <v>2</v>
      </c>
      <c r="D51" s="23">
        <v>4</v>
      </c>
      <c r="E51" s="23">
        <v>10</v>
      </c>
      <c r="U51" s="39"/>
      <c r="V51" s="39"/>
      <c r="W51" s="39"/>
      <c r="X51" s="39"/>
      <c r="Y51" s="40"/>
      <c r="Z51" s="39"/>
    </row>
    <row r="52" spans="1:26">
      <c r="A52" s="24" t="s">
        <v>284</v>
      </c>
      <c r="B52" s="23">
        <v>4</v>
      </c>
      <c r="C52" s="23">
        <v>2</v>
      </c>
      <c r="D52" s="23">
        <v>4</v>
      </c>
      <c r="E52" s="23">
        <v>10</v>
      </c>
      <c r="W52" s="39"/>
    </row>
    <row r="53" spans="1:26">
      <c r="A53" s="24" t="s">
        <v>285</v>
      </c>
      <c r="B53" s="23">
        <v>5</v>
      </c>
      <c r="C53" s="23">
        <v>1</v>
      </c>
      <c r="D53" s="23">
        <v>4</v>
      </c>
      <c r="E53" s="23">
        <v>10</v>
      </c>
    </row>
    <row r="54" spans="1:26">
      <c r="A54" s="24" t="s">
        <v>286</v>
      </c>
      <c r="B54" s="23">
        <v>4</v>
      </c>
      <c r="C54" s="23">
        <v>2</v>
      </c>
      <c r="D54" s="23">
        <v>4</v>
      </c>
      <c r="E54" s="23">
        <v>10</v>
      </c>
    </row>
    <row r="55" spans="1:26">
      <c r="A55" s="24" t="s">
        <v>287</v>
      </c>
      <c r="B55" s="23">
        <v>5</v>
      </c>
      <c r="C55" s="23">
        <v>1</v>
      </c>
      <c r="D55" s="23">
        <v>4</v>
      </c>
      <c r="E55" s="23">
        <v>10</v>
      </c>
    </row>
    <row r="56" spans="1:26">
      <c r="A56" s="24" t="s">
        <v>288</v>
      </c>
      <c r="B56" s="23">
        <v>5</v>
      </c>
      <c r="C56" s="23">
        <v>1</v>
      </c>
      <c r="D56" s="23">
        <v>4</v>
      </c>
      <c r="E56" s="23">
        <v>10</v>
      </c>
    </row>
    <row r="57" spans="1:26">
      <c r="A57" s="24" t="s">
        <v>289</v>
      </c>
      <c r="B57" s="23">
        <v>5</v>
      </c>
      <c r="C57" s="23">
        <v>1</v>
      </c>
      <c r="D57" s="23">
        <v>4</v>
      </c>
      <c r="E57" s="23">
        <v>10</v>
      </c>
    </row>
    <row r="58" spans="1:26">
      <c r="A58" s="24" t="s">
        <v>290</v>
      </c>
      <c r="B58" s="23">
        <v>5</v>
      </c>
      <c r="C58" s="23">
        <v>1</v>
      </c>
      <c r="D58" s="23">
        <v>4</v>
      </c>
      <c r="E58" s="23">
        <v>10</v>
      </c>
    </row>
    <row r="59" spans="1:26">
      <c r="A59" s="24" t="s">
        <v>291</v>
      </c>
      <c r="B59" s="23">
        <v>4</v>
      </c>
      <c r="C59" s="23">
        <v>2</v>
      </c>
      <c r="D59" s="23">
        <v>4</v>
      </c>
      <c r="E59" s="23">
        <v>10</v>
      </c>
    </row>
    <row r="60" spans="1:26">
      <c r="A60" s="24" t="s">
        <v>292</v>
      </c>
      <c r="B60" s="23">
        <v>4</v>
      </c>
      <c r="C60" s="23">
        <v>2</v>
      </c>
      <c r="D60" s="23">
        <v>4</v>
      </c>
      <c r="E60" s="23">
        <v>10</v>
      </c>
    </row>
    <row r="61" spans="1:26">
      <c r="A61" s="24" t="s">
        <v>293</v>
      </c>
      <c r="B61" s="23">
        <v>4</v>
      </c>
      <c r="C61" s="23">
        <v>2</v>
      </c>
      <c r="D61" s="23">
        <v>4</v>
      </c>
      <c r="E61" s="23">
        <v>10</v>
      </c>
    </row>
    <row r="62" spans="1:26">
      <c r="A62" s="24" t="s">
        <v>294</v>
      </c>
      <c r="B62" s="23">
        <v>4</v>
      </c>
      <c r="C62" s="23">
        <v>2</v>
      </c>
      <c r="D62" s="23">
        <v>4</v>
      </c>
      <c r="E62" s="23">
        <v>10</v>
      </c>
    </row>
    <row r="63" spans="1:26">
      <c r="A63" s="24" t="s">
        <v>295</v>
      </c>
      <c r="B63" s="23">
        <v>4</v>
      </c>
      <c r="C63" s="23">
        <v>2</v>
      </c>
      <c r="D63" s="23">
        <v>4</v>
      </c>
      <c r="E63" s="23">
        <v>10</v>
      </c>
    </row>
    <row r="64" spans="1:26">
      <c r="A64" s="24" t="s">
        <v>296</v>
      </c>
      <c r="B64" s="23">
        <v>4</v>
      </c>
      <c r="C64" s="23">
        <v>2</v>
      </c>
      <c r="D64" s="23">
        <v>4</v>
      </c>
      <c r="E64" s="23">
        <v>10</v>
      </c>
    </row>
    <row r="65" spans="1:5">
      <c r="A65" s="24" t="s">
        <v>297</v>
      </c>
      <c r="B65" s="23">
        <v>4</v>
      </c>
      <c r="C65" s="23">
        <v>2</v>
      </c>
      <c r="D65" s="23">
        <v>4</v>
      </c>
      <c r="E65" s="23">
        <v>10</v>
      </c>
    </row>
    <row r="66" spans="1:5">
      <c r="A66" s="24" t="s">
        <v>298</v>
      </c>
      <c r="B66" s="23">
        <v>3</v>
      </c>
      <c r="C66" s="23">
        <v>3</v>
      </c>
      <c r="D66" s="23">
        <v>4</v>
      </c>
      <c r="E66" s="23">
        <v>10</v>
      </c>
    </row>
    <row r="67" spans="1:5">
      <c r="A67" s="24" t="s">
        <v>299</v>
      </c>
      <c r="B67" s="23">
        <v>4</v>
      </c>
      <c r="C67" s="23">
        <v>2</v>
      </c>
      <c r="D67" s="23">
        <v>4</v>
      </c>
      <c r="E67" s="23">
        <v>10</v>
      </c>
    </row>
    <row r="68" spans="1:5">
      <c r="A68" s="24" t="s">
        <v>300</v>
      </c>
      <c r="B68" s="23">
        <v>4</v>
      </c>
      <c r="C68" s="23">
        <v>2</v>
      </c>
      <c r="D68" s="23">
        <v>4</v>
      </c>
      <c r="E68" s="23">
        <v>10</v>
      </c>
    </row>
    <row r="69" spans="1:5">
      <c r="A69" s="24" t="s">
        <v>301</v>
      </c>
      <c r="B69" s="23">
        <v>4</v>
      </c>
      <c r="C69" s="23">
        <v>2</v>
      </c>
      <c r="D69" s="23">
        <v>4</v>
      </c>
      <c r="E69" s="23">
        <v>10</v>
      </c>
    </row>
    <row r="70" spans="1:5">
      <c r="A70" s="24" t="s">
        <v>302</v>
      </c>
      <c r="B70" s="23">
        <v>4</v>
      </c>
      <c r="C70" s="23">
        <v>2</v>
      </c>
      <c r="D70" s="23">
        <v>4</v>
      </c>
      <c r="E70" s="23">
        <v>10</v>
      </c>
    </row>
    <row r="71" spans="1:5">
      <c r="A71" s="24" t="s">
        <v>303</v>
      </c>
      <c r="B71" s="23">
        <v>4</v>
      </c>
      <c r="C71" s="23">
        <v>2</v>
      </c>
      <c r="D71" s="23">
        <v>4</v>
      </c>
      <c r="E71" s="23">
        <v>10</v>
      </c>
    </row>
    <row r="72" spans="1:5">
      <c r="A72" s="24" t="s">
        <v>304</v>
      </c>
      <c r="B72" s="23">
        <v>4</v>
      </c>
      <c r="C72" s="23">
        <v>2</v>
      </c>
      <c r="D72" s="23">
        <v>4</v>
      </c>
      <c r="E72" s="23">
        <v>10</v>
      </c>
    </row>
    <row r="73" spans="1:5">
      <c r="A73" s="24" t="s">
        <v>305</v>
      </c>
      <c r="B73" s="23">
        <v>4</v>
      </c>
      <c r="C73" s="23">
        <v>2</v>
      </c>
      <c r="D73" s="23">
        <v>4</v>
      </c>
      <c r="E73" s="23">
        <v>10</v>
      </c>
    </row>
    <row r="74" spans="1:5">
      <c r="A74" s="24" t="s">
        <v>306</v>
      </c>
      <c r="B74" s="23">
        <v>4</v>
      </c>
      <c r="C74" s="23">
        <v>2</v>
      </c>
      <c r="D74" s="23">
        <v>4</v>
      </c>
      <c r="E74" s="23">
        <v>10</v>
      </c>
    </row>
    <row r="75" spans="1:5">
      <c r="A75" s="24" t="s">
        <v>307</v>
      </c>
      <c r="B75" s="23">
        <v>3</v>
      </c>
      <c r="C75" s="23">
        <v>3</v>
      </c>
      <c r="D75" s="23">
        <v>4</v>
      </c>
      <c r="E75" s="23">
        <v>10</v>
      </c>
    </row>
    <row r="76" spans="1:5">
      <c r="A76" s="24" t="s">
        <v>308</v>
      </c>
      <c r="B76" s="23">
        <v>4</v>
      </c>
      <c r="C76" s="23">
        <v>2</v>
      </c>
      <c r="D76" s="23">
        <v>4</v>
      </c>
      <c r="E76" s="23">
        <v>10</v>
      </c>
    </row>
    <row r="77" spans="1:5">
      <c r="A77" s="24" t="s">
        <v>309</v>
      </c>
      <c r="B77" s="23">
        <v>4</v>
      </c>
      <c r="C77" s="23">
        <v>2</v>
      </c>
      <c r="D77" s="23">
        <v>4</v>
      </c>
      <c r="E77" s="23">
        <v>10</v>
      </c>
    </row>
    <row r="78" spans="1:5">
      <c r="A78" s="24" t="s">
        <v>310</v>
      </c>
      <c r="B78" s="23">
        <v>4</v>
      </c>
      <c r="C78" s="23">
        <v>2</v>
      </c>
      <c r="D78" s="23">
        <v>4</v>
      </c>
      <c r="E78" s="23">
        <v>10</v>
      </c>
    </row>
    <row r="79" spans="1:5">
      <c r="A79" s="24" t="s">
        <v>311</v>
      </c>
      <c r="B79" s="23">
        <v>4</v>
      </c>
      <c r="C79" s="23">
        <v>2</v>
      </c>
      <c r="D79" s="23">
        <v>4</v>
      </c>
      <c r="E79" s="23">
        <v>10</v>
      </c>
    </row>
    <row r="80" spans="1:5">
      <c r="A80" s="24" t="s">
        <v>312</v>
      </c>
      <c r="B80" s="23">
        <v>4</v>
      </c>
      <c r="C80" s="23">
        <v>2</v>
      </c>
      <c r="D80" s="23">
        <v>4</v>
      </c>
      <c r="E80" s="23">
        <v>10</v>
      </c>
    </row>
    <row r="81" spans="1:5">
      <c r="A81" s="24" t="s">
        <v>313</v>
      </c>
      <c r="B81" s="23">
        <v>3</v>
      </c>
      <c r="C81" s="23">
        <v>3</v>
      </c>
      <c r="D81" s="23">
        <v>4</v>
      </c>
      <c r="E81" s="23">
        <v>10</v>
      </c>
    </row>
    <row r="82" spans="1:5">
      <c r="A82" s="24" t="s">
        <v>314</v>
      </c>
      <c r="B82" s="23">
        <v>4</v>
      </c>
      <c r="C82" s="23">
        <v>2</v>
      </c>
      <c r="D82" s="23">
        <v>4</v>
      </c>
      <c r="E82" s="23">
        <v>10</v>
      </c>
    </row>
    <row r="83" spans="1:5">
      <c r="A83" s="24" t="s">
        <v>315</v>
      </c>
      <c r="B83" s="23">
        <v>4</v>
      </c>
      <c r="C83" s="23">
        <v>2</v>
      </c>
      <c r="D83" s="23">
        <v>4</v>
      </c>
      <c r="E83" s="23">
        <v>10</v>
      </c>
    </row>
    <row r="84" spans="1:5">
      <c r="A84" s="24" t="s">
        <v>316</v>
      </c>
      <c r="B84" s="23">
        <v>3</v>
      </c>
      <c r="C84" s="23">
        <v>3</v>
      </c>
      <c r="D84" s="23">
        <v>4</v>
      </c>
      <c r="E84" s="23">
        <v>10</v>
      </c>
    </row>
    <row r="85" spans="1:5">
      <c r="A85" s="24" t="s">
        <v>317</v>
      </c>
      <c r="B85" s="23">
        <v>4</v>
      </c>
      <c r="C85" s="23">
        <v>2</v>
      </c>
      <c r="D85" s="23">
        <v>4</v>
      </c>
      <c r="E85" s="23">
        <v>10</v>
      </c>
    </row>
    <row r="86" spans="1:5">
      <c r="A86" s="24" t="s">
        <v>318</v>
      </c>
      <c r="B86" s="23">
        <v>4</v>
      </c>
      <c r="C86" s="23">
        <v>2</v>
      </c>
      <c r="D86" s="23">
        <v>4</v>
      </c>
      <c r="E86" s="23">
        <v>10</v>
      </c>
    </row>
    <row r="87" spans="1:5">
      <c r="A87" s="24" t="s">
        <v>319</v>
      </c>
      <c r="B87" s="23">
        <v>4</v>
      </c>
      <c r="C87" s="23">
        <v>2</v>
      </c>
      <c r="D87" s="23">
        <v>4</v>
      </c>
      <c r="E87" s="23">
        <v>10</v>
      </c>
    </row>
    <row r="88" spans="1:5">
      <c r="A88" s="24" t="s">
        <v>320</v>
      </c>
      <c r="B88" s="23">
        <v>4</v>
      </c>
      <c r="C88" s="23">
        <v>2</v>
      </c>
      <c r="D88" s="23">
        <v>4</v>
      </c>
      <c r="E88" s="23">
        <v>10</v>
      </c>
    </row>
    <row r="89" spans="1:5">
      <c r="A89" s="24" t="s">
        <v>321</v>
      </c>
      <c r="B89" s="23">
        <v>4</v>
      </c>
      <c r="C89" s="23">
        <v>2</v>
      </c>
      <c r="D89" s="23">
        <v>4</v>
      </c>
      <c r="E89" s="23">
        <v>10</v>
      </c>
    </row>
    <row r="90" spans="1:5">
      <c r="A90" s="24" t="s">
        <v>322</v>
      </c>
      <c r="B90" s="23">
        <v>4</v>
      </c>
      <c r="C90" s="23">
        <v>2</v>
      </c>
      <c r="D90" s="23">
        <v>4</v>
      </c>
      <c r="E90" s="23">
        <v>10</v>
      </c>
    </row>
    <row r="91" spans="1:5">
      <c r="A91" s="24" t="s">
        <v>323</v>
      </c>
      <c r="B91" s="23">
        <v>4</v>
      </c>
      <c r="C91" s="23">
        <v>2</v>
      </c>
      <c r="D91" s="23">
        <v>4</v>
      </c>
      <c r="E91" s="23">
        <v>10</v>
      </c>
    </row>
    <row r="92" spans="1:5">
      <c r="A92" s="24" t="s">
        <v>324</v>
      </c>
      <c r="B92" s="23">
        <v>4</v>
      </c>
      <c r="C92" s="23">
        <v>2</v>
      </c>
      <c r="D92" s="23">
        <v>4</v>
      </c>
      <c r="E92" s="23">
        <v>10</v>
      </c>
    </row>
    <row r="93" spans="1:5">
      <c r="A93" s="24" t="s">
        <v>325</v>
      </c>
      <c r="B93" s="23">
        <v>4</v>
      </c>
      <c r="C93" s="23">
        <v>2</v>
      </c>
      <c r="D93" s="23">
        <v>4</v>
      </c>
      <c r="E93" s="23">
        <v>10</v>
      </c>
    </row>
    <row r="94" spans="1:5">
      <c r="A94" s="24" t="s">
        <v>326</v>
      </c>
      <c r="B94" s="23">
        <v>4</v>
      </c>
      <c r="C94" s="23">
        <v>2</v>
      </c>
      <c r="D94" s="23">
        <v>4</v>
      </c>
      <c r="E94" s="23">
        <v>10</v>
      </c>
    </row>
    <row r="95" spans="1:5">
      <c r="A95" s="24" t="s">
        <v>327</v>
      </c>
      <c r="B95" s="23">
        <v>3</v>
      </c>
      <c r="C95" s="23">
        <v>3</v>
      </c>
      <c r="D95" s="23">
        <v>4</v>
      </c>
      <c r="E95" s="23">
        <v>10</v>
      </c>
    </row>
    <row r="96" spans="1:5">
      <c r="A96" s="24" t="s">
        <v>328</v>
      </c>
      <c r="B96" s="23">
        <v>4</v>
      </c>
      <c r="C96" s="23">
        <v>2</v>
      </c>
      <c r="D96" s="23">
        <v>4</v>
      </c>
      <c r="E96" s="23">
        <v>10</v>
      </c>
    </row>
    <row r="97" spans="1:5">
      <c r="A97" s="24" t="s">
        <v>329</v>
      </c>
      <c r="B97" s="23">
        <v>4</v>
      </c>
      <c r="C97" s="23">
        <v>2</v>
      </c>
      <c r="D97" s="23">
        <v>4</v>
      </c>
      <c r="E97" s="23">
        <v>10</v>
      </c>
    </row>
    <row r="98" spans="1:5">
      <c r="A98" s="24" t="s">
        <v>330</v>
      </c>
      <c r="B98" s="23">
        <v>4</v>
      </c>
      <c r="C98" s="23">
        <v>2</v>
      </c>
      <c r="D98" s="23">
        <v>4</v>
      </c>
      <c r="E98" s="23">
        <v>10</v>
      </c>
    </row>
    <row r="99" spans="1:5">
      <c r="A99" s="24" t="s">
        <v>331</v>
      </c>
      <c r="B99" s="23">
        <v>4</v>
      </c>
      <c r="C99" s="23">
        <v>2</v>
      </c>
      <c r="D99" s="23">
        <v>4</v>
      </c>
      <c r="E99" s="23">
        <v>10</v>
      </c>
    </row>
    <row r="100" spans="1:5">
      <c r="A100" s="24" t="s">
        <v>332</v>
      </c>
      <c r="B100" s="23">
        <v>4</v>
      </c>
      <c r="C100" s="23">
        <v>2</v>
      </c>
      <c r="D100" s="23">
        <v>4</v>
      </c>
      <c r="E100" s="23">
        <v>10</v>
      </c>
    </row>
    <row r="101" spans="1:5">
      <c r="A101" s="24" t="s">
        <v>333</v>
      </c>
      <c r="B101" s="23">
        <v>4</v>
      </c>
      <c r="C101" s="23">
        <v>2</v>
      </c>
      <c r="D101" s="23">
        <v>4</v>
      </c>
      <c r="E101" s="23">
        <v>10</v>
      </c>
    </row>
    <row r="102" spans="1:5">
      <c r="A102" s="24" t="s">
        <v>334</v>
      </c>
      <c r="B102" s="23">
        <v>4</v>
      </c>
      <c r="C102" s="23">
        <v>2</v>
      </c>
      <c r="D102" s="23">
        <v>4</v>
      </c>
      <c r="E102" s="23">
        <v>10</v>
      </c>
    </row>
    <row r="103" spans="1:5">
      <c r="A103" s="24" t="s">
        <v>335</v>
      </c>
      <c r="B103" s="23">
        <v>3</v>
      </c>
      <c r="C103" s="23">
        <v>3</v>
      </c>
      <c r="D103" s="23">
        <v>4</v>
      </c>
      <c r="E103" s="23">
        <v>10</v>
      </c>
    </row>
    <row r="104" spans="1:5">
      <c r="A104" s="24" t="s">
        <v>336</v>
      </c>
      <c r="B104" s="23">
        <v>4</v>
      </c>
      <c r="C104" s="23">
        <v>2</v>
      </c>
      <c r="D104" s="23">
        <v>4</v>
      </c>
      <c r="E104" s="23">
        <v>10</v>
      </c>
    </row>
    <row r="105" spans="1:5">
      <c r="A105" s="24" t="s">
        <v>337</v>
      </c>
      <c r="B105" s="23">
        <v>4</v>
      </c>
      <c r="C105" s="23">
        <v>2</v>
      </c>
      <c r="D105" s="23">
        <v>4</v>
      </c>
      <c r="E105" s="23">
        <v>10</v>
      </c>
    </row>
    <row r="106" spans="1:5">
      <c r="A106" s="24" t="s">
        <v>338</v>
      </c>
      <c r="B106" s="23">
        <v>4</v>
      </c>
      <c r="C106" s="23">
        <v>2</v>
      </c>
      <c r="D106" s="23">
        <v>4</v>
      </c>
      <c r="E106" s="23">
        <v>10</v>
      </c>
    </row>
    <row r="107" spans="1:5">
      <c r="A107" s="24" t="s">
        <v>339</v>
      </c>
      <c r="B107" s="23">
        <v>3</v>
      </c>
      <c r="C107" s="23">
        <v>3</v>
      </c>
      <c r="D107" s="23">
        <v>4</v>
      </c>
      <c r="E107" s="23">
        <v>10</v>
      </c>
    </row>
    <row r="108" spans="1:5">
      <c r="A108" s="24" t="s">
        <v>340</v>
      </c>
      <c r="B108" s="23">
        <v>4</v>
      </c>
      <c r="C108" s="23">
        <v>2</v>
      </c>
      <c r="D108" s="23">
        <v>4</v>
      </c>
      <c r="E108" s="23">
        <v>10</v>
      </c>
    </row>
    <row r="109" spans="1:5">
      <c r="A109" s="24" t="s">
        <v>341</v>
      </c>
      <c r="B109" s="23">
        <v>4</v>
      </c>
      <c r="C109" s="23">
        <v>2</v>
      </c>
      <c r="D109" s="23">
        <v>4</v>
      </c>
      <c r="E109" s="23">
        <v>10</v>
      </c>
    </row>
    <row r="110" spans="1:5">
      <c r="A110" s="24" t="s">
        <v>342</v>
      </c>
      <c r="B110" s="23">
        <v>4</v>
      </c>
      <c r="C110" s="23">
        <v>2</v>
      </c>
      <c r="D110" s="23">
        <v>4</v>
      </c>
      <c r="E110" s="23">
        <v>10</v>
      </c>
    </row>
    <row r="111" spans="1:5">
      <c r="A111" s="24" t="s">
        <v>343</v>
      </c>
      <c r="B111" s="23">
        <v>4</v>
      </c>
      <c r="C111" s="23">
        <v>2</v>
      </c>
      <c r="D111" s="23">
        <v>4</v>
      </c>
      <c r="E111" s="23">
        <v>10</v>
      </c>
    </row>
    <row r="112" spans="1:5">
      <c r="A112" s="24" t="s">
        <v>344</v>
      </c>
      <c r="B112" s="23">
        <v>4</v>
      </c>
      <c r="C112" s="23">
        <v>2</v>
      </c>
      <c r="D112" s="23">
        <v>4</v>
      </c>
      <c r="E112" s="23">
        <v>10</v>
      </c>
    </row>
    <row r="113" spans="1:5">
      <c r="A113" s="24" t="s">
        <v>345</v>
      </c>
      <c r="B113" s="23">
        <v>4</v>
      </c>
      <c r="C113" s="23">
        <v>2</v>
      </c>
      <c r="D113" s="23">
        <v>4</v>
      </c>
      <c r="E113" s="23">
        <v>10</v>
      </c>
    </row>
    <row r="114" spans="1:5">
      <c r="A114" s="24" t="s">
        <v>346</v>
      </c>
      <c r="B114" s="23">
        <v>4</v>
      </c>
      <c r="C114" s="23">
        <v>2</v>
      </c>
      <c r="D114" s="23">
        <v>4</v>
      </c>
      <c r="E114" s="23">
        <v>10</v>
      </c>
    </row>
    <row r="115" spans="1:5">
      <c r="A115" s="24" t="s">
        <v>347</v>
      </c>
      <c r="B115" s="23">
        <v>4</v>
      </c>
      <c r="C115" s="23">
        <v>2</v>
      </c>
      <c r="D115" s="23">
        <v>4</v>
      </c>
      <c r="E115" s="23">
        <v>10</v>
      </c>
    </row>
    <row r="116" spans="1:5">
      <c r="A116" s="24" t="s">
        <v>348</v>
      </c>
      <c r="B116" s="23">
        <v>4</v>
      </c>
      <c r="C116" s="23">
        <v>2</v>
      </c>
      <c r="D116" s="23">
        <v>4</v>
      </c>
      <c r="E116" s="23">
        <v>10</v>
      </c>
    </row>
    <row r="117" spans="1:5">
      <c r="A117" s="24" t="s">
        <v>349</v>
      </c>
      <c r="B117" s="23">
        <v>3</v>
      </c>
      <c r="C117" s="23">
        <v>3</v>
      </c>
      <c r="D117" s="23">
        <v>4</v>
      </c>
      <c r="E117" s="23">
        <v>10</v>
      </c>
    </row>
    <row r="118" spans="1:5">
      <c r="A118" s="24" t="s">
        <v>350</v>
      </c>
      <c r="B118" s="23">
        <v>4</v>
      </c>
      <c r="C118" s="23">
        <v>2</v>
      </c>
      <c r="D118" s="23">
        <v>4</v>
      </c>
      <c r="E118" s="23">
        <v>10</v>
      </c>
    </row>
    <row r="119" spans="1:5">
      <c r="A119" s="24" t="s">
        <v>351</v>
      </c>
      <c r="B119" s="23">
        <v>4</v>
      </c>
      <c r="C119" s="23">
        <v>2</v>
      </c>
      <c r="D119" s="23">
        <v>4</v>
      </c>
      <c r="E119" s="23">
        <v>10</v>
      </c>
    </row>
    <row r="120" spans="1:5">
      <c r="A120" s="24" t="s">
        <v>352</v>
      </c>
      <c r="B120" s="23">
        <v>4</v>
      </c>
      <c r="C120" s="23">
        <v>2</v>
      </c>
      <c r="D120" s="23">
        <v>4</v>
      </c>
      <c r="E120" s="23">
        <v>10</v>
      </c>
    </row>
    <row r="121" spans="1:5">
      <c r="A121" s="24" t="s">
        <v>353</v>
      </c>
      <c r="B121" s="23">
        <v>4</v>
      </c>
      <c r="C121" s="23">
        <v>2</v>
      </c>
      <c r="D121" s="23">
        <v>4</v>
      </c>
      <c r="E121" s="23">
        <v>10</v>
      </c>
    </row>
    <row r="122" spans="1:5">
      <c r="A122" s="24" t="s">
        <v>354</v>
      </c>
      <c r="B122" s="23">
        <v>4</v>
      </c>
      <c r="C122" s="23">
        <v>2</v>
      </c>
      <c r="D122" s="23">
        <v>4</v>
      </c>
      <c r="E122" s="23">
        <v>10</v>
      </c>
    </row>
    <row r="123" spans="1:5">
      <c r="A123" s="24" t="s">
        <v>355</v>
      </c>
      <c r="B123" s="23">
        <v>4</v>
      </c>
      <c r="C123" s="23">
        <v>2</v>
      </c>
      <c r="D123" s="23">
        <v>4</v>
      </c>
      <c r="E123" s="23">
        <v>10</v>
      </c>
    </row>
    <row r="124" spans="1:5">
      <c r="A124" s="24" t="s">
        <v>356</v>
      </c>
      <c r="B124" s="23">
        <v>4</v>
      </c>
      <c r="C124" s="23">
        <v>2</v>
      </c>
      <c r="D124" s="23">
        <v>4</v>
      </c>
      <c r="E124" s="23">
        <v>10</v>
      </c>
    </row>
    <row r="125" spans="1:5">
      <c r="A125" s="24" t="s">
        <v>357</v>
      </c>
      <c r="B125" s="23">
        <v>4</v>
      </c>
      <c r="C125" s="23">
        <v>2</v>
      </c>
      <c r="D125" s="23">
        <v>4</v>
      </c>
      <c r="E125" s="23">
        <v>10</v>
      </c>
    </row>
    <row r="126" spans="1:5">
      <c r="A126" s="24" t="s">
        <v>358</v>
      </c>
      <c r="B126" s="23">
        <v>3</v>
      </c>
      <c r="C126" s="23">
        <v>3</v>
      </c>
      <c r="D126" s="23">
        <v>4</v>
      </c>
      <c r="E126" s="23">
        <v>10</v>
      </c>
    </row>
    <row r="127" spans="1:5">
      <c r="A127" s="24" t="s">
        <v>359</v>
      </c>
      <c r="B127" s="23">
        <v>4</v>
      </c>
      <c r="C127" s="23">
        <v>2</v>
      </c>
      <c r="D127" s="23">
        <v>4</v>
      </c>
      <c r="E127" s="23">
        <v>10</v>
      </c>
    </row>
    <row r="128" spans="1:5">
      <c r="A128" s="24" t="s">
        <v>360</v>
      </c>
      <c r="B128" s="23">
        <v>4</v>
      </c>
      <c r="C128" s="23">
        <v>2</v>
      </c>
      <c r="D128" s="23">
        <v>4</v>
      </c>
      <c r="E128" s="23">
        <v>10</v>
      </c>
    </row>
    <row r="129" spans="1:5">
      <c r="A129" s="24" t="s">
        <v>361</v>
      </c>
      <c r="B129" s="23">
        <v>4</v>
      </c>
      <c r="C129" s="23">
        <v>2</v>
      </c>
      <c r="D129" s="23">
        <v>4</v>
      </c>
      <c r="E129" s="23">
        <v>10</v>
      </c>
    </row>
    <row r="130" spans="1:5">
      <c r="A130" s="24" t="s">
        <v>362</v>
      </c>
      <c r="B130" s="23">
        <v>4</v>
      </c>
      <c r="C130" s="23">
        <v>2</v>
      </c>
      <c r="D130" s="23">
        <v>4</v>
      </c>
      <c r="E130" s="23">
        <v>10</v>
      </c>
    </row>
    <row r="131" spans="1:5">
      <c r="A131" s="24" t="s">
        <v>363</v>
      </c>
      <c r="B131" s="23">
        <v>4</v>
      </c>
      <c r="C131" s="23">
        <v>2</v>
      </c>
      <c r="D131" s="23">
        <v>4</v>
      </c>
      <c r="E131" s="23">
        <v>10</v>
      </c>
    </row>
    <row r="132" spans="1:5">
      <c r="A132" s="24" t="s">
        <v>364</v>
      </c>
      <c r="B132" s="23">
        <v>4</v>
      </c>
      <c r="C132" s="23">
        <v>2</v>
      </c>
      <c r="D132" s="23">
        <v>4</v>
      </c>
      <c r="E132" s="23">
        <v>10</v>
      </c>
    </row>
    <row r="133" spans="1:5">
      <c r="A133" s="24" t="s">
        <v>365</v>
      </c>
      <c r="B133" s="23">
        <v>4</v>
      </c>
      <c r="C133" s="23">
        <v>2</v>
      </c>
      <c r="D133" s="23">
        <v>4</v>
      </c>
      <c r="E133" s="23">
        <v>10</v>
      </c>
    </row>
    <row r="134" spans="1:5">
      <c r="A134" s="24" t="s">
        <v>366</v>
      </c>
      <c r="B134" s="23">
        <v>4</v>
      </c>
      <c r="C134" s="23">
        <v>2</v>
      </c>
      <c r="D134" s="23">
        <v>4</v>
      </c>
      <c r="E134" s="23">
        <v>10</v>
      </c>
    </row>
    <row r="135" spans="1:5">
      <c r="A135" s="24" t="s">
        <v>367</v>
      </c>
      <c r="B135" s="23">
        <v>4</v>
      </c>
      <c r="C135" s="23">
        <v>2</v>
      </c>
      <c r="D135" s="23">
        <v>4</v>
      </c>
      <c r="E135" s="23">
        <v>10</v>
      </c>
    </row>
    <row r="136" spans="1:5">
      <c r="A136" s="24" t="s">
        <v>368</v>
      </c>
      <c r="B136" s="23">
        <v>4</v>
      </c>
      <c r="C136" s="23">
        <v>2</v>
      </c>
      <c r="D136" s="23">
        <v>4</v>
      </c>
      <c r="E136" s="23">
        <v>10</v>
      </c>
    </row>
    <row r="137" spans="1:5">
      <c r="A137" s="24" t="s">
        <v>369</v>
      </c>
      <c r="B137" s="23">
        <v>3</v>
      </c>
      <c r="C137" s="23">
        <v>3</v>
      </c>
      <c r="D137" s="23">
        <v>4</v>
      </c>
      <c r="E137" s="23">
        <v>10</v>
      </c>
    </row>
    <row r="138" spans="1:5">
      <c r="A138" s="24" t="s">
        <v>370</v>
      </c>
      <c r="B138" s="23">
        <v>4</v>
      </c>
      <c r="C138" s="23">
        <v>2</v>
      </c>
      <c r="D138" s="23">
        <v>4</v>
      </c>
      <c r="E138" s="23">
        <v>10</v>
      </c>
    </row>
    <row r="139" spans="1:5">
      <c r="A139" s="24" t="s">
        <v>371</v>
      </c>
      <c r="B139" s="23">
        <v>4</v>
      </c>
      <c r="C139" s="23">
        <v>2</v>
      </c>
      <c r="D139" s="23">
        <v>4</v>
      </c>
      <c r="E139" s="23">
        <v>10</v>
      </c>
    </row>
    <row r="140" spans="1:5">
      <c r="A140" s="24" t="s">
        <v>372</v>
      </c>
      <c r="B140" s="23">
        <v>4</v>
      </c>
      <c r="C140" s="23">
        <v>2</v>
      </c>
      <c r="D140" s="23">
        <v>4</v>
      </c>
      <c r="E140" s="23">
        <v>10</v>
      </c>
    </row>
    <row r="141" spans="1:5">
      <c r="A141" s="24" t="s">
        <v>373</v>
      </c>
      <c r="B141" s="23">
        <v>4</v>
      </c>
      <c r="C141" s="23">
        <v>2</v>
      </c>
      <c r="D141" s="23">
        <v>4</v>
      </c>
      <c r="E141" s="23">
        <v>10</v>
      </c>
    </row>
    <row r="142" spans="1:5">
      <c r="A142" s="24" t="s">
        <v>374</v>
      </c>
      <c r="B142" s="23">
        <v>3</v>
      </c>
      <c r="C142" s="23">
        <v>3</v>
      </c>
      <c r="D142" s="23">
        <v>4</v>
      </c>
      <c r="E142" s="23">
        <v>10</v>
      </c>
    </row>
    <row r="143" spans="1:5">
      <c r="A143" s="24" t="s">
        <v>375</v>
      </c>
      <c r="B143" s="23">
        <v>4</v>
      </c>
      <c r="C143" s="23">
        <v>2</v>
      </c>
      <c r="D143" s="23">
        <v>4</v>
      </c>
      <c r="E143" s="23">
        <v>10</v>
      </c>
    </row>
    <row r="144" spans="1:5">
      <c r="A144" s="24" t="s">
        <v>376</v>
      </c>
      <c r="B144" s="23">
        <v>4</v>
      </c>
      <c r="C144" s="23">
        <v>2</v>
      </c>
      <c r="D144" s="23">
        <v>4</v>
      </c>
      <c r="E144" s="23">
        <v>10</v>
      </c>
    </row>
    <row r="145" spans="1:5">
      <c r="A145" s="24" t="s">
        <v>377</v>
      </c>
      <c r="B145" s="23">
        <v>4</v>
      </c>
      <c r="C145" s="23">
        <v>2</v>
      </c>
      <c r="D145" s="23">
        <v>4</v>
      </c>
      <c r="E145" s="23">
        <v>10</v>
      </c>
    </row>
    <row r="146" spans="1:5">
      <c r="A146" s="24" t="s">
        <v>378</v>
      </c>
      <c r="B146" s="23">
        <v>4</v>
      </c>
      <c r="C146" s="23">
        <v>2</v>
      </c>
      <c r="D146" s="23">
        <v>4</v>
      </c>
      <c r="E146" s="23">
        <v>10</v>
      </c>
    </row>
    <row r="147" spans="1:5">
      <c r="A147" s="24" t="s">
        <v>379</v>
      </c>
      <c r="B147" s="23">
        <v>4</v>
      </c>
      <c r="C147" s="23">
        <v>2</v>
      </c>
      <c r="D147" s="23">
        <v>4</v>
      </c>
      <c r="E147" s="23">
        <v>10</v>
      </c>
    </row>
    <row r="148" spans="1:5">
      <c r="A148" s="24" t="s">
        <v>380</v>
      </c>
      <c r="B148" s="23">
        <v>4</v>
      </c>
      <c r="C148" s="23">
        <v>2</v>
      </c>
      <c r="D148" s="23">
        <v>4</v>
      </c>
      <c r="E148" s="23">
        <v>10</v>
      </c>
    </row>
    <row r="149" spans="1:5">
      <c r="A149" s="24" t="s">
        <v>381</v>
      </c>
      <c r="B149" s="23">
        <v>4</v>
      </c>
      <c r="C149" s="23">
        <v>2</v>
      </c>
      <c r="D149" s="23">
        <v>4</v>
      </c>
      <c r="E149" s="23">
        <v>10</v>
      </c>
    </row>
    <row r="150" spans="1:5">
      <c r="A150" s="24" t="s">
        <v>382</v>
      </c>
      <c r="B150" s="23">
        <v>3</v>
      </c>
      <c r="C150" s="23">
        <v>3</v>
      </c>
      <c r="D150" s="23">
        <v>4</v>
      </c>
      <c r="E150" s="23">
        <v>10</v>
      </c>
    </row>
    <row r="151" spans="1:5">
      <c r="A151" s="24" t="s">
        <v>383</v>
      </c>
      <c r="B151" s="23">
        <v>4</v>
      </c>
      <c r="C151" s="23">
        <v>2</v>
      </c>
      <c r="D151" s="23">
        <v>4</v>
      </c>
      <c r="E151" s="23">
        <v>10</v>
      </c>
    </row>
    <row r="152" spans="1:5">
      <c r="A152" s="24" t="s">
        <v>384</v>
      </c>
      <c r="B152" s="23">
        <v>2</v>
      </c>
      <c r="C152" s="23">
        <v>4</v>
      </c>
      <c r="D152" s="23">
        <v>4</v>
      </c>
      <c r="E152" s="23">
        <v>10</v>
      </c>
    </row>
    <row r="153" spans="1:5">
      <c r="A153" s="24" t="s">
        <v>385</v>
      </c>
      <c r="B153" s="23">
        <v>3</v>
      </c>
      <c r="C153" s="23">
        <v>3</v>
      </c>
      <c r="D153" s="23">
        <v>4</v>
      </c>
      <c r="E153" s="23">
        <v>10</v>
      </c>
    </row>
    <row r="154" spans="1:5">
      <c r="A154" s="24" t="s">
        <v>386</v>
      </c>
      <c r="B154" s="23">
        <v>4</v>
      </c>
      <c r="C154" s="23">
        <v>2</v>
      </c>
      <c r="D154" s="23">
        <v>4</v>
      </c>
      <c r="E154" s="23">
        <v>10</v>
      </c>
    </row>
    <row r="155" spans="1:5">
      <c r="A155" s="24" t="s">
        <v>387</v>
      </c>
      <c r="B155" s="23">
        <v>4</v>
      </c>
      <c r="C155" s="23">
        <v>2</v>
      </c>
      <c r="D155" s="23">
        <v>4</v>
      </c>
      <c r="E155" s="23">
        <v>10</v>
      </c>
    </row>
    <row r="156" spans="1:5">
      <c r="A156" s="24" t="s">
        <v>388</v>
      </c>
      <c r="B156" s="23">
        <v>4</v>
      </c>
      <c r="C156" s="23">
        <v>2</v>
      </c>
      <c r="D156" s="23">
        <v>4</v>
      </c>
      <c r="E156" s="23">
        <v>10</v>
      </c>
    </row>
    <row r="157" spans="1:5">
      <c r="A157" s="24" t="s">
        <v>389</v>
      </c>
      <c r="B157" s="23">
        <v>3</v>
      </c>
      <c r="C157" s="23">
        <v>3</v>
      </c>
      <c r="D157" s="23">
        <v>4</v>
      </c>
      <c r="E157" s="23">
        <v>10</v>
      </c>
    </row>
    <row r="158" spans="1:5">
      <c r="A158" s="24" t="s">
        <v>390</v>
      </c>
      <c r="B158" s="23">
        <v>3</v>
      </c>
      <c r="C158" s="23">
        <v>3</v>
      </c>
      <c r="D158" s="23">
        <v>4</v>
      </c>
      <c r="E158" s="23">
        <v>10</v>
      </c>
    </row>
    <row r="159" spans="1:5">
      <c r="A159" s="24" t="s">
        <v>391</v>
      </c>
      <c r="B159" s="23">
        <v>4</v>
      </c>
      <c r="C159" s="23">
        <v>2</v>
      </c>
      <c r="D159" s="23">
        <v>4</v>
      </c>
      <c r="E159" s="23">
        <v>10</v>
      </c>
    </row>
    <row r="160" spans="1:5">
      <c r="A160" s="24" t="s">
        <v>392</v>
      </c>
      <c r="B160" s="23">
        <v>3</v>
      </c>
      <c r="C160" s="23">
        <v>3</v>
      </c>
      <c r="D160" s="23">
        <v>4</v>
      </c>
      <c r="E160" s="23">
        <v>10</v>
      </c>
    </row>
    <row r="161" spans="1:5">
      <c r="A161" s="24" t="s">
        <v>393</v>
      </c>
      <c r="B161" s="23">
        <v>4</v>
      </c>
      <c r="C161" s="23">
        <v>2</v>
      </c>
      <c r="D161" s="23">
        <v>4</v>
      </c>
      <c r="E161" s="23">
        <v>10</v>
      </c>
    </row>
    <row r="162" spans="1:5">
      <c r="A162" s="24" t="s">
        <v>394</v>
      </c>
      <c r="B162" s="23">
        <v>4</v>
      </c>
      <c r="C162" s="23">
        <v>2</v>
      </c>
      <c r="D162" s="23">
        <v>4</v>
      </c>
      <c r="E162" s="23">
        <v>10</v>
      </c>
    </row>
    <row r="163" spans="1:5">
      <c r="A163" s="24" t="s">
        <v>395</v>
      </c>
      <c r="B163" s="23">
        <v>4</v>
      </c>
      <c r="C163" s="23">
        <v>2</v>
      </c>
      <c r="D163" s="23">
        <v>4</v>
      </c>
      <c r="E163" s="23">
        <v>10</v>
      </c>
    </row>
    <row r="164" spans="1:5">
      <c r="A164" s="24" t="s">
        <v>396</v>
      </c>
      <c r="B164" s="23">
        <v>4</v>
      </c>
      <c r="C164" s="23">
        <v>2</v>
      </c>
      <c r="D164" s="23">
        <v>4</v>
      </c>
      <c r="E164" s="23">
        <v>10</v>
      </c>
    </row>
    <row r="165" spans="1:5">
      <c r="A165" s="24" t="s">
        <v>397</v>
      </c>
      <c r="B165" s="23">
        <v>4</v>
      </c>
      <c r="C165" s="23">
        <v>2</v>
      </c>
      <c r="D165" s="23">
        <v>4</v>
      </c>
      <c r="E165" s="23">
        <v>10</v>
      </c>
    </row>
    <row r="166" spans="1:5">
      <c r="A166" s="24" t="s">
        <v>398</v>
      </c>
      <c r="B166" s="23">
        <v>3</v>
      </c>
      <c r="C166" s="23">
        <v>3</v>
      </c>
      <c r="D166" s="23">
        <v>4</v>
      </c>
      <c r="E166" s="23">
        <v>10</v>
      </c>
    </row>
    <row r="167" spans="1:5">
      <c r="A167" s="24" t="s">
        <v>399</v>
      </c>
      <c r="B167" s="23">
        <v>4</v>
      </c>
      <c r="C167" s="23">
        <v>2</v>
      </c>
      <c r="D167" s="23">
        <v>4</v>
      </c>
      <c r="E167" s="23">
        <v>10</v>
      </c>
    </row>
    <row r="168" spans="1:5">
      <c r="A168" s="24" t="s">
        <v>400</v>
      </c>
      <c r="B168" s="23">
        <v>4</v>
      </c>
      <c r="C168" s="23">
        <v>2</v>
      </c>
      <c r="D168" s="23">
        <v>4</v>
      </c>
      <c r="E168" s="23">
        <v>10</v>
      </c>
    </row>
    <row r="169" spans="1:5">
      <c r="A169" s="24" t="s">
        <v>401</v>
      </c>
      <c r="B169" s="23">
        <v>4</v>
      </c>
      <c r="C169" s="23">
        <v>2</v>
      </c>
      <c r="D169" s="23">
        <v>4</v>
      </c>
      <c r="E169" s="23">
        <v>10</v>
      </c>
    </row>
    <row r="170" spans="1:5">
      <c r="A170" s="24" t="s">
        <v>402</v>
      </c>
      <c r="B170" s="23">
        <v>4</v>
      </c>
      <c r="C170" s="23">
        <v>2</v>
      </c>
      <c r="D170" s="23">
        <v>4</v>
      </c>
      <c r="E170" s="23">
        <v>10</v>
      </c>
    </row>
    <row r="171" spans="1:5">
      <c r="A171" s="24" t="s">
        <v>403</v>
      </c>
      <c r="B171" s="23">
        <v>3</v>
      </c>
      <c r="C171" s="23">
        <v>3</v>
      </c>
      <c r="D171" s="23">
        <v>4</v>
      </c>
      <c r="E171" s="23">
        <v>10</v>
      </c>
    </row>
    <row r="172" spans="1:5">
      <c r="A172" s="24" t="s">
        <v>404</v>
      </c>
      <c r="B172" s="23">
        <v>4</v>
      </c>
      <c r="C172" s="23">
        <v>2</v>
      </c>
      <c r="D172" s="23">
        <v>4</v>
      </c>
      <c r="E172" s="23">
        <v>10</v>
      </c>
    </row>
    <row r="173" spans="1:5">
      <c r="A173" s="24" t="s">
        <v>405</v>
      </c>
      <c r="B173" s="23">
        <v>3</v>
      </c>
      <c r="C173" s="23">
        <v>3</v>
      </c>
      <c r="D173" s="23">
        <v>4</v>
      </c>
      <c r="E173" s="23">
        <v>10</v>
      </c>
    </row>
    <row r="174" spans="1:5">
      <c r="A174" s="24" t="s">
        <v>406</v>
      </c>
      <c r="B174" s="23">
        <v>4</v>
      </c>
      <c r="C174" s="23">
        <v>2</v>
      </c>
      <c r="D174" s="23">
        <v>4</v>
      </c>
      <c r="E174" s="23">
        <v>10</v>
      </c>
    </row>
    <row r="175" spans="1:5">
      <c r="A175" s="24" t="s">
        <v>407</v>
      </c>
      <c r="B175" s="23">
        <v>4</v>
      </c>
      <c r="C175" s="23">
        <v>2</v>
      </c>
      <c r="D175" s="23">
        <v>4</v>
      </c>
      <c r="E175" s="23">
        <v>10</v>
      </c>
    </row>
    <row r="176" spans="1:5">
      <c r="A176" s="24" t="s">
        <v>408</v>
      </c>
      <c r="B176" s="23">
        <v>4</v>
      </c>
      <c r="C176" s="23">
        <v>2</v>
      </c>
      <c r="D176" s="23">
        <v>4</v>
      </c>
      <c r="E176" s="23">
        <v>10</v>
      </c>
    </row>
    <row r="177" spans="1:5">
      <c r="A177" s="24" t="s">
        <v>409</v>
      </c>
      <c r="B177" s="23">
        <v>5</v>
      </c>
      <c r="C177" s="23">
        <v>1</v>
      </c>
      <c r="D177" s="23">
        <v>4</v>
      </c>
      <c r="E177" s="23">
        <v>10</v>
      </c>
    </row>
    <row r="178" spans="1:5">
      <c r="A178" s="24" t="s">
        <v>410</v>
      </c>
      <c r="B178" s="23">
        <v>5</v>
      </c>
      <c r="C178" s="23">
        <v>1</v>
      </c>
      <c r="D178" s="23">
        <v>4</v>
      </c>
      <c r="E178" s="23">
        <v>10</v>
      </c>
    </row>
    <row r="179" spans="1:5">
      <c r="A179" s="24" t="s">
        <v>411</v>
      </c>
      <c r="B179" s="23">
        <v>5</v>
      </c>
      <c r="C179" s="23">
        <v>1</v>
      </c>
      <c r="D179" s="23">
        <v>4</v>
      </c>
      <c r="E179" s="23">
        <v>10</v>
      </c>
    </row>
    <row r="180" spans="1:5">
      <c r="A180" s="24" t="s">
        <v>412</v>
      </c>
      <c r="B180" s="23">
        <v>5</v>
      </c>
      <c r="C180" s="23">
        <v>1</v>
      </c>
      <c r="D180" s="23">
        <v>4</v>
      </c>
      <c r="E180" s="23">
        <v>10</v>
      </c>
    </row>
    <row r="181" spans="1:5">
      <c r="A181" s="24" t="s">
        <v>413</v>
      </c>
      <c r="B181" s="23">
        <v>3</v>
      </c>
      <c r="C181" s="23">
        <v>3</v>
      </c>
      <c r="D181" s="23">
        <v>4</v>
      </c>
      <c r="E181" s="23">
        <v>10</v>
      </c>
    </row>
    <row r="182" spans="1:5">
      <c r="A182" s="24" t="s">
        <v>414</v>
      </c>
      <c r="B182" s="23">
        <v>3</v>
      </c>
      <c r="C182" s="23">
        <v>3</v>
      </c>
      <c r="D182" s="23">
        <v>4</v>
      </c>
      <c r="E182" s="23">
        <v>10</v>
      </c>
    </row>
    <row r="183" spans="1:5">
      <c r="A183" s="24" t="s">
        <v>415</v>
      </c>
      <c r="B183" s="23">
        <v>4</v>
      </c>
      <c r="C183" s="23">
        <v>2</v>
      </c>
      <c r="D183" s="23">
        <v>4</v>
      </c>
      <c r="E183" s="23">
        <v>10</v>
      </c>
    </row>
    <row r="184" spans="1:5">
      <c r="A184" s="24" t="s">
        <v>416</v>
      </c>
      <c r="B184" s="23">
        <v>4</v>
      </c>
      <c r="C184" s="23">
        <v>2</v>
      </c>
      <c r="D184" s="23">
        <v>4</v>
      </c>
      <c r="E184" s="23">
        <v>10</v>
      </c>
    </row>
    <row r="185" spans="1:5">
      <c r="A185" s="24" t="s">
        <v>417</v>
      </c>
      <c r="B185" s="23">
        <v>4</v>
      </c>
      <c r="C185" s="23">
        <v>2</v>
      </c>
      <c r="D185" s="23">
        <v>4</v>
      </c>
      <c r="E185" s="23">
        <v>10</v>
      </c>
    </row>
    <row r="186" spans="1:5">
      <c r="A186" s="24" t="s">
        <v>418</v>
      </c>
      <c r="B186" s="23">
        <v>4</v>
      </c>
      <c r="C186" s="23">
        <v>2</v>
      </c>
      <c r="D186" s="23">
        <v>4</v>
      </c>
      <c r="E186" s="23">
        <v>10</v>
      </c>
    </row>
    <row r="187" spans="1:5">
      <c r="A187" s="24" t="s">
        <v>419</v>
      </c>
      <c r="B187" s="23">
        <v>4</v>
      </c>
      <c r="C187" s="23">
        <v>2</v>
      </c>
      <c r="D187" s="23">
        <v>4</v>
      </c>
      <c r="E187" s="23">
        <v>10</v>
      </c>
    </row>
    <row r="188" spans="1:5">
      <c r="A188" s="24" t="s">
        <v>420</v>
      </c>
      <c r="B188" s="23">
        <v>4</v>
      </c>
      <c r="C188" s="23">
        <v>2</v>
      </c>
      <c r="D188" s="23">
        <v>4</v>
      </c>
      <c r="E188" s="23">
        <v>10</v>
      </c>
    </row>
    <row r="189" spans="1:5">
      <c r="A189" s="24" t="s">
        <v>421</v>
      </c>
      <c r="B189" s="23">
        <v>4</v>
      </c>
      <c r="C189" s="23">
        <v>2</v>
      </c>
      <c r="D189" s="23">
        <v>4</v>
      </c>
      <c r="E189" s="23">
        <v>10</v>
      </c>
    </row>
    <row r="190" spans="1:5">
      <c r="A190" s="24" t="s">
        <v>422</v>
      </c>
      <c r="B190" s="23">
        <v>3</v>
      </c>
      <c r="C190" s="23">
        <v>3</v>
      </c>
      <c r="D190" s="23">
        <v>4</v>
      </c>
      <c r="E190" s="23">
        <v>10</v>
      </c>
    </row>
    <row r="191" spans="1:5">
      <c r="A191" s="24" t="s">
        <v>423</v>
      </c>
      <c r="B191" s="23">
        <v>4</v>
      </c>
      <c r="C191" s="23">
        <v>2</v>
      </c>
      <c r="D191" s="23">
        <v>4</v>
      </c>
      <c r="E191" s="23">
        <v>10</v>
      </c>
    </row>
    <row r="192" spans="1:5">
      <c r="A192" s="24" t="s">
        <v>424</v>
      </c>
      <c r="B192" s="23">
        <v>4</v>
      </c>
      <c r="C192" s="23">
        <v>2</v>
      </c>
      <c r="D192" s="23">
        <v>4</v>
      </c>
      <c r="E192" s="23">
        <v>10</v>
      </c>
    </row>
    <row r="193" spans="1:5">
      <c r="A193" s="24" t="s">
        <v>425</v>
      </c>
      <c r="B193" s="23">
        <v>4</v>
      </c>
      <c r="C193" s="23">
        <v>2</v>
      </c>
      <c r="D193" s="23">
        <v>4</v>
      </c>
      <c r="E193" s="23">
        <v>10</v>
      </c>
    </row>
    <row r="194" spans="1:5">
      <c r="A194" s="24" t="s">
        <v>426</v>
      </c>
      <c r="B194" s="23">
        <v>4</v>
      </c>
      <c r="C194" s="23">
        <v>2</v>
      </c>
      <c r="D194" s="23">
        <v>4</v>
      </c>
      <c r="E194" s="23">
        <v>10</v>
      </c>
    </row>
    <row r="195" spans="1:5">
      <c r="A195" s="24" t="s">
        <v>427</v>
      </c>
      <c r="B195" s="23">
        <v>4</v>
      </c>
      <c r="C195" s="23">
        <v>2</v>
      </c>
      <c r="D195" s="23">
        <v>4</v>
      </c>
      <c r="E195" s="23">
        <v>10</v>
      </c>
    </row>
    <row r="196" spans="1:5">
      <c r="A196" s="24" t="s">
        <v>428</v>
      </c>
      <c r="B196" s="23">
        <v>4</v>
      </c>
      <c r="C196" s="23">
        <v>2</v>
      </c>
      <c r="D196" s="23">
        <v>4</v>
      </c>
      <c r="E196" s="23">
        <v>10</v>
      </c>
    </row>
    <row r="197" spans="1:5">
      <c r="A197" s="24" t="s">
        <v>429</v>
      </c>
      <c r="B197" s="23">
        <v>3</v>
      </c>
      <c r="C197" s="23">
        <v>3</v>
      </c>
      <c r="D197" s="23">
        <v>4</v>
      </c>
      <c r="E197" s="23">
        <v>10</v>
      </c>
    </row>
    <row r="198" spans="1:5">
      <c r="A198" s="24" t="s">
        <v>430</v>
      </c>
      <c r="B198" s="23">
        <v>4</v>
      </c>
      <c r="C198" s="23">
        <v>2</v>
      </c>
      <c r="D198" s="23">
        <v>4</v>
      </c>
      <c r="E198" s="23">
        <v>10</v>
      </c>
    </row>
    <row r="199" spans="1:5">
      <c r="A199" s="24" t="s">
        <v>431</v>
      </c>
      <c r="B199" s="23">
        <v>4</v>
      </c>
      <c r="C199" s="23">
        <v>2</v>
      </c>
      <c r="D199" s="23">
        <v>4</v>
      </c>
      <c r="E199" s="23">
        <v>10</v>
      </c>
    </row>
    <row r="200" spans="1:5">
      <c r="A200" s="24" t="s">
        <v>432</v>
      </c>
      <c r="B200" s="23">
        <v>4</v>
      </c>
      <c r="C200" s="23">
        <v>2</v>
      </c>
      <c r="D200" s="23">
        <v>4</v>
      </c>
      <c r="E200" s="23">
        <v>10</v>
      </c>
    </row>
    <row r="201" spans="1:5">
      <c r="A201" s="24" t="s">
        <v>433</v>
      </c>
      <c r="B201" s="23">
        <v>4</v>
      </c>
      <c r="C201" s="23">
        <v>2</v>
      </c>
      <c r="D201" s="23">
        <v>4</v>
      </c>
      <c r="E201" s="23">
        <v>10</v>
      </c>
    </row>
    <row r="202" spans="1:5">
      <c r="A202" s="24" t="s">
        <v>434</v>
      </c>
      <c r="B202" s="23">
        <v>4</v>
      </c>
      <c r="C202" s="23">
        <v>2</v>
      </c>
      <c r="D202" s="23">
        <v>4</v>
      </c>
      <c r="E202" s="23">
        <v>10</v>
      </c>
    </row>
    <row r="203" spans="1:5">
      <c r="A203" s="24" t="s">
        <v>435</v>
      </c>
      <c r="B203" s="23">
        <v>4</v>
      </c>
      <c r="C203" s="23">
        <v>2</v>
      </c>
      <c r="D203" s="23">
        <v>4</v>
      </c>
      <c r="E203" s="23">
        <v>10</v>
      </c>
    </row>
    <row r="204" spans="1:5">
      <c r="A204" s="24" t="s">
        <v>436</v>
      </c>
      <c r="B204" s="23">
        <v>4</v>
      </c>
      <c r="C204" s="23">
        <v>2</v>
      </c>
      <c r="D204" s="23">
        <v>4</v>
      </c>
      <c r="E204" s="23">
        <v>10</v>
      </c>
    </row>
    <row r="205" spans="1:5">
      <c r="A205" s="24" t="s">
        <v>437</v>
      </c>
      <c r="B205" s="23">
        <v>4</v>
      </c>
      <c r="C205" s="23">
        <v>2</v>
      </c>
      <c r="D205" s="23">
        <v>4</v>
      </c>
      <c r="E205" s="23">
        <v>10</v>
      </c>
    </row>
    <row r="206" spans="1:5">
      <c r="A206" s="24" t="s">
        <v>438</v>
      </c>
      <c r="B206" s="23">
        <v>4</v>
      </c>
      <c r="C206" s="23">
        <v>2</v>
      </c>
      <c r="D206" s="23">
        <v>4</v>
      </c>
      <c r="E206" s="23">
        <v>10</v>
      </c>
    </row>
    <row r="207" spans="1:5">
      <c r="A207" s="24" t="s">
        <v>439</v>
      </c>
      <c r="B207" s="23">
        <v>4</v>
      </c>
      <c r="C207" s="23">
        <v>2</v>
      </c>
      <c r="D207" s="23">
        <v>4</v>
      </c>
      <c r="E207" s="23">
        <v>10</v>
      </c>
    </row>
    <row r="208" spans="1:5">
      <c r="A208" s="24" t="s">
        <v>440</v>
      </c>
      <c r="B208" s="23">
        <v>4</v>
      </c>
      <c r="C208" s="23">
        <v>2</v>
      </c>
      <c r="D208" s="23">
        <v>4</v>
      </c>
      <c r="E208" s="23">
        <v>10</v>
      </c>
    </row>
    <row r="209" spans="1:5">
      <c r="A209" s="24" t="s">
        <v>441</v>
      </c>
      <c r="B209" s="23">
        <v>4</v>
      </c>
      <c r="C209" s="23">
        <v>2</v>
      </c>
      <c r="D209" s="23">
        <v>4</v>
      </c>
      <c r="E209" s="23">
        <v>10</v>
      </c>
    </row>
    <row r="210" spans="1:5">
      <c r="A210" s="24" t="s">
        <v>442</v>
      </c>
      <c r="B210" s="23">
        <v>4</v>
      </c>
      <c r="C210" s="23">
        <v>2</v>
      </c>
      <c r="D210" s="23">
        <v>4</v>
      </c>
      <c r="E210" s="23">
        <v>10</v>
      </c>
    </row>
    <row r="211" spans="1:5">
      <c r="A211" s="24" t="s">
        <v>443</v>
      </c>
      <c r="B211" s="23">
        <v>4</v>
      </c>
      <c r="C211" s="23">
        <v>2</v>
      </c>
      <c r="D211" s="23">
        <v>4</v>
      </c>
      <c r="E211" s="23">
        <v>10</v>
      </c>
    </row>
    <row r="212" spans="1:5">
      <c r="A212" s="24" t="s">
        <v>444</v>
      </c>
      <c r="B212" s="23">
        <v>4</v>
      </c>
      <c r="C212" s="23">
        <v>2</v>
      </c>
      <c r="D212" s="23">
        <v>4</v>
      </c>
      <c r="E212" s="23">
        <v>10</v>
      </c>
    </row>
    <row r="213" spans="1:5">
      <c r="A213" s="24" t="s">
        <v>445</v>
      </c>
      <c r="B213" s="23">
        <v>4</v>
      </c>
      <c r="C213" s="23">
        <v>2</v>
      </c>
      <c r="D213" s="23">
        <v>4</v>
      </c>
      <c r="E213" s="23">
        <v>10</v>
      </c>
    </row>
    <row r="214" spans="1:5">
      <c r="A214" s="24" t="s">
        <v>446</v>
      </c>
      <c r="B214" s="23">
        <v>4</v>
      </c>
      <c r="C214" s="23">
        <v>2</v>
      </c>
      <c r="D214" s="23">
        <v>4</v>
      </c>
      <c r="E214" s="23">
        <v>10</v>
      </c>
    </row>
    <row r="215" spans="1:5">
      <c r="A215" s="24" t="s">
        <v>447</v>
      </c>
      <c r="B215" s="23">
        <v>4</v>
      </c>
      <c r="C215" s="23">
        <v>2</v>
      </c>
      <c r="D215" s="23">
        <v>4</v>
      </c>
      <c r="E215" s="23">
        <v>10</v>
      </c>
    </row>
    <row r="216" spans="1:5">
      <c r="A216" s="24" t="s">
        <v>448</v>
      </c>
      <c r="B216" s="23">
        <v>4</v>
      </c>
      <c r="C216" s="23">
        <v>2</v>
      </c>
      <c r="D216" s="23">
        <v>4</v>
      </c>
      <c r="E216" s="23">
        <v>10</v>
      </c>
    </row>
    <row r="217" spans="1:5">
      <c r="A217" s="24" t="s">
        <v>449</v>
      </c>
      <c r="B217" s="23">
        <v>4</v>
      </c>
      <c r="C217" s="23">
        <v>2</v>
      </c>
      <c r="D217" s="23">
        <v>4</v>
      </c>
      <c r="E217" s="23">
        <v>10</v>
      </c>
    </row>
    <row r="218" spans="1:5">
      <c r="A218" s="24" t="s">
        <v>450</v>
      </c>
      <c r="B218" s="23">
        <v>5</v>
      </c>
      <c r="C218" s="23">
        <v>1</v>
      </c>
      <c r="D218" s="23">
        <v>4</v>
      </c>
      <c r="E218" s="23">
        <v>10</v>
      </c>
    </row>
    <row r="219" spans="1:5">
      <c r="A219" s="24" t="s">
        <v>451</v>
      </c>
      <c r="B219" s="23">
        <v>4</v>
      </c>
      <c r="C219" s="23">
        <v>2</v>
      </c>
      <c r="D219" s="23">
        <v>4</v>
      </c>
      <c r="E219" s="23">
        <v>10</v>
      </c>
    </row>
    <row r="220" spans="1:5">
      <c r="A220" s="24" t="s">
        <v>452</v>
      </c>
      <c r="B220" s="23">
        <v>4</v>
      </c>
      <c r="C220" s="23">
        <v>2</v>
      </c>
      <c r="D220" s="23">
        <v>4</v>
      </c>
      <c r="E220" s="23">
        <v>10</v>
      </c>
    </row>
    <row r="221" spans="1:5">
      <c r="A221" s="24" t="s">
        <v>453</v>
      </c>
      <c r="B221" s="23">
        <v>3</v>
      </c>
      <c r="C221" s="23">
        <v>3</v>
      </c>
      <c r="D221" s="23">
        <v>4</v>
      </c>
      <c r="E221" s="23">
        <v>10</v>
      </c>
    </row>
    <row r="222" spans="1:5">
      <c r="A222" s="24" t="s">
        <v>454</v>
      </c>
      <c r="B222" s="23">
        <v>4</v>
      </c>
      <c r="C222" s="23">
        <v>2</v>
      </c>
      <c r="D222" s="23">
        <v>4</v>
      </c>
      <c r="E222" s="23">
        <v>10</v>
      </c>
    </row>
    <row r="223" spans="1:5">
      <c r="A223" s="24" t="s">
        <v>455</v>
      </c>
      <c r="B223" s="23">
        <v>4</v>
      </c>
      <c r="C223" s="23">
        <v>2</v>
      </c>
      <c r="D223" s="23">
        <v>4</v>
      </c>
      <c r="E223" s="23">
        <v>10</v>
      </c>
    </row>
    <row r="224" spans="1:5">
      <c r="A224" s="24" t="s">
        <v>456</v>
      </c>
      <c r="B224" s="23">
        <v>4</v>
      </c>
      <c r="C224" s="23">
        <v>2</v>
      </c>
      <c r="D224" s="23">
        <v>4</v>
      </c>
      <c r="E224" s="23">
        <v>10</v>
      </c>
    </row>
    <row r="225" spans="1:5">
      <c r="A225" s="24" t="s">
        <v>457</v>
      </c>
      <c r="B225" s="23">
        <v>4</v>
      </c>
      <c r="C225" s="23">
        <v>2</v>
      </c>
      <c r="D225" s="23">
        <v>4</v>
      </c>
      <c r="E225" s="23">
        <v>10</v>
      </c>
    </row>
    <row r="226" spans="1:5">
      <c r="A226" s="24" t="s">
        <v>458</v>
      </c>
      <c r="B226" s="23">
        <v>4</v>
      </c>
      <c r="C226" s="23">
        <v>2</v>
      </c>
      <c r="D226" s="23">
        <v>4</v>
      </c>
      <c r="E226" s="23">
        <v>10</v>
      </c>
    </row>
    <row r="227" spans="1:5">
      <c r="A227" s="24" t="s">
        <v>459</v>
      </c>
      <c r="B227" s="23">
        <v>3</v>
      </c>
      <c r="C227" s="23">
        <v>3</v>
      </c>
      <c r="D227" s="23">
        <v>4</v>
      </c>
      <c r="E227" s="23">
        <v>10</v>
      </c>
    </row>
    <row r="228" spans="1:5">
      <c r="A228" s="24" t="s">
        <v>460</v>
      </c>
      <c r="B228" s="23">
        <v>4</v>
      </c>
      <c r="C228" s="23">
        <v>2</v>
      </c>
      <c r="D228" s="23">
        <v>4</v>
      </c>
      <c r="E228" s="23">
        <v>10</v>
      </c>
    </row>
    <row r="229" spans="1:5">
      <c r="A229" s="24" t="s">
        <v>461</v>
      </c>
      <c r="B229" s="23">
        <v>4</v>
      </c>
      <c r="C229" s="23">
        <v>2</v>
      </c>
      <c r="D229" s="23">
        <v>4</v>
      </c>
      <c r="E229" s="23">
        <v>10</v>
      </c>
    </row>
    <row r="230" spans="1:5">
      <c r="A230" s="24" t="s">
        <v>462</v>
      </c>
      <c r="B230" s="23">
        <v>4</v>
      </c>
      <c r="C230" s="23">
        <v>2</v>
      </c>
      <c r="D230" s="23">
        <v>4</v>
      </c>
      <c r="E230" s="23">
        <v>10</v>
      </c>
    </row>
    <row r="231" spans="1:5">
      <c r="A231" s="24" t="s">
        <v>463</v>
      </c>
      <c r="B231" s="23">
        <v>4</v>
      </c>
      <c r="C231" s="23">
        <v>2</v>
      </c>
      <c r="D231" s="23">
        <v>4</v>
      </c>
      <c r="E231" s="23">
        <v>10</v>
      </c>
    </row>
    <row r="232" spans="1:5">
      <c r="A232" s="24" t="s">
        <v>464</v>
      </c>
      <c r="B232" s="23">
        <v>5</v>
      </c>
      <c r="C232" s="23">
        <v>1</v>
      </c>
      <c r="D232" s="23">
        <v>4</v>
      </c>
      <c r="E232" s="23">
        <v>10</v>
      </c>
    </row>
    <row r="233" spans="1:5">
      <c r="A233" s="24" t="s">
        <v>465</v>
      </c>
      <c r="B233" s="23">
        <v>4</v>
      </c>
      <c r="C233" s="23">
        <v>2</v>
      </c>
      <c r="D233" s="23">
        <v>4</v>
      </c>
      <c r="E233" s="23">
        <v>10</v>
      </c>
    </row>
    <row r="234" spans="1:5">
      <c r="A234" s="24" t="s">
        <v>466</v>
      </c>
      <c r="B234" s="23">
        <v>4</v>
      </c>
      <c r="C234" s="23">
        <v>2</v>
      </c>
      <c r="D234" s="23">
        <v>4</v>
      </c>
      <c r="E234" s="23">
        <v>10</v>
      </c>
    </row>
    <row r="235" spans="1:5">
      <c r="A235" s="24" t="s">
        <v>238</v>
      </c>
      <c r="B235" s="23">
        <v>2</v>
      </c>
      <c r="C235" s="23">
        <v>4</v>
      </c>
      <c r="D235" s="23">
        <v>4</v>
      </c>
      <c r="E235" s="23">
        <v>10</v>
      </c>
    </row>
    <row r="236" spans="1:5">
      <c r="A236" s="24" t="s">
        <v>467</v>
      </c>
      <c r="B236" s="23">
        <v>3</v>
      </c>
      <c r="C236" s="23">
        <v>3</v>
      </c>
      <c r="D236" s="23">
        <v>4</v>
      </c>
      <c r="E236" s="23">
        <v>10</v>
      </c>
    </row>
    <row r="237" spans="1:5">
      <c r="A237" s="24" t="s">
        <v>468</v>
      </c>
      <c r="B237" s="23">
        <v>4</v>
      </c>
      <c r="C237" s="23">
        <v>2</v>
      </c>
      <c r="D237" s="23">
        <v>4</v>
      </c>
      <c r="E237" s="23">
        <v>10</v>
      </c>
    </row>
    <row r="238" spans="1:5">
      <c r="A238" s="24" t="s">
        <v>469</v>
      </c>
      <c r="B238" s="23">
        <v>4</v>
      </c>
      <c r="C238" s="23">
        <v>2</v>
      </c>
      <c r="D238" s="23">
        <v>4</v>
      </c>
      <c r="E238" s="23">
        <v>10</v>
      </c>
    </row>
    <row r="239" spans="1:5">
      <c r="A239" s="24" t="s">
        <v>470</v>
      </c>
      <c r="B239" s="23">
        <v>3</v>
      </c>
      <c r="C239" s="23">
        <v>3</v>
      </c>
      <c r="D239" s="23">
        <v>4</v>
      </c>
      <c r="E239" s="23">
        <v>10</v>
      </c>
    </row>
    <row r="240" spans="1:5">
      <c r="A240" s="24" t="s">
        <v>471</v>
      </c>
      <c r="B240" s="23">
        <v>4</v>
      </c>
      <c r="C240" s="23">
        <v>2</v>
      </c>
      <c r="D240" s="23">
        <v>4</v>
      </c>
      <c r="E240" s="23">
        <v>10</v>
      </c>
    </row>
    <row r="241" spans="1:5">
      <c r="A241" s="24" t="s">
        <v>472</v>
      </c>
      <c r="B241" s="23">
        <v>4</v>
      </c>
      <c r="C241" s="23">
        <v>2</v>
      </c>
      <c r="D241" s="23">
        <v>4</v>
      </c>
      <c r="E241" s="23">
        <v>10</v>
      </c>
    </row>
    <row r="242" spans="1:5">
      <c r="A242" s="24" t="s">
        <v>473</v>
      </c>
      <c r="B242" s="23">
        <v>4</v>
      </c>
      <c r="C242" s="23">
        <v>2</v>
      </c>
      <c r="D242" s="23">
        <v>4</v>
      </c>
      <c r="E242" s="23">
        <v>10</v>
      </c>
    </row>
    <row r="243" spans="1:5">
      <c r="A243" s="24" t="s">
        <v>474</v>
      </c>
      <c r="B243" s="23">
        <v>4</v>
      </c>
      <c r="C243" s="23">
        <v>2</v>
      </c>
      <c r="D243" s="23">
        <v>4</v>
      </c>
      <c r="E243" s="23">
        <v>10</v>
      </c>
    </row>
    <row r="244" spans="1:5">
      <c r="A244" s="24" t="s">
        <v>475</v>
      </c>
      <c r="B244" s="23">
        <v>4</v>
      </c>
      <c r="C244" s="23">
        <v>2</v>
      </c>
      <c r="D244" s="23">
        <v>4</v>
      </c>
      <c r="E244" s="23">
        <v>10</v>
      </c>
    </row>
    <row r="245" spans="1:5">
      <c r="A245" s="24" t="s">
        <v>476</v>
      </c>
      <c r="B245" s="23">
        <v>4</v>
      </c>
      <c r="C245" s="23">
        <v>2</v>
      </c>
      <c r="D245" s="23">
        <v>4</v>
      </c>
      <c r="E245" s="23">
        <v>10</v>
      </c>
    </row>
    <row r="246" spans="1:5">
      <c r="A246" s="24" t="s">
        <v>477</v>
      </c>
      <c r="B246" s="23">
        <v>4</v>
      </c>
      <c r="C246" s="23">
        <v>2</v>
      </c>
      <c r="D246" s="23">
        <v>4</v>
      </c>
      <c r="E246" s="23">
        <v>10</v>
      </c>
    </row>
    <row r="247" spans="1:5">
      <c r="A247" s="24" t="s">
        <v>478</v>
      </c>
      <c r="B247" s="23">
        <v>4</v>
      </c>
      <c r="C247" s="23">
        <v>2</v>
      </c>
      <c r="D247" s="23">
        <v>4</v>
      </c>
      <c r="E247" s="23">
        <v>10</v>
      </c>
    </row>
    <row r="248" spans="1:5">
      <c r="A248" s="24" t="s">
        <v>479</v>
      </c>
      <c r="B248" s="23">
        <v>4</v>
      </c>
      <c r="C248" s="23">
        <v>2</v>
      </c>
      <c r="D248" s="23">
        <v>4</v>
      </c>
      <c r="E248" s="23">
        <v>10</v>
      </c>
    </row>
    <row r="249" spans="1:5">
      <c r="A249" s="24" t="s">
        <v>480</v>
      </c>
      <c r="B249" s="23">
        <v>4</v>
      </c>
      <c r="C249" s="23">
        <v>2</v>
      </c>
      <c r="D249" s="23">
        <v>4</v>
      </c>
      <c r="E249" s="23">
        <v>10</v>
      </c>
    </row>
    <row r="250" spans="1:5">
      <c r="A250" s="24" t="s">
        <v>481</v>
      </c>
      <c r="B250" s="23">
        <v>4</v>
      </c>
      <c r="C250" s="23">
        <v>2</v>
      </c>
      <c r="D250" s="23">
        <v>4</v>
      </c>
      <c r="E250" s="23">
        <v>10</v>
      </c>
    </row>
    <row r="251" spans="1:5">
      <c r="A251" s="24" t="s">
        <v>482</v>
      </c>
      <c r="B251" s="23">
        <v>5</v>
      </c>
      <c r="C251" s="23">
        <v>1</v>
      </c>
      <c r="D251" s="23">
        <v>4</v>
      </c>
      <c r="E251" s="23">
        <v>10</v>
      </c>
    </row>
    <row r="252" spans="1:5">
      <c r="A252" s="24" t="s">
        <v>483</v>
      </c>
      <c r="B252" s="23">
        <v>4</v>
      </c>
      <c r="C252" s="23">
        <v>2</v>
      </c>
      <c r="D252" s="23">
        <v>4</v>
      </c>
      <c r="E252" s="23">
        <v>10</v>
      </c>
    </row>
    <row r="253" spans="1:5">
      <c r="A253" s="24" t="s">
        <v>484</v>
      </c>
      <c r="B253" s="23">
        <v>4</v>
      </c>
      <c r="C253" s="23">
        <v>2</v>
      </c>
      <c r="D253" s="23">
        <v>4</v>
      </c>
      <c r="E253" s="23">
        <v>10</v>
      </c>
    </row>
    <row r="254" spans="1:5">
      <c r="A254" s="24" t="s">
        <v>485</v>
      </c>
      <c r="B254" s="23">
        <v>4</v>
      </c>
      <c r="C254" s="23">
        <v>2</v>
      </c>
      <c r="D254" s="23">
        <v>4</v>
      </c>
      <c r="E254" s="23">
        <v>10</v>
      </c>
    </row>
    <row r="255" spans="1:5">
      <c r="A255" s="24" t="s">
        <v>486</v>
      </c>
      <c r="B255" s="23">
        <v>3</v>
      </c>
      <c r="C255" s="23">
        <v>3</v>
      </c>
      <c r="D255" s="23">
        <v>4</v>
      </c>
      <c r="E255" s="23">
        <v>10</v>
      </c>
    </row>
    <row r="256" spans="1:5">
      <c r="A256" s="24" t="s">
        <v>487</v>
      </c>
      <c r="B256" s="23">
        <v>4</v>
      </c>
      <c r="C256" s="23">
        <v>2</v>
      </c>
      <c r="D256" s="23">
        <v>4</v>
      </c>
      <c r="E256" s="23">
        <v>10</v>
      </c>
    </row>
    <row r="257" spans="1:5">
      <c r="A257" s="24" t="s">
        <v>488</v>
      </c>
      <c r="B257" s="23">
        <v>3</v>
      </c>
      <c r="C257" s="23">
        <v>3</v>
      </c>
      <c r="D257" s="23">
        <v>4</v>
      </c>
      <c r="E257" s="23">
        <v>10</v>
      </c>
    </row>
    <row r="258" spans="1:5">
      <c r="A258" s="24" t="s">
        <v>489</v>
      </c>
      <c r="B258" s="23">
        <v>4</v>
      </c>
      <c r="C258" s="23">
        <v>2</v>
      </c>
      <c r="D258" s="23">
        <v>4</v>
      </c>
      <c r="E258" s="23">
        <v>10</v>
      </c>
    </row>
    <row r="259" spans="1:5">
      <c r="A259" s="24" t="s">
        <v>490</v>
      </c>
      <c r="B259" s="23">
        <v>4</v>
      </c>
      <c r="C259" s="23">
        <v>2</v>
      </c>
      <c r="D259" s="23">
        <v>4</v>
      </c>
      <c r="E259" s="23">
        <v>10</v>
      </c>
    </row>
    <row r="260" spans="1:5">
      <c r="A260" s="24" t="s">
        <v>491</v>
      </c>
      <c r="B260" s="23">
        <v>4</v>
      </c>
      <c r="C260" s="23">
        <v>2</v>
      </c>
      <c r="D260" s="23">
        <v>4</v>
      </c>
      <c r="E260" s="23">
        <v>10</v>
      </c>
    </row>
    <row r="261" spans="1:5">
      <c r="A261" s="24" t="s">
        <v>492</v>
      </c>
      <c r="B261" s="23">
        <v>4</v>
      </c>
      <c r="C261" s="23">
        <v>2</v>
      </c>
      <c r="D261" s="23">
        <v>4</v>
      </c>
      <c r="E261" s="23">
        <v>10</v>
      </c>
    </row>
    <row r="262" spans="1:5">
      <c r="A262" s="24" t="s">
        <v>493</v>
      </c>
      <c r="B262" s="23">
        <v>4</v>
      </c>
      <c r="C262" s="23">
        <v>2</v>
      </c>
      <c r="D262" s="23">
        <v>4</v>
      </c>
      <c r="E262" s="23">
        <v>10</v>
      </c>
    </row>
    <row r="263" spans="1:5">
      <c r="A263" s="24" t="s">
        <v>494</v>
      </c>
      <c r="B263" s="23">
        <v>4</v>
      </c>
      <c r="C263" s="23">
        <v>2</v>
      </c>
      <c r="D263" s="23">
        <v>4</v>
      </c>
      <c r="E263" s="23">
        <v>10</v>
      </c>
    </row>
    <row r="264" spans="1:5">
      <c r="A264" s="24" t="s">
        <v>495</v>
      </c>
      <c r="B264" s="23">
        <v>4</v>
      </c>
      <c r="C264" s="23">
        <v>2</v>
      </c>
      <c r="D264" s="23">
        <v>4</v>
      </c>
      <c r="E264" s="23">
        <v>10</v>
      </c>
    </row>
    <row r="265" spans="1:5">
      <c r="A265" s="24" t="s">
        <v>496</v>
      </c>
      <c r="B265" s="23">
        <v>4</v>
      </c>
      <c r="C265" s="23">
        <v>2</v>
      </c>
      <c r="D265" s="23">
        <v>4</v>
      </c>
      <c r="E265" s="23">
        <v>10</v>
      </c>
    </row>
    <row r="266" spans="1:5">
      <c r="A266" s="24" t="s">
        <v>497</v>
      </c>
      <c r="B266" s="23">
        <v>4</v>
      </c>
      <c r="C266" s="23">
        <v>2</v>
      </c>
      <c r="D266" s="23">
        <v>4</v>
      </c>
      <c r="E266" s="23">
        <v>10</v>
      </c>
    </row>
    <row r="267" spans="1:5">
      <c r="A267" s="24" t="s">
        <v>498</v>
      </c>
      <c r="B267" s="23">
        <v>4</v>
      </c>
      <c r="C267" s="23">
        <v>2</v>
      </c>
      <c r="D267" s="23">
        <v>4</v>
      </c>
      <c r="E267" s="23">
        <v>10</v>
      </c>
    </row>
    <row r="268" spans="1:5">
      <c r="A268" s="24" t="s">
        <v>499</v>
      </c>
      <c r="B268" s="23">
        <v>3</v>
      </c>
      <c r="C268" s="23">
        <v>3</v>
      </c>
      <c r="D268" s="23">
        <v>4</v>
      </c>
      <c r="E268" s="23">
        <v>10</v>
      </c>
    </row>
    <row r="269" spans="1:5">
      <c r="A269" s="24" t="s">
        <v>500</v>
      </c>
      <c r="B269" s="23">
        <v>4</v>
      </c>
      <c r="C269" s="23">
        <v>2</v>
      </c>
      <c r="D269" s="23">
        <v>4</v>
      </c>
      <c r="E269" s="23">
        <v>10</v>
      </c>
    </row>
    <row r="270" spans="1:5">
      <c r="A270" s="24" t="s">
        <v>501</v>
      </c>
      <c r="B270" s="23">
        <v>4</v>
      </c>
      <c r="C270" s="23">
        <v>2</v>
      </c>
      <c r="D270" s="23">
        <v>4</v>
      </c>
      <c r="E270" s="23">
        <v>10</v>
      </c>
    </row>
    <row r="271" spans="1:5">
      <c r="A271" s="24" t="s">
        <v>502</v>
      </c>
      <c r="B271" s="23">
        <v>4</v>
      </c>
      <c r="C271" s="23">
        <v>2</v>
      </c>
      <c r="D271" s="23">
        <v>4</v>
      </c>
      <c r="E271" s="23">
        <v>10</v>
      </c>
    </row>
    <row r="272" spans="1:5">
      <c r="A272" s="24" t="s">
        <v>503</v>
      </c>
      <c r="B272" s="23">
        <v>3</v>
      </c>
      <c r="C272" s="23">
        <v>3</v>
      </c>
      <c r="D272" s="23">
        <v>4</v>
      </c>
      <c r="E272" s="23">
        <v>10</v>
      </c>
    </row>
    <row r="273" spans="1:5">
      <c r="A273" s="24" t="s">
        <v>504</v>
      </c>
      <c r="B273" s="23">
        <v>4</v>
      </c>
      <c r="C273" s="23">
        <v>2</v>
      </c>
      <c r="D273" s="23">
        <v>4</v>
      </c>
      <c r="E273" s="23">
        <v>10</v>
      </c>
    </row>
    <row r="274" spans="1:5">
      <c r="A274" s="24" t="s">
        <v>505</v>
      </c>
      <c r="B274" s="23">
        <v>4</v>
      </c>
      <c r="C274" s="23">
        <v>2</v>
      </c>
      <c r="D274" s="23">
        <v>4</v>
      </c>
      <c r="E274" s="23">
        <v>10</v>
      </c>
    </row>
    <row r="275" spans="1:5">
      <c r="A275" s="24" t="s">
        <v>506</v>
      </c>
      <c r="B275" s="23">
        <v>3</v>
      </c>
      <c r="C275" s="23">
        <v>3</v>
      </c>
      <c r="D275" s="23">
        <v>4</v>
      </c>
      <c r="E275" s="23">
        <v>10</v>
      </c>
    </row>
    <row r="276" spans="1:5">
      <c r="A276" s="24" t="s">
        <v>507</v>
      </c>
      <c r="B276" s="23">
        <v>4</v>
      </c>
      <c r="C276" s="23">
        <v>2</v>
      </c>
      <c r="D276" s="23">
        <v>4</v>
      </c>
      <c r="E276" s="23">
        <v>10</v>
      </c>
    </row>
    <row r="277" spans="1:5">
      <c r="A277" s="24" t="s">
        <v>508</v>
      </c>
      <c r="B277" s="23">
        <v>4</v>
      </c>
      <c r="C277" s="23">
        <v>2</v>
      </c>
      <c r="D277" s="23">
        <v>4</v>
      </c>
      <c r="E277" s="23">
        <v>10</v>
      </c>
    </row>
    <row r="278" spans="1:5">
      <c r="A278" s="24" t="s">
        <v>509</v>
      </c>
      <c r="B278" s="23">
        <v>4</v>
      </c>
      <c r="C278" s="23">
        <v>2</v>
      </c>
      <c r="D278" s="23">
        <v>4</v>
      </c>
      <c r="E278" s="23">
        <v>10</v>
      </c>
    </row>
    <row r="279" spans="1:5">
      <c r="A279" s="24" t="s">
        <v>510</v>
      </c>
      <c r="B279" s="23">
        <v>4</v>
      </c>
      <c r="C279" s="23">
        <v>2</v>
      </c>
      <c r="D279" s="23">
        <v>4</v>
      </c>
      <c r="E279" s="23">
        <v>10</v>
      </c>
    </row>
    <row r="280" spans="1:5">
      <c r="A280" s="24" t="s">
        <v>511</v>
      </c>
      <c r="B280" s="23">
        <v>4</v>
      </c>
      <c r="C280" s="23">
        <v>2</v>
      </c>
      <c r="D280" s="23">
        <v>4</v>
      </c>
      <c r="E280" s="23">
        <v>10</v>
      </c>
    </row>
    <row r="281" spans="1:5">
      <c r="A281" s="24" t="s">
        <v>512</v>
      </c>
      <c r="B281" s="23">
        <v>4</v>
      </c>
      <c r="C281" s="23">
        <v>2</v>
      </c>
      <c r="D281" s="23">
        <v>4</v>
      </c>
      <c r="E281" s="23">
        <v>10</v>
      </c>
    </row>
    <row r="282" spans="1:5">
      <c r="A282" s="24" t="s">
        <v>513</v>
      </c>
      <c r="B282" s="23">
        <v>3</v>
      </c>
      <c r="C282" s="23">
        <v>3</v>
      </c>
      <c r="D282" s="23">
        <v>4</v>
      </c>
      <c r="E282" s="23">
        <v>10</v>
      </c>
    </row>
    <row r="283" spans="1:5">
      <c r="A283" s="24" t="s">
        <v>514</v>
      </c>
      <c r="B283" s="23">
        <v>4</v>
      </c>
      <c r="C283" s="23">
        <v>2</v>
      </c>
      <c r="D283" s="23">
        <v>4</v>
      </c>
      <c r="E283" s="23">
        <v>10</v>
      </c>
    </row>
    <row r="284" spans="1:5">
      <c r="A284" s="24" t="s">
        <v>515</v>
      </c>
      <c r="B284" s="23">
        <v>4</v>
      </c>
      <c r="C284" s="23">
        <v>2</v>
      </c>
      <c r="D284" s="23">
        <v>4</v>
      </c>
      <c r="E284" s="23">
        <v>10</v>
      </c>
    </row>
    <row r="285" spans="1:5">
      <c r="A285" s="24" t="s">
        <v>516</v>
      </c>
      <c r="B285" s="23">
        <v>4</v>
      </c>
      <c r="C285" s="23">
        <v>2</v>
      </c>
      <c r="D285" s="23">
        <v>4</v>
      </c>
      <c r="E285" s="23">
        <v>10</v>
      </c>
    </row>
    <row r="286" spans="1:5">
      <c r="A286" s="24" t="s">
        <v>517</v>
      </c>
      <c r="B286" s="23">
        <v>4</v>
      </c>
      <c r="C286" s="23">
        <v>2</v>
      </c>
      <c r="D286" s="23">
        <v>4</v>
      </c>
      <c r="E286" s="23">
        <v>10</v>
      </c>
    </row>
    <row r="287" spans="1:5">
      <c r="A287" s="24" t="s">
        <v>518</v>
      </c>
      <c r="B287" s="23">
        <v>4</v>
      </c>
      <c r="C287" s="23">
        <v>2</v>
      </c>
      <c r="D287" s="23">
        <v>4</v>
      </c>
      <c r="E287" s="23">
        <v>10</v>
      </c>
    </row>
    <row r="288" spans="1:5">
      <c r="A288" s="24" t="s">
        <v>519</v>
      </c>
      <c r="B288" s="23">
        <v>4</v>
      </c>
      <c r="C288" s="23">
        <v>2</v>
      </c>
      <c r="D288" s="23">
        <v>4</v>
      </c>
      <c r="E288" s="23">
        <v>10</v>
      </c>
    </row>
    <row r="289" spans="1:5">
      <c r="A289" s="24" t="s">
        <v>520</v>
      </c>
      <c r="B289" s="23">
        <v>3</v>
      </c>
      <c r="C289" s="23">
        <v>3</v>
      </c>
      <c r="D289" s="23">
        <v>4</v>
      </c>
      <c r="E289" s="23">
        <v>10</v>
      </c>
    </row>
    <row r="290" spans="1:5">
      <c r="A290" s="24" t="s">
        <v>521</v>
      </c>
      <c r="B290" s="23">
        <v>4</v>
      </c>
      <c r="C290" s="23">
        <v>2</v>
      </c>
      <c r="D290" s="23">
        <v>4</v>
      </c>
      <c r="E290" s="23">
        <v>10</v>
      </c>
    </row>
    <row r="291" spans="1:5">
      <c r="A291" s="24" t="s">
        <v>522</v>
      </c>
      <c r="B291" s="23">
        <v>4</v>
      </c>
      <c r="C291" s="23">
        <v>2</v>
      </c>
      <c r="D291" s="23">
        <v>4</v>
      </c>
      <c r="E291" s="23">
        <v>10</v>
      </c>
    </row>
    <row r="292" spans="1:5">
      <c r="A292" s="24" t="s">
        <v>523</v>
      </c>
      <c r="B292" s="23">
        <v>4</v>
      </c>
      <c r="C292" s="23">
        <v>2</v>
      </c>
      <c r="D292" s="23">
        <v>4</v>
      </c>
      <c r="E292" s="23">
        <v>10</v>
      </c>
    </row>
    <row r="293" spans="1:5">
      <c r="A293" s="24" t="s">
        <v>524</v>
      </c>
      <c r="B293" s="23">
        <v>4</v>
      </c>
      <c r="C293" s="23">
        <v>2</v>
      </c>
      <c r="D293" s="23">
        <v>4</v>
      </c>
      <c r="E293" s="23">
        <v>10</v>
      </c>
    </row>
    <row r="294" spans="1:5">
      <c r="A294" s="24" t="s">
        <v>525</v>
      </c>
      <c r="B294" s="23">
        <v>4</v>
      </c>
      <c r="C294" s="23">
        <v>2</v>
      </c>
      <c r="D294" s="23">
        <v>4</v>
      </c>
      <c r="E294" s="23">
        <v>10</v>
      </c>
    </row>
    <row r="295" spans="1:5">
      <c r="A295" s="24" t="s">
        <v>526</v>
      </c>
      <c r="B295" s="23">
        <v>4</v>
      </c>
      <c r="C295" s="23">
        <v>2</v>
      </c>
      <c r="D295" s="23">
        <v>4</v>
      </c>
      <c r="E295" s="23">
        <v>10</v>
      </c>
    </row>
    <row r="296" spans="1:5">
      <c r="A296" s="24" t="s">
        <v>527</v>
      </c>
      <c r="B296" s="23">
        <v>5</v>
      </c>
      <c r="C296" s="23">
        <v>1</v>
      </c>
      <c r="D296" s="23">
        <v>4</v>
      </c>
      <c r="E296" s="23">
        <v>10</v>
      </c>
    </row>
    <row r="297" spans="1:5">
      <c r="A297" s="24" t="s">
        <v>528</v>
      </c>
      <c r="B297" s="23">
        <v>5</v>
      </c>
      <c r="C297" s="23">
        <v>1</v>
      </c>
      <c r="D297" s="23">
        <v>4</v>
      </c>
      <c r="E297" s="23">
        <v>10</v>
      </c>
    </row>
    <row r="298" spans="1:5">
      <c r="A298" s="24" t="s">
        <v>529</v>
      </c>
      <c r="B298" s="23">
        <v>5</v>
      </c>
      <c r="C298" s="23">
        <v>1</v>
      </c>
      <c r="D298" s="23">
        <v>4</v>
      </c>
      <c r="E298" s="23">
        <v>10</v>
      </c>
    </row>
    <row r="299" spans="1:5">
      <c r="A299" s="24" t="s">
        <v>530</v>
      </c>
      <c r="B299" s="23">
        <v>4</v>
      </c>
      <c r="C299" s="23">
        <v>2</v>
      </c>
      <c r="D299" s="23">
        <v>4</v>
      </c>
      <c r="E299" s="23">
        <v>10</v>
      </c>
    </row>
    <row r="300" spans="1:5">
      <c r="A300" s="24" t="s">
        <v>531</v>
      </c>
      <c r="B300" s="23">
        <v>4</v>
      </c>
      <c r="C300" s="23">
        <v>2</v>
      </c>
      <c r="D300" s="23">
        <v>4</v>
      </c>
      <c r="E300" s="23">
        <v>10</v>
      </c>
    </row>
    <row r="301" spans="1:5">
      <c r="A301" s="24" t="s">
        <v>532</v>
      </c>
      <c r="B301" s="23">
        <v>4</v>
      </c>
      <c r="C301" s="23">
        <v>2</v>
      </c>
      <c r="D301" s="23">
        <v>4</v>
      </c>
      <c r="E301" s="23">
        <v>10</v>
      </c>
    </row>
    <row r="302" spans="1:5">
      <c r="A302" s="24" t="s">
        <v>533</v>
      </c>
      <c r="B302" s="23">
        <v>5</v>
      </c>
      <c r="C302" s="23">
        <v>1</v>
      </c>
      <c r="D302" s="23">
        <v>4</v>
      </c>
      <c r="E302" s="23">
        <v>10</v>
      </c>
    </row>
    <row r="303" spans="1:5">
      <c r="A303" s="24" t="s">
        <v>534</v>
      </c>
      <c r="B303" s="23">
        <v>4</v>
      </c>
      <c r="C303" s="23">
        <v>2</v>
      </c>
      <c r="D303" s="23">
        <v>4</v>
      </c>
      <c r="E303" s="23">
        <v>10</v>
      </c>
    </row>
    <row r="304" spans="1:5">
      <c r="A304" s="24" t="s">
        <v>535</v>
      </c>
      <c r="B304" s="23">
        <v>3</v>
      </c>
      <c r="C304" s="23">
        <v>3</v>
      </c>
      <c r="D304" s="23">
        <v>4</v>
      </c>
      <c r="E304" s="23">
        <v>10</v>
      </c>
    </row>
    <row r="305" spans="1:5">
      <c r="A305" s="24" t="s">
        <v>536</v>
      </c>
      <c r="B305" s="23">
        <v>5</v>
      </c>
      <c r="C305" s="23">
        <v>1</v>
      </c>
      <c r="D305" s="23">
        <v>4</v>
      </c>
      <c r="E305" s="23">
        <v>10</v>
      </c>
    </row>
    <row r="306" spans="1:5">
      <c r="A306" s="24" t="s">
        <v>537</v>
      </c>
      <c r="B306" s="23">
        <v>5</v>
      </c>
      <c r="C306" s="23">
        <v>1</v>
      </c>
      <c r="D306" s="23">
        <v>4</v>
      </c>
      <c r="E306" s="23">
        <v>10</v>
      </c>
    </row>
    <row r="307" spans="1:5">
      <c r="A307" s="24" t="s">
        <v>538</v>
      </c>
      <c r="B307" s="23">
        <v>4</v>
      </c>
      <c r="C307" s="23">
        <v>2</v>
      </c>
      <c r="D307" s="23">
        <v>4</v>
      </c>
      <c r="E307" s="23">
        <v>10</v>
      </c>
    </row>
    <row r="308" spans="1:5">
      <c r="A308" s="24" t="s">
        <v>539</v>
      </c>
      <c r="B308" s="23">
        <v>4</v>
      </c>
      <c r="C308" s="23">
        <v>2</v>
      </c>
      <c r="D308" s="23">
        <v>4</v>
      </c>
      <c r="E308" s="23">
        <v>10</v>
      </c>
    </row>
    <row r="309" spans="1:5">
      <c r="A309" s="24" t="s">
        <v>540</v>
      </c>
      <c r="B309" s="23">
        <v>4</v>
      </c>
      <c r="C309" s="23">
        <v>2</v>
      </c>
      <c r="D309" s="23">
        <v>4</v>
      </c>
      <c r="E309" s="23">
        <v>10</v>
      </c>
    </row>
    <row r="310" spans="1:5">
      <c r="A310" s="24" t="s">
        <v>541</v>
      </c>
      <c r="B310" s="23">
        <v>4</v>
      </c>
      <c r="C310" s="23">
        <v>2</v>
      </c>
      <c r="D310" s="23">
        <v>4</v>
      </c>
      <c r="E310" s="23">
        <v>10</v>
      </c>
    </row>
    <row r="311" spans="1:5">
      <c r="A311" s="24" t="s">
        <v>542</v>
      </c>
      <c r="B311" s="23">
        <v>4</v>
      </c>
      <c r="C311" s="23">
        <v>2</v>
      </c>
      <c r="D311" s="23">
        <v>4</v>
      </c>
      <c r="E311" s="23">
        <v>10</v>
      </c>
    </row>
    <row r="312" spans="1:5">
      <c r="A312" s="24" t="s">
        <v>543</v>
      </c>
      <c r="B312" s="23">
        <v>4</v>
      </c>
      <c r="C312" s="23">
        <v>2</v>
      </c>
      <c r="D312" s="23">
        <v>4</v>
      </c>
      <c r="E312" s="23">
        <v>10</v>
      </c>
    </row>
    <row r="313" spans="1:5">
      <c r="A313" s="24" t="s">
        <v>544</v>
      </c>
      <c r="B313" s="23">
        <v>4</v>
      </c>
      <c r="C313" s="23">
        <v>2</v>
      </c>
      <c r="D313" s="23">
        <v>4</v>
      </c>
      <c r="E313" s="23">
        <v>10</v>
      </c>
    </row>
    <row r="314" spans="1:5">
      <c r="A314" s="24" t="s">
        <v>545</v>
      </c>
      <c r="B314" s="23">
        <v>4</v>
      </c>
      <c r="C314" s="23">
        <v>2</v>
      </c>
      <c r="D314" s="23">
        <v>4</v>
      </c>
      <c r="E314" s="23">
        <v>10</v>
      </c>
    </row>
    <row r="315" spans="1:5">
      <c r="A315" s="24" t="s">
        <v>546</v>
      </c>
      <c r="B315" s="23">
        <v>3</v>
      </c>
      <c r="C315" s="23">
        <v>3</v>
      </c>
      <c r="D315" s="23">
        <v>4</v>
      </c>
      <c r="E315" s="23">
        <v>10</v>
      </c>
    </row>
    <row r="316" spans="1:5">
      <c r="A316" s="24" t="s">
        <v>547</v>
      </c>
      <c r="B316" s="23">
        <v>4</v>
      </c>
      <c r="C316" s="23">
        <v>2</v>
      </c>
      <c r="D316" s="23">
        <v>4</v>
      </c>
      <c r="E316" s="23">
        <v>10</v>
      </c>
    </row>
    <row r="317" spans="1:5">
      <c r="A317" s="24" t="s">
        <v>548</v>
      </c>
      <c r="B317" s="23">
        <v>4</v>
      </c>
      <c r="C317" s="23">
        <v>2</v>
      </c>
      <c r="D317" s="23">
        <v>4</v>
      </c>
      <c r="E317" s="23">
        <v>10</v>
      </c>
    </row>
    <row r="318" spans="1:5">
      <c r="A318" s="24" t="s">
        <v>549</v>
      </c>
      <c r="B318" s="23">
        <v>4</v>
      </c>
      <c r="C318" s="23">
        <v>2</v>
      </c>
      <c r="D318" s="23">
        <v>4</v>
      </c>
      <c r="E318" s="23">
        <v>10</v>
      </c>
    </row>
    <row r="319" spans="1:5">
      <c r="A319" s="24" t="s">
        <v>550</v>
      </c>
      <c r="B319" s="23">
        <v>4</v>
      </c>
      <c r="C319" s="23">
        <v>2</v>
      </c>
      <c r="D319" s="23">
        <v>4</v>
      </c>
      <c r="E319" s="23">
        <v>10</v>
      </c>
    </row>
    <row r="320" spans="1:5">
      <c r="A320" s="24" t="s">
        <v>551</v>
      </c>
      <c r="B320" s="23">
        <v>4</v>
      </c>
      <c r="C320" s="23">
        <v>2</v>
      </c>
      <c r="D320" s="23">
        <v>4</v>
      </c>
      <c r="E320" s="23">
        <v>10</v>
      </c>
    </row>
    <row r="321" spans="1:5">
      <c r="A321" s="24" t="s">
        <v>552</v>
      </c>
      <c r="B321" s="23">
        <v>4</v>
      </c>
      <c r="C321" s="23">
        <v>2</v>
      </c>
      <c r="D321" s="23">
        <v>4</v>
      </c>
      <c r="E321" s="23">
        <v>10</v>
      </c>
    </row>
    <row r="322" spans="1:5">
      <c r="A322" s="24" t="s">
        <v>553</v>
      </c>
      <c r="B322" s="23">
        <v>4</v>
      </c>
      <c r="C322" s="23">
        <v>2</v>
      </c>
      <c r="D322" s="23">
        <v>4</v>
      </c>
      <c r="E322" s="23">
        <v>10</v>
      </c>
    </row>
    <row r="323" spans="1:5">
      <c r="A323" s="24" t="s">
        <v>554</v>
      </c>
      <c r="B323" s="23">
        <v>4</v>
      </c>
      <c r="C323" s="23">
        <v>2</v>
      </c>
      <c r="D323" s="23">
        <v>4</v>
      </c>
      <c r="E323" s="23">
        <v>10</v>
      </c>
    </row>
    <row r="324" spans="1:5">
      <c r="A324" s="24" t="s">
        <v>555</v>
      </c>
      <c r="B324" s="23">
        <v>3</v>
      </c>
      <c r="C324" s="23">
        <v>3</v>
      </c>
      <c r="D324" s="23">
        <v>4</v>
      </c>
      <c r="E324" s="23">
        <v>10</v>
      </c>
    </row>
    <row r="325" spans="1:5">
      <c r="A325" s="24" t="s">
        <v>556</v>
      </c>
      <c r="B325" s="23">
        <v>4</v>
      </c>
      <c r="C325" s="23">
        <v>2</v>
      </c>
      <c r="D325" s="23">
        <v>4</v>
      </c>
      <c r="E325" s="23">
        <v>10</v>
      </c>
    </row>
    <row r="326" spans="1:5">
      <c r="A326" s="24" t="s">
        <v>557</v>
      </c>
      <c r="B326" s="23">
        <v>4</v>
      </c>
      <c r="C326" s="23">
        <v>2</v>
      </c>
      <c r="D326" s="23">
        <v>4</v>
      </c>
      <c r="E326" s="23">
        <v>10</v>
      </c>
    </row>
    <row r="327" spans="1:5">
      <c r="A327" s="24" t="s">
        <v>558</v>
      </c>
      <c r="B327" s="23">
        <v>4</v>
      </c>
      <c r="C327" s="23">
        <v>2</v>
      </c>
      <c r="D327" s="23">
        <v>4</v>
      </c>
      <c r="E327" s="23">
        <v>10</v>
      </c>
    </row>
    <row r="328" spans="1:5">
      <c r="A328" s="24" t="s">
        <v>559</v>
      </c>
      <c r="B328" s="23">
        <v>4</v>
      </c>
      <c r="C328" s="23">
        <v>2</v>
      </c>
      <c r="D328" s="23">
        <v>4</v>
      </c>
      <c r="E328" s="23">
        <v>10</v>
      </c>
    </row>
    <row r="329" spans="1:5">
      <c r="A329" s="24" t="s">
        <v>560</v>
      </c>
      <c r="B329" s="23">
        <v>4</v>
      </c>
      <c r="C329" s="23">
        <v>2</v>
      </c>
      <c r="D329" s="23">
        <v>4</v>
      </c>
      <c r="E329" s="23">
        <v>10</v>
      </c>
    </row>
    <row r="330" spans="1:5">
      <c r="A330" s="24" t="s">
        <v>561</v>
      </c>
      <c r="B330" s="23">
        <v>3</v>
      </c>
      <c r="C330" s="23">
        <v>3</v>
      </c>
      <c r="D330" s="23">
        <v>4</v>
      </c>
      <c r="E330" s="23">
        <v>10</v>
      </c>
    </row>
    <row r="331" spans="1:5">
      <c r="A331" s="24" t="s">
        <v>562</v>
      </c>
      <c r="B331" s="23">
        <v>4</v>
      </c>
      <c r="C331" s="23">
        <v>2</v>
      </c>
      <c r="D331" s="23">
        <v>4</v>
      </c>
      <c r="E331" s="23">
        <v>10</v>
      </c>
    </row>
    <row r="332" spans="1:5">
      <c r="A332" s="24" t="s">
        <v>563</v>
      </c>
      <c r="B332" s="23">
        <v>4</v>
      </c>
      <c r="C332" s="23">
        <v>2</v>
      </c>
      <c r="D332" s="23">
        <v>4</v>
      </c>
      <c r="E332" s="23">
        <v>10</v>
      </c>
    </row>
    <row r="333" spans="1:5">
      <c r="A333" s="24" t="s">
        <v>564</v>
      </c>
      <c r="B333" s="23">
        <v>4</v>
      </c>
      <c r="C333" s="23">
        <v>2</v>
      </c>
      <c r="D333" s="23">
        <v>4</v>
      </c>
      <c r="E333" s="23">
        <v>10</v>
      </c>
    </row>
    <row r="334" spans="1:5">
      <c r="A334" s="24" t="s">
        <v>565</v>
      </c>
      <c r="B334" s="23">
        <v>4</v>
      </c>
      <c r="C334" s="23">
        <v>2</v>
      </c>
      <c r="D334" s="23">
        <v>4</v>
      </c>
      <c r="E334" s="23">
        <v>10</v>
      </c>
    </row>
    <row r="335" spans="1:5">
      <c r="A335" s="24" t="s">
        <v>566</v>
      </c>
      <c r="B335" s="23">
        <v>4</v>
      </c>
      <c r="C335" s="23">
        <v>2</v>
      </c>
      <c r="D335" s="23">
        <v>4</v>
      </c>
      <c r="E335" s="23">
        <v>10</v>
      </c>
    </row>
    <row r="336" spans="1:5">
      <c r="A336" s="24" t="s">
        <v>567</v>
      </c>
      <c r="B336" s="23">
        <v>4</v>
      </c>
      <c r="C336" s="23">
        <v>2</v>
      </c>
      <c r="D336" s="23">
        <v>4</v>
      </c>
      <c r="E336" s="23">
        <v>10</v>
      </c>
    </row>
    <row r="337" spans="1:5">
      <c r="A337" s="24" t="s">
        <v>568</v>
      </c>
      <c r="B337" s="23">
        <v>4</v>
      </c>
      <c r="C337" s="23">
        <v>2</v>
      </c>
      <c r="D337" s="23">
        <v>4</v>
      </c>
      <c r="E337" s="23">
        <v>10</v>
      </c>
    </row>
    <row r="338" spans="1:5">
      <c r="A338" s="24" t="s">
        <v>569</v>
      </c>
      <c r="B338" s="23">
        <v>4</v>
      </c>
      <c r="C338" s="23">
        <v>2</v>
      </c>
      <c r="D338" s="23">
        <v>4</v>
      </c>
      <c r="E338" s="23">
        <v>10</v>
      </c>
    </row>
    <row r="339" spans="1:5">
      <c r="A339" s="24" t="s">
        <v>570</v>
      </c>
      <c r="B339" s="23">
        <v>4</v>
      </c>
      <c r="C339" s="23">
        <v>2</v>
      </c>
      <c r="D339" s="23">
        <v>4</v>
      </c>
      <c r="E339" s="23">
        <v>10</v>
      </c>
    </row>
    <row r="340" spans="1:5">
      <c r="A340" s="24" t="s">
        <v>571</v>
      </c>
      <c r="B340" s="23">
        <v>3</v>
      </c>
      <c r="C340" s="23">
        <v>3</v>
      </c>
      <c r="D340" s="23">
        <v>4</v>
      </c>
      <c r="E340" s="23">
        <v>10</v>
      </c>
    </row>
    <row r="341" spans="1:5">
      <c r="A341" s="24" t="s">
        <v>572</v>
      </c>
      <c r="B341" s="23">
        <v>3</v>
      </c>
      <c r="C341" s="23">
        <v>3</v>
      </c>
      <c r="D341" s="23">
        <v>4</v>
      </c>
      <c r="E341" s="23">
        <v>10</v>
      </c>
    </row>
    <row r="342" spans="1:5">
      <c r="A342" s="24" t="s">
        <v>573</v>
      </c>
      <c r="B342" s="23">
        <v>4</v>
      </c>
      <c r="C342" s="23">
        <v>2</v>
      </c>
      <c r="D342" s="23">
        <v>4</v>
      </c>
      <c r="E342" s="23">
        <v>10</v>
      </c>
    </row>
    <row r="343" spans="1:5">
      <c r="A343" s="24" t="s">
        <v>574</v>
      </c>
      <c r="B343" s="23">
        <v>3</v>
      </c>
      <c r="C343" s="23">
        <v>3</v>
      </c>
      <c r="D343" s="23">
        <v>4</v>
      </c>
      <c r="E343" s="23">
        <v>10</v>
      </c>
    </row>
    <row r="344" spans="1:5">
      <c r="A344" s="24" t="s">
        <v>575</v>
      </c>
      <c r="B344" s="23">
        <v>4</v>
      </c>
      <c r="C344" s="23">
        <v>2</v>
      </c>
      <c r="D344" s="23">
        <v>4</v>
      </c>
      <c r="E344" s="23">
        <v>10</v>
      </c>
    </row>
    <row r="345" spans="1:5">
      <c r="A345" s="24" t="s">
        <v>576</v>
      </c>
      <c r="B345" s="23">
        <v>4</v>
      </c>
      <c r="C345" s="23">
        <v>2</v>
      </c>
      <c r="D345" s="23">
        <v>4</v>
      </c>
      <c r="E345" s="23">
        <v>10</v>
      </c>
    </row>
    <row r="346" spans="1:5">
      <c r="A346" s="24" t="s">
        <v>577</v>
      </c>
      <c r="B346" s="23">
        <v>4</v>
      </c>
      <c r="C346" s="23">
        <v>2</v>
      </c>
      <c r="D346" s="23">
        <v>4</v>
      </c>
      <c r="E346" s="23">
        <v>10</v>
      </c>
    </row>
    <row r="347" spans="1:5">
      <c r="A347" s="24" t="s">
        <v>578</v>
      </c>
      <c r="B347" s="23">
        <v>4</v>
      </c>
      <c r="C347" s="23">
        <v>2</v>
      </c>
      <c r="D347" s="23">
        <v>4</v>
      </c>
      <c r="E347" s="23">
        <v>10</v>
      </c>
    </row>
    <row r="348" spans="1:5">
      <c r="A348" s="24" t="s">
        <v>579</v>
      </c>
      <c r="B348" s="23">
        <v>4</v>
      </c>
      <c r="C348" s="23">
        <v>2</v>
      </c>
      <c r="D348" s="23">
        <v>4</v>
      </c>
      <c r="E348" s="23">
        <v>10</v>
      </c>
    </row>
    <row r="349" spans="1:5">
      <c r="A349" s="24" t="s">
        <v>580</v>
      </c>
      <c r="B349" s="23">
        <v>4</v>
      </c>
      <c r="C349" s="23">
        <v>2</v>
      </c>
      <c r="D349" s="23">
        <v>4</v>
      </c>
      <c r="E349" s="23">
        <v>10</v>
      </c>
    </row>
    <row r="350" spans="1:5">
      <c r="A350" s="24" t="s">
        <v>581</v>
      </c>
      <c r="B350" s="23">
        <v>4</v>
      </c>
      <c r="C350" s="23">
        <v>2</v>
      </c>
      <c r="D350" s="23">
        <v>4</v>
      </c>
      <c r="E350" s="23">
        <v>10</v>
      </c>
    </row>
    <row r="351" spans="1:5">
      <c r="A351" s="24" t="s">
        <v>582</v>
      </c>
      <c r="B351" s="23">
        <v>4</v>
      </c>
      <c r="C351" s="23">
        <v>2</v>
      </c>
      <c r="D351" s="23">
        <v>4</v>
      </c>
      <c r="E351" s="23">
        <v>10</v>
      </c>
    </row>
    <row r="352" spans="1:5">
      <c r="A352" s="24" t="s">
        <v>583</v>
      </c>
      <c r="B352" s="23">
        <v>4</v>
      </c>
      <c r="C352" s="23">
        <v>2</v>
      </c>
      <c r="D352" s="23">
        <v>4</v>
      </c>
      <c r="E352" s="23">
        <v>10</v>
      </c>
    </row>
    <row r="353" spans="1:5">
      <c r="A353" s="24" t="s">
        <v>584</v>
      </c>
      <c r="B353" s="23">
        <v>4</v>
      </c>
      <c r="C353" s="23">
        <v>2</v>
      </c>
      <c r="D353" s="23">
        <v>4</v>
      </c>
      <c r="E353" s="23">
        <v>10</v>
      </c>
    </row>
    <row r="354" spans="1:5">
      <c r="A354" s="24" t="s">
        <v>585</v>
      </c>
      <c r="B354" s="23">
        <v>4</v>
      </c>
      <c r="C354" s="23">
        <v>2</v>
      </c>
      <c r="D354" s="23">
        <v>4</v>
      </c>
      <c r="E354" s="23">
        <v>10</v>
      </c>
    </row>
    <row r="355" spans="1:5">
      <c r="A355" s="24" t="s">
        <v>586</v>
      </c>
      <c r="B355" s="23">
        <v>4</v>
      </c>
      <c r="C355" s="23">
        <v>2</v>
      </c>
      <c r="D355" s="23">
        <v>4</v>
      </c>
      <c r="E355" s="23">
        <v>10</v>
      </c>
    </row>
    <row r="356" spans="1:5">
      <c r="A356" s="24" t="s">
        <v>587</v>
      </c>
      <c r="B356" s="23">
        <v>4</v>
      </c>
      <c r="C356" s="23">
        <v>2</v>
      </c>
      <c r="D356" s="23">
        <v>4</v>
      </c>
      <c r="E356" s="23">
        <v>10</v>
      </c>
    </row>
    <row r="357" spans="1:5">
      <c r="A357" s="24" t="s">
        <v>588</v>
      </c>
      <c r="B357" s="23">
        <v>4</v>
      </c>
      <c r="C357" s="23">
        <v>2</v>
      </c>
      <c r="D357" s="23">
        <v>4</v>
      </c>
      <c r="E357" s="23">
        <v>10</v>
      </c>
    </row>
    <row r="358" spans="1:5">
      <c r="A358" s="24" t="s">
        <v>589</v>
      </c>
      <c r="B358" s="23">
        <v>4</v>
      </c>
      <c r="C358" s="23">
        <v>2</v>
      </c>
      <c r="D358" s="23">
        <v>4</v>
      </c>
      <c r="E358" s="23">
        <v>10</v>
      </c>
    </row>
    <row r="359" spans="1:5">
      <c r="A359" s="24" t="s">
        <v>590</v>
      </c>
      <c r="B359" s="23">
        <v>3</v>
      </c>
      <c r="C359" s="23">
        <v>3</v>
      </c>
      <c r="D359" s="23">
        <v>4</v>
      </c>
      <c r="E359" s="23">
        <v>10</v>
      </c>
    </row>
    <row r="360" spans="1:5">
      <c r="A360" s="24" t="s">
        <v>591</v>
      </c>
      <c r="B360" s="23">
        <v>4</v>
      </c>
      <c r="C360" s="23">
        <v>2</v>
      </c>
      <c r="D360" s="23">
        <v>4</v>
      </c>
      <c r="E360" s="23">
        <v>10</v>
      </c>
    </row>
    <row r="361" spans="1:5">
      <c r="A361" s="24" t="s">
        <v>592</v>
      </c>
      <c r="B361" s="23">
        <v>3</v>
      </c>
      <c r="C361" s="23">
        <v>3</v>
      </c>
      <c r="D361" s="23">
        <v>4</v>
      </c>
      <c r="E361" s="23">
        <v>10</v>
      </c>
    </row>
    <row r="362" spans="1:5">
      <c r="A362" s="24" t="s">
        <v>593</v>
      </c>
      <c r="B362" s="23">
        <v>4</v>
      </c>
      <c r="C362" s="23">
        <v>2</v>
      </c>
      <c r="D362" s="23">
        <v>4</v>
      </c>
      <c r="E362" s="23">
        <v>10</v>
      </c>
    </row>
    <row r="363" spans="1:5">
      <c r="A363" s="24" t="s">
        <v>594</v>
      </c>
      <c r="B363" s="23">
        <v>4</v>
      </c>
      <c r="C363" s="23">
        <v>2</v>
      </c>
      <c r="D363" s="23">
        <v>4</v>
      </c>
      <c r="E363" s="23">
        <v>10</v>
      </c>
    </row>
    <row r="364" spans="1:5">
      <c r="A364" s="24" t="s">
        <v>595</v>
      </c>
      <c r="B364" s="23">
        <v>4</v>
      </c>
      <c r="C364" s="23">
        <v>2</v>
      </c>
      <c r="D364" s="23">
        <v>4</v>
      </c>
      <c r="E364" s="23">
        <v>10</v>
      </c>
    </row>
    <row r="365" spans="1:5">
      <c r="A365" s="24" t="s">
        <v>596</v>
      </c>
      <c r="B365" s="23">
        <v>4</v>
      </c>
      <c r="C365" s="23">
        <v>2</v>
      </c>
      <c r="D365" s="23">
        <v>4</v>
      </c>
      <c r="E365" s="23">
        <v>10</v>
      </c>
    </row>
    <row r="366" spans="1:5">
      <c r="A366" s="24" t="s">
        <v>597</v>
      </c>
      <c r="B366" s="23">
        <v>4</v>
      </c>
      <c r="C366" s="23">
        <v>2</v>
      </c>
      <c r="D366" s="23">
        <v>4</v>
      </c>
      <c r="E366" s="23">
        <v>10</v>
      </c>
    </row>
    <row r="367" spans="1:5">
      <c r="A367" s="24" t="s">
        <v>598</v>
      </c>
      <c r="B367" s="23">
        <v>4</v>
      </c>
      <c r="C367" s="23">
        <v>2</v>
      </c>
      <c r="D367" s="23">
        <v>4</v>
      </c>
      <c r="E367" s="23">
        <v>10</v>
      </c>
    </row>
    <row r="368" spans="1:5">
      <c r="A368" s="24" t="s">
        <v>599</v>
      </c>
      <c r="B368" s="23">
        <v>4</v>
      </c>
      <c r="C368" s="23">
        <v>2</v>
      </c>
      <c r="D368" s="23">
        <v>4</v>
      </c>
      <c r="E368" s="23">
        <v>10</v>
      </c>
    </row>
    <row r="369" spans="1:5">
      <c r="A369" s="24" t="s">
        <v>600</v>
      </c>
      <c r="B369" s="23">
        <v>4</v>
      </c>
      <c r="C369" s="23">
        <v>2</v>
      </c>
      <c r="D369" s="23">
        <v>4</v>
      </c>
      <c r="E369" s="23">
        <v>10</v>
      </c>
    </row>
    <row r="370" spans="1:5">
      <c r="A370" s="24" t="s">
        <v>601</v>
      </c>
      <c r="B370" s="23">
        <v>4</v>
      </c>
      <c r="C370" s="23">
        <v>2</v>
      </c>
      <c r="D370" s="23">
        <v>4</v>
      </c>
      <c r="E370" s="23">
        <v>10</v>
      </c>
    </row>
    <row r="371" spans="1:5">
      <c r="A371" s="24" t="s">
        <v>602</v>
      </c>
      <c r="B371" s="23">
        <v>3</v>
      </c>
      <c r="C371" s="23">
        <v>3</v>
      </c>
      <c r="D371" s="23">
        <v>4</v>
      </c>
      <c r="E371" s="23">
        <v>10</v>
      </c>
    </row>
    <row r="372" spans="1:5">
      <c r="A372" s="24" t="s">
        <v>603</v>
      </c>
      <c r="B372" s="23">
        <v>4</v>
      </c>
      <c r="C372" s="23">
        <v>2</v>
      </c>
      <c r="D372" s="23">
        <v>4</v>
      </c>
      <c r="E372" s="23">
        <v>10</v>
      </c>
    </row>
    <row r="373" spans="1:5">
      <c r="A373" s="24" t="s">
        <v>604</v>
      </c>
      <c r="B373" s="23">
        <v>4</v>
      </c>
      <c r="C373" s="23">
        <v>2</v>
      </c>
      <c r="D373" s="23">
        <v>4</v>
      </c>
      <c r="E373" s="23">
        <v>10</v>
      </c>
    </row>
    <row r="374" spans="1:5">
      <c r="A374" s="24" t="s">
        <v>605</v>
      </c>
      <c r="B374" s="23">
        <v>4</v>
      </c>
      <c r="C374" s="23">
        <v>2</v>
      </c>
      <c r="D374" s="23">
        <v>4</v>
      </c>
      <c r="E374" s="23">
        <v>10</v>
      </c>
    </row>
    <row r="375" spans="1:5">
      <c r="A375" s="24" t="s">
        <v>606</v>
      </c>
      <c r="B375" s="23">
        <v>3</v>
      </c>
      <c r="C375" s="23">
        <v>3</v>
      </c>
      <c r="D375" s="23">
        <v>4</v>
      </c>
      <c r="E375" s="23">
        <v>10</v>
      </c>
    </row>
    <row r="376" spans="1:5">
      <c r="A376" s="24" t="s">
        <v>607</v>
      </c>
      <c r="B376" s="23">
        <v>4</v>
      </c>
      <c r="C376" s="23">
        <v>2</v>
      </c>
      <c r="D376" s="23">
        <v>4</v>
      </c>
      <c r="E376" s="23">
        <v>10</v>
      </c>
    </row>
    <row r="377" spans="1:5">
      <c r="A377" s="24" t="s">
        <v>608</v>
      </c>
      <c r="B377" s="23">
        <v>5</v>
      </c>
      <c r="C377" s="23">
        <v>1</v>
      </c>
      <c r="D377" s="23">
        <v>4</v>
      </c>
      <c r="E377" s="23">
        <v>10</v>
      </c>
    </row>
    <row r="378" spans="1:5">
      <c r="A378" s="24" t="s">
        <v>609</v>
      </c>
      <c r="B378" s="23">
        <v>4</v>
      </c>
      <c r="C378" s="23">
        <v>2</v>
      </c>
      <c r="D378" s="23">
        <v>4</v>
      </c>
      <c r="E378" s="23">
        <v>10</v>
      </c>
    </row>
    <row r="379" spans="1:5">
      <c r="A379" s="24" t="s">
        <v>610</v>
      </c>
      <c r="B379" s="23">
        <v>4</v>
      </c>
      <c r="C379" s="23">
        <v>2</v>
      </c>
      <c r="D379" s="23">
        <v>4</v>
      </c>
      <c r="E379" s="23">
        <v>10</v>
      </c>
    </row>
    <row r="380" spans="1:5">
      <c r="A380" s="24" t="s">
        <v>611</v>
      </c>
      <c r="B380" s="23">
        <v>4</v>
      </c>
      <c r="C380" s="23">
        <v>2</v>
      </c>
      <c r="D380" s="23">
        <v>4</v>
      </c>
      <c r="E380" s="23">
        <v>10</v>
      </c>
    </row>
    <row r="381" spans="1:5">
      <c r="A381" s="24" t="s">
        <v>612</v>
      </c>
      <c r="B381" s="23">
        <v>4</v>
      </c>
      <c r="C381" s="23">
        <v>2</v>
      </c>
      <c r="D381" s="23">
        <v>4</v>
      </c>
      <c r="E381" s="23">
        <v>10</v>
      </c>
    </row>
    <row r="382" spans="1:5">
      <c r="A382" s="24" t="s">
        <v>613</v>
      </c>
      <c r="B382" s="23">
        <v>4</v>
      </c>
      <c r="C382" s="23">
        <v>2</v>
      </c>
      <c r="D382" s="23">
        <v>4</v>
      </c>
      <c r="E382" s="23">
        <v>10</v>
      </c>
    </row>
    <row r="383" spans="1:5">
      <c r="A383" s="24" t="s">
        <v>614</v>
      </c>
      <c r="B383" s="23">
        <v>4</v>
      </c>
      <c r="C383" s="23">
        <v>2</v>
      </c>
      <c r="D383" s="23">
        <v>4</v>
      </c>
      <c r="E383" s="23">
        <v>10</v>
      </c>
    </row>
    <row r="384" spans="1:5">
      <c r="A384" s="24" t="s">
        <v>615</v>
      </c>
      <c r="B384" s="23">
        <v>5</v>
      </c>
      <c r="C384" s="23">
        <v>1</v>
      </c>
      <c r="D384" s="23">
        <v>4</v>
      </c>
      <c r="E384" s="23">
        <v>10</v>
      </c>
    </row>
    <row r="385" spans="1:5">
      <c r="A385" s="24" t="s">
        <v>616</v>
      </c>
      <c r="B385" s="23">
        <v>5</v>
      </c>
      <c r="C385" s="23">
        <v>1</v>
      </c>
      <c r="D385" s="23">
        <v>4</v>
      </c>
      <c r="E385" s="23">
        <v>10</v>
      </c>
    </row>
    <row r="386" spans="1:5">
      <c r="A386" s="24" t="s">
        <v>617</v>
      </c>
      <c r="B386" s="23">
        <v>3</v>
      </c>
      <c r="C386" s="23">
        <v>3</v>
      </c>
      <c r="D386" s="23">
        <v>4</v>
      </c>
      <c r="E386" s="23">
        <v>10</v>
      </c>
    </row>
    <row r="387" spans="1:5">
      <c r="A387" s="24" t="s">
        <v>618</v>
      </c>
      <c r="B387" s="23">
        <v>4</v>
      </c>
      <c r="C387" s="23">
        <v>2</v>
      </c>
      <c r="D387" s="23">
        <v>4</v>
      </c>
      <c r="E387" s="23">
        <v>10</v>
      </c>
    </row>
    <row r="388" spans="1:5">
      <c r="A388" s="24" t="s">
        <v>619</v>
      </c>
      <c r="B388" s="23">
        <v>4</v>
      </c>
      <c r="C388" s="23">
        <v>2</v>
      </c>
      <c r="D388" s="23">
        <v>4</v>
      </c>
      <c r="E388" s="23">
        <v>10</v>
      </c>
    </row>
    <row r="389" spans="1:5">
      <c r="A389" s="24" t="s">
        <v>620</v>
      </c>
      <c r="B389" s="23">
        <v>4</v>
      </c>
      <c r="C389" s="23">
        <v>2</v>
      </c>
      <c r="D389" s="23">
        <v>4</v>
      </c>
      <c r="E389" s="23">
        <v>10</v>
      </c>
    </row>
    <row r="390" spans="1:5">
      <c r="A390" s="24" t="s">
        <v>621</v>
      </c>
      <c r="B390" s="23">
        <v>4</v>
      </c>
      <c r="C390" s="23">
        <v>2</v>
      </c>
      <c r="D390" s="23">
        <v>4</v>
      </c>
      <c r="E390" s="23">
        <v>10</v>
      </c>
    </row>
    <row r="391" spans="1:5">
      <c r="A391" s="24" t="s">
        <v>622</v>
      </c>
      <c r="B391" s="23">
        <v>5</v>
      </c>
      <c r="C391" s="23">
        <v>1</v>
      </c>
      <c r="D391" s="23">
        <v>4</v>
      </c>
      <c r="E391" s="23">
        <v>10</v>
      </c>
    </row>
    <row r="392" spans="1:5">
      <c r="A392" s="24" t="s">
        <v>623</v>
      </c>
      <c r="B392" s="23">
        <v>4</v>
      </c>
      <c r="C392" s="23">
        <v>2</v>
      </c>
      <c r="D392" s="23">
        <v>4</v>
      </c>
      <c r="E392" s="23">
        <v>10</v>
      </c>
    </row>
  </sheetData>
  <mergeCells count="17">
    <mergeCell ref="Q3:Q4"/>
    <mergeCell ref="G1:I1"/>
    <mergeCell ref="G2:I2"/>
    <mergeCell ref="K1:M1"/>
    <mergeCell ref="K2:M2"/>
    <mergeCell ref="O1:Q1"/>
    <mergeCell ref="O2:Q2"/>
    <mergeCell ref="K3:K4"/>
    <mergeCell ref="L3:L4"/>
    <mergeCell ref="M3:M4"/>
    <mergeCell ref="O3:O4"/>
    <mergeCell ref="P3:P4"/>
    <mergeCell ref="A1:A2"/>
    <mergeCell ref="B1:E1"/>
    <mergeCell ref="G3:G4"/>
    <mergeCell ref="H3:H4"/>
    <mergeCell ref="I3:I4"/>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tabColor theme="1"/>
  </sheetPr>
  <dimension ref="A1:CT5"/>
  <sheetViews>
    <sheetView workbookViewId="0">
      <selection activeCell="Q2" sqref="Q2"/>
    </sheetView>
  </sheetViews>
  <sheetFormatPr defaultRowHeight="10.5"/>
  <cols>
    <col min="1" max="2" width="3.625" style="145" customWidth="1"/>
    <col min="3" max="3" width="8.125" style="145" customWidth="1"/>
    <col min="4" max="4" width="3.625" style="145" customWidth="1"/>
    <col min="5" max="6" width="10.625" style="145" customWidth="1"/>
    <col min="7" max="7" width="3.625" style="145" customWidth="1"/>
    <col min="8" max="8" width="10.625" style="145" customWidth="1"/>
    <col min="9" max="10" width="3.625" style="145" customWidth="1"/>
    <col min="11" max="11" width="10.625" style="145" customWidth="1"/>
    <col min="12" max="12" width="3.625" style="145" customWidth="1"/>
    <col min="13" max="14" width="5.625" style="145" customWidth="1"/>
    <col min="15" max="16" width="10.625" style="145" customWidth="1"/>
    <col min="17" max="17" width="10.25" style="145" customWidth="1"/>
    <col min="18" max="18" width="9.5" style="145" customWidth="1"/>
    <col min="19" max="19" width="10.625" style="145" customWidth="1"/>
    <col min="20" max="37" width="3.625" style="145" customWidth="1"/>
    <col min="38" max="39" width="10.625" style="145" customWidth="1"/>
    <col min="40" max="40" width="3.625" style="145" customWidth="1"/>
    <col min="41" max="41" width="10.625" style="145" customWidth="1"/>
    <col min="42" max="47" width="3.625" style="145" customWidth="1"/>
    <col min="48" max="48" width="5.625" style="145" customWidth="1"/>
    <col min="49" max="50" width="3.625" style="145" customWidth="1"/>
    <col min="51" max="51" width="5.625" style="145" customWidth="1"/>
    <col min="52" max="54" width="8.125" style="145" customWidth="1"/>
    <col min="55" max="63" width="3.625" style="145" customWidth="1"/>
    <col min="64" max="66" width="8.125" style="145" customWidth="1"/>
    <col min="67" max="90" width="3.625" style="145" customWidth="1"/>
    <col min="91" max="98" width="5.625" style="145" customWidth="1"/>
    <col min="99" max="16384" width="9" style="145"/>
  </cols>
  <sheetData>
    <row r="1" spans="1:98" s="144" customFormat="1" ht="69.95" customHeight="1">
      <c r="A1" s="552" t="s">
        <v>895</v>
      </c>
      <c r="B1" s="552" t="s">
        <v>894</v>
      </c>
      <c r="C1" s="163" t="s">
        <v>779</v>
      </c>
      <c r="D1" s="163" t="s">
        <v>928</v>
      </c>
      <c r="E1" s="163" t="s">
        <v>921</v>
      </c>
      <c r="F1" s="163" t="s">
        <v>927</v>
      </c>
      <c r="G1" s="163" t="s">
        <v>780</v>
      </c>
      <c r="H1" s="163" t="s">
        <v>783</v>
      </c>
      <c r="I1" s="163" t="s">
        <v>784</v>
      </c>
      <c r="J1" s="163" t="s">
        <v>785</v>
      </c>
      <c r="K1" s="163" t="s">
        <v>195</v>
      </c>
      <c r="L1" s="163" t="s">
        <v>196</v>
      </c>
      <c r="M1" s="163" t="s">
        <v>797</v>
      </c>
      <c r="N1" s="163" t="s">
        <v>798</v>
      </c>
      <c r="O1" s="163" t="s">
        <v>652</v>
      </c>
      <c r="P1" s="163" t="s">
        <v>653</v>
      </c>
      <c r="Q1" s="163" t="s">
        <v>796</v>
      </c>
      <c r="R1" s="163" t="s">
        <v>799</v>
      </c>
      <c r="S1" s="163" t="s">
        <v>194</v>
      </c>
      <c r="T1" s="163" t="s">
        <v>645</v>
      </c>
      <c r="U1" s="163" t="s">
        <v>802</v>
      </c>
      <c r="V1" s="163" t="s">
        <v>642</v>
      </c>
      <c r="W1" s="163" t="s">
        <v>643</v>
      </c>
      <c r="X1" s="163" t="s">
        <v>644</v>
      </c>
      <c r="Y1" s="163" t="s">
        <v>803</v>
      </c>
      <c r="Z1" s="163" t="s">
        <v>804</v>
      </c>
      <c r="AA1" s="163" t="s">
        <v>805</v>
      </c>
      <c r="AB1" s="163" t="s">
        <v>806</v>
      </c>
      <c r="AC1" s="163" t="s">
        <v>933</v>
      </c>
      <c r="AD1" s="163" t="s">
        <v>807</v>
      </c>
      <c r="AE1" s="163" t="s">
        <v>808</v>
      </c>
      <c r="AF1" s="163" t="s">
        <v>809</v>
      </c>
      <c r="AG1" s="163" t="s">
        <v>810</v>
      </c>
      <c r="AH1" s="163" t="s">
        <v>812</v>
      </c>
      <c r="AI1" s="163" t="s">
        <v>811</v>
      </c>
      <c r="AJ1" s="163" t="s">
        <v>814</v>
      </c>
      <c r="AK1" s="163" t="s">
        <v>929</v>
      </c>
      <c r="AL1" s="163" t="s">
        <v>924</v>
      </c>
      <c r="AM1" s="163" t="s">
        <v>926</v>
      </c>
      <c r="AN1" s="163" t="s">
        <v>197</v>
      </c>
      <c r="AO1" s="163" t="s">
        <v>198</v>
      </c>
      <c r="AP1" s="163" t="s">
        <v>199</v>
      </c>
      <c r="AQ1" s="163" t="s">
        <v>817</v>
      </c>
      <c r="AR1" s="163" t="s">
        <v>816</v>
      </c>
      <c r="AS1" s="163" t="s">
        <v>818</v>
      </c>
      <c r="AT1" s="163" t="s">
        <v>819</v>
      </c>
      <c r="AU1" s="163" t="s">
        <v>225</v>
      </c>
      <c r="AV1" s="163" t="s">
        <v>226</v>
      </c>
      <c r="AW1" s="163" t="s">
        <v>844</v>
      </c>
      <c r="AX1" s="163" t="s">
        <v>845</v>
      </c>
      <c r="AY1" s="163" t="s">
        <v>227</v>
      </c>
      <c r="AZ1" s="163" t="s">
        <v>200</v>
      </c>
      <c r="BA1" s="163" t="s">
        <v>201</v>
      </c>
      <c r="BB1" s="163" t="s">
        <v>202</v>
      </c>
      <c r="BC1" s="163" t="s">
        <v>930</v>
      </c>
      <c r="BD1" s="163" t="s">
        <v>931</v>
      </c>
      <c r="BE1" s="163" t="s">
        <v>932</v>
      </c>
      <c r="BF1" s="163" t="s">
        <v>934</v>
      </c>
      <c r="BG1" s="163" t="s">
        <v>935</v>
      </c>
      <c r="BH1" s="163" t="s">
        <v>936</v>
      </c>
      <c r="BI1" s="163" t="s">
        <v>937</v>
      </c>
      <c r="BJ1" s="163" t="s">
        <v>938</v>
      </c>
      <c r="BK1" s="163" t="s">
        <v>939</v>
      </c>
      <c r="BL1" s="163" t="s">
        <v>940</v>
      </c>
      <c r="BM1" s="163" t="s">
        <v>941</v>
      </c>
      <c r="BN1" s="163" t="s">
        <v>942</v>
      </c>
      <c r="BO1" s="163" t="s">
        <v>943</v>
      </c>
      <c r="BP1" s="163" t="s">
        <v>944</v>
      </c>
      <c r="BQ1" s="163" t="s">
        <v>945</v>
      </c>
      <c r="BR1" s="163" t="s">
        <v>946</v>
      </c>
      <c r="BS1" s="163" t="s">
        <v>947</v>
      </c>
      <c r="BT1" s="163" t="s">
        <v>948</v>
      </c>
      <c r="BU1" s="163" t="s">
        <v>949</v>
      </c>
      <c r="BV1" s="163" t="s">
        <v>950</v>
      </c>
      <c r="BW1" s="163" t="s">
        <v>951</v>
      </c>
      <c r="BX1" s="163" t="s">
        <v>952</v>
      </c>
      <c r="BY1" s="163" t="s">
        <v>953</v>
      </c>
      <c r="BZ1" s="163" t="s">
        <v>954</v>
      </c>
      <c r="CA1" s="163" t="s">
        <v>955</v>
      </c>
      <c r="CB1" s="163" t="s">
        <v>956</v>
      </c>
      <c r="CC1" s="163" t="s">
        <v>957</v>
      </c>
      <c r="CD1" s="163" t="s">
        <v>958</v>
      </c>
      <c r="CE1" s="163" t="s">
        <v>959</v>
      </c>
      <c r="CF1" s="163" t="s">
        <v>960</v>
      </c>
      <c r="CG1" s="163" t="s">
        <v>961</v>
      </c>
      <c r="CH1" s="163" t="s">
        <v>962</v>
      </c>
      <c r="CI1" s="163" t="s">
        <v>963</v>
      </c>
      <c r="CJ1" s="163" t="s">
        <v>964</v>
      </c>
      <c r="CK1" s="163" t="s">
        <v>965</v>
      </c>
      <c r="CL1" s="163" t="s">
        <v>966</v>
      </c>
      <c r="CM1" s="163" t="s">
        <v>967</v>
      </c>
      <c r="CN1" s="163" t="s">
        <v>968</v>
      </c>
      <c r="CO1" s="163" t="s">
        <v>969</v>
      </c>
      <c r="CP1" s="163" t="s">
        <v>971</v>
      </c>
      <c r="CQ1" s="163" t="s">
        <v>970</v>
      </c>
      <c r="CR1" s="163" t="s">
        <v>972</v>
      </c>
      <c r="CS1" s="163" t="s">
        <v>973</v>
      </c>
      <c r="CT1" s="163" t="s">
        <v>974</v>
      </c>
    </row>
    <row r="2" spans="1:98" s="142" customFormat="1" ht="15" customHeight="1">
      <c r="A2" s="551" t="str">
        <f>入力フォーム!$G$1</f>
        <v>Ver.1.1(R70609)</v>
      </c>
      <c r="B2" s="164" t="s">
        <v>912</v>
      </c>
      <c r="C2" s="166">
        <f>入力フォーム!$E$3</f>
        <v>0</v>
      </c>
      <c r="D2" s="599" t="str">
        <f>IF(入力フォーム!$E$6&lt;&gt;"","法人","個人")</f>
        <v>個人</v>
      </c>
      <c r="E2" s="599" t="str">
        <f>IF(入力フォーム!$E$6="","",入力フォーム!$E$6)</f>
        <v/>
      </c>
      <c r="F2" s="599">
        <f>入力フォーム!$E$8</f>
        <v>0</v>
      </c>
      <c r="G2" s="599">
        <f>入力フォーム!$E$11</f>
        <v>0</v>
      </c>
      <c r="H2" s="599">
        <f>入力フォーム!$E$12</f>
        <v>0</v>
      </c>
      <c r="I2" s="165">
        <f>入力フォーム!$E$13</f>
        <v>0</v>
      </c>
      <c r="J2" s="599">
        <f>入力フォーム!E15</f>
        <v>0</v>
      </c>
      <c r="K2" s="599">
        <f>入力フォーム!$E$16</f>
        <v>0</v>
      </c>
      <c r="L2" s="165">
        <f>入力フォーム!$E$17</f>
        <v>0</v>
      </c>
      <c r="M2" s="599">
        <f>入力フォーム!$E$20</f>
        <v>0</v>
      </c>
      <c r="N2" s="599" t="e">
        <f>IF(FIND("区",入力フォーム!$E$22)&gt;4,MID(入力フォーム!$E$22,FIND("市",入力フォーム!$E$22)+1,FIND("区",入力フォーム!$E$22)-FIND("市",入力フォーム!$E$22)),LEFT(入力フォーム!$E$22,FIND("区",入力フォーム!$E$22)))</f>
        <v>#VALUE!</v>
      </c>
      <c r="O2" s="599" t="e">
        <f>RIGHT(入力フォーム!$E$21,LEN(入力フォーム!$E$21)-LEN($N$2))</f>
        <v>#VALUE!</v>
      </c>
      <c r="P2" s="599" t="e">
        <f>RIGHT(入力フォーム!$E$22,LEN(入力フォーム!$E$22)-LEN($N$2))</f>
        <v>#VALUE!</v>
      </c>
      <c r="Q2" s="599" t="e">
        <f>RIGHT(MID(入力フォーム!$E$26,FIND("mpx",入力フォーム!$E$26),15),11)</f>
        <v>#VALUE!</v>
      </c>
      <c r="R2" s="599" t="e">
        <f>RIGHT(MID(入力フォーム!$E$26,FIND("mpy",入力フォーム!$E$26),15),11)</f>
        <v>#VALUE!</v>
      </c>
      <c r="S2" s="599" t="str">
        <f>IF(入力フォーム!A33=TRUE,IF(COUNTIF(入力フォーム!$A$36:$A$51,TRUE)&gt;0,"解体・","解体"),"")&amp;IF(入力フォーム!A38=TRUE,IF(COUNTIF(入力フォーム!$A$43:$A$51,TRUE)&gt;0,"新築/増築・","新築/増築"),"")&amp;IF(入力フォーム!A45=TRUE,IF(COUNTIF(入力フォーム!$A$50,TRUE)&gt;0,"修繕/模様替・","修繕/模様替"),"")&amp;IF(入力フォーム!A50=TRUE,"工作物","")</f>
        <v/>
      </c>
      <c r="T2" s="599" t="str">
        <f>IF(入力フォーム!$A$33=TRUE,入力フォーム!E31,"")</f>
        <v/>
      </c>
      <c r="U2" s="599" t="str">
        <f>IF(入力フォーム!$A$33=TRUE,入力フォーム!E32,"")</f>
        <v/>
      </c>
      <c r="V2" s="599" t="str">
        <f>IF(入力フォーム!$A$33=TRUE,入力フォーム!E33,"")</f>
        <v/>
      </c>
      <c r="W2" s="599" t="str">
        <f>IF(入力フォーム!$A$33=TRUE,入力フォーム!E34,"")</f>
        <v/>
      </c>
      <c r="X2" s="599">
        <f>IF(入力フォーム!$A$33=TRUE,入力フォーム!E35,0)</f>
        <v>0</v>
      </c>
      <c r="Y2" s="599" t="str">
        <f>IF(入力フォーム!$A$38=TRUE,入力フォーム!$E38,"")</f>
        <v/>
      </c>
      <c r="Z2" s="599" t="str">
        <f>IF(入力フォーム!$A$38=TRUE,入力フォーム!$E39,"")</f>
        <v/>
      </c>
      <c r="AA2" s="599" t="str">
        <f>IF(入力フォーム!$A$38=TRUE,入力フォーム!$E40,"")</f>
        <v/>
      </c>
      <c r="AB2" s="599">
        <f>IF(入力フォーム!$A$38=TRUE,入力フォーム!$E41,0)</f>
        <v>0</v>
      </c>
      <c r="AC2" s="599" t="str">
        <f>IF(入力フォーム!$A$45=TRUE,入力フォーム!$E44,"")</f>
        <v/>
      </c>
      <c r="AD2" s="599" t="str">
        <f>IF(入力フォーム!$A$45=TRUE,入力フォーム!$E45,"")</f>
        <v/>
      </c>
      <c r="AE2" s="599" t="str">
        <f>IF(入力フォーム!$A$45=TRUE,入力フォーム!$E46,"")</f>
        <v/>
      </c>
      <c r="AF2" s="599" t="str">
        <f>IF(入力フォーム!$A$45=TRUE,入力フォーム!$E47,"")</f>
        <v/>
      </c>
      <c r="AG2" s="599" t="str">
        <f>IF(入力フォーム!$A$45=TRUE,入力フォーム!$E48,"")</f>
        <v/>
      </c>
      <c r="AH2" s="599" t="str">
        <f>IF(入力フォーム!$A$50=TRUE,入力フォーム!$E50,"")</f>
        <v/>
      </c>
      <c r="AI2" s="599" t="str">
        <f>IF(入力フォーム!$A$50=TRUE,入力フォーム!$E51,"")</f>
        <v/>
      </c>
      <c r="AJ2" s="599">
        <f>入力フォーム!$E$52</f>
        <v>0</v>
      </c>
      <c r="AK2" s="599" t="str">
        <f>IF($AJ$2=リスト等!$AA$3,IF(入力フォーム!$E55&lt;&gt;"","法人","個人"),IF(入力フォーム!$E6&lt;&gt;"","法人","個人"))</f>
        <v>個人</v>
      </c>
      <c r="AL2" s="599">
        <f>IF(入力フォーム!$E$55="",IF(入力フォーム!$E$52=リスト等!$AA$4,入力フォーム!$E$6,入力フォーム!$E$55),入力フォーム!$E$55)</f>
        <v>0</v>
      </c>
      <c r="AM2" s="599">
        <f>IF(入力フォーム!$E$57="",IF(入力フォーム!$E$52=リスト等!$AA$4,入力フォーム!$E$8,入力フォーム!$E$57),入力フォーム!$E$57)</f>
        <v>0</v>
      </c>
      <c r="AN2" s="164">
        <f>IF(入力フォーム!$E$60="",IF(入力フォーム!$E$52=リスト等!$AA$4,入力フォーム!$E$11,入力フォーム!$E$60),入力フォーム!$E$60)</f>
        <v>0</v>
      </c>
      <c r="AO2" s="599">
        <f>IF(入力フォーム!$E$61="",IF(入力フォーム!$E$52=リスト等!$AA$4,入力フォーム!$E$12,入力フォーム!$E$61),入力フォーム!$E$61)</f>
        <v>0</v>
      </c>
      <c r="AP2" s="164">
        <f>IF(入力フォーム!$E$62="",IF(入力フォーム!$E$52=リスト等!$AA$4,入力フォーム!$E$13,入力フォーム!$E$62),入力フォーム!$E$62)</f>
        <v>0</v>
      </c>
      <c r="AQ2" s="599" t="str">
        <f>IF(AND($AJ$2=リスト等!$AA$3,入力フォーム!$A$65=TRUE),入力フォーム!$E65,"")</f>
        <v/>
      </c>
      <c r="AR2" s="599" t="str">
        <f>IF(AND($AJ$2=リスト等!$AA$3,入力フォーム!$A$65=TRUE),入力フォーム!$E66,"")</f>
        <v/>
      </c>
      <c r="AS2" s="599" t="str">
        <f>IF(AND($AJ$2=リスト等!$AA$3,入力フォーム!$A$65=TRUE),入力フォーム!$E67,"")</f>
        <v/>
      </c>
      <c r="AT2" s="599" t="str">
        <f>IF(AND($AJ$2=リスト等!$AA$3,入力フォーム!$A$65=TRUE),入力フォーム!$E68,"")</f>
        <v/>
      </c>
      <c r="AU2" s="599" t="str">
        <f>IF(AND($AJ$2=リスト等!$AA$3,入力フォーム!$A$65=TRUE),入力フォーム!$E69,"")</f>
        <v/>
      </c>
      <c r="AV2" s="599" t="str">
        <f>IF(AND($AJ$2=リスト等!$AA$3,入力フォーム!$A$65=TRUE),入力フォーム!$E70,"")</f>
        <v/>
      </c>
      <c r="AW2" s="599" t="str">
        <f>IF(AND($AJ$2=リスト等!$AA$3,入力フォーム!$A$65=TRUE),入力フォーム!$E73,"")</f>
        <v/>
      </c>
      <c r="AX2" s="599" t="str">
        <f>IF(AND($AJ$2=リスト等!$AA$3,入力フォーム!$A$72=TRUE),入力フォーム!$E74,"")</f>
        <v/>
      </c>
      <c r="AY2" s="599" t="str">
        <f>IF(AND($AJ$2=リスト等!$AA$3,入力フォーム!$A$72=TRUE),入力フォーム!$E75,"")</f>
        <v/>
      </c>
      <c r="AZ2" s="166" t="str">
        <f>IF(AJ2=リスト等!$AA$3,入力フォーム!E76,"")</f>
        <v/>
      </c>
      <c r="BA2" s="166">
        <f>入力フォーム!E79</f>
        <v>0</v>
      </c>
      <c r="BB2" s="166">
        <f>入力フォーム!E80</f>
        <v>0</v>
      </c>
      <c r="BC2" s="637">
        <f>IF(別表１!$AO$1=リスト等!$AD$4,IF(別表１!$S$63="","なし",別表１!$S$63),0)</f>
        <v>0</v>
      </c>
      <c r="BD2" s="637">
        <f>IF(別表１!$AO$1=リスト等!$AD$4,IF(別表１!$S$65="","なし",別表１!$S$65),0)</f>
        <v>0</v>
      </c>
      <c r="BE2" s="637">
        <f>IF(別表１!$AO$1=リスト等!$AD$4,IF(別表１!$S$67="","なし",別表１!$S$67),0)</f>
        <v>0</v>
      </c>
      <c r="BF2" s="637">
        <f>IF(OR(入力フォーム!$A$38=TRUE,入力フォーム!$A$45=TRUE),IF(別表２!$S$61="","なし",別表２!$S$61),0)</f>
        <v>0</v>
      </c>
      <c r="BG2" s="637">
        <f>IF(OR(入力フォーム!$A$38=TRUE,入力フォーム!$A$45=TRUE),IF(別表２!$S$63="","なし",別表２!$S$63),0)</f>
        <v>0</v>
      </c>
      <c r="BH2" s="637">
        <f>IF(OR(入力フォーム!$A$38=TRUE,入力フォーム!$A$45=TRUE),IF(別表２!$S$65="","なし",別表２!$S$65),0)</f>
        <v>0</v>
      </c>
      <c r="BI2" s="637">
        <f>IF(別表3!$AO$1=リスト等!$AD$4,IF(別表3!$S$63="","なし",別表3!$S$63),0)</f>
        <v>0</v>
      </c>
      <c r="BJ2" s="637">
        <f>IF(別表3!$AO$1=リスト等!$AD$4,IF(別表3!$S$65="","なし",別表3!$S$65),0)</f>
        <v>0</v>
      </c>
      <c r="BK2" s="637">
        <f>IF(別表3!$AO$1=リスト等!$AD$4,IF(別表3!$S$67="","なし",別表3!$S$67),0)</f>
        <v>0</v>
      </c>
      <c r="BL2" s="636">
        <f>BC2+BF2+BI2</f>
        <v>0</v>
      </c>
      <c r="BM2" s="636">
        <f>BD2+BG2+BJ2</f>
        <v>0</v>
      </c>
      <c r="BN2" s="636">
        <f>BE2+BH2+BK2</f>
        <v>0</v>
      </c>
      <c r="BO2" s="636" t="b">
        <f>IF(別表１!$AO$1=リスト等!$AD$4,別表１!$AH$30)</f>
        <v>0</v>
      </c>
      <c r="BP2" s="636" t="b">
        <f>IF(別表１!$AO$1=リスト等!$AD$4,別表１!$AI$30)</f>
        <v>0</v>
      </c>
      <c r="BQ2" s="636" t="b">
        <f>IF(別表１!$AO$1=リスト等!$AD$4,別表１!$AJ$30)</f>
        <v>0</v>
      </c>
      <c r="BR2" s="636" t="str">
        <f>IF(AND(別表１!$AO$1=リスト等!$AD$4,別表１!$AI$30=TRUE),別表１!$S$31,"")</f>
        <v/>
      </c>
      <c r="BS2" s="636" t="b">
        <f>IF(別表１!$AO$1=リスト等!$AD$4,別表１!$AH$31)</f>
        <v>0</v>
      </c>
      <c r="BT2" s="636" t="b">
        <f>IF(別表１!$AO$1=リスト等!$AD$4,別表１!$AH$32)</f>
        <v>0</v>
      </c>
      <c r="BU2" s="636" t="b">
        <f>IF(別表１!$AO$1=リスト等!$AD$4,別表１!$AI$32)</f>
        <v>0</v>
      </c>
      <c r="BV2" s="636" t="b">
        <f>IF(別表１!$AO$1=リスト等!$AD$4,別表１!$AJ$32)</f>
        <v>0</v>
      </c>
      <c r="BW2" s="636" t="b">
        <f>IF(別表２!$AO$1=リスト等!$AD$4,別表２!$AH$28)</f>
        <v>0</v>
      </c>
      <c r="BX2" s="636" t="b">
        <f>IF(別表２!$AO$1=リスト等!$AD$4,別表２!$AI$28)</f>
        <v>0</v>
      </c>
      <c r="BY2" s="636" t="b">
        <f>IF(別表２!$AO$1=リスト等!$AD$4,別表２!$AJ$28)</f>
        <v>0</v>
      </c>
      <c r="BZ2" s="636" t="str">
        <f>IF(AND(別表２!$AO$1=リスト等!$AD$4,別表２!$AI$28=TRUE),別表２!$S$29,"")</f>
        <v/>
      </c>
      <c r="CA2" s="636" t="b">
        <f>IF(別表２!$AO$1=リスト等!$AD$4,別表２!$AH$29)</f>
        <v>0</v>
      </c>
      <c r="CB2" s="636" t="b">
        <f>IF(別表２!$AO$1=リスト等!$AD$4,別表２!$AH$30)</f>
        <v>0</v>
      </c>
      <c r="CC2" s="636" t="b">
        <f>IF(別表２!$AO$1=リスト等!$AD$4,別表２!$AI$30)</f>
        <v>0</v>
      </c>
      <c r="CD2" s="636" t="b">
        <f>IF(別表２!$AO$1=リスト等!$AD$4,別表２!$AJ$30)</f>
        <v>0</v>
      </c>
      <c r="CE2" s="636" t="b">
        <f>IF(別表3!$AO$1=リスト等!$AD$4,別表3!$AH$30)</f>
        <v>0</v>
      </c>
      <c r="CF2" s="636" t="b">
        <f>IF(別表3!$AO$1=リスト等!$AD$4,別表3!$AI$30)</f>
        <v>0</v>
      </c>
      <c r="CG2" s="636" t="b">
        <f>IF(別表3!$AO$1=リスト等!$AD$4,別表3!$AJ$30)</f>
        <v>0</v>
      </c>
      <c r="CH2" s="636" t="str">
        <f>IF(AND(別表3!$AO$1=リスト等!$AD$4,別表3!$AI$30=TRUE),別表3!$S$31,"")</f>
        <v/>
      </c>
      <c r="CI2" s="636" t="b">
        <f>IF(別表3!$AO$1=リスト等!$AD$4,別表3!$AH$31)</f>
        <v>0</v>
      </c>
      <c r="CJ2" s="636" t="b">
        <f>IF(別表3!$AO$1=リスト等!$AD$4,別表3!$AH$32)</f>
        <v>0</v>
      </c>
      <c r="CK2" s="636" t="b">
        <f>IF(別表3!$AO$1=リスト等!$AD$4,別表3!$AI$32)</f>
        <v>0</v>
      </c>
      <c r="CL2" s="636" t="b">
        <f>IF(別表3!$AO$1=リスト等!$AD$4,別表3!$AJ$32)</f>
        <v>0</v>
      </c>
      <c r="CM2" s="636" t="str">
        <f>IF(COUNTIFS($BO$1:$CL$1,"*"&amp;CM1,$BO$2:$CL$2,TRUE)&gt;0,"飛散性","")</f>
        <v/>
      </c>
      <c r="CN2" s="636" t="str">
        <f>IF(COUNTIFS($BO$1:$CL$1,"*"&amp;CN1,$BO$2:$CL$2,TRUE)&gt;0,"非飛散性","")</f>
        <v/>
      </c>
      <c r="CO2" s="636" t="str">
        <f>IF(COUNTIFS($BO$1:$CL$1,"*"&amp;CO1,$BO$2:$CL$2,TRUE)&gt;0,"その他","")</f>
        <v/>
      </c>
      <c r="CP2" s="636">
        <f>SUMIF($BO$1:$CL$1,"*面積",BO2:CL2)</f>
        <v>0</v>
      </c>
      <c r="CQ2" s="636" t="str">
        <f>IF(COUNTIFS($BO$1:$CL$1,"*"&amp;CQ1,$BO$2:$CL$2,TRUE)&gt;0,"報告済","報告予定")</f>
        <v>報告予定</v>
      </c>
      <c r="CR2" s="636" t="str">
        <f>IF(COUNTIFS($BO$1:$CL$1,"*"&amp;CR1,$BO$2:$CL$2,TRUE)&gt;0,"届出済","")</f>
        <v/>
      </c>
      <c r="CS2" s="636" t="str">
        <f>IF($CR$2="",IF(COUNTIFS($BO$1:$CL$1,"*"&amp;CS1,$BO$2:$CL$2,TRUE)&gt;0,"届出予定",""),"")</f>
        <v/>
      </c>
      <c r="CT2" s="636" t="str">
        <f>IF(AND($CR$2="",$CS$2=""),"届出対象外","")</f>
        <v>届出対象外</v>
      </c>
    </row>
    <row r="3" spans="1:98">
      <c r="AN3" s="145" t="str">
        <f>SUBSTITUTE(様式第二号!$O$9,"　","")</f>
        <v>-</v>
      </c>
      <c r="AP3" s="145" t="str">
        <f>SUBSTITUTE(様式第二号!$X$9,"　","")</f>
        <v xml:space="preserve"> - -</v>
      </c>
    </row>
    <row r="4" spans="1:98" s="141" customFormat="1">
      <c r="C4" s="141" t="s">
        <v>781</v>
      </c>
      <c r="D4" s="141" t="s">
        <v>782</v>
      </c>
      <c r="E4" s="141" t="s">
        <v>922</v>
      </c>
      <c r="F4" s="141" t="s">
        <v>923</v>
      </c>
      <c r="G4" s="141" t="s">
        <v>786</v>
      </c>
      <c r="H4" s="141" t="s">
        <v>787</v>
      </c>
      <c r="I4" s="141" t="s">
        <v>788</v>
      </c>
      <c r="J4" s="141" t="s">
        <v>789</v>
      </c>
      <c r="K4" s="141" t="s">
        <v>790</v>
      </c>
      <c r="L4" s="141" t="s">
        <v>791</v>
      </c>
      <c r="M4" s="141" t="s">
        <v>792</v>
      </c>
      <c r="N4" s="141" t="s">
        <v>793</v>
      </c>
      <c r="O4" s="141" t="s">
        <v>794</v>
      </c>
      <c r="P4" s="141" t="s">
        <v>795</v>
      </c>
      <c r="Q4" s="141" t="s">
        <v>800</v>
      </c>
      <c r="R4" s="141" t="s">
        <v>801</v>
      </c>
      <c r="S4" s="141" t="s">
        <v>821</v>
      </c>
      <c r="T4" s="141" t="s">
        <v>822</v>
      </c>
      <c r="U4" s="141" t="s">
        <v>823</v>
      </c>
      <c r="V4" s="141" t="s">
        <v>824</v>
      </c>
      <c r="W4" s="141" t="s">
        <v>825</v>
      </c>
      <c r="X4" s="141" t="s">
        <v>826</v>
      </c>
      <c r="Y4" s="141" t="s">
        <v>827</v>
      </c>
      <c r="Z4" s="141" t="s">
        <v>830</v>
      </c>
      <c r="AA4" s="141" t="s">
        <v>831</v>
      </c>
      <c r="AB4" s="141" t="s">
        <v>832</v>
      </c>
      <c r="AC4" s="141" t="s">
        <v>839</v>
      </c>
      <c r="AD4" s="141" t="s">
        <v>833</v>
      </c>
      <c r="AE4" s="141" t="s">
        <v>834</v>
      </c>
      <c r="AF4" s="141" t="s">
        <v>835</v>
      </c>
      <c r="AG4" s="141" t="s">
        <v>836</v>
      </c>
      <c r="AH4" s="141" t="s">
        <v>837</v>
      </c>
      <c r="AI4" s="141" t="s">
        <v>838</v>
      </c>
      <c r="AJ4" s="141" t="s">
        <v>813</v>
      </c>
      <c r="AK4" s="141" t="s">
        <v>782</v>
      </c>
      <c r="AL4" s="141" t="s">
        <v>925</v>
      </c>
      <c r="AM4" s="141" t="s">
        <v>923</v>
      </c>
      <c r="AN4" s="141" t="s">
        <v>786</v>
      </c>
      <c r="AO4" s="141" t="s">
        <v>787</v>
      </c>
      <c r="AP4" s="141" t="s">
        <v>788</v>
      </c>
      <c r="AQ4" s="141" t="s">
        <v>820</v>
      </c>
      <c r="AR4" s="141" t="s">
        <v>823</v>
      </c>
      <c r="AS4" s="141" t="s">
        <v>824</v>
      </c>
      <c r="AT4" s="141" t="s">
        <v>825</v>
      </c>
      <c r="AU4" s="141" t="s">
        <v>826</v>
      </c>
      <c r="AV4" s="141" t="s">
        <v>840</v>
      </c>
      <c r="AW4" s="141" t="s">
        <v>827</v>
      </c>
      <c r="AX4" s="141" t="s">
        <v>828</v>
      </c>
      <c r="AY4" s="141" t="s">
        <v>829</v>
      </c>
    </row>
    <row r="5" spans="1:98">
      <c r="E5" s="142"/>
      <c r="F5" s="142"/>
      <c r="AL5" s="142"/>
      <c r="AM5" s="142"/>
    </row>
  </sheetData>
  <sheetProtection selectLockedCells="1" selectUnlockedCells="1"/>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6610-3A1B-4A3B-A6AE-0CB319A62563}">
  <sheetPr codeName="Sheet10">
    <tabColor rgb="FF00B0F0"/>
  </sheetPr>
  <dimension ref="B1:Q25"/>
  <sheetViews>
    <sheetView showGridLines="0" showRowColHeaders="0" zoomScaleNormal="100" zoomScaleSheetLayoutView="100" workbookViewId="0">
      <selection activeCell="Q2" sqref="Q2:Q4"/>
    </sheetView>
  </sheetViews>
  <sheetFormatPr defaultRowHeight="13.5"/>
  <cols>
    <col min="1" max="1" width="1.625" customWidth="1"/>
    <col min="2" max="15" width="9.875" customWidth="1"/>
    <col min="16" max="16" width="1.625" customWidth="1"/>
    <col min="17" max="17" width="20.625" customWidth="1"/>
  </cols>
  <sheetData>
    <row r="1" spans="2:17" ht="14.25" thickBot="1">
      <c r="Q1" s="565"/>
    </row>
    <row r="2" spans="2:17">
      <c r="B2" s="140" t="s">
        <v>860</v>
      </c>
      <c r="I2" s="140" t="s">
        <v>859</v>
      </c>
      <c r="Q2" s="715" t="s">
        <v>641</v>
      </c>
    </row>
    <row r="3" spans="2:17">
      <c r="Q3" s="716"/>
    </row>
    <row r="4" spans="2:17" ht="14.25" thickBot="1">
      <c r="Q4" s="717"/>
    </row>
    <row r="9" spans="2:17" ht="13.5" customHeight="1"/>
    <row r="25" spans="2:2">
      <c r="B25" s="140"/>
    </row>
  </sheetData>
  <sheetProtection sheet="1" objects="1" scenarios="1"/>
  <mergeCells count="1">
    <mergeCell ref="Q2:Q4"/>
  </mergeCells>
  <phoneticPr fontId="4"/>
  <hyperlinks>
    <hyperlink ref="Q2:Q4" location="入力フォーム!E24" display="入力フォームへ戻る" xr:uid="{307C8BC0-27C3-415E-B642-E767F640530F}"/>
  </hyperlinks>
  <printOptions horizontalCentered="1"/>
  <pageMargins left="0.39370078740157483" right="0.39370078740157483" top="0.59055118110236227"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39E-50A0-45E5-A897-E4B431F330AD}">
  <sheetPr codeName="Sheet2">
    <tabColor rgb="FF00B0F0"/>
    <pageSetUpPr autoPageBreaks="0"/>
  </sheetPr>
  <dimension ref="A1:L106"/>
  <sheetViews>
    <sheetView showGridLines="0" view="pageBreakPreview" zoomScaleNormal="100" zoomScaleSheetLayoutView="100" workbookViewId="0">
      <pane xSplit="8" ySplit="2" topLeftCell="J3" activePane="bottomRight" state="frozen"/>
      <selection pane="topRight" activeCell="I1" sqref="I1"/>
      <selection pane="bottomLeft" activeCell="A3" sqref="A3"/>
      <selection pane="bottomRight" activeCell="E8" sqref="E8:G8"/>
    </sheetView>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61" hidden="1" customWidth="1"/>
    <col min="10" max="10" width="40.625" style="43" customWidth="1"/>
    <col min="11" max="11" width="10.625" style="43" hidden="1" customWidth="1"/>
    <col min="12" max="12" width="9" style="43" hidden="1" customWidth="1"/>
    <col min="13" max="16384" width="9" style="43"/>
  </cols>
  <sheetData>
    <row r="1" spans="1:11" ht="15" customHeight="1">
      <c r="A1" s="56" t="s">
        <v>27</v>
      </c>
      <c r="B1" s="57"/>
      <c r="C1" s="57"/>
      <c r="D1" s="57"/>
      <c r="E1" s="57"/>
      <c r="F1" s="57"/>
      <c r="G1" s="58" t="s">
        <v>904</v>
      </c>
      <c r="J1" s="775" t="str">
        <f ca="1">IF(COUNTA($H$3:$H$103)-COUNTIFS($H$3:$H$103,"",$H$3:$H$103,"&lt;&gt;")&gt;0,"　入力エラーあり　","")</f>
        <v/>
      </c>
    </row>
    <row r="2" spans="1:11" ht="15" customHeight="1">
      <c r="A2" s="57" t="s">
        <v>902</v>
      </c>
      <c r="B2" s="57"/>
      <c r="C2" s="59"/>
      <c r="D2" s="59"/>
      <c r="E2" s="57"/>
      <c r="F2" s="57"/>
      <c r="G2" s="659" t="str">
        <f ca="1">"CODENo."&amp;TEXT(LEFT($I$104,4)*RIGHT($I$104,4),"00000000")</f>
        <v>CODENo.16737875</v>
      </c>
      <c r="J2" s="775"/>
      <c r="K2" s="44"/>
    </row>
    <row r="3" spans="1:11" ht="15" customHeight="1">
      <c r="A3" s="57"/>
      <c r="B3" s="60">
        <v>1</v>
      </c>
      <c r="C3" s="61" t="s">
        <v>640</v>
      </c>
      <c r="D3" s="62"/>
      <c r="E3" s="776">
        <f ca="1">TODAY()</f>
        <v>45817</v>
      </c>
      <c r="F3" s="777"/>
      <c r="G3" s="778"/>
      <c r="H3" s="128" t="str">
        <f ca="1">IF($E3="","←未入力",IF(E3&lt;TODAY(),"日付を本日以降としてください",""))</f>
        <v/>
      </c>
      <c r="I3" s="563">
        <f ca="1">IFERROR(E3,0.01)</f>
        <v>45817</v>
      </c>
    </row>
    <row r="4" spans="1:11" ht="15" customHeight="1">
      <c r="A4" s="57"/>
      <c r="B4" s="63"/>
      <c r="C4" s="64"/>
      <c r="D4" s="65"/>
      <c r="E4" s="45"/>
      <c r="F4" s="45"/>
      <c r="G4" s="45"/>
      <c r="H4" s="129"/>
      <c r="I4" s="563"/>
    </row>
    <row r="5" spans="1:11" ht="15" customHeight="1">
      <c r="A5" s="57" t="s">
        <v>228</v>
      </c>
      <c r="B5" s="57"/>
      <c r="C5" s="57"/>
      <c r="D5" s="57"/>
      <c r="E5" s="57"/>
      <c r="F5" s="57"/>
      <c r="G5" s="57"/>
      <c r="H5" s="130"/>
      <c r="I5" s="563"/>
    </row>
    <row r="6" spans="1:11" ht="15" customHeight="1">
      <c r="A6" s="57"/>
      <c r="B6" s="60">
        <v>1</v>
      </c>
      <c r="C6" s="61" t="s">
        <v>638</v>
      </c>
      <c r="D6" s="62"/>
      <c r="E6" s="741" t="s">
        <v>770</v>
      </c>
      <c r="F6" s="742"/>
      <c r="G6" s="743"/>
      <c r="H6" s="131"/>
      <c r="I6" s="563">
        <f>IFERROR(CODE(MID(E6,ROUND(LEN(E6)/2,0),1)),0.01)</f>
        <v>15442</v>
      </c>
      <c r="J6" s="612"/>
      <c r="K6" s="46"/>
    </row>
    <row r="7" spans="1:11" ht="15" customHeight="1">
      <c r="A7" s="57"/>
      <c r="B7" s="60">
        <v>2</v>
      </c>
      <c r="C7" s="61" t="s">
        <v>639</v>
      </c>
      <c r="D7" s="62"/>
      <c r="E7" s="741" t="str">
        <f>ASC(PHONETIC(E6))</f>
        <v>ｶﾌﾞｼｷｶﾞｲｼｬ○○ｺｳｷﾞｮｳ</v>
      </c>
      <c r="F7" s="742"/>
      <c r="G7" s="743"/>
      <c r="H7" s="131"/>
      <c r="I7" s="563">
        <f t="shared" ref="I7:I9" si="0">IFERROR(CODE(MID(E7,ROUND(LEN(E7)/2,0),1)),0.01)</f>
        <v>188</v>
      </c>
      <c r="J7" s="612"/>
      <c r="K7" s="127"/>
    </row>
    <row r="8" spans="1:11" ht="15" customHeight="1">
      <c r="A8" s="57"/>
      <c r="B8" s="60">
        <v>3</v>
      </c>
      <c r="C8" s="61" t="str">
        <f>IF($E$6&lt;&gt;"","代表者の肩書及び氏名","氏名")</f>
        <v>代表者の肩書及び氏名</v>
      </c>
      <c r="D8" s="62"/>
      <c r="E8" s="741" t="s">
        <v>771</v>
      </c>
      <c r="F8" s="742"/>
      <c r="G8" s="743"/>
      <c r="H8" s="128" t="str">
        <f t="shared" ref="H8:H26" si="1">IF($E8="","←未入力","")</f>
        <v/>
      </c>
      <c r="I8" s="563">
        <f t="shared" si="0"/>
        <v>8481</v>
      </c>
      <c r="J8" s="612"/>
      <c r="K8" s="49"/>
    </row>
    <row r="9" spans="1:11" ht="15" customHeight="1">
      <c r="A9" s="64"/>
      <c r="B9" s="60">
        <v>4</v>
      </c>
      <c r="C9" s="61" t="str">
        <f>IF($E$6&lt;&gt;"","代表者の肩書及び氏名のﾌﾘｶﾞﾅ","氏名のﾌﾘｶﾞﾅ")</f>
        <v>代表者の肩書及び氏名のﾌﾘｶﾞﾅ</v>
      </c>
      <c r="D9" s="62"/>
      <c r="E9" s="741" t="str">
        <f>ASC(PHONETIC(E8))</f>
        <v>ﾀﾞｲﾋｮｳﾄﾘｼﾏﾘﾔｸ ○○ ○○</v>
      </c>
      <c r="F9" s="742"/>
      <c r="G9" s="743"/>
      <c r="H9" s="132" t="str">
        <f t="shared" si="1"/>
        <v/>
      </c>
      <c r="I9" s="563">
        <f t="shared" si="0"/>
        <v>207</v>
      </c>
      <c r="J9" s="612"/>
    </row>
    <row r="10" spans="1:11" ht="15" customHeight="1">
      <c r="A10" s="64"/>
      <c r="B10" s="66">
        <v>5</v>
      </c>
      <c r="C10" s="67" t="s">
        <v>229</v>
      </c>
      <c r="D10" s="67"/>
      <c r="E10" s="656"/>
      <c r="F10" s="656"/>
      <c r="G10" s="657"/>
      <c r="H10" s="130"/>
      <c r="I10" s="563"/>
      <c r="J10" s="612"/>
    </row>
    <row r="11" spans="1:11" ht="15" customHeight="1">
      <c r="A11" s="64"/>
      <c r="B11" s="69"/>
      <c r="C11" s="70" t="s">
        <v>28</v>
      </c>
      <c r="D11" s="71"/>
      <c r="E11" s="741" t="s">
        <v>772</v>
      </c>
      <c r="F11" s="742"/>
      <c r="G11" s="743"/>
      <c r="H11" s="132" t="str">
        <f t="shared" si="1"/>
        <v/>
      </c>
      <c r="I11" s="564">
        <f>IFERROR(VALUE(RIGHT(E11,6)),0.01)</f>
        <v>308201</v>
      </c>
      <c r="J11" s="612"/>
    </row>
    <row r="12" spans="1:11" ht="15" customHeight="1">
      <c r="A12" s="64"/>
      <c r="B12" s="69"/>
      <c r="C12" s="70" t="s">
        <v>21</v>
      </c>
      <c r="D12" s="72"/>
      <c r="E12" s="741" t="s">
        <v>773</v>
      </c>
      <c r="F12" s="742"/>
      <c r="G12" s="743"/>
      <c r="H12" s="132" t="str">
        <f t="shared" si="1"/>
        <v/>
      </c>
      <c r="I12" s="563">
        <f>IFERROR(CODE(MID(E12,ROUND(LEN(E12)/2,0),1)),0.01)</f>
        <v>18231</v>
      </c>
      <c r="J12" s="612"/>
    </row>
    <row r="13" spans="1:11" ht="15" customHeight="1">
      <c r="A13" s="64"/>
      <c r="B13" s="73"/>
      <c r="C13" s="70" t="s">
        <v>29</v>
      </c>
      <c r="D13" s="71"/>
      <c r="E13" s="757" t="s">
        <v>977</v>
      </c>
      <c r="F13" s="758"/>
      <c r="G13" s="759"/>
      <c r="H13" s="132" t="str">
        <f>IF($E13="","←未入力",IF(LEN(E13)=IF(IFERROR(MATCH(LEFT(E13,3),リスト等!$A$3:$A$6,0),0)&gt;0,11,10),"","※電話番号を見直してください。"))</f>
        <v/>
      </c>
      <c r="I13" s="564">
        <f t="shared" ref="I13" si="2">IFERROR(VALUE(RIGHT(E13,6)),0.01)</f>
        <v>0.01</v>
      </c>
      <c r="J13" s="612"/>
    </row>
    <row r="14" spans="1:11" ht="15" customHeight="1">
      <c r="A14" s="64"/>
      <c r="B14" s="66">
        <v>6</v>
      </c>
      <c r="C14" s="67" t="s">
        <v>237</v>
      </c>
      <c r="D14" s="74"/>
      <c r="E14" s="656"/>
      <c r="F14" s="656"/>
      <c r="G14" s="658"/>
      <c r="H14" s="133"/>
      <c r="I14" s="563"/>
      <c r="J14" s="789"/>
      <c r="K14" s="607"/>
    </row>
    <row r="15" spans="1:11" ht="15" customHeight="1">
      <c r="A15" s="64"/>
      <c r="B15" s="601"/>
      <c r="C15" s="70" t="s">
        <v>28</v>
      </c>
      <c r="D15" s="71"/>
      <c r="E15" s="790" t="s">
        <v>774</v>
      </c>
      <c r="F15" s="791"/>
      <c r="G15" s="792"/>
      <c r="H15" s="132" t="str">
        <f>IF($A$16=FALSE,"",IF($E15="","←未入力",""))</f>
        <v/>
      </c>
      <c r="I15" s="564">
        <f>IFERROR(IF($A$16=FALSE,0.01,VALUE(RIGHT(E15,6))),0.01)</f>
        <v>590034</v>
      </c>
      <c r="J15" s="789"/>
      <c r="K15" s="607"/>
    </row>
    <row r="16" spans="1:11" ht="15" customHeight="1">
      <c r="A16" s="623" t="b">
        <v>1</v>
      </c>
      <c r="B16" s="69"/>
      <c r="C16" s="70" t="s">
        <v>21</v>
      </c>
      <c r="D16" s="72"/>
      <c r="E16" s="741" t="s">
        <v>978</v>
      </c>
      <c r="F16" s="793"/>
      <c r="G16" s="794"/>
      <c r="H16" s="132" t="str">
        <f>IF($A$16=FALSE,"",IF($E16="","←未入力",""))</f>
        <v/>
      </c>
      <c r="I16" s="563">
        <f>IFERROR(IF($A$16=FALSE,0.01,CODE(MID(E16,ROUND(LEN(E16)/2,0),1))),0.01)</f>
        <v>18030</v>
      </c>
      <c r="J16" s="612"/>
    </row>
    <row r="17" spans="1:11" ht="15" customHeight="1">
      <c r="A17" s="64"/>
      <c r="B17" s="73"/>
      <c r="C17" s="70" t="s">
        <v>29</v>
      </c>
      <c r="D17" s="71"/>
      <c r="E17" s="757" t="s">
        <v>979</v>
      </c>
      <c r="F17" s="758"/>
      <c r="G17" s="759"/>
      <c r="H17" s="132" t="str">
        <f>IF($A$16=FALSE,"",IF($E17="","←未入力",""))</f>
        <v/>
      </c>
      <c r="I17" s="564">
        <f>IFERROR(IF($A$16=FALSE,0.01,VALUE(RIGHT(E17,6))),0.01)</f>
        <v>0.01</v>
      </c>
    </row>
    <row r="18" spans="1:11" s="51" customFormat="1" ht="15" customHeight="1">
      <c r="A18" s="76"/>
      <c r="B18" s="76"/>
      <c r="C18" s="76"/>
      <c r="D18" s="76"/>
      <c r="E18" s="77"/>
      <c r="F18" s="78"/>
      <c r="G18" s="79"/>
      <c r="H18" s="134"/>
      <c r="I18" s="563"/>
      <c r="J18" s="52"/>
      <c r="K18" s="52"/>
    </row>
    <row r="19" spans="1:11" ht="15" customHeight="1">
      <c r="A19" s="64" t="s">
        <v>43</v>
      </c>
      <c r="B19" s="57"/>
      <c r="C19" s="57"/>
      <c r="D19" s="57"/>
      <c r="E19" s="57"/>
      <c r="F19" s="57"/>
      <c r="G19" s="64"/>
      <c r="H19" s="135"/>
      <c r="I19" s="563"/>
      <c r="J19" s="53"/>
      <c r="K19" s="53"/>
    </row>
    <row r="20" spans="1:11" ht="15" customHeight="1">
      <c r="A20" s="64"/>
      <c r="B20" s="60">
        <v>1</v>
      </c>
      <c r="C20" s="61" t="s">
        <v>30</v>
      </c>
      <c r="D20" s="61"/>
      <c r="E20" s="735" t="s">
        <v>913</v>
      </c>
      <c r="F20" s="736"/>
      <c r="G20" s="737"/>
      <c r="H20" s="132" t="str">
        <f t="shared" si="1"/>
        <v/>
      </c>
      <c r="I20" s="563">
        <f>IFERROR(CODE(MID(E20,ROUND(LEN(E20)/2,0),1)),0.01)</f>
        <v>12914</v>
      </c>
      <c r="J20" s="44"/>
      <c r="K20" s="44"/>
    </row>
    <row r="21" spans="1:11" ht="15" customHeight="1">
      <c r="A21" s="64"/>
      <c r="B21" s="66">
        <v>2</v>
      </c>
      <c r="C21" s="68" t="s">
        <v>31</v>
      </c>
      <c r="D21" s="80" t="s">
        <v>650</v>
      </c>
      <c r="E21" s="735" t="s">
        <v>914</v>
      </c>
      <c r="F21" s="736"/>
      <c r="G21" s="737"/>
      <c r="H21" s="132" t="str">
        <f t="shared" si="1"/>
        <v/>
      </c>
      <c r="I21" s="563">
        <f t="shared" ref="I21:I22" si="3">IFERROR(CODE(MID(E21,ROUND(LEN(E21)/2,0),1)),0.01)</f>
        <v>49</v>
      </c>
      <c r="J21" s="44"/>
      <c r="K21" s="44"/>
    </row>
    <row r="22" spans="1:11" ht="15" customHeight="1" thickBot="1">
      <c r="A22" s="64"/>
      <c r="B22" s="81"/>
      <c r="C22" s="82"/>
      <c r="D22" s="80" t="s">
        <v>651</v>
      </c>
      <c r="E22" s="760" t="s">
        <v>915</v>
      </c>
      <c r="F22" s="761"/>
      <c r="G22" s="762"/>
      <c r="H22" s="132" t="str">
        <f>IF($E22="","←未入力","")</f>
        <v/>
      </c>
      <c r="I22" s="563">
        <f t="shared" si="3"/>
        <v>17274</v>
      </c>
      <c r="J22" s="44"/>
      <c r="K22" s="44"/>
    </row>
    <row r="23" spans="1:11" ht="15" customHeight="1">
      <c r="A23" s="64"/>
      <c r="B23" s="81"/>
      <c r="C23" s="57"/>
      <c r="D23" s="83"/>
      <c r="E23" s="763" t="str">
        <f>IF($E$22="","",HYPERLINK("https://www.mapnavi.city.osaka.lg.jp/osakacity/AddressSearch?mid=61&amp;ac=27100&amp;skw="&amp;"大阪市"&amp;$E$22&amp;"&amp;skwt=0","マ ッ プ ナ ビ  お お さ か
（２ 工事の場所） を 開く"))</f>
        <v>マ ッ プ ナ ビ  お お さ か
（２ 工事の場所） を 開く</v>
      </c>
      <c r="F23" s="764"/>
      <c r="G23" s="765"/>
      <c r="H23" s="136"/>
      <c r="I23" s="563"/>
      <c r="J23" s="44"/>
      <c r="K23" s="44"/>
    </row>
    <row r="24" spans="1:11" ht="15" customHeight="1">
      <c r="A24" s="64"/>
      <c r="B24" s="81"/>
      <c r="C24" s="83"/>
      <c r="D24" s="83"/>
      <c r="E24" s="766"/>
      <c r="F24" s="767"/>
      <c r="G24" s="768"/>
      <c r="H24" s="130"/>
      <c r="I24" s="563"/>
      <c r="J24" s="44"/>
      <c r="K24" s="44"/>
    </row>
    <row r="25" spans="1:11" ht="15" customHeight="1" thickBot="1">
      <c r="A25" s="64"/>
      <c r="B25" s="84"/>
      <c r="C25" s="85"/>
      <c r="D25" s="86"/>
      <c r="E25" s="769"/>
      <c r="F25" s="770"/>
      <c r="G25" s="771"/>
      <c r="H25" s="135"/>
      <c r="I25" s="563"/>
      <c r="J25" s="44"/>
      <c r="K25" s="44"/>
    </row>
    <row r="26" spans="1:11" ht="15" customHeight="1">
      <c r="A26" s="64"/>
      <c r="B26" s="66">
        <v>3</v>
      </c>
      <c r="C26" s="744" t="s">
        <v>654</v>
      </c>
      <c r="D26" s="745"/>
      <c r="E26" s="750" t="s">
        <v>916</v>
      </c>
      <c r="F26" s="751"/>
      <c r="G26" s="752"/>
      <c r="H26" s="795" t="str">
        <f t="shared" si="1"/>
        <v/>
      </c>
      <c r="I26" s="563">
        <f t="shared" ref="I26" si="4">IFERROR(CODE(MID(E26,ROUND(LEN(E26)/2,0),1)),0.01)</f>
        <v>109</v>
      </c>
      <c r="J26" s="798" t="s">
        <v>656</v>
      </c>
      <c r="K26" s="167"/>
    </row>
    <row r="27" spans="1:11" ht="15" customHeight="1">
      <c r="A27" s="64"/>
      <c r="B27" s="81"/>
      <c r="C27" s="746"/>
      <c r="D27" s="747"/>
      <c r="E27" s="753"/>
      <c r="F27" s="751"/>
      <c r="G27" s="752"/>
      <c r="H27" s="796"/>
      <c r="I27" s="563"/>
      <c r="J27" s="799"/>
      <c r="K27" s="168"/>
    </row>
    <row r="28" spans="1:11" ht="15" customHeight="1" thickBot="1">
      <c r="A28" s="64"/>
      <c r="B28" s="84"/>
      <c r="C28" s="748"/>
      <c r="D28" s="749"/>
      <c r="E28" s="754"/>
      <c r="F28" s="755"/>
      <c r="G28" s="756"/>
      <c r="H28" s="797"/>
      <c r="I28" s="563"/>
      <c r="J28" s="800"/>
      <c r="K28" s="168"/>
    </row>
    <row r="29" spans="1:11" ht="15" customHeight="1">
      <c r="A29" s="64"/>
      <c r="B29" s="66">
        <v>4</v>
      </c>
      <c r="C29" s="67" t="s">
        <v>32</v>
      </c>
      <c r="D29" s="67"/>
      <c r="E29" s="801" t="str">
        <f>IF(COUNTIF($A$29:$A$52,TRUE)=0,"※該当する工事の種類の□にチェックください。
（複数選択可）","")</f>
        <v/>
      </c>
      <c r="F29" s="801"/>
      <c r="G29" s="802"/>
      <c r="H29" s="722" t="str">
        <f>IF($E29&lt;&gt;"","←未選択","")</f>
        <v/>
      </c>
      <c r="I29" s="563"/>
      <c r="J29" s="44"/>
      <c r="K29" s="44"/>
    </row>
    <row r="30" spans="1:11" ht="15" customHeight="1">
      <c r="A30" s="64"/>
      <c r="B30" s="69" t="s">
        <v>764</v>
      </c>
      <c r="C30" s="64"/>
      <c r="D30" s="85"/>
      <c r="E30" s="803"/>
      <c r="F30" s="803"/>
      <c r="G30" s="804"/>
      <c r="H30" s="723" t="str">
        <f t="shared" ref="H30" si="5">IF($G30&lt;&gt;"","←未入力","")</f>
        <v/>
      </c>
      <c r="I30" s="563"/>
      <c r="J30" s="44"/>
      <c r="K30" s="44"/>
    </row>
    <row r="31" spans="1:11" ht="15" customHeight="1">
      <c r="A31" s="64"/>
      <c r="B31" s="158"/>
      <c r="C31" s="70" t="s">
        <v>22</v>
      </c>
      <c r="D31" s="71"/>
      <c r="E31" s="741" t="s">
        <v>917</v>
      </c>
      <c r="F31" s="742"/>
      <c r="G31" s="743"/>
      <c r="H31" s="132" t="str">
        <f>IF($A$33=FALSE,"",IF($E31="","←未入力",""))</f>
        <v/>
      </c>
      <c r="I31" s="563">
        <f>IFERROR(IF($A$33=FALSE,0.01,CODE(MID(E31,ROUND(LEN(E31)/2,0),1))),0.01)</f>
        <v>15675</v>
      </c>
    </row>
    <row r="32" spans="1:11" ht="15" customHeight="1">
      <c r="A32" s="64"/>
      <c r="B32" s="87"/>
      <c r="C32" s="70" t="s">
        <v>52</v>
      </c>
      <c r="D32" s="71"/>
      <c r="E32" s="772" t="s">
        <v>56</v>
      </c>
      <c r="F32" s="773"/>
      <c r="G32" s="774"/>
      <c r="H32" s="132" t="str">
        <f>IF($A$33=FALSE,"",IF($E32="","←未入力",""))</f>
        <v/>
      </c>
      <c r="I32" s="563">
        <f>IFERROR(IF($A$33=FALSE,0.01,CODE(MID(E32,ROUND(LEN(E32)/2,0),1))),0.01)</f>
        <v>19546</v>
      </c>
    </row>
    <row r="33" spans="1:9" ht="15" customHeight="1">
      <c r="A33" s="624" t="b">
        <v>1</v>
      </c>
      <c r="B33" s="87"/>
      <c r="C33" s="88" t="s">
        <v>34</v>
      </c>
      <c r="D33" s="89" t="s">
        <v>35</v>
      </c>
      <c r="E33" s="625">
        <v>3</v>
      </c>
      <c r="F33" s="91" t="s">
        <v>38</v>
      </c>
      <c r="G33" s="92"/>
      <c r="H33" s="132" t="str">
        <f>IF($A$33=FALSE,"",IF($E33="","←未入力",""))</f>
        <v/>
      </c>
      <c r="I33" s="563">
        <f>IF($A$33=FALSE,0.01,E33)</f>
        <v>3</v>
      </c>
    </row>
    <row r="34" spans="1:9" ht="15" customHeight="1">
      <c r="A34" s="64"/>
      <c r="B34" s="87"/>
      <c r="C34" s="93"/>
      <c r="D34" s="89" t="s">
        <v>36</v>
      </c>
      <c r="E34" s="625">
        <v>0</v>
      </c>
      <c r="F34" s="91" t="s">
        <v>38</v>
      </c>
      <c r="G34" s="94"/>
      <c r="H34" s="132" t="str">
        <f>IF($A$33=FALSE,"",IF($E34="","←未入力",""))</f>
        <v/>
      </c>
      <c r="I34" s="563">
        <f>IF($A$33=FALSE,0.01,E34)</f>
        <v>0</v>
      </c>
    </row>
    <row r="35" spans="1:9" ht="15" customHeight="1">
      <c r="A35" s="64"/>
      <c r="B35" s="95"/>
      <c r="C35" s="89" t="s">
        <v>39</v>
      </c>
      <c r="D35" s="89"/>
      <c r="E35" s="626">
        <v>80</v>
      </c>
      <c r="F35" s="97" t="s">
        <v>769</v>
      </c>
      <c r="G35" s="98"/>
      <c r="H35" s="132" t="str">
        <f>IF($A$33=FALSE,"",IF($E35="","←未入力",""))</f>
        <v/>
      </c>
      <c r="I35" s="563">
        <f>IF($A$33=FALSE,0.01,E35)</f>
        <v>80</v>
      </c>
    </row>
    <row r="36" spans="1:9" ht="15" customHeight="1">
      <c r="A36" s="64"/>
      <c r="B36" s="99" t="s">
        <v>765</v>
      </c>
      <c r="C36" s="64"/>
      <c r="D36" s="85"/>
      <c r="E36" s="85"/>
      <c r="F36" s="85"/>
      <c r="G36" s="100"/>
      <c r="H36" s="136"/>
      <c r="I36" s="563"/>
    </row>
    <row r="37" spans="1:9" ht="15" customHeight="1">
      <c r="A37" s="64"/>
      <c r="B37" s="158"/>
      <c r="C37" s="70" t="s">
        <v>865</v>
      </c>
      <c r="D37" s="71"/>
      <c r="E37" s="741" t="s">
        <v>863</v>
      </c>
      <c r="F37" s="742"/>
      <c r="G37" s="743"/>
      <c r="H37" s="132" t="str">
        <f t="shared" ref="H37:H42" si="6">IF($A$39=FALSE,"",IF($E37="","←未入力",""))</f>
        <v/>
      </c>
      <c r="I37" s="563">
        <f>IFERROR(IF($A$39=FALSE,0.01,CODE(MID(E37,ROUND(LEN(E37)/2,0),1))),0.01)</f>
        <v>16183</v>
      </c>
    </row>
    <row r="38" spans="1:9" ht="15" customHeight="1">
      <c r="A38" s="64"/>
      <c r="B38" s="627"/>
      <c r="C38" s="70" t="s">
        <v>22</v>
      </c>
      <c r="D38" s="71"/>
      <c r="E38" s="741" t="s">
        <v>757</v>
      </c>
      <c r="F38" s="742"/>
      <c r="G38" s="743"/>
      <c r="H38" s="132" t="str">
        <f t="shared" si="6"/>
        <v/>
      </c>
      <c r="I38" s="563">
        <f>IFERROR(IF($A$39=FALSE,0.01,CODE(MID(E38,ROUND(LEN(E38)/2,0),1))),0.01)</f>
        <v>19507</v>
      </c>
    </row>
    <row r="39" spans="1:9" ht="15" customHeight="1">
      <c r="A39" s="624" t="b">
        <v>1</v>
      </c>
      <c r="B39" s="69"/>
      <c r="C39" s="70" t="s">
        <v>52</v>
      </c>
      <c r="D39" s="71"/>
      <c r="E39" s="772" t="s">
        <v>59</v>
      </c>
      <c r="F39" s="773"/>
      <c r="G39" s="774"/>
      <c r="H39" s="132" t="str">
        <f t="shared" si="6"/>
        <v/>
      </c>
      <c r="I39" s="563">
        <f>IFERROR(IF($A$39=FALSE,0.01,CODE(MID(E39,ROUND(LEN(E39)/2,0),1))),0.01)</f>
        <v>14716</v>
      </c>
    </row>
    <row r="40" spans="1:9" ht="15" customHeight="1">
      <c r="A40" s="57"/>
      <c r="B40" s="69"/>
      <c r="C40" s="88" t="s">
        <v>34</v>
      </c>
      <c r="D40" s="89" t="s">
        <v>35</v>
      </c>
      <c r="E40" s="625">
        <v>13</v>
      </c>
      <c r="F40" s="91" t="s">
        <v>38</v>
      </c>
      <c r="G40" s="92"/>
      <c r="H40" s="132" t="str">
        <f t="shared" si="6"/>
        <v/>
      </c>
      <c r="I40" s="563">
        <f>IF($A$39=FALSE,0.01,E40)</f>
        <v>13</v>
      </c>
    </row>
    <row r="41" spans="1:9" ht="15" customHeight="1">
      <c r="A41" s="57"/>
      <c r="B41" s="69"/>
      <c r="C41" s="93"/>
      <c r="D41" s="89" t="s">
        <v>36</v>
      </c>
      <c r="E41" s="625">
        <v>14</v>
      </c>
      <c r="F41" s="91" t="s">
        <v>38</v>
      </c>
      <c r="G41" s="94"/>
      <c r="H41" s="132" t="str">
        <f t="shared" si="6"/>
        <v/>
      </c>
      <c r="I41" s="563">
        <f>IF($A$39=FALSE,0.01,E41)</f>
        <v>14</v>
      </c>
    </row>
    <row r="42" spans="1:9" ht="15" customHeight="1">
      <c r="A42" s="57"/>
      <c r="B42" s="73"/>
      <c r="C42" s="89" t="s">
        <v>39</v>
      </c>
      <c r="D42" s="89"/>
      <c r="E42" s="626">
        <v>500</v>
      </c>
      <c r="F42" s="97" t="s">
        <v>769</v>
      </c>
      <c r="G42" s="98"/>
      <c r="H42" s="132" t="str">
        <f t="shared" si="6"/>
        <v/>
      </c>
      <c r="I42" s="563">
        <f>IF($A$39=FALSE,0.01,E42)</f>
        <v>500</v>
      </c>
    </row>
    <row r="43" spans="1:9" ht="15" customHeight="1">
      <c r="A43" s="57"/>
      <c r="B43" s="99" t="s">
        <v>766</v>
      </c>
      <c r="C43" s="64"/>
      <c r="D43" s="85"/>
      <c r="E43" s="85"/>
      <c r="F43" s="85"/>
      <c r="G43" s="100"/>
      <c r="H43" s="137"/>
      <c r="I43" s="563"/>
    </row>
    <row r="44" spans="1:9" ht="15" customHeight="1">
      <c r="A44" s="82"/>
      <c r="B44" s="158"/>
      <c r="C44" s="70" t="s">
        <v>865</v>
      </c>
      <c r="D44" s="71"/>
      <c r="E44" s="735" t="s">
        <v>864</v>
      </c>
      <c r="F44" s="736"/>
      <c r="G44" s="737"/>
      <c r="H44" s="132" t="str">
        <f t="shared" ref="H44:H49" si="7">IF($A$46=FALSE,"",IF($E44="","←未入力",""))</f>
        <v/>
      </c>
      <c r="I44" s="563">
        <f>IFERROR(IF($A$46=FALSE,0.01,CODE(MID(E44,ROUND(LEN(E44)/2,0),1))),0.01)</f>
        <v>8486</v>
      </c>
    </row>
    <row r="45" spans="1:9" ht="15" customHeight="1">
      <c r="A45" s="82"/>
      <c r="B45" s="627"/>
      <c r="C45" s="70" t="s">
        <v>22</v>
      </c>
      <c r="D45" s="71"/>
      <c r="E45" s="735" t="s">
        <v>758</v>
      </c>
      <c r="F45" s="736"/>
      <c r="G45" s="737"/>
      <c r="H45" s="132" t="str">
        <f t="shared" si="7"/>
        <v/>
      </c>
      <c r="I45" s="563">
        <f>IFERROR(IF($A$46=FALSE,0.01,CODE(MID(E45,ROUND(LEN(E45)/2,0),1))),0.01)</f>
        <v>17721</v>
      </c>
    </row>
    <row r="46" spans="1:9" ht="15" customHeight="1">
      <c r="A46" s="628" t="b">
        <v>1</v>
      </c>
      <c r="B46" s="69"/>
      <c r="C46" s="70" t="s">
        <v>52</v>
      </c>
      <c r="D46" s="71"/>
      <c r="E46" s="772" t="s">
        <v>58</v>
      </c>
      <c r="F46" s="773"/>
      <c r="G46" s="774"/>
      <c r="H46" s="132" t="str">
        <f t="shared" si="7"/>
        <v/>
      </c>
      <c r="I46" s="563">
        <f>IFERROR(IF($A$46=FALSE,0.01,CODE(MID(E46,ROUND(LEN(E46)/2,0),1))),0.01)</f>
        <v>9519</v>
      </c>
    </row>
    <row r="47" spans="1:9" ht="15" customHeight="1">
      <c r="A47" s="82"/>
      <c r="B47" s="69"/>
      <c r="C47" s="88" t="s">
        <v>34</v>
      </c>
      <c r="D47" s="89" t="s">
        <v>35</v>
      </c>
      <c r="E47" s="625">
        <v>23</v>
      </c>
      <c r="F47" s="91" t="s">
        <v>38</v>
      </c>
      <c r="G47" s="92"/>
      <c r="H47" s="132" t="str">
        <f t="shared" si="7"/>
        <v/>
      </c>
      <c r="I47" s="563">
        <f>IF($A$46=FALSE,0.01,E47)</f>
        <v>23</v>
      </c>
    </row>
    <row r="48" spans="1:9" ht="15" customHeight="1">
      <c r="A48" s="57"/>
      <c r="B48" s="69"/>
      <c r="C48" s="93"/>
      <c r="D48" s="89" t="s">
        <v>36</v>
      </c>
      <c r="E48" s="625">
        <v>24</v>
      </c>
      <c r="F48" s="91" t="s">
        <v>38</v>
      </c>
      <c r="G48" s="94"/>
      <c r="H48" s="132" t="str">
        <f t="shared" si="7"/>
        <v/>
      </c>
      <c r="I48" s="563">
        <f>IF($A$46=FALSE,0.01,E48)</f>
        <v>24</v>
      </c>
    </row>
    <row r="49" spans="1:11" ht="15" customHeight="1">
      <c r="A49" s="57"/>
      <c r="B49" s="73"/>
      <c r="C49" s="70" t="s">
        <v>23</v>
      </c>
      <c r="D49" s="71"/>
      <c r="E49" s="629">
        <v>15000</v>
      </c>
      <c r="F49" s="97" t="s">
        <v>203</v>
      </c>
      <c r="G49" s="103" t="str">
        <f>"(="&amp;E49/10000&amp;"億円)"</f>
        <v>(=1.5億円)</v>
      </c>
      <c r="H49" s="132" t="str">
        <f t="shared" si="7"/>
        <v/>
      </c>
      <c r="I49" s="563">
        <f>IF($A$46=FALSE,0.01,E49)</f>
        <v>15000</v>
      </c>
    </row>
    <row r="50" spans="1:11" ht="15" customHeight="1">
      <c r="A50" s="57"/>
      <c r="B50" s="99" t="s">
        <v>766</v>
      </c>
      <c r="C50" s="54"/>
      <c r="D50" s="61"/>
      <c r="E50" s="61"/>
      <c r="F50" s="61"/>
      <c r="G50" s="104"/>
      <c r="H50" s="137"/>
      <c r="I50" s="563"/>
      <c r="J50" s="55"/>
      <c r="K50" s="55"/>
    </row>
    <row r="51" spans="1:11" ht="15" customHeight="1">
      <c r="A51" s="628" t="b">
        <v>1</v>
      </c>
      <c r="B51" s="158"/>
      <c r="C51" s="70" t="s">
        <v>32</v>
      </c>
      <c r="D51" s="71"/>
      <c r="E51" s="735" t="s">
        <v>667</v>
      </c>
      <c r="F51" s="737"/>
      <c r="G51" s="92"/>
      <c r="H51" s="132" t="str">
        <f>IF($A$51=FALSE,"",IF($E51="","←未入力",""))</f>
        <v/>
      </c>
      <c r="I51" s="563">
        <f>IFERROR(IF($A$51=FALSE,0.01,CODE(MID(E51,ROUND(LEN(E51)/2,0),1))),0.01)</f>
        <v>13604</v>
      </c>
      <c r="J51" s="55"/>
      <c r="K51" s="55"/>
    </row>
    <row r="52" spans="1:11" ht="15" customHeight="1">
      <c r="A52" s="57"/>
      <c r="B52" s="69"/>
      <c r="C52" s="99" t="s">
        <v>23</v>
      </c>
      <c r="D52" s="68"/>
      <c r="E52" s="630">
        <v>500</v>
      </c>
      <c r="F52" s="55" t="s">
        <v>203</v>
      </c>
      <c r="G52" s="103" t="str">
        <f>"(="&amp;E52/10000&amp;"億円)"</f>
        <v>(=0.05億円)</v>
      </c>
      <c r="H52" s="132" t="str">
        <f>IF($A$51=FALSE,"",IF($E52="","←未入力",""))</f>
        <v/>
      </c>
      <c r="I52" s="563">
        <f>IF($A$51=FALSE,0.01,E52)</f>
        <v>500</v>
      </c>
      <c r="J52" s="55"/>
      <c r="K52" s="55"/>
    </row>
    <row r="53" spans="1:11" ht="15" customHeight="1">
      <c r="A53" s="57"/>
      <c r="B53" s="60">
        <v>5</v>
      </c>
      <c r="C53" s="61" t="s">
        <v>37</v>
      </c>
      <c r="D53" s="106"/>
      <c r="E53" s="738" t="s">
        <v>648</v>
      </c>
      <c r="F53" s="739"/>
      <c r="G53" s="740"/>
      <c r="H53" s="132" t="str">
        <f>IF($E53="","←未入力","")</f>
        <v/>
      </c>
      <c r="I53" s="563">
        <f t="shared" ref="I53" si="8">IFERROR(CODE(E53),0.01)</f>
        <v>16449</v>
      </c>
      <c r="J53" s="55"/>
      <c r="K53" s="55"/>
    </row>
    <row r="54" spans="1:11" s="51" customFormat="1" ht="15" customHeight="1">
      <c r="A54" s="75"/>
      <c r="B54" s="107"/>
      <c r="C54" s="76"/>
      <c r="D54" s="76"/>
      <c r="E54" s="108"/>
      <c r="F54" s="108"/>
      <c r="G54" s="108"/>
      <c r="H54" s="129"/>
      <c r="I54" s="563"/>
      <c r="J54" s="55"/>
      <c r="K54" s="55"/>
    </row>
    <row r="55" spans="1:11" ht="15" customHeight="1">
      <c r="A55" s="57" t="s">
        <v>646</v>
      </c>
      <c r="B55" s="57"/>
      <c r="C55" s="57"/>
      <c r="D55" s="57"/>
      <c r="E55" s="57"/>
      <c r="F55" s="57"/>
      <c r="G55" s="57"/>
      <c r="H55" s="130"/>
      <c r="I55" s="563"/>
    </row>
    <row r="56" spans="1:11" ht="15" customHeight="1" thickBot="1">
      <c r="A56" s="57"/>
      <c r="B56" s="60">
        <v>1</v>
      </c>
      <c r="C56" s="61" t="s">
        <v>638</v>
      </c>
      <c r="D56" s="62"/>
      <c r="E56" s="741" t="s">
        <v>775</v>
      </c>
      <c r="F56" s="742"/>
      <c r="G56" s="743"/>
      <c r="H56" s="131"/>
      <c r="I56" s="563">
        <f>IFERROR(IF($E$53="自主施工",0.01,CODE(MID(E56,ROUND(LEN(E56)/2,0),1))),0.01)</f>
        <v>8571</v>
      </c>
      <c r="J56" s="139" t="str">
        <f>IF($E$53="自主施工","",IF($E56="","←未入力です",""))</f>
        <v/>
      </c>
      <c r="K56" s="46"/>
    </row>
    <row r="57" spans="1:11" ht="15" customHeight="1" thickBot="1">
      <c r="A57" s="57"/>
      <c r="B57" s="60">
        <v>2</v>
      </c>
      <c r="C57" s="61" t="s">
        <v>639</v>
      </c>
      <c r="D57" s="62"/>
      <c r="E57" s="741" t="s">
        <v>980</v>
      </c>
      <c r="F57" s="742"/>
      <c r="G57" s="743"/>
      <c r="H57" s="131"/>
      <c r="I57" s="563">
        <f t="shared" ref="I57:I59" si="9">IFERROR(IF($E$53="自主施工",0.01,CODE(MID(E57,ROUND(LEN(E57)/2,0),1))),0.01)</f>
        <v>188</v>
      </c>
      <c r="J57" s="47"/>
      <c r="K57" s="127"/>
    </row>
    <row r="58" spans="1:11" ht="15" customHeight="1">
      <c r="A58" s="57"/>
      <c r="B58" s="60">
        <v>3</v>
      </c>
      <c r="C58" s="61" t="str">
        <f>IF($E$6&lt;&gt;"","代表者の肩書及び氏名","氏名")</f>
        <v>代表者の肩書及び氏名</v>
      </c>
      <c r="D58" s="62"/>
      <c r="E58" s="741" t="s">
        <v>776</v>
      </c>
      <c r="F58" s="742"/>
      <c r="G58" s="743"/>
      <c r="H58" s="128" t="str">
        <f t="shared" ref="H58:H63" si="10">IF($E$53="自主施工","",IF($E58="","←未入力",""))</f>
        <v/>
      </c>
      <c r="I58" s="563">
        <f t="shared" si="9"/>
        <v>17465</v>
      </c>
      <c r="J58" s="48" t="str">
        <f>IF(E53=リスト等!AA4,"","で間違いありませんか？")</f>
        <v>で間違いありませんか？</v>
      </c>
      <c r="K58" s="49"/>
    </row>
    <row r="59" spans="1:11" ht="15" customHeight="1">
      <c r="A59" s="57"/>
      <c r="B59" s="60">
        <v>4</v>
      </c>
      <c r="C59" s="61" t="str">
        <f>IF($E$6&lt;&gt;"","代表者の肩書及び氏名のﾌﾘｶﾞﾅ","氏名のﾌﾘｶﾞﾅ")</f>
        <v>代表者の肩書及び氏名のﾌﾘｶﾞﾅ</v>
      </c>
      <c r="D59" s="62"/>
      <c r="E59" s="741" t="str">
        <f>ASC(PHONETIC(E58))</f>
        <v>ﾀﾞｲﾋｮｳﾄﾘｼﾏﾘﾔｸｼｬﾁｮｳ ○○ ○○</v>
      </c>
      <c r="F59" s="742"/>
      <c r="G59" s="743"/>
      <c r="H59" s="132" t="str">
        <f t="shared" si="10"/>
        <v/>
      </c>
      <c r="I59" s="563">
        <f t="shared" si="9"/>
        <v>212</v>
      </c>
    </row>
    <row r="60" spans="1:11" ht="15" customHeight="1">
      <c r="A60" s="57"/>
      <c r="B60" s="66">
        <v>5</v>
      </c>
      <c r="C60" s="67" t="s">
        <v>647</v>
      </c>
      <c r="D60" s="109"/>
      <c r="E60" s="67"/>
      <c r="F60" s="67"/>
      <c r="G60" s="68"/>
      <c r="H60" s="130"/>
      <c r="I60" s="563"/>
    </row>
    <row r="61" spans="1:11" ht="15" customHeight="1">
      <c r="A61" s="57"/>
      <c r="B61" s="81"/>
      <c r="C61" s="70" t="s">
        <v>28</v>
      </c>
      <c r="D61" s="71"/>
      <c r="E61" s="757" t="s">
        <v>918</v>
      </c>
      <c r="F61" s="758"/>
      <c r="G61" s="759"/>
      <c r="H61" s="132" t="str">
        <f t="shared" si="10"/>
        <v/>
      </c>
      <c r="I61" s="564">
        <f>IFERROR(IF($E$53="自主施工",0.01,VALUE(RIGHT(E61,6))),0.01)</f>
        <v>308401</v>
      </c>
    </row>
    <row r="62" spans="1:11" ht="15" customHeight="1">
      <c r="A62" s="57"/>
      <c r="B62" s="81"/>
      <c r="C62" s="70" t="s">
        <v>21</v>
      </c>
      <c r="D62" s="72"/>
      <c r="E62" s="741" t="s">
        <v>981</v>
      </c>
      <c r="F62" s="742"/>
      <c r="G62" s="743"/>
      <c r="H62" s="132" t="str">
        <f t="shared" si="10"/>
        <v/>
      </c>
      <c r="I62" s="563">
        <f>IFERROR(IF($E$53="自主施工",0.01,CODE(MID(E62,ROUND(LEN(E62)/2,0),1))),0.01)</f>
        <v>50</v>
      </c>
    </row>
    <row r="63" spans="1:11" ht="15" customHeight="1">
      <c r="A63" s="57"/>
      <c r="B63" s="84"/>
      <c r="C63" s="70" t="s">
        <v>29</v>
      </c>
      <c r="D63" s="71"/>
      <c r="E63" s="757" t="s">
        <v>982</v>
      </c>
      <c r="F63" s="758"/>
      <c r="G63" s="759"/>
      <c r="H63" s="132" t="str">
        <f t="shared" si="10"/>
        <v/>
      </c>
      <c r="I63" s="564">
        <f>IFERROR(IF($E$53="自主施工",0.01,VALUE(RIGHT(E63,6))),0.01)</f>
        <v>0.01</v>
      </c>
    </row>
    <row r="64" spans="1:11" ht="15" customHeight="1">
      <c r="A64" s="76"/>
      <c r="B64" s="110">
        <v>6</v>
      </c>
      <c r="C64" s="111" t="s">
        <v>658</v>
      </c>
      <c r="D64" s="111"/>
      <c r="E64" s="112"/>
      <c r="F64" s="113"/>
      <c r="G64" s="162" t="str">
        <f>IF($E$53="自主施工","",IF(COUNTIF($A$66:$A$76,TRUE)=0,"※該当する許可又は登録番号の□にチェックください。",""))</f>
        <v/>
      </c>
      <c r="H64" s="722" t="str">
        <f>IF($G64&lt;&gt;"","←未選択","")</f>
        <v/>
      </c>
      <c r="I64" s="563"/>
    </row>
    <row r="65" spans="1:9" ht="15" customHeight="1">
      <c r="A65" s="82"/>
      <c r="B65" s="69" t="s">
        <v>767</v>
      </c>
      <c r="C65" s="64"/>
      <c r="D65" s="76"/>
      <c r="E65" s="77"/>
      <c r="F65" s="78"/>
      <c r="G65" s="114"/>
      <c r="H65" s="723"/>
      <c r="I65" s="563"/>
    </row>
    <row r="66" spans="1:9" ht="15" customHeight="1">
      <c r="A66" s="631" t="b">
        <v>1</v>
      </c>
      <c r="C66" s="70" t="s">
        <v>665</v>
      </c>
      <c r="D66" s="61"/>
      <c r="E66" s="632" t="s">
        <v>657</v>
      </c>
      <c r="F66" s="61" t="str">
        <f>IF(E66=リスト等!$W$3,"大臣","知事")</f>
        <v>知事</v>
      </c>
      <c r="G66" s="116"/>
      <c r="H66" s="132" t="str">
        <f>IF($E$53="自主施工","",IF($A$66=FALSE,"",IF($E66="","←未入力","")))</f>
        <v/>
      </c>
      <c r="I66" s="563">
        <f>IFERROR(IF(OR($E$53="自主施工",$A$66=FALSE),0.01,CODE(E66)),0.01)</f>
        <v>16999</v>
      </c>
    </row>
    <row r="67" spans="1:9" ht="15" customHeight="1">
      <c r="A67" s="603"/>
      <c r="B67" s="115"/>
      <c r="C67" s="70" t="s">
        <v>664</v>
      </c>
      <c r="D67" s="61"/>
      <c r="E67" s="632" t="s">
        <v>720</v>
      </c>
      <c r="F67" s="61"/>
      <c r="G67" s="116"/>
      <c r="H67" s="132" t="str">
        <f>IF($E$53="自主施工","",IF($A$66=FALSE,"",IF($E67="","←未入力","")))</f>
        <v/>
      </c>
      <c r="I67" s="563">
        <f>IFERROR(IF(OR($E$53="自主施工",$A$66=FALSE),0.01,CODE(E67)),0.01)</f>
        <v>12396</v>
      </c>
    </row>
    <row r="68" spans="1:9" ht="15" customHeight="1">
      <c r="A68" s="603"/>
      <c r="B68" s="115"/>
      <c r="C68" s="70" t="s">
        <v>661</v>
      </c>
      <c r="D68" s="61"/>
      <c r="E68" s="633" t="s">
        <v>842</v>
      </c>
      <c r="F68" s="61" t="s">
        <v>777</v>
      </c>
      <c r="G68" s="116"/>
      <c r="H68" s="132" t="str">
        <f>IF($E$53="自主施工","",IF($A$66=FALSE,"",IF($E68="","←未入力","")))</f>
        <v/>
      </c>
      <c r="I68" s="563">
        <f>IFERROR(IF(OR($E$53="自主施工",$A$66=FALSE),0.01,CODE(RIGHT(E68,1))),0.01)</f>
        <v>53</v>
      </c>
    </row>
    <row r="69" spans="1:9" ht="15" customHeight="1">
      <c r="A69" s="603"/>
      <c r="B69" s="115"/>
      <c r="C69" s="70" t="s">
        <v>662</v>
      </c>
      <c r="D69" s="117" t="s">
        <v>218</v>
      </c>
      <c r="E69" s="660" t="s">
        <v>983</v>
      </c>
      <c r="F69" s="61" t="s">
        <v>24</v>
      </c>
      <c r="G69" s="116"/>
      <c r="H69" s="132" t="str">
        <f>IF($E$53="自主施工","",IF($A$66=FALSE,"",IF($E69="","←未入力","")))</f>
        <v/>
      </c>
      <c r="I69" s="563">
        <f>IFERROR(IF(OR($E$53="自主施工",$A$66=FALSE),0.01,VALUE(RIGHT(E69,6))),0.01)</f>
        <v>0.01</v>
      </c>
    </row>
    <row r="70" spans="1:9" ht="15" customHeight="1">
      <c r="A70" s="603"/>
      <c r="B70" s="115"/>
      <c r="C70" s="118" t="s">
        <v>659</v>
      </c>
      <c r="D70" s="61"/>
      <c r="E70" s="632" t="s">
        <v>722</v>
      </c>
      <c r="F70" s="119" t="s">
        <v>778</v>
      </c>
      <c r="G70" s="116"/>
      <c r="H70" s="132" t="str">
        <f>IF($E$53="自主施工","",IF($A$66=FALSE,"",IF($E70="","←未入力",IF(E70=リスト等!$Y$7,"※とび・土工工事業のみは不可",""))))</f>
        <v/>
      </c>
      <c r="I70" s="563">
        <f>IFERROR(IF(OR($E$53="自主施工",$A$66=FALSE),0.01,CODE(E70)),0.01)</f>
        <v>14202</v>
      </c>
    </row>
    <row r="71" spans="1:9" s="53" customFormat="1" ht="15" customHeight="1">
      <c r="A71" s="603"/>
      <c r="B71" s="120"/>
      <c r="C71" s="70" t="s">
        <v>660</v>
      </c>
      <c r="D71" s="106"/>
      <c r="E71" s="724" t="s">
        <v>919</v>
      </c>
      <c r="F71" s="725"/>
      <c r="G71" s="726"/>
      <c r="H71" s="132" t="str">
        <f>IF($E$53="自主施工","",IF($A$66=FALSE,"",IF($E71="","←未入力","")))</f>
        <v/>
      </c>
      <c r="I71" s="563">
        <f>IFERROR(IF(OR($E$53="自主施工",$A$66=FALSE),0.01,CODE(MID(E71,ROUND(LEN(E71)/2,0),1))),0.01)</f>
        <v>8481</v>
      </c>
    </row>
    <row r="72" spans="1:9" ht="15" customHeight="1">
      <c r="A72" s="82"/>
      <c r="B72" s="99" t="s">
        <v>768</v>
      </c>
      <c r="C72" s="67"/>
      <c r="D72" s="67"/>
      <c r="E72" s="67"/>
      <c r="F72" s="121"/>
      <c r="G72" s="122"/>
      <c r="H72" s="138"/>
      <c r="I72" s="563"/>
    </row>
    <row r="73" spans="1:9" ht="15" customHeight="1">
      <c r="A73" s="628" t="b">
        <v>0</v>
      </c>
      <c r="C73" s="70" t="s">
        <v>663</v>
      </c>
      <c r="D73" s="61"/>
      <c r="E73" s="634" t="s">
        <v>657</v>
      </c>
      <c r="F73" s="161" t="str">
        <f>IF(E73=リスト等!$W$3,"大臣","知事")</f>
        <v>知事</v>
      </c>
      <c r="G73" s="116"/>
      <c r="H73" s="132" t="str">
        <f>IF($E$53="自主施工","",IF($A$73=FALSE,"",IF($E73="","←未入力",IF(E73=リスト等!$W$30,"","※大阪府知事登録以外は不可"))))</f>
        <v/>
      </c>
      <c r="I73" s="563">
        <f>IFERROR(IF(OR($E$53="自主施工",$A$73=FALSE),0.01,CODE(E73)),0.01)</f>
        <v>0.01</v>
      </c>
    </row>
    <row r="74" spans="1:9" ht="15" customHeight="1">
      <c r="A74" s="603"/>
      <c r="B74" s="101"/>
      <c r="C74" s="70" t="s">
        <v>661</v>
      </c>
      <c r="D74" s="61"/>
      <c r="E74" s="633" t="s">
        <v>843</v>
      </c>
      <c r="F74" s="61" t="s">
        <v>777</v>
      </c>
      <c r="G74" s="116"/>
      <c r="H74" s="132" t="str">
        <f>IF($E$53="自主施工","",IF($A$73=FALSE,"",IF($E74="","←未入力","")))</f>
        <v/>
      </c>
      <c r="I74" s="563">
        <f>IFERROR(IF(OR($E$53="自主施工",$A$73=FALSE),0.01,CODE(RIGHT(E74,1))),0.01)</f>
        <v>0.01</v>
      </c>
    </row>
    <row r="75" spans="1:9" ht="15" customHeight="1">
      <c r="A75" s="82"/>
      <c r="B75" s="101"/>
      <c r="C75" s="70" t="s">
        <v>662</v>
      </c>
      <c r="D75" s="117" t="s">
        <v>218</v>
      </c>
      <c r="E75" s="660" t="s">
        <v>984</v>
      </c>
      <c r="F75" s="61" t="s">
        <v>24</v>
      </c>
      <c r="G75" s="123"/>
      <c r="H75" s="132" t="str">
        <f>IF($E$53="自主施工","",IF($A$73=FALSE,"",IF($E75="","←未入力","")))</f>
        <v/>
      </c>
      <c r="I75" s="563">
        <f>IFERROR(IF(OR($E$53="自主施工",$A$73=FALSE),0.01,VALUE(RIGHT(E75,6))),0.01)</f>
        <v>0.01</v>
      </c>
    </row>
    <row r="76" spans="1:9" ht="15" customHeight="1">
      <c r="A76" s="82"/>
      <c r="B76" s="95"/>
      <c r="C76" s="70" t="s">
        <v>42</v>
      </c>
      <c r="D76" s="61"/>
      <c r="E76" s="735" t="s">
        <v>919</v>
      </c>
      <c r="F76" s="736"/>
      <c r="G76" s="737"/>
      <c r="H76" s="132" t="str">
        <f>IF($E$53="自主施工","",IF($A$73=FALSE,"",IF($E76="","←未入力","")))</f>
        <v/>
      </c>
      <c r="I76" s="563">
        <f>IFERROR(IF(OR($E$53="自主施工",$A$73=FALSE),0.01,CODE(MID(E76,ROUND(LEN(E76)/2,0),1))),0.01)</f>
        <v>0.01</v>
      </c>
    </row>
    <row r="77" spans="1:9" ht="15" customHeight="1">
      <c r="B77" s="148">
        <v>7</v>
      </c>
      <c r="C77" s="149" t="s">
        <v>847</v>
      </c>
      <c r="D77" s="149"/>
      <c r="E77" s="727">
        <v>45263</v>
      </c>
      <c r="F77" s="728"/>
      <c r="G77" s="729"/>
      <c r="H77" s="132" t="str">
        <f>IF($E$53="自主施工","",IF($A$73=FALSE,"",IF($E77="","←未入力",IF($E77-$E3&gt;0,"※届出日以前の日付としてください",""))))</f>
        <v/>
      </c>
      <c r="I77" s="563">
        <f>IFERROR(IF($E$53="自主施工",0.01,E77),0.01)</f>
        <v>45263</v>
      </c>
    </row>
    <row r="78" spans="1:9" ht="15" customHeight="1">
      <c r="A78" s="57"/>
      <c r="I78" s="563"/>
    </row>
    <row r="79" spans="1:9" ht="15" customHeight="1">
      <c r="A79" s="57" t="s">
        <v>846</v>
      </c>
      <c r="I79" s="563"/>
    </row>
    <row r="80" spans="1:9" ht="15" customHeight="1">
      <c r="B80" s="148">
        <v>1</v>
      </c>
      <c r="C80" s="150" t="s">
        <v>848</v>
      </c>
      <c r="D80" s="150"/>
      <c r="E80" s="718">
        <v>45797</v>
      </c>
      <c r="F80" s="719"/>
      <c r="G80" s="720"/>
      <c r="H80" s="128"/>
      <c r="I80" s="563">
        <f>IFERROR(E80,0.01)</f>
        <v>45797</v>
      </c>
    </row>
    <row r="81" spans="1:12" ht="15" customHeight="1" thickBot="1">
      <c r="A81" s="57"/>
      <c r="B81" s="148">
        <v>2</v>
      </c>
      <c r="C81" s="150" t="s">
        <v>849</v>
      </c>
      <c r="D81" s="150"/>
      <c r="E81" s="718">
        <v>45818</v>
      </c>
      <c r="F81" s="719"/>
      <c r="G81" s="720"/>
      <c r="H81" s="128"/>
      <c r="I81" s="563">
        <f>IFERROR(E81,0.01)</f>
        <v>45818</v>
      </c>
    </row>
    <row r="82" spans="1:12" ht="15" customHeight="1" thickBot="1">
      <c r="B82" s="153">
        <v>3</v>
      </c>
      <c r="C82" s="149" t="s">
        <v>851</v>
      </c>
      <c r="D82" s="154"/>
      <c r="E82" s="730" t="s">
        <v>857</v>
      </c>
      <c r="F82" s="730"/>
      <c r="G82" s="730"/>
      <c r="H82" s="132"/>
      <c r="I82" s="563">
        <f>IFERROR(CODE(MID(E82,ROUND(LEN(E82)/2,0),1)),0.01)</f>
        <v>12860</v>
      </c>
      <c r="J82" s="562" t="str">
        <f>IF(E82=リスト等!AC3,"工程表の添付　「必須」","")</f>
        <v/>
      </c>
    </row>
    <row r="83" spans="1:12" ht="15" hidden="1" customHeight="1">
      <c r="B83" s="156">
        <v>4</v>
      </c>
      <c r="C83" s="151" t="s">
        <v>850</v>
      </c>
      <c r="D83" s="151"/>
      <c r="E83" s="731" t="s">
        <v>989</v>
      </c>
      <c r="F83" s="731"/>
      <c r="G83" s="732"/>
      <c r="H83" s="722"/>
      <c r="I83" s="563"/>
      <c r="K83" s="721" t="s">
        <v>854</v>
      </c>
    </row>
    <row r="84" spans="1:12" ht="15" hidden="1" customHeight="1">
      <c r="B84" s="69" t="s">
        <v>861</v>
      </c>
      <c r="C84" s="160"/>
      <c r="D84" s="160"/>
      <c r="E84" s="733"/>
      <c r="F84" s="733"/>
      <c r="G84" s="734"/>
      <c r="H84" s="723"/>
      <c r="I84" s="563"/>
      <c r="K84" s="721"/>
    </row>
    <row r="85" spans="1:12" ht="15" hidden="1" customHeight="1">
      <c r="B85" s="157"/>
      <c r="C85" s="155" t="s">
        <v>97</v>
      </c>
      <c r="D85" s="154"/>
      <c r="E85" s="718"/>
      <c r="F85" s="719"/>
      <c r="G85" s="720"/>
      <c r="H85" s="132"/>
      <c r="I85" s="563">
        <f>IFERROR(IF($K85=FALSE,0.01,E85),0.01)</f>
        <v>0.01</v>
      </c>
      <c r="K85" s="43" t="b">
        <f>別表１!AH43</f>
        <v>0</v>
      </c>
      <c r="L85" s="43" t="str">
        <f>IF(E85="","-",TEXT(E85,"ge/m/d"))</f>
        <v>-</v>
      </c>
    </row>
    <row r="86" spans="1:12" ht="15" hidden="1" customHeight="1">
      <c r="B86" s="157"/>
      <c r="C86" s="155" t="s">
        <v>102</v>
      </c>
      <c r="D86" s="154"/>
      <c r="E86" s="718"/>
      <c r="F86" s="719"/>
      <c r="G86" s="720"/>
      <c r="H86" s="132"/>
      <c r="I86" s="563">
        <f t="shared" ref="I86:I103" si="11">IFERROR(IF($K86=FALSE,0.01,E86),0.01)</f>
        <v>0.01</v>
      </c>
      <c r="K86" s="43" t="b">
        <f>別表１!AH46</f>
        <v>0</v>
      </c>
      <c r="L86" s="43" t="str">
        <f>IF(E86="","-",TEXT(E86,"ge/m/d"))</f>
        <v>-</v>
      </c>
    </row>
    <row r="87" spans="1:12" ht="15" hidden="1" customHeight="1">
      <c r="B87" s="158"/>
      <c r="C87" s="155" t="s">
        <v>104</v>
      </c>
      <c r="D87" s="154"/>
      <c r="E87" s="718"/>
      <c r="F87" s="719"/>
      <c r="G87" s="720"/>
      <c r="H87" s="132"/>
      <c r="I87" s="563">
        <f t="shared" si="11"/>
        <v>0.01</v>
      </c>
      <c r="K87" s="43" t="b">
        <f>別表１!AH49</f>
        <v>0</v>
      </c>
      <c r="L87" s="43" t="str">
        <f>IF(E87="","-",TEXT(E87,"ge/m/d"))</f>
        <v>-</v>
      </c>
    </row>
    <row r="88" spans="1:12" ht="15" hidden="1" customHeight="1">
      <c r="B88" s="158"/>
      <c r="C88" s="155" t="s">
        <v>107</v>
      </c>
      <c r="D88" s="154"/>
      <c r="E88" s="718"/>
      <c r="F88" s="719"/>
      <c r="G88" s="720"/>
      <c r="H88" s="132"/>
      <c r="I88" s="563">
        <f t="shared" si="11"/>
        <v>0.01</v>
      </c>
      <c r="K88" s="43" t="b">
        <f>別表１!AH51</f>
        <v>0</v>
      </c>
      <c r="L88" s="43" t="str">
        <f>IF(E88="","-",TEXT(E88,"ge/m/d"))</f>
        <v>-</v>
      </c>
    </row>
    <row r="89" spans="1:12" ht="15" hidden="1" customHeight="1">
      <c r="B89" s="158"/>
      <c r="C89" s="155" t="s">
        <v>109</v>
      </c>
      <c r="D89" s="154"/>
      <c r="E89" s="718"/>
      <c r="F89" s="719"/>
      <c r="G89" s="720"/>
      <c r="H89" s="132"/>
      <c r="I89" s="563">
        <f t="shared" si="11"/>
        <v>0.01</v>
      </c>
      <c r="K89" s="43" t="b">
        <f>別表１!AH53</f>
        <v>0</v>
      </c>
      <c r="L89" s="43" t="str">
        <f>IF(E89="","-",TEXT(E89,"ge/m/d"))</f>
        <v>-</v>
      </c>
    </row>
    <row r="90" spans="1:12" ht="15" hidden="1" customHeight="1">
      <c r="B90" s="69" t="s">
        <v>855</v>
      </c>
      <c r="C90" s="149"/>
      <c r="D90" s="149"/>
      <c r="E90" s="661"/>
      <c r="F90" s="661"/>
      <c r="G90" s="662"/>
      <c r="I90" s="563"/>
    </row>
    <row r="91" spans="1:12" ht="15" hidden="1" customHeight="1">
      <c r="B91" s="158"/>
      <c r="C91" s="155" t="s">
        <v>146</v>
      </c>
      <c r="D91" s="154"/>
      <c r="E91" s="718"/>
      <c r="F91" s="719"/>
      <c r="G91" s="720"/>
      <c r="H91" s="132"/>
      <c r="I91" s="563">
        <f t="shared" si="11"/>
        <v>0.01</v>
      </c>
      <c r="K91" s="43" t="b">
        <f>別表２!AH40</f>
        <v>0</v>
      </c>
      <c r="L91" s="43" t="str">
        <f t="shared" ref="L91:L96" si="12">IF(E91="","-",TEXT(E91,"ge/m/d"))</f>
        <v>-</v>
      </c>
    </row>
    <row r="92" spans="1:12" ht="15" hidden="1" customHeight="1">
      <c r="B92" s="158"/>
      <c r="C92" s="155" t="s">
        <v>193</v>
      </c>
      <c r="D92" s="154"/>
      <c r="E92" s="718"/>
      <c r="F92" s="719"/>
      <c r="G92" s="720"/>
      <c r="H92" s="132"/>
      <c r="I92" s="563">
        <f t="shared" si="11"/>
        <v>0.01</v>
      </c>
      <c r="K92" s="43" t="b">
        <f>別表２!AH42</f>
        <v>0</v>
      </c>
      <c r="L92" s="43" t="str">
        <f t="shared" si="12"/>
        <v>-</v>
      </c>
    </row>
    <row r="93" spans="1:12" ht="15" hidden="1" customHeight="1">
      <c r="B93" s="158"/>
      <c r="C93" s="155" t="s">
        <v>149</v>
      </c>
      <c r="D93" s="154"/>
      <c r="E93" s="718"/>
      <c r="F93" s="719"/>
      <c r="G93" s="720"/>
      <c r="H93" s="132"/>
      <c r="I93" s="563">
        <f t="shared" si="11"/>
        <v>0.01</v>
      </c>
      <c r="K93" s="43" t="b">
        <f>別表２!AH44</f>
        <v>0</v>
      </c>
      <c r="L93" s="43" t="str">
        <f t="shared" si="12"/>
        <v>-</v>
      </c>
    </row>
    <row r="94" spans="1:12" ht="15" hidden="1" customHeight="1">
      <c r="B94" s="158"/>
      <c r="C94" s="155" t="s">
        <v>151</v>
      </c>
      <c r="D94" s="154"/>
      <c r="E94" s="718"/>
      <c r="F94" s="719"/>
      <c r="G94" s="720"/>
      <c r="H94" s="132"/>
      <c r="I94" s="563">
        <f t="shared" si="11"/>
        <v>0.01</v>
      </c>
      <c r="K94" s="43" t="b">
        <f>別表２!AH46</f>
        <v>0</v>
      </c>
      <c r="L94" s="43" t="str">
        <f t="shared" si="12"/>
        <v>-</v>
      </c>
    </row>
    <row r="95" spans="1:12" ht="15" hidden="1" customHeight="1">
      <c r="B95" s="158"/>
      <c r="C95" s="155" t="s">
        <v>153</v>
      </c>
      <c r="D95" s="154"/>
      <c r="E95" s="718"/>
      <c r="F95" s="719"/>
      <c r="G95" s="720"/>
      <c r="H95" s="132"/>
      <c r="I95" s="563">
        <f t="shared" si="11"/>
        <v>0.01</v>
      </c>
      <c r="K95" s="43" t="b">
        <f>別表２!AH48</f>
        <v>0</v>
      </c>
      <c r="L95" s="43" t="str">
        <f t="shared" si="12"/>
        <v>-</v>
      </c>
    </row>
    <row r="96" spans="1:12" ht="15" hidden="1" customHeight="1">
      <c r="B96" s="158"/>
      <c r="C96" s="155" t="s">
        <v>155</v>
      </c>
      <c r="D96" s="154"/>
      <c r="E96" s="718"/>
      <c r="F96" s="719"/>
      <c r="G96" s="720"/>
      <c r="H96" s="132"/>
      <c r="I96" s="563">
        <f t="shared" si="11"/>
        <v>0.01</v>
      </c>
      <c r="K96" s="43" t="b">
        <f>別表２!AH50</f>
        <v>0</v>
      </c>
      <c r="L96" s="43" t="str">
        <f t="shared" si="12"/>
        <v>-</v>
      </c>
    </row>
    <row r="97" spans="2:12" ht="15" hidden="1" customHeight="1">
      <c r="B97" s="87" t="s">
        <v>856</v>
      </c>
      <c r="C97" s="152"/>
      <c r="D97" s="152"/>
      <c r="E97" s="663"/>
      <c r="F97" s="663"/>
      <c r="G97" s="663"/>
      <c r="I97" s="563"/>
    </row>
    <row r="98" spans="2:12" ht="15" hidden="1" customHeight="1">
      <c r="B98" s="158"/>
      <c r="C98" s="155" t="s">
        <v>177</v>
      </c>
      <c r="D98" s="154"/>
      <c r="E98" s="718"/>
      <c r="F98" s="719"/>
      <c r="G98" s="720"/>
      <c r="H98" s="132"/>
      <c r="I98" s="563">
        <f t="shared" si="11"/>
        <v>0.01</v>
      </c>
      <c r="K98" s="43" t="b">
        <f>別表3!AH42</f>
        <v>0</v>
      </c>
      <c r="L98" s="43" t="str">
        <f t="shared" ref="L98:L103" si="13">IF(E98="","-",TEXT(E98,"ge/m/d"))</f>
        <v>-</v>
      </c>
    </row>
    <row r="99" spans="2:12" ht="15" hidden="1" customHeight="1">
      <c r="B99" s="158"/>
      <c r="C99" s="155" t="s">
        <v>175</v>
      </c>
      <c r="D99" s="154"/>
      <c r="E99" s="718"/>
      <c r="F99" s="719"/>
      <c r="G99" s="720"/>
      <c r="H99" s="132"/>
      <c r="I99" s="563">
        <f t="shared" si="11"/>
        <v>0.01</v>
      </c>
      <c r="K99" s="43" t="b">
        <f>別表3!AH$44</f>
        <v>0</v>
      </c>
      <c r="L99" s="43" t="str">
        <f t="shared" si="13"/>
        <v>-</v>
      </c>
    </row>
    <row r="100" spans="2:12" ht="15" hidden="1" customHeight="1">
      <c r="B100" s="158"/>
      <c r="C100" s="155" t="s">
        <v>173</v>
      </c>
      <c r="D100" s="154"/>
      <c r="E100" s="718"/>
      <c r="F100" s="719"/>
      <c r="G100" s="720"/>
      <c r="H100" s="132"/>
      <c r="I100" s="563">
        <f t="shared" si="11"/>
        <v>0.01</v>
      </c>
      <c r="K100" s="43" t="b">
        <f>別表3!AH$46</f>
        <v>0</v>
      </c>
      <c r="L100" s="43" t="str">
        <f t="shared" si="13"/>
        <v>-</v>
      </c>
    </row>
    <row r="101" spans="2:12" ht="15" hidden="1" customHeight="1">
      <c r="B101" s="158"/>
      <c r="C101" s="155" t="s">
        <v>171</v>
      </c>
      <c r="D101" s="154"/>
      <c r="E101" s="718"/>
      <c r="F101" s="719"/>
      <c r="G101" s="720"/>
      <c r="H101" s="132"/>
      <c r="I101" s="563">
        <f t="shared" si="11"/>
        <v>0.01</v>
      </c>
      <c r="K101" s="43" t="b">
        <f>別表3!AH$48</f>
        <v>0</v>
      </c>
      <c r="L101" s="43" t="str">
        <f t="shared" si="13"/>
        <v>-</v>
      </c>
    </row>
    <row r="102" spans="2:12" ht="15" hidden="1" customHeight="1">
      <c r="B102" s="158"/>
      <c r="C102" s="155" t="s">
        <v>169</v>
      </c>
      <c r="D102" s="154"/>
      <c r="E102" s="718"/>
      <c r="F102" s="719"/>
      <c r="G102" s="720"/>
      <c r="H102" s="132"/>
      <c r="I102" s="563">
        <f t="shared" si="11"/>
        <v>0.01</v>
      </c>
      <c r="K102" s="43" t="b">
        <f>別表3!AH$50</f>
        <v>0</v>
      </c>
      <c r="L102" s="43" t="str">
        <f t="shared" si="13"/>
        <v>-</v>
      </c>
    </row>
    <row r="103" spans="2:12" ht="15" hidden="1" customHeight="1">
      <c r="B103" s="159"/>
      <c r="C103" s="155" t="s">
        <v>155</v>
      </c>
      <c r="D103" s="154"/>
      <c r="E103" s="718"/>
      <c r="F103" s="719"/>
      <c r="G103" s="720"/>
      <c r="H103" s="132"/>
      <c r="I103" s="563">
        <f t="shared" si="11"/>
        <v>0.01</v>
      </c>
      <c r="K103" s="43" t="b">
        <f>別表3!AH$52</f>
        <v>0</v>
      </c>
      <c r="L103" s="43" t="str">
        <f t="shared" si="13"/>
        <v>-</v>
      </c>
    </row>
    <row r="104" spans="2:12" ht="15" customHeight="1">
      <c r="B104" s="156">
        <v>4</v>
      </c>
      <c r="C104" s="617" t="s">
        <v>850</v>
      </c>
      <c r="D104" s="618"/>
      <c r="E104" s="779" t="s">
        <v>920</v>
      </c>
      <c r="F104" s="780"/>
      <c r="G104" s="781"/>
      <c r="H104" s="722"/>
      <c r="I104" s="604">
        <f ca="1">ROUNDDOWN(SUM(I3:$I$103)*100,0)</f>
        <v>173929625</v>
      </c>
    </row>
    <row r="105" spans="2:12">
      <c r="B105" s="601"/>
      <c r="D105" s="619"/>
      <c r="E105" s="782"/>
      <c r="F105" s="783"/>
      <c r="G105" s="784"/>
      <c r="H105" s="788"/>
    </row>
    <row r="106" spans="2:12">
      <c r="B106" s="620"/>
      <c r="C106" s="621"/>
      <c r="D106" s="622"/>
      <c r="E106" s="785"/>
      <c r="F106" s="786"/>
      <c r="G106" s="787"/>
      <c r="H106" s="723"/>
    </row>
  </sheetData>
  <sheetProtection selectLockedCells="1" selectUnlockedCells="1"/>
  <mergeCells count="69">
    <mergeCell ref="E104:G106"/>
    <mergeCell ref="H104:H106"/>
    <mergeCell ref="J14:J15"/>
    <mergeCell ref="E15:G15"/>
    <mergeCell ref="E16:G16"/>
    <mergeCell ref="E44:G44"/>
    <mergeCell ref="H26:H28"/>
    <mergeCell ref="J26:J28"/>
    <mergeCell ref="E29:G30"/>
    <mergeCell ref="H29:H30"/>
    <mergeCell ref="E31:G31"/>
    <mergeCell ref="E59:G59"/>
    <mergeCell ref="E61:G61"/>
    <mergeCell ref="E62:G62"/>
    <mergeCell ref="E63:G63"/>
    <mergeCell ref="E46:G46"/>
    <mergeCell ref="J1:J2"/>
    <mergeCell ref="E3:G3"/>
    <mergeCell ref="E6:G6"/>
    <mergeCell ref="E7:G7"/>
    <mergeCell ref="E8:G8"/>
    <mergeCell ref="E9:G9"/>
    <mergeCell ref="E45:G45"/>
    <mergeCell ref="C26:D28"/>
    <mergeCell ref="E26:G28"/>
    <mergeCell ref="E11:G11"/>
    <mergeCell ref="E12:G12"/>
    <mergeCell ref="E13:G13"/>
    <mergeCell ref="E17:G17"/>
    <mergeCell ref="E20:G20"/>
    <mergeCell ref="E21:G21"/>
    <mergeCell ref="E22:G22"/>
    <mergeCell ref="E23:G25"/>
    <mergeCell ref="E32:G32"/>
    <mergeCell ref="E37:G37"/>
    <mergeCell ref="E38:G38"/>
    <mergeCell ref="E39:G39"/>
    <mergeCell ref="E51:F51"/>
    <mergeCell ref="E53:G53"/>
    <mergeCell ref="E56:G56"/>
    <mergeCell ref="E57:G57"/>
    <mergeCell ref="E58:G58"/>
    <mergeCell ref="H64:H65"/>
    <mergeCell ref="E71:G71"/>
    <mergeCell ref="E89:G89"/>
    <mergeCell ref="E77:G77"/>
    <mergeCell ref="E80:G80"/>
    <mergeCell ref="E81:G81"/>
    <mergeCell ref="E82:G82"/>
    <mergeCell ref="E83:G84"/>
    <mergeCell ref="E76:G76"/>
    <mergeCell ref="K83:K84"/>
    <mergeCell ref="E85:G85"/>
    <mergeCell ref="E86:G86"/>
    <mergeCell ref="E87:G87"/>
    <mergeCell ref="E88:G88"/>
    <mergeCell ref="H83:H84"/>
    <mergeCell ref="E103:G103"/>
    <mergeCell ref="E91:G91"/>
    <mergeCell ref="E92:G92"/>
    <mergeCell ref="E93:G93"/>
    <mergeCell ref="E94:G94"/>
    <mergeCell ref="E95:G95"/>
    <mergeCell ref="E96:G96"/>
    <mergeCell ref="E98:G98"/>
    <mergeCell ref="E99:G99"/>
    <mergeCell ref="E100:G100"/>
    <mergeCell ref="E101:G101"/>
    <mergeCell ref="E102:G102"/>
  </mergeCells>
  <phoneticPr fontId="4"/>
  <conditionalFormatting sqref="B31:B35 B37:B42 B44:B49 B51:B52">
    <cfRule type="expression" dxfId="450" priority="57">
      <formula>AND($A$33=FALSE,$A$39=FALSE,$A$46=FALSE,$A$51=FALSE)</formula>
    </cfRule>
  </conditionalFormatting>
  <conditionalFormatting sqref="B66:B71 B73:B76">
    <cfRule type="expression" dxfId="449" priority="48">
      <formula>AND($A$66=FALSE,$A$73=FALSE)</formula>
    </cfRule>
  </conditionalFormatting>
  <conditionalFormatting sqref="B67 B74">
    <cfRule type="expression" dxfId="448" priority="40">
      <formula>$E$53="自主施工"</formula>
    </cfRule>
  </conditionalFormatting>
  <conditionalFormatting sqref="B77">
    <cfRule type="expression" dxfId="447" priority="39">
      <formula>$E$53="自主施工"</formula>
    </cfRule>
  </conditionalFormatting>
  <conditionalFormatting sqref="B56:G76">
    <cfRule type="expression" dxfId="445" priority="9">
      <formula>$E$53="自主施工"</formula>
    </cfRule>
  </conditionalFormatting>
  <conditionalFormatting sqref="C15:D17">
    <cfRule type="expression" dxfId="444" priority="41">
      <formula>$A$16=FALSE</formula>
    </cfRule>
  </conditionalFormatting>
  <conditionalFormatting sqref="C31:D32 C33:F35">
    <cfRule type="expression" dxfId="443" priority="49">
      <formula>$A$33=FALSE</formula>
    </cfRule>
  </conditionalFormatting>
  <conditionalFormatting sqref="C37:D39 C40:F42">
    <cfRule type="expression" dxfId="442" priority="50">
      <formula>$A$39=FALSE</formula>
    </cfRule>
  </conditionalFormatting>
  <conditionalFormatting sqref="C51:F52">
    <cfRule type="expression" dxfId="441" priority="53">
      <formula>$A$51=FALSE</formula>
    </cfRule>
  </conditionalFormatting>
  <conditionalFormatting sqref="C44:G45 C46:D46 C47:F49">
    <cfRule type="expression" dxfId="440" priority="52">
      <formula>$A$46=FALSE</formula>
    </cfRule>
  </conditionalFormatting>
  <conditionalFormatting sqref="C66:G71">
    <cfRule type="expression" dxfId="439" priority="13">
      <formula>$A$66=FALSE</formula>
    </cfRule>
  </conditionalFormatting>
  <conditionalFormatting sqref="C73:G76">
    <cfRule type="expression" dxfId="438" priority="10">
      <formula>$A$73=FALSE</formula>
    </cfRule>
  </conditionalFormatting>
  <conditionalFormatting sqref="C85:G89">
    <cfRule type="expression" dxfId="437" priority="5">
      <formula>OR($A$33=FALSE,$K85=FALSE)</formula>
    </cfRule>
  </conditionalFormatting>
  <conditionalFormatting sqref="C91:G96">
    <cfRule type="expression" dxfId="436" priority="3">
      <formula>OR(AND($A$39=FALSE,$A$46=FALSE),$K91=FALSE)</formula>
    </cfRule>
  </conditionalFormatting>
  <conditionalFormatting sqref="C98:G103">
    <cfRule type="expression" dxfId="435" priority="2">
      <formula>OR($A$51=FALSE,$K98=FALSE)</formula>
    </cfRule>
  </conditionalFormatting>
  <conditionalFormatting sqref="E8:E9">
    <cfRule type="containsBlanks" dxfId="434" priority="26">
      <formula>LEN(TRIM(E8))=0</formula>
    </cfRule>
  </conditionalFormatting>
  <conditionalFormatting sqref="E15 E16:G16 E17">
    <cfRule type="expression" dxfId="433" priority="27">
      <formula>$A$16=FALSE</formula>
    </cfRule>
  </conditionalFormatting>
  <conditionalFormatting sqref="E15:E17 E11:E13">
    <cfRule type="containsBlanks" dxfId="432" priority="28">
      <formula>LEN(TRIM(E11))=0</formula>
    </cfRule>
  </conditionalFormatting>
  <conditionalFormatting sqref="E23 J26">
    <cfRule type="expression" dxfId="431" priority="43">
      <formula>$E$26=""</formula>
    </cfRule>
  </conditionalFormatting>
  <conditionalFormatting sqref="E31">
    <cfRule type="containsBlanks" dxfId="430" priority="25">
      <formula>LEN(TRIM(E31))=0</formula>
    </cfRule>
  </conditionalFormatting>
  <conditionalFormatting sqref="E37:E38">
    <cfRule type="containsBlanks" dxfId="429" priority="23">
      <formula>LEN(TRIM(E37))=0</formula>
    </cfRule>
  </conditionalFormatting>
  <conditionalFormatting sqref="E57">
    <cfRule type="expression" dxfId="428" priority="20">
      <formula>$E$56=""</formula>
    </cfRule>
  </conditionalFormatting>
  <conditionalFormatting sqref="E58:E59">
    <cfRule type="containsBlanks" dxfId="427" priority="21">
      <formula>LEN(TRIM(E58))=0</formula>
    </cfRule>
  </conditionalFormatting>
  <conditionalFormatting sqref="E61:E63">
    <cfRule type="containsBlanks" dxfId="426" priority="18">
      <formula>LEN(TRIM(E61))=0</formula>
    </cfRule>
  </conditionalFormatting>
  <conditionalFormatting sqref="E66:E71">
    <cfRule type="containsBlanks" dxfId="425" priority="16">
      <formula>LEN(TRIM(E66))=0</formula>
    </cfRule>
  </conditionalFormatting>
  <conditionalFormatting sqref="E67:E70">
    <cfRule type="notContainsBlanks" dxfId="424" priority="14" stopIfTrue="1">
      <formula>LEN(TRIM(E67))&gt;0</formula>
    </cfRule>
    <cfRule type="expression" dxfId="423" priority="15" stopIfTrue="1">
      <formula>#REF!=TRUE</formula>
    </cfRule>
  </conditionalFormatting>
  <conditionalFormatting sqref="E73:E74 E51:E53 E44:E45 E47:E49 E40:E42 E33:E35 E3 E20:E22 E26">
    <cfRule type="containsBlanks" dxfId="422" priority="59">
      <formula>LEN(TRIM(E3))=0</formula>
    </cfRule>
  </conditionalFormatting>
  <conditionalFormatting sqref="E74">
    <cfRule type="expression" dxfId="421" priority="58" stopIfTrue="1">
      <formula>#REF!=TRUE</formula>
    </cfRule>
  </conditionalFormatting>
  <conditionalFormatting sqref="E75:E77">
    <cfRule type="containsBlanks" dxfId="420" priority="11">
      <formula>LEN(TRIM(E75))=0</formula>
    </cfRule>
  </conditionalFormatting>
  <conditionalFormatting sqref="E80:E82">
    <cfRule type="containsBlanks" dxfId="419" priority="4">
      <formula>LEN(TRIM(E80))=0</formula>
    </cfRule>
  </conditionalFormatting>
  <conditionalFormatting sqref="E85:E89">
    <cfRule type="containsBlanks" dxfId="418" priority="6">
      <formula>LEN(TRIM(E85))=0</formula>
    </cfRule>
  </conditionalFormatting>
  <conditionalFormatting sqref="E91:E96">
    <cfRule type="containsBlanks" dxfId="417" priority="7">
      <formula>LEN(TRIM(E91))=0</formula>
    </cfRule>
  </conditionalFormatting>
  <conditionalFormatting sqref="E98:E103">
    <cfRule type="containsBlanks" dxfId="416" priority="8">
      <formula>LEN(TRIM(E98))=0</formula>
    </cfRule>
  </conditionalFormatting>
  <conditionalFormatting sqref="E31:G31">
    <cfRule type="expression" dxfId="415" priority="24">
      <formula>$A$33=FALSE</formula>
    </cfRule>
  </conditionalFormatting>
  <conditionalFormatting sqref="E37:G38">
    <cfRule type="expression" dxfId="414" priority="22">
      <formula>$A$39=FALSE</formula>
    </cfRule>
  </conditionalFormatting>
  <conditionalFormatting sqref="E104:G106">
    <cfRule type="expression" dxfId="413" priority="1">
      <formula>$H$104="←未入力"</formula>
    </cfRule>
  </conditionalFormatting>
  <conditionalFormatting sqref="J1:J2">
    <cfRule type="notContainsBlanks" dxfId="412" priority="45">
      <formula>LEN(TRIM(J1))&gt;0</formula>
    </cfRule>
  </conditionalFormatting>
  <dataValidations count="31">
    <dataValidation type="list" allowBlank="1" showInputMessage="1" showErrorMessage="1" errorTitle="禁止" error="半角コンマが使用されています。" sqref="E44:G44" xr:uid="{F2B3FA95-BAFA-441C-8C65-EEC90144B263}">
      <formula1>改修種別</formula1>
    </dataValidation>
    <dataValidation type="list" allowBlank="1" showInputMessage="1" errorTitle="禁止" error="半角コンマが使用されています。" sqref="E45:G45" xr:uid="{0285CFFA-CBD4-4F9E-AEB2-69B448BA71C0}">
      <formula1>用途</formula1>
    </dataValidation>
    <dataValidation type="list" imeMode="hiragana" allowBlank="1" showInputMessage="1" showErrorMessage="1" errorTitle="禁止" error="半角コンマが使用されています。" sqref="E37:G37" xr:uid="{F0ED397B-949D-4DE0-9D44-E5D35779366F}">
      <formula1>新増築種別</formula1>
    </dataValidation>
    <dataValidation type="list" imeMode="hiragana" allowBlank="1" showInputMessage="1" errorTitle="禁止" error="半角コンマが使用されています。" sqref="E31:G31 E38:G38" xr:uid="{F50F9A6C-B490-4209-9E76-A17C8F7E4F80}">
      <formula1>用途</formula1>
    </dataValidation>
    <dataValidation type="list" imeMode="hiragana" operator="greaterThanOrEqual" allowBlank="1" showInputMessage="1" showErrorMessage="1" sqref="E53:G53" xr:uid="{45EEF590-E292-49C7-90F2-7E50A824773E}">
      <formula1>"請負,自主施工"</formula1>
    </dataValidation>
    <dataValidation imeMode="hiragana" allowBlank="1" showInputMessage="1" errorTitle="禁止" error="半角コンマが使用されています。" sqref="E12:G12 E20:G21 E16:G16 E62:G62" xr:uid="{61DC3A5F-060B-4ACF-AD04-BD947FEA4D7E}"/>
    <dataValidation imeMode="hiragana" allowBlank="1" showInputMessage="1" showErrorMessage="1" sqref="E76:G76 E71:G71" xr:uid="{DB87FB41-07BC-4FEF-A9EF-AAE291F23E5E}"/>
    <dataValidation type="list" allowBlank="1" showInputMessage="1" showErrorMessage="1" sqref="E82:G82" xr:uid="{A72A93E9-B137-46CE-9006-3838E68F9E13}">
      <formula1>工程表</formula1>
    </dataValidation>
    <dataValidation imeMode="off" allowBlank="1" showInputMessage="1" showErrorMessage="1" sqref="E69 E77:G77 E75 E85:G89 E91:G96 E98:G103 E80:G81" xr:uid="{E6AE0C7B-9C8C-4EB4-88E1-31C9F3960DAF}"/>
    <dataValidation imeMode="hiragana" allowBlank="1" showInputMessage="1" errorTitle="禁止" error="半角コンマが使用されています。" promptTitle="住居表示" prompt="地図検索のため、街区を入力してください。_x000a_例）北区中之島１丁目３番" sqref="E22:G22" xr:uid="{E41CE11A-BA85-48B5-8D81-9F26F090000F}"/>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E73" xr:uid="{BE770E3E-2902-4A35-8B16-A4E57F69C4BE}">
      <formula1>都道府県</formula1>
    </dataValidation>
    <dataValidation type="list" imeMode="hiragana" allowBlank="1" showInputMessage="1" errorTitle="禁止" error="半角コンマが使用されています。" sqref="E51:F51" xr:uid="{06A1DA12-84D3-4236-B2E2-A58B74D92A4F}">
      <formula1>工事</formula1>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70" xr:uid="{F999127F-024E-4E55-8CBD-35C8B818535A}">
      <formula1>業種</formula1>
    </dataValidation>
    <dataValidation type="textLength" imeMode="halfAlpha" allowBlank="1" showInputMessage="1" showErrorMessage="1" promptTitle="ハイフン「-」不要" prompt="例）0662088181" sqref="E13:G13 E17:E18 E63" xr:uid="{C94DBC7A-98B4-4202-821E-C949283B1CF6}">
      <formula1>10</formula1>
      <formula2>11</formula2>
    </dataValidation>
    <dataValidation type="textLength" imeMode="halfAlpha" operator="lessThanOrEqual" allowBlank="1" showInputMessage="1" showErrorMessage="1" promptTitle="ハイフン「-」不要" prompt="例）5308201　" sqref="E11:G11 E15:G15 E61:G61" xr:uid="{DEFCB8CA-9858-482C-BA02-CCB8234CA4D8}">
      <formula1>7</formula1>
    </dataValidation>
    <dataValidation type="list" imeMode="halfAlpha" operator="greaterThanOrEqual" allowBlank="1" showInputMessage="1" showErrorMessage="1" sqref="E54" xr:uid="{FBBD3640-71C9-41B9-8E43-0C9E672BC991}">
      <formula1>"請負,自主施工"</formula1>
    </dataValidation>
    <dataValidation type="decimal" imeMode="halfAlpha" operator="greaterThanOrEqual" allowBlank="1" showInputMessage="1" showErrorMessage="1" sqref="E49" xr:uid="{AC1A493F-CC97-4085-ADF7-A4F27F23A1A2}">
      <formula1>10000</formula1>
    </dataValidation>
    <dataValidation type="decimal" imeMode="halfAlpha" operator="greaterThanOrEqual" allowBlank="1" showInputMessage="1" showErrorMessage="1" sqref="E42 E52" xr:uid="{5082A6B8-8060-4D47-90F5-327283BE7D56}">
      <formula1>500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7" xr:uid="{0296E7D0-9C5E-487F-BB62-8D9B26E4721F}">
      <formula1>4</formula1>
    </dataValidation>
    <dataValidation type="decimal" imeMode="halfAlpha" operator="greaterThanOrEqual" allowBlank="1" showInputMessage="1" showErrorMessage="1" sqref="J49:K54 A51 E35 F52 A46 B45" xr:uid="{25547A77-500A-4971-8110-060B6F30CDB9}">
      <formula1>80</formula1>
    </dataValidation>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7:G7 E57" xr:uid="{B59CE731-957A-4B57-BEA9-B14AE022E982}"/>
    <dataValidation imeMode="hiragana" allowBlank="1" showInputMessage="1" errorTitle="禁止" error="半角コンマが使用されています。" promptTitle="略語の使用可" prompt="代表取締役：㈹" sqref="E8:G8 E58" xr:uid="{0AA502F9-7C46-4DA6-A95B-8ADE94660FD6}"/>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6:G6 E56" xr:uid="{2975E37D-B5C6-4ACF-8B9B-BEAC3821417A}"/>
    <dataValidation imeMode="halfKatakana" allowBlank="1" showInputMessage="1" errorTitle="禁止" error="半角コンマが使用されています。" promptTitle="略語の使用可" prompt="代表取締役：(ﾀﾞｲ)" sqref="E9:G9 E59" xr:uid="{FC1FD56C-BCFD-422B-B54B-DDAEA3429A72}"/>
    <dataValidation type="whole" imeMode="halfAlpha" operator="greaterThanOrEqual" allowBlank="1" showInputMessage="1" showErrorMessage="1" promptTitle="複数棟あり、階数が異なる場合" prompt="最も大きい階数を入力してください。" sqref="E47 E33 E40" xr:uid="{050804A8-637F-4C59-AB77-49B8E9CC43DE}">
      <formula1>1</formula1>
    </dataValidation>
    <dataValidation type="list" imeMode="halfAlpha" operator="greaterThanOrEqual" allowBlank="1" showInputMessage="1" showErrorMessage="1" sqref="E68 E74" xr:uid="{FE304588-AA14-4C65-B0E6-0B4286C932EF}">
      <formula1>許可年度</formula1>
    </dataValidation>
    <dataValidation type="list" imeMode="hiragana" allowBlank="1" showInputMessage="1" showErrorMessage="1" sqref="E67" xr:uid="{C7E0DDD4-ABD1-42E8-978A-0BA6ACA845FE}">
      <formula1>建設業</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F50" xr:uid="{4921B4B9-8B0A-482A-90CA-1F9B95FD008C}"/>
    <dataValidation imeMode="halfAlpha" allowBlank="1" showInputMessage="1" showErrorMessage="1" sqref="F72:F73 E3:G3" xr:uid="{DFD806F7-F668-4147-BC10-2272146B0CD3}"/>
    <dataValidation type="whole" imeMode="halfAlpha" operator="greaterThanOrEqual" allowBlank="1" showInputMessage="1" showErrorMessage="1" promptTitle="地下なしの場合" prompt="０と入力してください。" sqref="E34 E41 E48" xr:uid="{089A285D-1D16-4AF6-BE83-AB5C5E17F876}">
      <formula1>0</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E39:G39 E46:G46" xr:uid="{6688F4A0-939E-49BB-ADD9-2055815CE3E4}">
      <formula1>構造</formula1>
    </dataValidation>
  </dataValidations>
  <hyperlinks>
    <hyperlink ref="J26:J28" location="マップナビおおさか操作!A1" display="マップナビおおさか操作!A1" xr:uid="{755919E3-F0A4-42D3-BB25-81067E526B4A}"/>
  </hyperlinks>
  <pageMargins left="0.7" right="0.7" top="0.75" bottom="0.75" header="0.3" footer="0.3"/>
  <pageSetup paperSize="9" fitToHeight="0" orientation="portrait" r:id="rId1"/>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42</xdr:row>
                    <xdr:rowOff>180975</xdr:rowOff>
                  </from>
                  <to>
                    <xdr:col>2</xdr:col>
                    <xdr:colOff>9525</xdr:colOff>
                    <xdr:row>49</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200025</xdr:colOff>
                    <xdr:row>49</xdr:row>
                    <xdr:rowOff>180975</xdr:rowOff>
                  </from>
                  <to>
                    <xdr:col>2</xdr:col>
                    <xdr:colOff>19050</xdr:colOff>
                    <xdr:row>51</xdr:row>
                    <xdr:rowOff>180975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9525</xdr:colOff>
                    <xdr:row>67</xdr:row>
                    <xdr:rowOff>76200</xdr:rowOff>
                  </from>
                  <to>
                    <xdr:col>1</xdr:col>
                    <xdr:colOff>219075</xdr:colOff>
                    <xdr:row>68</xdr:row>
                    <xdr:rowOff>123825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9525</xdr:colOff>
                    <xdr:row>73</xdr:row>
                    <xdr:rowOff>85725</xdr:rowOff>
                  </from>
                  <to>
                    <xdr:col>1</xdr:col>
                    <xdr:colOff>219075</xdr:colOff>
                    <xdr:row>74</xdr:row>
                    <xdr:rowOff>133350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9525</xdr:colOff>
                    <xdr:row>36</xdr:row>
                    <xdr:rowOff>0</xdr:rowOff>
                  </from>
                  <to>
                    <xdr:col>2</xdr:col>
                    <xdr:colOff>0</xdr:colOff>
                    <xdr:row>42</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B0F35893-19FC-4741-ACCE-F5E35B0BF6A3}">
            <xm:f>$E$82=リスト等!$AC$3</xm:f>
            <x14:dxf>
              <fill>
                <patternFill>
                  <bgColor theme="0" tint="-0.24994659260841701"/>
                </patternFill>
              </fill>
            </x14:dxf>
          </x14:cfRule>
          <xm:sqref>B83:D103</xm:sqref>
        </x14:conditionalFormatting>
        <x14:conditionalFormatting xmlns:xm="http://schemas.microsoft.com/office/excel/2006/main">
          <x14:cfRule type="expression" priority="33" id="{B42A903A-A582-4B30-AA0A-8B92ED906680}">
            <xm:f>$E$53=リスト等!$AA$4</xm:f>
            <x14:dxf>
              <border>
                <left/>
                <right/>
                <top/>
                <bottom/>
                <vertical/>
                <horizontal/>
              </border>
            </x14:dxf>
          </x14:cfRule>
          <xm:sqref>J57</xm:sqref>
        </x14:conditionalFormatting>
        <x14:conditionalFormatting xmlns:xm="http://schemas.microsoft.com/office/excel/2006/main">
          <x14:cfRule type="expression" priority="35" id="{63AD1FBA-A3C0-4B6A-83E5-472A76671C10}">
            <xm:f>$E$82&lt;&gt;リスト等!$AC$3</xm:f>
            <x14:dxf>
              <border>
                <left style="hair">
                  <color auto="1"/>
                </left>
                <right/>
                <top/>
                <bottom/>
                <vertical/>
                <horizontal/>
              </border>
            </x14:dxf>
          </x14:cfRule>
          <xm:sqref>J82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L113"/>
  <sheetViews>
    <sheetView showGridLines="0" tabSelected="1" zoomScale="115" zoomScaleNormal="115" zoomScaleSheetLayoutView="100" workbookViewId="0">
      <pane xSplit="8" ySplit="2" topLeftCell="I3" activePane="bottomRight" state="frozen"/>
      <selection pane="topRight" activeCell="I1" sqref="I1"/>
      <selection pane="bottomLeft" activeCell="A3" sqref="A3"/>
      <selection pane="bottomRight" activeCell="E3" sqref="E3:G3"/>
    </sheetView>
  </sheetViews>
  <sheetFormatPr defaultRowHeight="15"/>
  <cols>
    <col min="1" max="1" width="2.7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61" hidden="1" customWidth="1"/>
    <col min="10" max="10" width="40.625" style="43" customWidth="1"/>
    <col min="11" max="11" width="10.625" style="43" hidden="1" customWidth="1"/>
    <col min="12" max="12" width="9" style="43" hidden="1" customWidth="1"/>
    <col min="13" max="16384" width="9" style="43"/>
  </cols>
  <sheetData>
    <row r="1" spans="1:11" ht="15" customHeight="1">
      <c r="A1" s="56" t="s">
        <v>27</v>
      </c>
      <c r="B1" s="57"/>
      <c r="C1" s="57"/>
      <c r="D1" s="57"/>
      <c r="E1" s="57"/>
      <c r="F1" s="57"/>
      <c r="G1" s="708" t="s">
        <v>990</v>
      </c>
      <c r="J1" s="775" t="str">
        <f ca="1">IF(COUNTA($H$3:$H$102)-COUNTIFS($H$3:$H$102,"",$H$3:$H$102,"&lt;&gt;")&gt;0,"　入力エラーあり　","")</f>
        <v>　入力エラーあり　</v>
      </c>
    </row>
    <row r="2" spans="1:11" ht="15" customHeight="1" thickBot="1">
      <c r="A2" s="57" t="s">
        <v>902</v>
      </c>
      <c r="B2" s="57"/>
      <c r="C2" s="59"/>
      <c r="D2" s="59"/>
      <c r="E2" s="57"/>
      <c r="F2" s="57"/>
      <c r="G2" s="647" t="str">
        <f>"CODENo."&amp;TEXT(LEFT($I$103,4)*RIGHT($I$103,4),"00000000")</f>
        <v>CODENo.00004624</v>
      </c>
      <c r="J2" s="775"/>
      <c r="K2" s="44"/>
    </row>
    <row r="3" spans="1:11" ht="15" customHeight="1" thickBot="1">
      <c r="A3" s="57"/>
      <c r="B3" s="60">
        <v>1</v>
      </c>
      <c r="C3" s="61" t="s">
        <v>640</v>
      </c>
      <c r="D3" s="54"/>
      <c r="E3" s="859"/>
      <c r="F3" s="860"/>
      <c r="G3" s="861"/>
      <c r="H3" s="132" t="str">
        <f ca="1">IF($E3="","←未入力",IF(E3&lt;TODAY(),"日付を本日以降としてください",""))</f>
        <v>←未入力</v>
      </c>
      <c r="I3" s="563">
        <f>IFERROR(E3,0.01)</f>
        <v>0</v>
      </c>
    </row>
    <row r="4" spans="1:11" ht="15" customHeight="1">
      <c r="A4" s="57"/>
      <c r="B4" s="63"/>
      <c r="C4" s="64"/>
      <c r="D4" s="65"/>
      <c r="E4" s="45"/>
      <c r="F4" s="45"/>
      <c r="G4" s="45"/>
      <c r="H4" s="129"/>
      <c r="I4" s="563"/>
    </row>
    <row r="5" spans="1:11" ht="15" customHeight="1">
      <c r="A5" s="57" t="s">
        <v>228</v>
      </c>
      <c r="B5" s="57"/>
      <c r="C5" s="57"/>
      <c r="D5" s="57"/>
      <c r="E5" s="57"/>
      <c r="F5" s="57"/>
      <c r="G5" s="57"/>
      <c r="H5" s="130"/>
      <c r="I5" s="563"/>
    </row>
    <row r="6" spans="1:11" ht="15" customHeight="1" thickBot="1">
      <c r="A6" s="57"/>
      <c r="B6" s="60">
        <v>1</v>
      </c>
      <c r="C6" s="61" t="s">
        <v>638</v>
      </c>
      <c r="D6" s="62"/>
      <c r="E6" s="772"/>
      <c r="F6" s="773"/>
      <c r="G6" s="774"/>
      <c r="H6" s="131"/>
      <c r="I6" s="563">
        <f>IFERROR(CODE(MID(E6,ROUND(LEN(E6)/2,0),1)),0.01)</f>
        <v>0.01</v>
      </c>
      <c r="J6" s="139" t="str">
        <f>IF($E$52="自主施工","",IF($E6="","←未入力です",""))</f>
        <v>←未入力です</v>
      </c>
      <c r="K6" s="46"/>
    </row>
    <row r="7" spans="1:11" ht="15" customHeight="1" thickBot="1">
      <c r="A7" s="57"/>
      <c r="B7" s="60">
        <v>2</v>
      </c>
      <c r="C7" s="61" t="s">
        <v>639</v>
      </c>
      <c r="D7" s="62"/>
      <c r="E7" s="772"/>
      <c r="F7" s="773"/>
      <c r="G7" s="774"/>
      <c r="H7" s="131"/>
      <c r="I7" s="563">
        <f t="shared" ref="I7:I9" si="0">IFERROR(CODE(MID(E7,ROUND(LEN(E7)/2,0),1)),0.01)</f>
        <v>0.01</v>
      </c>
      <c r="J7" s="47" t="str">
        <f>IF(E6=""," 発注者又は自主施工者は「個人」"," 発注者又は自主施工者は「法人」")</f>
        <v xml:space="preserve"> 発注者又は自主施工者は「個人」</v>
      </c>
      <c r="K7" s="127"/>
    </row>
    <row r="8" spans="1:11" ht="15" customHeight="1">
      <c r="A8" s="57"/>
      <c r="B8" s="60">
        <v>3</v>
      </c>
      <c r="C8" s="61" t="str">
        <f>IF($E$6&lt;&gt;"","代表者の肩書及び氏名","氏名")</f>
        <v>氏名</v>
      </c>
      <c r="D8" s="62"/>
      <c r="E8" s="772"/>
      <c r="F8" s="773"/>
      <c r="G8" s="774"/>
      <c r="H8" s="128" t="str">
        <f t="shared" ref="H8:H20" si="1">IF($E8="","←未入力","")</f>
        <v>←未入力</v>
      </c>
      <c r="I8" s="563">
        <f t="shared" si="0"/>
        <v>0.01</v>
      </c>
      <c r="J8" s="49" t="s">
        <v>655</v>
      </c>
      <c r="K8" s="49"/>
    </row>
    <row r="9" spans="1:11" ht="15" customHeight="1">
      <c r="A9" s="64"/>
      <c r="B9" s="60">
        <v>4</v>
      </c>
      <c r="C9" s="61" t="str">
        <f>IF($E$6&lt;&gt;"","代表者の肩書及び氏名のﾌﾘｶﾞﾅ","氏名のﾌﾘｶﾞﾅ")</f>
        <v>氏名のﾌﾘｶﾞﾅ</v>
      </c>
      <c r="D9" s="62"/>
      <c r="E9" s="772"/>
      <c r="F9" s="773"/>
      <c r="G9" s="774"/>
      <c r="H9" s="132" t="str">
        <f t="shared" si="1"/>
        <v>←未入力</v>
      </c>
      <c r="I9" s="563">
        <f t="shared" si="0"/>
        <v>0.01</v>
      </c>
      <c r="J9" s="638" t="str">
        <f>IF(E6="","",IF(AND(E8&lt;&gt;"",LEN(E8)&lt;8),"【要確認】代表者の肩書は記入されていますか",""))</f>
        <v/>
      </c>
    </row>
    <row r="10" spans="1:11" ht="15" customHeight="1">
      <c r="A10" s="64"/>
      <c r="B10" s="66">
        <v>5</v>
      </c>
      <c r="C10" s="67" t="s">
        <v>229</v>
      </c>
      <c r="D10" s="67"/>
      <c r="E10" s="124"/>
      <c r="F10" s="124"/>
      <c r="G10" s="125"/>
      <c r="H10" s="130"/>
      <c r="I10" s="563"/>
    </row>
    <row r="11" spans="1:11" ht="15" customHeight="1">
      <c r="A11" s="64"/>
      <c r="B11" s="69"/>
      <c r="C11" s="70" t="s">
        <v>28</v>
      </c>
      <c r="D11" s="71"/>
      <c r="E11" s="805"/>
      <c r="F11" s="806"/>
      <c r="G11" s="807"/>
      <c r="H11" s="132" t="str">
        <f t="shared" si="1"/>
        <v>←未入力</v>
      </c>
      <c r="I11" s="564">
        <f>IFERROR(VALUE(RIGHT(E11,6)),0.01)</f>
        <v>0.01</v>
      </c>
    </row>
    <row r="12" spans="1:11" ht="15" customHeight="1">
      <c r="A12" s="64"/>
      <c r="B12" s="69"/>
      <c r="C12" s="70" t="s">
        <v>21</v>
      </c>
      <c r="D12" s="72"/>
      <c r="E12" s="772"/>
      <c r="F12" s="773"/>
      <c r="G12" s="774"/>
      <c r="H12" s="132" t="str">
        <f t="shared" si="1"/>
        <v>←未入力</v>
      </c>
      <c r="I12" s="563">
        <f>IFERROR(CODE(MID(E12,ROUND(LEN(E12)/2,0),1)),0.01)</f>
        <v>0.01</v>
      </c>
    </row>
    <row r="13" spans="1:11" ht="15" customHeight="1">
      <c r="A13" s="64"/>
      <c r="B13" s="73"/>
      <c r="C13" s="70" t="s">
        <v>29</v>
      </c>
      <c r="D13" s="71"/>
      <c r="E13" s="808"/>
      <c r="F13" s="809"/>
      <c r="G13" s="810"/>
      <c r="H13" s="132" t="str">
        <f>IF($E13="","←未入力",IF(1+LEN(IFERROR(VALUE(E13),"エラー"))=IF(IFERROR(MATCH(LEFT(E13,3),リスト等!$A$3:$A$6,0),0)&gt;0,11,10),"","※電話番号を見直してください。"))</f>
        <v>←未入力</v>
      </c>
      <c r="I13" s="564">
        <f t="shared" ref="I13" si="2">IFERROR(VALUE(RIGHT(E13,6)),0.01)</f>
        <v>0.01</v>
      </c>
    </row>
    <row r="14" spans="1:11" ht="15" customHeight="1">
      <c r="A14" s="64"/>
      <c r="B14" s="66">
        <v>6</v>
      </c>
      <c r="C14" s="67" t="s">
        <v>237</v>
      </c>
      <c r="D14" s="74"/>
      <c r="E14" s="124"/>
      <c r="F14" s="124"/>
      <c r="G14" s="126"/>
      <c r="H14" s="133"/>
      <c r="I14" s="563"/>
      <c r="J14" s="827"/>
      <c r="K14" s="50"/>
    </row>
    <row r="15" spans="1:11" ht="15" customHeight="1">
      <c r="A15" s="64"/>
      <c r="B15" s="601"/>
      <c r="C15" s="70" t="s">
        <v>28</v>
      </c>
      <c r="D15" s="71"/>
      <c r="E15" s="811"/>
      <c r="F15" s="812"/>
      <c r="G15" s="813"/>
      <c r="H15" s="132" t="str">
        <f>IF($A$16=FALSE,"",IF($E15="","←未入力",""))</f>
        <v/>
      </c>
      <c r="I15" s="564">
        <f>IFERROR(IF($A$16=FALSE,0.01,VALUE(RIGHT(E15,6))),0.01)</f>
        <v>0.01</v>
      </c>
      <c r="J15" s="827"/>
      <c r="K15" s="50"/>
    </row>
    <row r="16" spans="1:11" ht="15" customHeight="1">
      <c r="A16" s="605" t="b">
        <v>0</v>
      </c>
      <c r="B16" s="69"/>
      <c r="C16" s="70" t="s">
        <v>21</v>
      </c>
      <c r="D16" s="72"/>
      <c r="E16" s="772"/>
      <c r="F16" s="857"/>
      <c r="G16" s="858"/>
      <c r="H16" s="132" t="str">
        <f>IF($A$16=FALSE,"",IF($E16="","←未入力",""))</f>
        <v/>
      </c>
      <c r="I16" s="563">
        <f>IFERROR(IF($A$16=FALSE,0.01,CODE(MID(E16,ROUND(LEN(E16)/2,0),1))),0.01)</f>
        <v>0.01</v>
      </c>
    </row>
    <row r="17" spans="1:11" ht="15" customHeight="1">
      <c r="A17" s="64"/>
      <c r="B17" s="73"/>
      <c r="C17" s="70" t="s">
        <v>29</v>
      </c>
      <c r="D17" s="71"/>
      <c r="E17" s="808"/>
      <c r="F17" s="809"/>
      <c r="G17" s="810"/>
      <c r="H17" s="132" t="str">
        <f>IF($A$16=FALSE,"",IF($E17="","←未入力",IF(1+LEN(IFERROR(VALUE(E17),"エラー"))=IF(IFERROR(MATCH(LEFT(E17,3),リスト等!$A$3:$A$6,0),0)&gt;0,11,10),"","※電話番号を見直してください。")))</f>
        <v/>
      </c>
      <c r="I17" s="564">
        <f>IFERROR(IF($A$16=FALSE,0.01,VALUE(RIGHT(E17,6))),0.01)</f>
        <v>0.01</v>
      </c>
    </row>
    <row r="18" spans="1:11" s="51" customFormat="1" ht="15" customHeight="1">
      <c r="A18" s="76"/>
      <c r="B18" s="76"/>
      <c r="C18" s="76"/>
      <c r="D18" s="76"/>
      <c r="E18" s="77"/>
      <c r="F18" s="78"/>
      <c r="G18" s="79"/>
      <c r="H18" s="134"/>
      <c r="I18" s="563"/>
      <c r="J18" s="52"/>
      <c r="K18" s="52"/>
    </row>
    <row r="19" spans="1:11" ht="15" customHeight="1">
      <c r="A19" s="64" t="s">
        <v>43</v>
      </c>
      <c r="B19" s="57"/>
      <c r="C19" s="57"/>
      <c r="D19" s="57"/>
      <c r="E19" s="57"/>
      <c r="F19" s="57"/>
      <c r="G19" s="64"/>
      <c r="H19" s="135"/>
      <c r="I19" s="563"/>
      <c r="J19" s="652"/>
      <c r="K19" s="53"/>
    </row>
    <row r="20" spans="1:11" ht="15" customHeight="1">
      <c r="A20" s="64"/>
      <c r="B20" s="60">
        <v>1</v>
      </c>
      <c r="C20" s="61" t="s">
        <v>30</v>
      </c>
      <c r="D20" s="61"/>
      <c r="E20" s="772"/>
      <c r="F20" s="773"/>
      <c r="G20" s="774"/>
      <c r="H20" s="132" t="str">
        <f t="shared" si="1"/>
        <v>←未入力</v>
      </c>
      <c r="I20" s="563">
        <f>IFERROR(CODE(MID(E20,ROUND(LEN(E20)/2,0),1)),0.01)</f>
        <v>0.01</v>
      </c>
      <c r="J20" s="653"/>
      <c r="K20" s="44"/>
    </row>
    <row r="21" spans="1:11" ht="15" customHeight="1">
      <c r="A21" s="64"/>
      <c r="B21" s="66">
        <v>2</v>
      </c>
      <c r="C21" s="68" t="s">
        <v>31</v>
      </c>
      <c r="D21" s="80" t="s">
        <v>650</v>
      </c>
      <c r="E21" s="772"/>
      <c r="F21" s="773"/>
      <c r="G21" s="774"/>
      <c r="H21" s="132" t="str">
        <f>IF(AND($E21="",$E22=""),"←未入力",IF(COUNTIF($E21,"*大阪*")&gt;0,"←住所は行政区から入力してください。",""))</f>
        <v>←未入力</v>
      </c>
      <c r="I21" s="563">
        <f t="shared" ref="I21:I22" si="3">IFERROR(CODE(MID(E21,ROUND(LEN(E21)/2,0),1)),0.01)</f>
        <v>0.01</v>
      </c>
      <c r="J21" s="44"/>
      <c r="K21" s="44"/>
    </row>
    <row r="22" spans="1:11" ht="15" customHeight="1" thickBot="1">
      <c r="A22" s="64"/>
      <c r="B22" s="81"/>
      <c r="C22" s="82"/>
      <c r="D22" s="80" t="s">
        <v>651</v>
      </c>
      <c r="E22" s="830"/>
      <c r="F22" s="831"/>
      <c r="G22" s="832"/>
      <c r="H22" s="132" t="str">
        <f>IF(AND($E21="",$E22=""),"←未入力",IF(COUNTIF($E22,"*大阪*")&gt;0,"←住所は行政区から入力してください。",""))</f>
        <v>←未入力</v>
      </c>
      <c r="I22" s="563">
        <f t="shared" si="3"/>
        <v>0.01</v>
      </c>
      <c r="J22" s="44"/>
      <c r="K22" s="44"/>
    </row>
    <row r="23" spans="1:11" ht="15" customHeight="1">
      <c r="A23" s="64"/>
      <c r="B23" s="81"/>
      <c r="C23" s="57"/>
      <c r="D23" s="83"/>
      <c r="E23" s="848" t="str">
        <f>IF($E$22="","",HYPERLINK("https://www.mapnavi.city.osaka.lg.jp/osakacity/AddressSearch?mid=61&amp;ac=27100&amp;skw="&amp;"大阪市"&amp;$E$22&amp;"&amp;skwt=0","マ ッ プ ナ ビ  お お さ か
（２ 工事の場所） を 開く"))</f>
        <v/>
      </c>
      <c r="F23" s="849"/>
      <c r="G23" s="850"/>
      <c r="H23" s="136"/>
      <c r="I23" s="563"/>
      <c r="J23" s="44"/>
      <c r="K23" s="44"/>
    </row>
    <row r="24" spans="1:11" ht="15" customHeight="1">
      <c r="A24" s="64"/>
      <c r="B24" s="81"/>
      <c r="C24" s="83"/>
      <c r="D24" s="83"/>
      <c r="E24" s="851"/>
      <c r="F24" s="852"/>
      <c r="G24" s="853"/>
      <c r="H24" s="130"/>
      <c r="I24" s="563"/>
      <c r="J24" s="44"/>
      <c r="K24" s="44"/>
    </row>
    <row r="25" spans="1:11" ht="15" customHeight="1" thickBot="1">
      <c r="A25" s="64"/>
      <c r="B25" s="84"/>
      <c r="C25" s="85"/>
      <c r="D25" s="86"/>
      <c r="E25" s="854"/>
      <c r="F25" s="855"/>
      <c r="G25" s="856"/>
      <c r="H25" s="135"/>
      <c r="I25" s="563"/>
      <c r="J25" s="44"/>
      <c r="K25" s="44"/>
    </row>
    <row r="26" spans="1:11" ht="15" customHeight="1">
      <c r="A26" s="64"/>
      <c r="B26" s="66">
        <v>3</v>
      </c>
      <c r="C26" s="744" t="s">
        <v>654</v>
      </c>
      <c r="D26" s="745"/>
      <c r="E26" s="820"/>
      <c r="F26" s="821"/>
      <c r="G26" s="822"/>
      <c r="H26" s="795" t="str">
        <f>IF($E26="",IF(A50=TRUE,"","←未入力"),"")</f>
        <v>←未入力</v>
      </c>
      <c r="I26" s="563">
        <f t="shared" ref="I26" si="4">IFERROR(CODE(MID(E26,ROUND(LEN(E26)/2,0),1)),0.01)</f>
        <v>0.01</v>
      </c>
      <c r="J26" s="845" t="s">
        <v>656</v>
      </c>
      <c r="K26" s="167"/>
    </row>
    <row r="27" spans="1:11" ht="15" customHeight="1">
      <c r="A27" s="64"/>
      <c r="B27" s="81"/>
      <c r="C27" s="746"/>
      <c r="D27" s="747"/>
      <c r="E27" s="823"/>
      <c r="F27" s="821"/>
      <c r="G27" s="822"/>
      <c r="H27" s="796"/>
      <c r="I27" s="563"/>
      <c r="J27" s="846"/>
      <c r="K27" s="168"/>
    </row>
    <row r="28" spans="1:11" ht="15" customHeight="1" thickBot="1">
      <c r="A28" s="64"/>
      <c r="B28" s="84"/>
      <c r="C28" s="748"/>
      <c r="D28" s="749"/>
      <c r="E28" s="824"/>
      <c r="F28" s="825"/>
      <c r="G28" s="826"/>
      <c r="H28" s="797"/>
      <c r="I28" s="563"/>
      <c r="J28" s="847"/>
      <c r="K28" s="168"/>
    </row>
    <row r="29" spans="1:11" ht="15" customHeight="1">
      <c r="A29" s="64"/>
      <c r="B29" s="66">
        <v>4</v>
      </c>
      <c r="C29" s="67" t="s">
        <v>32</v>
      </c>
      <c r="D29" s="67"/>
      <c r="E29" s="801" t="str">
        <f>IF(COUNTIF($A$29:$A$51,TRUE)=0,"※該当する工事の種類の□をチェックしてください。
（複数選択可）","")</f>
        <v>※該当する工事の種類の□をチェックしてください。
（複数選択可）</v>
      </c>
      <c r="F29" s="801"/>
      <c r="G29" s="802"/>
      <c r="H29" s="722" t="str">
        <f>IF($E29&lt;&gt;"","←未選択","")</f>
        <v>←未選択</v>
      </c>
      <c r="I29" s="563"/>
      <c r="J29" s="44"/>
      <c r="K29" s="44"/>
    </row>
    <row r="30" spans="1:11" ht="15" customHeight="1">
      <c r="A30" s="76"/>
      <c r="B30" s="69" t="s">
        <v>764</v>
      </c>
      <c r="C30" s="64"/>
      <c r="D30" s="85"/>
      <c r="E30" s="803"/>
      <c r="F30" s="803"/>
      <c r="G30" s="804"/>
      <c r="H30" s="723" t="str">
        <f t="shared" ref="H30" si="5">IF($G30&lt;&gt;"","←未入力","")</f>
        <v/>
      </c>
      <c r="I30" s="563"/>
      <c r="J30" s="44"/>
      <c r="K30" s="44"/>
    </row>
    <row r="31" spans="1:11" ht="15" customHeight="1">
      <c r="A31" s="76"/>
      <c r="B31" s="158"/>
      <c r="C31" s="664" t="s">
        <v>22</v>
      </c>
      <c r="D31" s="665"/>
      <c r="E31" s="772"/>
      <c r="F31" s="773"/>
      <c r="G31" s="774"/>
      <c r="H31" s="132" t="str">
        <f>IF($A$33=FALSE,"",IF($E31="","←未入力",""))</f>
        <v/>
      </c>
      <c r="I31" s="563">
        <f>IFERROR(IF($A$33=FALSE,0.01,CODE(MID(E31,ROUND(LEN(E31)/2,0),1))),0.01)</f>
        <v>0.01</v>
      </c>
    </row>
    <row r="32" spans="1:11" ht="15" customHeight="1">
      <c r="A32" s="76"/>
      <c r="B32" s="87"/>
      <c r="C32" s="664" t="s">
        <v>52</v>
      </c>
      <c r="D32" s="665"/>
      <c r="E32" s="772"/>
      <c r="F32" s="773"/>
      <c r="G32" s="774"/>
      <c r="H32" s="132" t="str">
        <f>IF($A$33=FALSE,"",IF($E32="","←未入力",""))</f>
        <v/>
      </c>
      <c r="I32" s="563">
        <f>IFERROR(IF($A$33=FALSE,0.01,CODE(MID(E32,ROUND(LEN(E32)/2,0),1))),0.01)</f>
        <v>0.01</v>
      </c>
    </row>
    <row r="33" spans="1:9" ht="15" customHeight="1">
      <c r="A33" s="605" t="b">
        <v>0</v>
      </c>
      <c r="B33" s="87"/>
      <c r="C33" s="666" t="s">
        <v>34</v>
      </c>
      <c r="D33" s="667" t="s">
        <v>35</v>
      </c>
      <c r="E33" s="90"/>
      <c r="F33" s="668" t="s">
        <v>38</v>
      </c>
      <c r="G33" s="669"/>
      <c r="H33" s="132" t="str">
        <f>IF($A$33=FALSE,"",IF($E33="","←未入力",""))</f>
        <v/>
      </c>
      <c r="I33" s="563">
        <f>IF($A$33=FALSE,0.01,E33)</f>
        <v>0.01</v>
      </c>
    </row>
    <row r="34" spans="1:9" ht="15" customHeight="1">
      <c r="A34" s="76"/>
      <c r="B34" s="87"/>
      <c r="C34" s="670"/>
      <c r="D34" s="667" t="s">
        <v>36</v>
      </c>
      <c r="E34" s="90"/>
      <c r="F34" s="668" t="s">
        <v>38</v>
      </c>
      <c r="G34" s="671"/>
      <c r="H34" s="132" t="str">
        <f>IF($A$33=FALSE,"",IF($E34="","←未入力",""))</f>
        <v/>
      </c>
      <c r="I34" s="563">
        <f>IF($A$33=FALSE,0.01,E34)</f>
        <v>0.01</v>
      </c>
    </row>
    <row r="35" spans="1:9" ht="15" customHeight="1">
      <c r="A35" s="76"/>
      <c r="B35" s="95"/>
      <c r="C35" s="667" t="s">
        <v>39</v>
      </c>
      <c r="D35" s="667"/>
      <c r="E35" s="96"/>
      <c r="F35" s="97" t="s">
        <v>769</v>
      </c>
      <c r="G35" s="672"/>
      <c r="H35" s="132" t="str">
        <f>IF($A$33=FALSE,"",IF($E35="","←未入力",""))</f>
        <v/>
      </c>
      <c r="I35" s="563">
        <f>IF($A$33=FALSE,0.01,E35)</f>
        <v>0.01</v>
      </c>
    </row>
    <row r="36" spans="1:9" ht="15" customHeight="1">
      <c r="A36" s="76"/>
      <c r="B36" s="99" t="s">
        <v>765</v>
      </c>
      <c r="C36" s="673"/>
      <c r="D36" s="674"/>
      <c r="E36" s="674"/>
      <c r="F36" s="674"/>
      <c r="G36" s="675"/>
      <c r="H36" s="136"/>
      <c r="I36" s="563"/>
    </row>
    <row r="37" spans="1:9" ht="15" customHeight="1">
      <c r="A37" s="76"/>
      <c r="B37" s="158"/>
      <c r="C37" s="664" t="s">
        <v>865</v>
      </c>
      <c r="D37" s="665"/>
      <c r="E37" s="772"/>
      <c r="F37" s="773"/>
      <c r="G37" s="774"/>
      <c r="H37" s="132" t="str">
        <f>IF($A$38=FALSE,"",IF($E37="","←未入力",""))</f>
        <v/>
      </c>
      <c r="I37" s="563">
        <f>IFERROR(IF($A$38=FALSE,0.01,CODE(MID(E37,ROUND(LEN(E37)/2,0),1))),0.01)</f>
        <v>0.01</v>
      </c>
    </row>
    <row r="38" spans="1:9" ht="15" customHeight="1">
      <c r="A38" s="605" t="b">
        <v>0</v>
      </c>
      <c r="B38" s="143"/>
      <c r="C38" s="664" t="s">
        <v>22</v>
      </c>
      <c r="D38" s="665"/>
      <c r="E38" s="772"/>
      <c r="F38" s="773"/>
      <c r="G38" s="774"/>
      <c r="H38" s="132" t="str">
        <f>IF($A$38=FALSE,"",IF($E38="","←未入力",""))</f>
        <v/>
      </c>
      <c r="I38" s="563">
        <f>IFERROR(IF($A$38=FALSE,0.01,CODE(MID(E38,ROUND(LEN(E38)/2,0),1))),0.01)</f>
        <v>0.01</v>
      </c>
    </row>
    <row r="39" spans="1:9" ht="15" customHeight="1">
      <c r="A39" s="75"/>
      <c r="B39" s="69"/>
      <c r="C39" s="666" t="s">
        <v>34</v>
      </c>
      <c r="D39" s="667" t="s">
        <v>35</v>
      </c>
      <c r="E39" s="90"/>
      <c r="F39" s="668" t="s">
        <v>38</v>
      </c>
      <c r="G39" s="669"/>
      <c r="H39" s="132" t="str">
        <f>IF($A$38=FALSE,"",IF($E39="","←未入力",""))</f>
        <v/>
      </c>
      <c r="I39" s="563">
        <f>IF($A$38=FALSE,0.01,E39)</f>
        <v>0.01</v>
      </c>
    </row>
    <row r="40" spans="1:9" ht="15" customHeight="1">
      <c r="A40" s="75"/>
      <c r="B40" s="69"/>
      <c r="C40" s="670"/>
      <c r="D40" s="667" t="s">
        <v>36</v>
      </c>
      <c r="E40" s="90"/>
      <c r="F40" s="668" t="s">
        <v>38</v>
      </c>
      <c r="G40" s="671"/>
      <c r="H40" s="132" t="str">
        <f>IF($A$38=FALSE,"",IF($E40="","←未入力",""))</f>
        <v/>
      </c>
      <c r="I40" s="563">
        <f>IF($A$38=FALSE,0.01,E40)</f>
        <v>0.01</v>
      </c>
    </row>
    <row r="41" spans="1:9" ht="15" customHeight="1">
      <c r="A41" s="75"/>
      <c r="B41" s="73"/>
      <c r="C41" s="667" t="s">
        <v>39</v>
      </c>
      <c r="D41" s="667"/>
      <c r="E41" s="96"/>
      <c r="F41" s="97" t="s">
        <v>769</v>
      </c>
      <c r="G41" s="672"/>
      <c r="H41" s="132" t="str">
        <f>IF($A$38=FALSE,"",IF($E41="","←未入力",""))</f>
        <v/>
      </c>
      <c r="I41" s="563">
        <f>IF($A$38=FALSE,0.01,E41)</f>
        <v>0.01</v>
      </c>
    </row>
    <row r="42" spans="1:9" ht="15" customHeight="1">
      <c r="A42" s="75"/>
      <c r="B42" s="99" t="s">
        <v>766</v>
      </c>
      <c r="C42" s="673"/>
      <c r="D42" s="674"/>
      <c r="E42" s="674"/>
      <c r="F42" s="674"/>
      <c r="G42" s="675"/>
      <c r="H42" s="137"/>
      <c r="I42" s="563"/>
    </row>
    <row r="43" spans="1:9" ht="15" customHeight="1">
      <c r="A43" s="603"/>
      <c r="B43" s="158"/>
      <c r="C43" s="664" t="s">
        <v>865</v>
      </c>
      <c r="D43" s="665"/>
      <c r="E43" s="772"/>
      <c r="F43" s="773"/>
      <c r="G43" s="774"/>
      <c r="H43" s="132" t="str">
        <f t="shared" ref="H43:H48" si="6">IF($A$45=FALSE,"",IF($E43="","←未入力",""))</f>
        <v/>
      </c>
      <c r="I43" s="563">
        <f>IFERROR(IF($A$45=FALSE,0.01,CODE(MID(E43,ROUND(LEN(E43)/2,0),1))),0.01)</f>
        <v>0.01</v>
      </c>
    </row>
    <row r="44" spans="1:9" ht="15" customHeight="1">
      <c r="A44" s="603"/>
      <c r="B44" s="143"/>
      <c r="C44" s="664" t="s">
        <v>22</v>
      </c>
      <c r="D44" s="665"/>
      <c r="E44" s="772"/>
      <c r="F44" s="773"/>
      <c r="G44" s="774"/>
      <c r="H44" s="132" t="str">
        <f t="shared" si="6"/>
        <v/>
      </c>
      <c r="I44" s="563">
        <f>IFERROR(IF($A$45=FALSE,0.01,CODE(MID(E44,ROUND(LEN(E44)/2,0),1))),0.01)</f>
        <v>0.01</v>
      </c>
    </row>
    <row r="45" spans="1:9" ht="15" customHeight="1">
      <c r="A45" s="606" t="b">
        <v>0</v>
      </c>
      <c r="B45" s="69"/>
      <c r="C45" s="664" t="s">
        <v>52</v>
      </c>
      <c r="D45" s="665"/>
      <c r="E45" s="772"/>
      <c r="F45" s="773"/>
      <c r="G45" s="774"/>
      <c r="H45" s="132" t="str">
        <f t="shared" si="6"/>
        <v/>
      </c>
      <c r="I45" s="563">
        <f>IFERROR(IF($A$45=FALSE,0.01,CODE(MID(E45,ROUND(LEN(E45)/2,0),1))),0.01)</f>
        <v>0.01</v>
      </c>
    </row>
    <row r="46" spans="1:9" ht="15" customHeight="1">
      <c r="A46" s="603"/>
      <c r="B46" s="69"/>
      <c r="C46" s="666" t="s">
        <v>34</v>
      </c>
      <c r="D46" s="667" t="s">
        <v>35</v>
      </c>
      <c r="E46" s="90"/>
      <c r="F46" s="668" t="s">
        <v>38</v>
      </c>
      <c r="G46" s="669"/>
      <c r="H46" s="132" t="str">
        <f t="shared" si="6"/>
        <v/>
      </c>
      <c r="I46" s="563">
        <f>IF($A$45=FALSE,0.01,E46)</f>
        <v>0.01</v>
      </c>
    </row>
    <row r="47" spans="1:9" ht="15" customHeight="1">
      <c r="A47" s="75"/>
      <c r="B47" s="69"/>
      <c r="C47" s="670"/>
      <c r="D47" s="667" t="s">
        <v>36</v>
      </c>
      <c r="E47" s="90"/>
      <c r="F47" s="668" t="s">
        <v>38</v>
      </c>
      <c r="G47" s="671"/>
      <c r="H47" s="132" t="str">
        <f t="shared" si="6"/>
        <v/>
      </c>
      <c r="I47" s="563">
        <f>IF($A$45=FALSE,0.01,E47)</f>
        <v>0.01</v>
      </c>
    </row>
    <row r="48" spans="1:9" ht="15" customHeight="1">
      <c r="A48" s="75"/>
      <c r="B48" s="73"/>
      <c r="C48" s="664" t="s">
        <v>23</v>
      </c>
      <c r="D48" s="665"/>
      <c r="E48" s="102"/>
      <c r="F48" s="97" t="s">
        <v>203</v>
      </c>
      <c r="G48" s="676" t="str">
        <f>"(="&amp;E48/10000&amp;"億円)"</f>
        <v>(=0億円)</v>
      </c>
      <c r="H48" s="132" t="str">
        <f t="shared" si="6"/>
        <v/>
      </c>
      <c r="I48" s="563">
        <f>IF($A$45=FALSE,0.01,E48)</f>
        <v>0.01</v>
      </c>
    </row>
    <row r="49" spans="1:11" ht="15" customHeight="1">
      <c r="A49" s="75"/>
      <c r="B49" s="99" t="s">
        <v>766</v>
      </c>
      <c r="C49" s="677"/>
      <c r="D49" s="678"/>
      <c r="E49" s="678"/>
      <c r="F49" s="678"/>
      <c r="G49" s="679"/>
      <c r="H49" s="137"/>
      <c r="I49" s="563"/>
      <c r="J49" s="55"/>
      <c r="K49" s="55"/>
    </row>
    <row r="50" spans="1:11" ht="15" customHeight="1">
      <c r="A50" s="606" t="b">
        <v>0</v>
      </c>
      <c r="B50" s="158"/>
      <c r="C50" s="664" t="s">
        <v>32</v>
      </c>
      <c r="D50" s="665"/>
      <c r="E50" s="772"/>
      <c r="F50" s="774"/>
      <c r="G50" s="669"/>
      <c r="H50" s="132" t="str">
        <f>IF($A$50=FALSE,"",IF($E50="","←未入力",""))</f>
        <v/>
      </c>
      <c r="I50" s="563">
        <f>IFERROR(IF($A$50=FALSE,0.01,CODE(MID(E50,ROUND(LEN(E50)/2,0),1))),0.01)</f>
        <v>0.01</v>
      </c>
      <c r="J50" s="55"/>
      <c r="K50" s="55"/>
    </row>
    <row r="51" spans="1:11" ht="15" customHeight="1">
      <c r="A51" s="75"/>
      <c r="B51" s="69"/>
      <c r="C51" s="680" t="s">
        <v>23</v>
      </c>
      <c r="D51" s="681"/>
      <c r="E51" s="105"/>
      <c r="F51" s="55" t="s">
        <v>203</v>
      </c>
      <c r="G51" s="676" t="str">
        <f>"(="&amp;E51/10000&amp;"億円)"</f>
        <v>(=0億円)</v>
      </c>
      <c r="H51" s="132" t="str">
        <f>IF($A$50=FALSE,"",IF($E51="","←未入力",""))</f>
        <v/>
      </c>
      <c r="I51" s="563">
        <f>IF($A$50=FALSE,0.01,E51)</f>
        <v>0.01</v>
      </c>
      <c r="J51" s="55"/>
      <c r="K51" s="55"/>
    </row>
    <row r="52" spans="1:11" ht="15" customHeight="1">
      <c r="A52" s="75"/>
      <c r="B52" s="60">
        <v>5</v>
      </c>
      <c r="C52" s="678" t="s">
        <v>37</v>
      </c>
      <c r="D52" s="678"/>
      <c r="E52" s="814"/>
      <c r="F52" s="815"/>
      <c r="G52" s="816"/>
      <c r="H52" s="132" t="str">
        <f>IF($E52="","←未入力","")</f>
        <v>←未入力</v>
      </c>
      <c r="I52" s="563">
        <f t="shared" ref="I52" si="7">IFERROR(CODE(E52),0.01)</f>
        <v>0.01</v>
      </c>
      <c r="J52" s="55"/>
      <c r="K52" s="55"/>
    </row>
    <row r="53" spans="1:11" s="51" customFormat="1" ht="15" customHeight="1">
      <c r="A53" s="75"/>
      <c r="B53" s="107"/>
      <c r="C53" s="76"/>
      <c r="D53" s="76"/>
      <c r="E53" s="108"/>
      <c r="F53" s="108"/>
      <c r="G53" s="108"/>
      <c r="H53" s="129"/>
      <c r="I53" s="563"/>
      <c r="J53" s="55"/>
      <c r="K53" s="55"/>
    </row>
    <row r="54" spans="1:11" ht="15" customHeight="1">
      <c r="A54" s="57" t="s">
        <v>646</v>
      </c>
      <c r="B54" s="57"/>
      <c r="C54" s="57"/>
      <c r="D54" s="57"/>
      <c r="E54" s="57"/>
      <c r="F54" s="57"/>
      <c r="G54" s="57"/>
      <c r="H54" s="130"/>
      <c r="I54" s="563"/>
    </row>
    <row r="55" spans="1:11" ht="15" customHeight="1" thickBot="1">
      <c r="A55" s="57"/>
      <c r="B55" s="682">
        <v>1</v>
      </c>
      <c r="C55" s="678" t="s">
        <v>638</v>
      </c>
      <c r="D55" s="683"/>
      <c r="E55" s="772"/>
      <c r="F55" s="773"/>
      <c r="G55" s="774"/>
      <c r="H55" s="131"/>
      <c r="I55" s="563">
        <f>IFERROR(IF($E$52="自主施工",0.01,CODE(MID(E55,ROUND(LEN(E55)/2,0),1))),0.01)</f>
        <v>0.01</v>
      </c>
      <c r="J55" s="139" t="str">
        <f>IF($E$52="自主施工","",IF($E55="","←未入力です",""))</f>
        <v>←未入力です</v>
      </c>
      <c r="K55" s="46"/>
    </row>
    <row r="56" spans="1:11" ht="15" customHeight="1" thickBot="1">
      <c r="A56" s="57"/>
      <c r="B56" s="682">
        <v>2</v>
      </c>
      <c r="C56" s="678" t="s">
        <v>639</v>
      </c>
      <c r="D56" s="683"/>
      <c r="E56" s="772"/>
      <c r="F56" s="773"/>
      <c r="G56" s="774"/>
      <c r="H56" s="131"/>
      <c r="I56" s="563">
        <f t="shared" ref="I56:I58" si="8">IFERROR(IF($E$52="自主施工",0.01,CODE(MID(E56,ROUND(LEN(E56)/2,0),1))),0.01)</f>
        <v>0.01</v>
      </c>
      <c r="J56" s="47" t="str">
        <f>IF(E52=リスト等!$AA$4,"",IF(E55="","　　元請業者は「個人」","　　元請業者は「法人」"))</f>
        <v>　　元請業者は「個人」</v>
      </c>
      <c r="K56" s="127"/>
    </row>
    <row r="57" spans="1:11" ht="15" customHeight="1">
      <c r="A57" s="57"/>
      <c r="B57" s="682">
        <v>3</v>
      </c>
      <c r="C57" s="678" t="str">
        <f>IF($E$6&lt;&gt;"","代表者の肩書及び氏名","氏名")</f>
        <v>氏名</v>
      </c>
      <c r="D57" s="683"/>
      <c r="E57" s="772"/>
      <c r="F57" s="773"/>
      <c r="G57" s="774"/>
      <c r="H57" s="128" t="str">
        <f>IF($E$52="自主施工","",IF($E57="","←未入力",""))</f>
        <v>←未入力</v>
      </c>
      <c r="I57" s="563">
        <f t="shared" si="8"/>
        <v>0.01</v>
      </c>
      <c r="J57" s="48" t="str">
        <f>IF(E52=リスト等!AA4,"","で間違いありませんか？")</f>
        <v>で間違いありませんか？</v>
      </c>
      <c r="K57" s="49"/>
    </row>
    <row r="58" spans="1:11" ht="15" customHeight="1">
      <c r="A58" s="57"/>
      <c r="B58" s="682">
        <v>4</v>
      </c>
      <c r="C58" s="678" t="str">
        <f>IF($E$6&lt;&gt;"","代表者の肩書及び氏名のﾌﾘｶﾞﾅ","氏名のﾌﾘｶﾞﾅ")</f>
        <v>氏名のﾌﾘｶﾞﾅ</v>
      </c>
      <c r="D58" s="683"/>
      <c r="E58" s="772"/>
      <c r="F58" s="773"/>
      <c r="G58" s="774"/>
      <c r="H58" s="132" t="str">
        <f>IF($E$52="自主施工","",IF($E58="","←未入力",""))</f>
        <v>←未入力</v>
      </c>
      <c r="I58" s="563">
        <f t="shared" si="8"/>
        <v>0.01</v>
      </c>
      <c r="J58" s="638" t="str">
        <f>IF(E55="","",IF(AND(E57&lt;&gt;"",LEN(E57)&lt;8),"【要確認】代表者の肩書は記入されていますか",""))</f>
        <v/>
      </c>
    </row>
    <row r="59" spans="1:11" ht="15" customHeight="1">
      <c r="A59" s="57"/>
      <c r="B59" s="684">
        <v>5</v>
      </c>
      <c r="C59" s="685" t="s">
        <v>647</v>
      </c>
      <c r="D59" s="686"/>
      <c r="E59" s="685"/>
      <c r="F59" s="685"/>
      <c r="G59" s="681"/>
      <c r="H59" s="130"/>
      <c r="I59" s="563"/>
    </row>
    <row r="60" spans="1:11" ht="15" customHeight="1">
      <c r="A60" s="57"/>
      <c r="B60" s="687"/>
      <c r="C60" s="664" t="s">
        <v>28</v>
      </c>
      <c r="D60" s="665"/>
      <c r="E60" s="808"/>
      <c r="F60" s="809"/>
      <c r="G60" s="810"/>
      <c r="H60" s="132" t="str">
        <f>IF($E$52="自主施工","",IF($E60="","←未入力",""))</f>
        <v>←未入力</v>
      </c>
      <c r="I60" s="564">
        <f>IFERROR(IF($E$52="自主施工",0.01,VALUE(RIGHT(E60,6))),0.01)</f>
        <v>0.01</v>
      </c>
    </row>
    <row r="61" spans="1:11" ht="15" customHeight="1">
      <c r="A61" s="57"/>
      <c r="B61" s="687"/>
      <c r="C61" s="664" t="s">
        <v>21</v>
      </c>
      <c r="D61" s="688"/>
      <c r="E61" s="772"/>
      <c r="F61" s="773"/>
      <c r="G61" s="774"/>
      <c r="H61" s="132" t="str">
        <f>IF($E$52="自主施工","",IF($E61="","←未入力",""))</f>
        <v>←未入力</v>
      </c>
      <c r="I61" s="563">
        <f>IFERROR(IF($E$52="自主施工",0.01,CODE(MID(E61,ROUND(LEN(E61)/2,0),1))),0.01)</f>
        <v>0.01</v>
      </c>
    </row>
    <row r="62" spans="1:11" ht="15" customHeight="1">
      <c r="A62" s="57"/>
      <c r="B62" s="689"/>
      <c r="C62" s="664" t="s">
        <v>29</v>
      </c>
      <c r="D62" s="665"/>
      <c r="E62" s="808"/>
      <c r="F62" s="809"/>
      <c r="G62" s="810"/>
      <c r="H62" s="132" t="str">
        <f>IF($E$52="自主施工","",IF($E62="","←未入力",IF(1+LEN(IFERROR(VALUE(E62),"エラー"))=IF(IFERROR(MATCH(LEFT(E62,3),リスト等!$A$3:$A$6,0),0)&gt;0,11,10),"","※電話番号を見直してください。")))</f>
        <v>←未入力</v>
      </c>
      <c r="I62" s="564">
        <f>IFERROR(IF($E$52="自主施工",0.01,VALUE(RIGHT(E62,6))),0.01)</f>
        <v>0.01</v>
      </c>
    </row>
    <row r="63" spans="1:11" ht="15" customHeight="1">
      <c r="A63" s="76"/>
      <c r="B63" s="684">
        <v>6</v>
      </c>
      <c r="C63" s="685" t="s">
        <v>658</v>
      </c>
      <c r="D63" s="685"/>
      <c r="E63" s="690"/>
      <c r="F63" s="691"/>
      <c r="G63" s="692" t="str">
        <f>IF($E$52="自主施工","",IF(COUNTIF($A$65:$A$75,TRUE)=0,"※該当する許可又は登録番号の□をチェックしてください。",""))</f>
        <v>※該当する許可又は登録番号の□をチェックしてください。</v>
      </c>
      <c r="H63" s="722" t="str">
        <f>IF($G63&lt;&gt;"","←未選択","")</f>
        <v>←未選択</v>
      </c>
      <c r="I63" s="563"/>
    </row>
    <row r="64" spans="1:11" ht="15" customHeight="1">
      <c r="A64" s="82"/>
      <c r="B64" s="693" t="s">
        <v>767</v>
      </c>
      <c r="C64" s="673"/>
      <c r="D64" s="673"/>
      <c r="E64" s="694"/>
      <c r="F64" s="695"/>
      <c r="G64" s="696"/>
      <c r="H64" s="723"/>
      <c r="I64" s="563"/>
    </row>
    <row r="65" spans="1:9" ht="15" customHeight="1">
      <c r="A65" s="606" t="b">
        <v>0</v>
      </c>
      <c r="B65" s="612"/>
      <c r="C65" s="664" t="s">
        <v>665</v>
      </c>
      <c r="D65" s="678"/>
      <c r="E65" s="654"/>
      <c r="F65" s="678" t="s">
        <v>988</v>
      </c>
      <c r="G65" s="697"/>
      <c r="H65" s="132" t="str">
        <f>IF($E$52="自主施工","",IF($A$65=FALSE,"",IF($E65="","←未入力","")))</f>
        <v/>
      </c>
      <c r="I65" s="563">
        <f>IFERROR(IF(OR($E$52="自主施工",$A$65=FALSE),0.01,CODE(E65)),0.01)</f>
        <v>0.01</v>
      </c>
    </row>
    <row r="66" spans="1:9" ht="15" customHeight="1">
      <c r="A66" s="603"/>
      <c r="B66" s="698"/>
      <c r="C66" s="664" t="s">
        <v>664</v>
      </c>
      <c r="D66" s="678"/>
      <c r="E66" s="654"/>
      <c r="F66" s="678"/>
      <c r="G66" s="697"/>
      <c r="H66" s="132" t="str">
        <f>IF($E$52="自主施工","",IF($A$65=FALSE,"",IF($E66="","←未入力","")))</f>
        <v/>
      </c>
      <c r="I66" s="563">
        <f>IFERROR(IF(OR($E$52="自主施工",$A$65=FALSE),0.01,CODE(E66)),0.01)</f>
        <v>0.01</v>
      </c>
    </row>
    <row r="67" spans="1:9" ht="15" customHeight="1">
      <c r="A67" s="603"/>
      <c r="B67" s="698"/>
      <c r="C67" s="664" t="s">
        <v>661</v>
      </c>
      <c r="D67" s="678"/>
      <c r="E67" s="655"/>
      <c r="F67" s="678" t="s">
        <v>777</v>
      </c>
      <c r="G67" s="697"/>
      <c r="H67" s="132" t="str">
        <f>IF($E$52="自主施工","",IF($A$65=FALSE,"",IF($E67="","←未入力","")))</f>
        <v/>
      </c>
      <c r="I67" s="563">
        <f>IFERROR(IF(OR($E$52="自主施工",$A$65=FALSE),0.01,CODE(RIGHT(E67,1))),0.01)</f>
        <v>0.01</v>
      </c>
    </row>
    <row r="68" spans="1:9" ht="15" customHeight="1">
      <c r="A68" s="603"/>
      <c r="B68" s="698"/>
      <c r="C68" s="664" t="s">
        <v>662</v>
      </c>
      <c r="D68" s="699" t="s">
        <v>218</v>
      </c>
      <c r="E68" s="655"/>
      <c r="F68" s="678" t="s">
        <v>24</v>
      </c>
      <c r="G68" s="697"/>
      <c r="H68" s="132" t="str">
        <f>IF($E$52="自主施工","",IF($A$65=FALSE,"",IF($E68="","←未入力","")))</f>
        <v/>
      </c>
      <c r="I68" s="563">
        <f>IFERROR(IF(OR($E$52="自主施工",$A$65=FALSE),0.01,VALUE(RIGHT(E68,6))),0.01)</f>
        <v>0.01</v>
      </c>
    </row>
    <row r="69" spans="1:9" ht="15" customHeight="1">
      <c r="A69" s="603"/>
      <c r="B69" s="698"/>
      <c r="C69" s="664" t="s">
        <v>659</v>
      </c>
      <c r="D69" s="678"/>
      <c r="E69" s="654"/>
      <c r="F69" s="700" t="s">
        <v>778</v>
      </c>
      <c r="G69" s="697"/>
      <c r="H69" s="132" t="str">
        <f>IF($E$52="自主施工","",IF($A$65=FALSE,"",IF($E69="","←未入力",IF(E69=リスト等!$Y$7,"※とび・土工工事業のみは不可",""))))</f>
        <v/>
      </c>
      <c r="I69" s="563">
        <f>IFERROR(IF(OR($E$52="自主施工",$A$65=FALSE),0.01,CODE(E69)),0.01)</f>
        <v>0.01</v>
      </c>
    </row>
    <row r="70" spans="1:9" s="53" customFormat="1" ht="15" customHeight="1">
      <c r="A70" s="603"/>
      <c r="B70" s="701"/>
      <c r="C70" s="664" t="s">
        <v>660</v>
      </c>
      <c r="D70" s="678"/>
      <c r="E70" s="808"/>
      <c r="F70" s="809"/>
      <c r="G70" s="810"/>
      <c r="H70" s="132" t="str">
        <f>IF($E$52="自主施工","",IF($A$65=FALSE,"",IF($E70="","←未入力","")))</f>
        <v/>
      </c>
      <c r="I70" s="563">
        <f>IFERROR(IF(OR($E$52="自主施工",$A$65=FALSE),0.01,CODE(MID(E70,ROUND(LEN(E70)/2,0),1))),0.01)</f>
        <v>0.01</v>
      </c>
    </row>
    <row r="71" spans="1:9" ht="15" customHeight="1">
      <c r="A71" s="82"/>
      <c r="B71" s="680" t="s">
        <v>768</v>
      </c>
      <c r="C71" s="685"/>
      <c r="D71" s="685"/>
      <c r="E71" s="685"/>
      <c r="F71" s="690"/>
      <c r="G71" s="702"/>
      <c r="H71" s="138"/>
      <c r="I71" s="563"/>
    </row>
    <row r="72" spans="1:9" ht="15" customHeight="1">
      <c r="A72" s="602" t="b">
        <v>0</v>
      </c>
      <c r="B72" s="612"/>
      <c r="C72" s="664" t="s">
        <v>663</v>
      </c>
      <c r="D72" s="678"/>
      <c r="E72" s="703" t="s">
        <v>657</v>
      </c>
      <c r="F72" s="704" t="s">
        <v>988</v>
      </c>
      <c r="G72" s="705"/>
      <c r="H72" s="635"/>
      <c r="I72" s="563">
        <f>IFERROR(IF(OR($E$52="自主施工",$A$72=FALSE),0.01,CODE(E72)),0.01)</f>
        <v>0.01</v>
      </c>
    </row>
    <row r="73" spans="1:9" ht="15" customHeight="1">
      <c r="A73" s="603"/>
      <c r="B73" s="698"/>
      <c r="C73" s="664" t="s">
        <v>661</v>
      </c>
      <c r="D73" s="678"/>
      <c r="E73" s="655"/>
      <c r="F73" s="678" t="s">
        <v>777</v>
      </c>
      <c r="G73" s="697"/>
      <c r="H73" s="132" t="str">
        <f>IF($E$52="自主施工","",IF($A$72=FALSE,"",IF($E73="","←未入力","")))</f>
        <v/>
      </c>
      <c r="I73" s="563">
        <f>IFERROR(IF(OR($E$52="自主施工",$A$72=FALSE),0.01,CODE(RIGHT(E73,1))),0.01)</f>
        <v>0.01</v>
      </c>
    </row>
    <row r="74" spans="1:9" ht="15" customHeight="1">
      <c r="A74" s="82"/>
      <c r="B74" s="698"/>
      <c r="C74" s="664" t="s">
        <v>662</v>
      </c>
      <c r="D74" s="699" t="s">
        <v>218</v>
      </c>
      <c r="E74" s="655"/>
      <c r="F74" s="678" t="s">
        <v>24</v>
      </c>
      <c r="G74" s="706"/>
      <c r="H74" s="132" t="str">
        <f>IF($E$52="自主施工","",IF($A$72=FALSE,"",IF($E74="","←未入力","")))</f>
        <v/>
      </c>
      <c r="I74" s="563">
        <f>IFERROR(IF(OR($E$52="自主施工",$A$72=FALSE),0.01,VALUE(RIGHT(E74,6))),0.01)</f>
        <v>0.01</v>
      </c>
    </row>
    <row r="75" spans="1:9" ht="15" customHeight="1">
      <c r="A75" s="82"/>
      <c r="B75" s="707"/>
      <c r="C75" s="664" t="s">
        <v>42</v>
      </c>
      <c r="D75" s="678"/>
      <c r="E75" s="772"/>
      <c r="F75" s="773"/>
      <c r="G75" s="774"/>
      <c r="H75" s="132" t="str">
        <f>IF($E$52="自主施工","",IF($A$72=FALSE,"",IF($E75="","←未入力","")))</f>
        <v/>
      </c>
      <c r="I75" s="563">
        <f>IFERROR(IF(OR($E$52="自主施工",$A$72=FALSE),0.01,CODE(MID(E75,ROUND(LEN(E75)/2,0),1))),0.01)</f>
        <v>0.01</v>
      </c>
    </row>
    <row r="76" spans="1:9" ht="15" customHeight="1">
      <c r="B76" s="682">
        <v>7</v>
      </c>
      <c r="C76" s="664" t="s">
        <v>847</v>
      </c>
      <c r="D76" s="678"/>
      <c r="E76" s="828"/>
      <c r="F76" s="773"/>
      <c r="G76" s="774"/>
      <c r="H76" s="709" t="str">
        <f>IF($E$52="自主施工","",IF($E76="","←未入力",IF($E76-$E3&gt;0,"※届出日以前の日付としてください","")))</f>
        <v>←未入力</v>
      </c>
      <c r="I76" s="563">
        <f>IFERROR(IF($E$52="自主施工",0.01,E76),0.01)</f>
        <v>0</v>
      </c>
    </row>
    <row r="77" spans="1:9" ht="15" customHeight="1">
      <c r="A77" s="57"/>
      <c r="I77" s="563"/>
    </row>
    <row r="78" spans="1:9" ht="15" customHeight="1">
      <c r="A78" s="57" t="s">
        <v>846</v>
      </c>
      <c r="I78" s="563"/>
    </row>
    <row r="79" spans="1:9" ht="15" customHeight="1">
      <c r="B79" s="148">
        <v>1</v>
      </c>
      <c r="C79" s="150" t="s">
        <v>848</v>
      </c>
      <c r="D79" s="150"/>
      <c r="E79" s="817"/>
      <c r="F79" s="818"/>
      <c r="G79" s="819"/>
      <c r="H79" s="128" t="str">
        <f>IF($E79="","←未入力",IF($E79-$E3&lt;7,"※着工の7日前までに提出してください",""))</f>
        <v>←未入力</v>
      </c>
      <c r="I79" s="563">
        <f>IFERROR(E79,0.01)</f>
        <v>0</v>
      </c>
    </row>
    <row r="80" spans="1:9" ht="15" customHeight="1" thickBot="1">
      <c r="A80" s="57"/>
      <c r="B80" s="148">
        <v>2</v>
      </c>
      <c r="C80" s="150" t="s">
        <v>849</v>
      </c>
      <c r="D80" s="150"/>
      <c r="E80" s="817"/>
      <c r="F80" s="818"/>
      <c r="G80" s="819"/>
      <c r="H80" s="128" t="str">
        <f>IF($E80="","←未入力",IF($E80-E79&lt;0,"※着手予定日以降としてください",""))</f>
        <v>←未入力</v>
      </c>
      <c r="I80" s="563">
        <f>IFERROR(E80,0.01)</f>
        <v>0</v>
      </c>
    </row>
    <row r="81" spans="2:12" ht="15" customHeight="1" thickBot="1">
      <c r="B81" s="153">
        <v>3</v>
      </c>
      <c r="C81" s="149" t="s">
        <v>851</v>
      </c>
      <c r="D81" s="154"/>
      <c r="E81" s="829"/>
      <c r="F81" s="829"/>
      <c r="G81" s="829"/>
      <c r="H81" s="132" t="str">
        <f>IF($E81="","←未入力　選択してください","")</f>
        <v>←未入力　選択してください</v>
      </c>
      <c r="I81" s="563">
        <f>IFERROR(CODE(MID(E81,ROUND(LEN(E81)/2,0),1)),0.01)</f>
        <v>0.01</v>
      </c>
      <c r="J81" s="562" t="str">
        <f>IF(E81=リスト等!AC3,"工程表の添付　「必須」","")</f>
        <v/>
      </c>
    </row>
    <row r="82" spans="2:12" ht="15" hidden="1" customHeight="1">
      <c r="B82" s="156">
        <v>4</v>
      </c>
      <c r="C82" s="151" t="s">
        <v>850</v>
      </c>
      <c r="D82" s="151"/>
      <c r="E82" s="801" t="str">
        <f>IF($E$81=リスト等!$AC$3,"",IF(COUNTIF($K$84:$K$102,TRUE)=0,"※別表の【工程ごとの作業内容】で該当する工事の
□にチェックください。",""))</f>
        <v>※別表の【工程ごとの作業内容】で該当する工事の
□にチェックください。</v>
      </c>
      <c r="F82" s="801"/>
      <c r="G82" s="802"/>
      <c r="H82" s="722" t="str">
        <f>IF($E82&lt;&gt;"","←未選択","")</f>
        <v>←未選択</v>
      </c>
      <c r="I82" s="563"/>
      <c r="K82" s="721" t="s">
        <v>854</v>
      </c>
    </row>
    <row r="83" spans="2:12" ht="15" hidden="1" customHeight="1">
      <c r="B83" s="69" t="s">
        <v>861</v>
      </c>
      <c r="C83" s="160"/>
      <c r="D83" s="160"/>
      <c r="E83" s="803"/>
      <c r="F83" s="803"/>
      <c r="G83" s="804"/>
      <c r="H83" s="723"/>
      <c r="I83" s="563"/>
      <c r="K83" s="721"/>
    </row>
    <row r="84" spans="2:12" ht="15" hidden="1" customHeight="1">
      <c r="B84" s="157"/>
      <c r="C84" s="155" t="s">
        <v>97</v>
      </c>
      <c r="D84" s="154"/>
      <c r="E84" s="817"/>
      <c r="F84" s="818"/>
      <c r="G84" s="819"/>
      <c r="H84" s="132" t="str">
        <f>IF($A$33=FALSE,"",IF($E$81=リスト等!$AC$3,"",IF($K84=FALSE,"",IF(E84="","←未入力",""))))</f>
        <v/>
      </c>
      <c r="I84" s="563">
        <f>IFERROR(IF($K84=FALSE,0.01,E84),0.01)</f>
        <v>0.01</v>
      </c>
      <c r="K84" s="43" t="b">
        <f>別表１!AH43</f>
        <v>0</v>
      </c>
      <c r="L84" s="43" t="str">
        <f>IF(E84="","-",TEXT(E84,"ge/m/d"))</f>
        <v>-</v>
      </c>
    </row>
    <row r="85" spans="2:12" ht="15" hidden="1" customHeight="1">
      <c r="B85" s="157"/>
      <c r="C85" s="155" t="s">
        <v>102</v>
      </c>
      <c r="D85" s="154"/>
      <c r="E85" s="817"/>
      <c r="F85" s="818"/>
      <c r="G85" s="819"/>
      <c r="H85" s="132" t="str">
        <f>IF($A$33=FALSE,"",IF($E$81=リスト等!$AC$3,"",IF($K85=FALSE,"",IF(E85="","←未入力",""))))</f>
        <v/>
      </c>
      <c r="I85" s="563">
        <f t="shared" ref="I85:I102" si="9">IFERROR(IF($K85=FALSE,0.01,E85),0.01)</f>
        <v>0.01</v>
      </c>
      <c r="K85" s="43" t="b">
        <f>別表１!AH46</f>
        <v>0</v>
      </c>
      <c r="L85" s="43" t="str">
        <f>IF(E85="","-",TEXT(E85,"ge/m/d"))</f>
        <v>-</v>
      </c>
    </row>
    <row r="86" spans="2:12" ht="15" hidden="1" customHeight="1">
      <c r="B86" s="158"/>
      <c r="C86" s="155" t="s">
        <v>104</v>
      </c>
      <c r="D86" s="154"/>
      <c r="E86" s="817"/>
      <c r="F86" s="818"/>
      <c r="G86" s="819"/>
      <c r="H86" s="132" t="str">
        <f>IF($A$33=FALSE,"",IF($E$81=リスト等!$AC$3,"",IF($K86=FALSE,"",IF(E86="","←未入力",""))))</f>
        <v/>
      </c>
      <c r="I86" s="563">
        <f t="shared" si="9"/>
        <v>0.01</v>
      </c>
      <c r="K86" s="43" t="b">
        <f>別表１!AH49</f>
        <v>0</v>
      </c>
      <c r="L86" s="43" t="str">
        <f>IF(E86="","-",TEXT(E86,"ge/m/d"))</f>
        <v>-</v>
      </c>
    </row>
    <row r="87" spans="2:12" ht="15" hidden="1" customHeight="1">
      <c r="B87" s="158"/>
      <c r="C87" s="155" t="s">
        <v>107</v>
      </c>
      <c r="D87" s="154"/>
      <c r="E87" s="817"/>
      <c r="F87" s="818"/>
      <c r="G87" s="819"/>
      <c r="H87" s="132" t="str">
        <f>IF($A$33=FALSE,"",IF($E$81=リスト等!$AC$3,"",IF($K87=FALSE,"",IF(E87="","←未入力",""))))</f>
        <v/>
      </c>
      <c r="I87" s="563">
        <f t="shared" si="9"/>
        <v>0.01</v>
      </c>
      <c r="K87" s="43" t="b">
        <f>別表１!AH51</f>
        <v>0</v>
      </c>
      <c r="L87" s="43" t="str">
        <f>IF(E87="","-",TEXT(E87,"ge/m/d"))</f>
        <v>-</v>
      </c>
    </row>
    <row r="88" spans="2:12" ht="15" hidden="1" customHeight="1">
      <c r="B88" s="158"/>
      <c r="C88" s="155" t="s">
        <v>109</v>
      </c>
      <c r="D88" s="154"/>
      <c r="E88" s="817"/>
      <c r="F88" s="818"/>
      <c r="G88" s="819"/>
      <c r="H88" s="132" t="str">
        <f>IF($A$33=FALSE,"",IF($E$81=リスト等!$AC$3,"",IF($K88=FALSE,"",IF(E88="","←未入力",""))))</f>
        <v/>
      </c>
      <c r="I88" s="563">
        <f t="shared" si="9"/>
        <v>0.01</v>
      </c>
      <c r="K88" s="43" t="b">
        <f>別表１!AH53</f>
        <v>0</v>
      </c>
      <c r="L88" s="43" t="str">
        <f>IF(E88="","-",TEXT(E88,"ge/m/d"))</f>
        <v>-</v>
      </c>
    </row>
    <row r="89" spans="2:12" ht="15" hidden="1" customHeight="1">
      <c r="B89" s="69" t="s">
        <v>855</v>
      </c>
      <c r="C89" s="149"/>
      <c r="D89" s="149"/>
      <c r="E89" s="149"/>
      <c r="F89" s="149"/>
      <c r="G89" s="154"/>
      <c r="I89" s="563"/>
    </row>
    <row r="90" spans="2:12" ht="15" hidden="1" customHeight="1">
      <c r="B90" s="158"/>
      <c r="C90" s="155" t="s">
        <v>146</v>
      </c>
      <c r="D90" s="154"/>
      <c r="E90" s="817"/>
      <c r="F90" s="818"/>
      <c r="G90" s="819"/>
      <c r="H90" s="132" t="str">
        <f>IF($A$33=FALSE,"",IF($E$81=リスト等!$AC$3,"",IF($K90=FALSE,"",IF(E90="","←未入力",""))))</f>
        <v/>
      </c>
      <c r="I90" s="563">
        <f t="shared" si="9"/>
        <v>0.01</v>
      </c>
      <c r="K90" s="43" t="b">
        <f>別表２!AH40</f>
        <v>0</v>
      </c>
      <c r="L90" s="43" t="str">
        <f t="shared" ref="L90:L95" si="10">IF(E90="","-",TEXT(E90,"ge/m/d"))</f>
        <v>-</v>
      </c>
    </row>
    <row r="91" spans="2:12" ht="15" hidden="1" customHeight="1">
      <c r="B91" s="158"/>
      <c r="C91" s="155" t="s">
        <v>193</v>
      </c>
      <c r="D91" s="154"/>
      <c r="E91" s="817"/>
      <c r="F91" s="818"/>
      <c r="G91" s="819"/>
      <c r="H91" s="132" t="str">
        <f>IF($A$33=FALSE,"",IF($E$81=リスト等!$AC$3,"",IF($K91=FALSE,"",IF(E91="","←未入力",""))))</f>
        <v/>
      </c>
      <c r="I91" s="563">
        <f t="shared" si="9"/>
        <v>0.01</v>
      </c>
      <c r="K91" s="43" t="b">
        <f>別表２!AH42</f>
        <v>0</v>
      </c>
      <c r="L91" s="43" t="str">
        <f t="shared" si="10"/>
        <v>-</v>
      </c>
    </row>
    <row r="92" spans="2:12" ht="15" hidden="1" customHeight="1">
      <c r="B92" s="158"/>
      <c r="C92" s="155" t="s">
        <v>149</v>
      </c>
      <c r="D92" s="154"/>
      <c r="E92" s="817"/>
      <c r="F92" s="818"/>
      <c r="G92" s="819"/>
      <c r="H92" s="132" t="str">
        <f>IF($A$33=FALSE,"",IF($E$81=リスト等!$AC$3,"",IF($K92=FALSE,"",IF(E92="","←未入力",""))))</f>
        <v/>
      </c>
      <c r="I92" s="563">
        <f t="shared" si="9"/>
        <v>0.01</v>
      </c>
      <c r="K92" s="43" t="b">
        <f>別表２!AH44</f>
        <v>0</v>
      </c>
      <c r="L92" s="43" t="str">
        <f t="shared" si="10"/>
        <v>-</v>
      </c>
    </row>
    <row r="93" spans="2:12" ht="15" hidden="1" customHeight="1">
      <c r="B93" s="158"/>
      <c r="C93" s="155" t="s">
        <v>151</v>
      </c>
      <c r="D93" s="154"/>
      <c r="E93" s="817"/>
      <c r="F93" s="818"/>
      <c r="G93" s="819"/>
      <c r="H93" s="132" t="str">
        <f>IF($A$33=FALSE,"",IF($E$81=リスト等!$AC$3,"",IF($K93=FALSE,"",IF(E93="","←未入力",""))))</f>
        <v/>
      </c>
      <c r="I93" s="563">
        <f t="shared" si="9"/>
        <v>0.01</v>
      </c>
      <c r="K93" s="43" t="b">
        <f>別表２!AH46</f>
        <v>0</v>
      </c>
      <c r="L93" s="43" t="str">
        <f t="shared" si="10"/>
        <v>-</v>
      </c>
    </row>
    <row r="94" spans="2:12" ht="15" hidden="1" customHeight="1">
      <c r="B94" s="158"/>
      <c r="C94" s="155" t="s">
        <v>153</v>
      </c>
      <c r="D94" s="154"/>
      <c r="E94" s="817"/>
      <c r="F94" s="818"/>
      <c r="G94" s="819"/>
      <c r="H94" s="132" t="str">
        <f>IF($A$33=FALSE,"",IF($E$81=リスト等!$AC$3,"",IF($K94=FALSE,"",IF(E94="","←未入力",""))))</f>
        <v/>
      </c>
      <c r="I94" s="563">
        <f t="shared" si="9"/>
        <v>0.01</v>
      </c>
      <c r="K94" s="43" t="b">
        <f>別表２!AH48</f>
        <v>0</v>
      </c>
      <c r="L94" s="43" t="str">
        <f t="shared" si="10"/>
        <v>-</v>
      </c>
    </row>
    <row r="95" spans="2:12" ht="15" hidden="1" customHeight="1">
      <c r="B95" s="158"/>
      <c r="C95" s="155" t="s">
        <v>155</v>
      </c>
      <c r="D95" s="154"/>
      <c r="E95" s="817"/>
      <c r="F95" s="818"/>
      <c r="G95" s="819"/>
      <c r="H95" s="132" t="str">
        <f>IF($A$33=FALSE,"",IF($E$81=リスト等!$AC$3,"",IF($K95=FALSE,"",IF(E95="","←未入力",""))))</f>
        <v/>
      </c>
      <c r="I95" s="563">
        <f t="shared" si="9"/>
        <v>0.01</v>
      </c>
      <c r="K95" s="43" t="b">
        <f>別表２!AH50</f>
        <v>0</v>
      </c>
      <c r="L95" s="43" t="str">
        <f t="shared" si="10"/>
        <v>-</v>
      </c>
    </row>
    <row r="96" spans="2:12" ht="15" hidden="1" customHeight="1">
      <c r="B96" s="87" t="s">
        <v>856</v>
      </c>
      <c r="C96" s="152"/>
      <c r="D96" s="152"/>
      <c r="E96" s="152"/>
      <c r="F96" s="152"/>
      <c r="G96" s="152"/>
      <c r="I96" s="563"/>
    </row>
    <row r="97" spans="2:12" ht="15" hidden="1" customHeight="1">
      <c r="B97" s="158"/>
      <c r="C97" s="155" t="s">
        <v>177</v>
      </c>
      <c r="D97" s="154"/>
      <c r="E97" s="817"/>
      <c r="F97" s="818"/>
      <c r="G97" s="819"/>
      <c r="H97" s="132" t="str">
        <f>IF($A$50=FALSE,"",IF($E$81=リスト等!$AC$3,"",IF($K97=FALSE,"",IF(E97="","←未入力",""))))</f>
        <v/>
      </c>
      <c r="I97" s="563">
        <f t="shared" si="9"/>
        <v>0.01</v>
      </c>
      <c r="K97" s="43" t="b">
        <f>別表3!AH42</f>
        <v>0</v>
      </c>
      <c r="L97" s="43" t="str">
        <f t="shared" ref="L97:L102" si="11">IF(E97="","-",TEXT(E97,"ge/m/d"))</f>
        <v>-</v>
      </c>
    </row>
    <row r="98" spans="2:12" ht="15" hidden="1" customHeight="1">
      <c r="B98" s="158"/>
      <c r="C98" s="155" t="s">
        <v>175</v>
      </c>
      <c r="D98" s="154"/>
      <c r="E98" s="817"/>
      <c r="F98" s="818"/>
      <c r="G98" s="819"/>
      <c r="H98" s="132" t="str">
        <f>IF($A$50=FALSE,"",IF($E$81=リスト等!$AC$3,"",IF($K98=FALSE,"",IF(E98="","←未入力",""))))</f>
        <v/>
      </c>
      <c r="I98" s="563">
        <f t="shared" si="9"/>
        <v>0.01</v>
      </c>
      <c r="K98" s="43" t="b">
        <f>別表3!AH$44</f>
        <v>0</v>
      </c>
      <c r="L98" s="43" t="str">
        <f t="shared" si="11"/>
        <v>-</v>
      </c>
    </row>
    <row r="99" spans="2:12" ht="15" hidden="1" customHeight="1">
      <c r="B99" s="158"/>
      <c r="C99" s="155" t="s">
        <v>173</v>
      </c>
      <c r="D99" s="154"/>
      <c r="E99" s="817"/>
      <c r="F99" s="818"/>
      <c r="G99" s="819"/>
      <c r="H99" s="132" t="str">
        <f>IF($A$50=FALSE,"",IF($E$81=リスト等!$AC$3,"",IF($K99=FALSE,"",IF(E99="","←未入力",""))))</f>
        <v/>
      </c>
      <c r="I99" s="563">
        <f t="shared" si="9"/>
        <v>0.01</v>
      </c>
      <c r="K99" s="43" t="b">
        <f>別表3!AH$46</f>
        <v>0</v>
      </c>
      <c r="L99" s="43" t="str">
        <f t="shared" si="11"/>
        <v>-</v>
      </c>
    </row>
    <row r="100" spans="2:12" ht="15" hidden="1" customHeight="1">
      <c r="B100" s="158"/>
      <c r="C100" s="155" t="s">
        <v>171</v>
      </c>
      <c r="D100" s="154"/>
      <c r="E100" s="817"/>
      <c r="F100" s="818"/>
      <c r="G100" s="819"/>
      <c r="H100" s="132" t="str">
        <f>IF($A$50=FALSE,"",IF($E$81=リスト等!$AC$3,"",IF($K100=FALSE,"",IF(E100="","←未入力",""))))</f>
        <v/>
      </c>
      <c r="I100" s="563">
        <f t="shared" si="9"/>
        <v>0.01</v>
      </c>
      <c r="K100" s="43" t="b">
        <f>別表3!AH$48</f>
        <v>0</v>
      </c>
      <c r="L100" s="43" t="str">
        <f t="shared" si="11"/>
        <v>-</v>
      </c>
    </row>
    <row r="101" spans="2:12" ht="15" hidden="1" customHeight="1">
      <c r="B101" s="158"/>
      <c r="C101" s="155" t="s">
        <v>169</v>
      </c>
      <c r="D101" s="154"/>
      <c r="E101" s="817"/>
      <c r="F101" s="818"/>
      <c r="G101" s="819"/>
      <c r="H101" s="132" t="str">
        <f>IF($A$50=FALSE,"",IF($E$81=リスト等!$AC$3,"",IF($K101=FALSE,"",IF(E101="","←未入力",""))))</f>
        <v/>
      </c>
      <c r="I101" s="563">
        <f t="shared" si="9"/>
        <v>0.01</v>
      </c>
      <c r="K101" s="43" t="b">
        <f>別表3!AH$50</f>
        <v>0</v>
      </c>
      <c r="L101" s="43" t="str">
        <f t="shared" si="11"/>
        <v>-</v>
      </c>
    </row>
    <row r="102" spans="2:12" ht="15" hidden="1" customHeight="1">
      <c r="B102" s="159"/>
      <c r="C102" s="155" t="s">
        <v>155</v>
      </c>
      <c r="D102" s="154"/>
      <c r="E102" s="817"/>
      <c r="F102" s="818"/>
      <c r="G102" s="819"/>
      <c r="H102" s="132" t="str">
        <f>IF($A$50=FALSE,"",IF($E$81=リスト等!$AC$3,"",IF($K102=FALSE,"",IF(E102="","←未入力",""))))</f>
        <v/>
      </c>
      <c r="I102" s="563">
        <f t="shared" si="9"/>
        <v>0.01</v>
      </c>
      <c r="K102" s="43" t="b">
        <f>別表3!AH$52</f>
        <v>0</v>
      </c>
      <c r="L102" s="43" t="str">
        <f t="shared" si="11"/>
        <v>-</v>
      </c>
    </row>
    <row r="103" spans="2:12">
      <c r="B103" s="608">
        <v>4</v>
      </c>
      <c r="C103" s="609" t="s">
        <v>850</v>
      </c>
      <c r="D103" s="610"/>
      <c r="E103" s="833"/>
      <c r="F103" s="834"/>
      <c r="G103" s="835"/>
      <c r="H103" s="842" t="str">
        <f>IF($E$81=リスト等!$AC$4,IF($E$103="","←未入力",""),"")</f>
        <v/>
      </c>
      <c r="I103" s="604">
        <f>ROUNDDOWN(SUM(I3:$I$102)*100,0)</f>
        <v>68</v>
      </c>
    </row>
    <row r="104" spans="2:12">
      <c r="B104" s="611"/>
      <c r="C104" s="612"/>
      <c r="D104" s="613"/>
      <c r="E104" s="836"/>
      <c r="F104" s="837"/>
      <c r="G104" s="838"/>
      <c r="H104" s="843"/>
    </row>
    <row r="105" spans="2:12">
      <c r="B105" s="614"/>
      <c r="C105" s="615"/>
      <c r="D105" s="616"/>
      <c r="E105" s="839"/>
      <c r="F105" s="840"/>
      <c r="G105" s="841"/>
      <c r="H105" s="844"/>
    </row>
    <row r="106" spans="2:12">
      <c r="B106" s="1145" t="s">
        <v>991</v>
      </c>
      <c r="C106" s="1145"/>
      <c r="D106" s="1145"/>
      <c r="E106" s="1145"/>
      <c r="F106" s="1145"/>
      <c r="G106" s="1145"/>
    </row>
    <row r="107" spans="2:12">
      <c r="B107" s="1145"/>
      <c r="C107" s="1145"/>
      <c r="D107" s="1145"/>
      <c r="E107" s="1145"/>
      <c r="F107" s="1145"/>
      <c r="G107" s="1145"/>
    </row>
    <row r="108" spans="2:12">
      <c r="B108" s="1144"/>
      <c r="C108" s="1144"/>
      <c r="D108" s="1144"/>
      <c r="E108" s="1144"/>
      <c r="F108" s="1144"/>
      <c r="G108" s="1144"/>
    </row>
    <row r="109" spans="2:12">
      <c r="B109" s="1144"/>
      <c r="C109" s="1144"/>
      <c r="D109" s="1144"/>
      <c r="E109" s="1144"/>
      <c r="F109" s="1144"/>
      <c r="G109" s="1144"/>
    </row>
    <row r="110" spans="2:12">
      <c r="B110" s="1144"/>
      <c r="C110" s="1144"/>
      <c r="D110" s="1144"/>
      <c r="E110" s="1144"/>
      <c r="F110" s="1144"/>
      <c r="G110" s="1144"/>
    </row>
    <row r="111" spans="2:12">
      <c r="B111" s="1144"/>
      <c r="C111" s="1144"/>
      <c r="D111" s="1144"/>
      <c r="E111" s="1144"/>
      <c r="F111" s="1144"/>
      <c r="G111" s="1144"/>
    </row>
    <row r="112" spans="2:12">
      <c r="B112" s="1144"/>
      <c r="C112" s="1144"/>
      <c r="D112" s="1144"/>
      <c r="E112" s="1144"/>
      <c r="F112" s="1144"/>
      <c r="G112" s="1144"/>
    </row>
    <row r="113" spans="2:7">
      <c r="B113" s="1144"/>
      <c r="C113" s="1144"/>
      <c r="D113" s="1144"/>
      <c r="E113" s="1144"/>
      <c r="F113" s="1144"/>
      <c r="G113" s="1144"/>
    </row>
  </sheetData>
  <sheetProtection sheet="1" selectLockedCells="1"/>
  <mergeCells count="72">
    <mergeCell ref="B108:G109"/>
    <mergeCell ref="B110:G111"/>
    <mergeCell ref="B112:G113"/>
    <mergeCell ref="B106:G107"/>
    <mergeCell ref="E103:G105"/>
    <mergeCell ref="H103:H105"/>
    <mergeCell ref="E37:G37"/>
    <mergeCell ref="E43:G43"/>
    <mergeCell ref="J1:J2"/>
    <mergeCell ref="H29:H30"/>
    <mergeCell ref="H63:H64"/>
    <mergeCell ref="J26:J28"/>
    <mergeCell ref="E23:G25"/>
    <mergeCell ref="E16:G16"/>
    <mergeCell ref="E3:G3"/>
    <mergeCell ref="H26:H28"/>
    <mergeCell ref="E6:G6"/>
    <mergeCell ref="E7:G7"/>
    <mergeCell ref="E8:G8"/>
    <mergeCell ref="E9:G9"/>
    <mergeCell ref="J14:J15"/>
    <mergeCell ref="K82:K83"/>
    <mergeCell ref="E82:G83"/>
    <mergeCell ref="H82:H83"/>
    <mergeCell ref="E76:G76"/>
    <mergeCell ref="E79:G79"/>
    <mergeCell ref="E80:G80"/>
    <mergeCell ref="E81:G81"/>
    <mergeCell ref="E20:G20"/>
    <mergeCell ref="E21:G21"/>
    <mergeCell ref="E22:G22"/>
    <mergeCell ref="E61:G61"/>
    <mergeCell ref="E62:G62"/>
    <mergeCell ref="E99:G99"/>
    <mergeCell ref="E100:G100"/>
    <mergeCell ref="E101:G101"/>
    <mergeCell ref="E102:G102"/>
    <mergeCell ref="E93:G93"/>
    <mergeCell ref="E94:G94"/>
    <mergeCell ref="E95:G95"/>
    <mergeCell ref="E97:G97"/>
    <mergeCell ref="E98:G98"/>
    <mergeCell ref="E87:G87"/>
    <mergeCell ref="E88:G88"/>
    <mergeCell ref="E90:G90"/>
    <mergeCell ref="E91:G91"/>
    <mergeCell ref="E92:G92"/>
    <mergeCell ref="E86:G86"/>
    <mergeCell ref="E84:G84"/>
    <mergeCell ref="E85:G85"/>
    <mergeCell ref="C26:D28"/>
    <mergeCell ref="E31:G31"/>
    <mergeCell ref="E32:G32"/>
    <mergeCell ref="E38:G38"/>
    <mergeCell ref="E29:G30"/>
    <mergeCell ref="E26:G28"/>
    <mergeCell ref="E70:G70"/>
    <mergeCell ref="E75:G75"/>
    <mergeCell ref="E55:G55"/>
    <mergeCell ref="E56:G56"/>
    <mergeCell ref="E57:G57"/>
    <mergeCell ref="E58:G58"/>
    <mergeCell ref="E11:G11"/>
    <mergeCell ref="E13:G13"/>
    <mergeCell ref="E15:G15"/>
    <mergeCell ref="E17:G17"/>
    <mergeCell ref="E60:G60"/>
    <mergeCell ref="E44:G44"/>
    <mergeCell ref="E45:G45"/>
    <mergeCell ref="E50:F50"/>
    <mergeCell ref="E52:G52"/>
    <mergeCell ref="E12:G12"/>
  </mergeCells>
  <phoneticPr fontId="4"/>
  <conditionalFormatting sqref="B31:B35 B37:B41 B43:B48 B50:B51">
    <cfRule type="expression" dxfId="409" priority="600">
      <formula>AND($A$33=FALSE,$A$38=FALSE,$A$45=FALSE,$A$50=FALSE)</formula>
    </cfRule>
  </conditionalFormatting>
  <conditionalFormatting sqref="B65:B70 B72:B75">
    <cfRule type="expression" dxfId="408" priority="13">
      <formula>AND($A$65=FALSE,$A$72=FALSE)</formula>
    </cfRule>
  </conditionalFormatting>
  <conditionalFormatting sqref="B66 B73">
    <cfRule type="expression" dxfId="407" priority="9">
      <formula>$E$52="自主施工"</formula>
    </cfRule>
  </conditionalFormatting>
  <conditionalFormatting sqref="B23:G28">
    <cfRule type="expression" dxfId="406" priority="4">
      <formula>AND($A$33=FALSE,$A$38=FALSE,$A$45=FALSE,$A$50=TRUE)</formula>
    </cfRule>
  </conditionalFormatting>
  <conditionalFormatting sqref="B55:G76">
    <cfRule type="expression" dxfId="405" priority="1">
      <formula>$E$52="自主施工"</formula>
    </cfRule>
  </conditionalFormatting>
  <conditionalFormatting sqref="C15:E15 C16:G16 C17:E17">
    <cfRule type="expression" dxfId="403" priority="78">
      <formula>$A$16=FALSE</formula>
    </cfRule>
  </conditionalFormatting>
  <conditionalFormatting sqref="C50:F51">
    <cfRule type="expression" dxfId="402" priority="20">
      <formula>$A$50=FALSE</formula>
    </cfRule>
  </conditionalFormatting>
  <conditionalFormatting sqref="C31:G32 C33:F35">
    <cfRule type="expression" dxfId="401" priority="18">
      <formula>$A$33=FALSE</formula>
    </cfRule>
  </conditionalFormatting>
  <conditionalFormatting sqref="C37:G38 C39:F41">
    <cfRule type="expression" dxfId="400" priority="17">
      <formula>$A$38=FALSE</formula>
    </cfRule>
  </conditionalFormatting>
  <conditionalFormatting sqref="C43:G45 C46:F48">
    <cfRule type="expression" dxfId="399" priority="19">
      <formula>$A$45=FALSE</formula>
    </cfRule>
  </conditionalFormatting>
  <conditionalFormatting sqref="C65:G70">
    <cfRule type="expression" dxfId="398" priority="8">
      <formula>$A$65=FALSE</formula>
    </cfRule>
  </conditionalFormatting>
  <conditionalFormatting sqref="C72:G75">
    <cfRule type="expression" dxfId="397" priority="11">
      <formula>$A$72=FALSE</formula>
    </cfRule>
  </conditionalFormatting>
  <conditionalFormatting sqref="C84:G88">
    <cfRule type="expression" dxfId="396" priority="258">
      <formula>OR($A$33=FALSE,$K84=FALSE)</formula>
    </cfRule>
  </conditionalFormatting>
  <conditionalFormatting sqref="C90:G95">
    <cfRule type="expression" dxfId="395" priority="612">
      <formula>OR(AND($A$38=FALSE,$A$45=FALSE),$K90=FALSE)</formula>
    </cfRule>
  </conditionalFormatting>
  <conditionalFormatting sqref="C97:G102">
    <cfRule type="expression" dxfId="394" priority="39">
      <formula>OR($A$50=FALSE,$K97=FALSE)</formula>
    </cfRule>
  </conditionalFormatting>
  <conditionalFormatting sqref="E3">
    <cfRule type="containsBlanks" dxfId="393" priority="3">
      <formula>LEN(TRIM(E3))=0</formula>
    </cfRule>
  </conditionalFormatting>
  <conditionalFormatting sqref="E8:E9">
    <cfRule type="containsBlanks" dxfId="392" priority="27">
      <formula>LEN(TRIM(E8))=0</formula>
    </cfRule>
  </conditionalFormatting>
  <conditionalFormatting sqref="E15:E17 E11:E13 E20:E22">
    <cfRule type="containsBlanks" dxfId="391" priority="597">
      <formula>LEN(TRIM(E11))=0</formula>
    </cfRule>
  </conditionalFormatting>
  <conditionalFormatting sqref="E23 J26">
    <cfRule type="expression" dxfId="390" priority="256">
      <formula>$E$26=""</formula>
    </cfRule>
  </conditionalFormatting>
  <conditionalFormatting sqref="E26">
    <cfRule type="containsBlanks" dxfId="389" priority="5">
      <formula>LEN(TRIM(E26))=0</formula>
    </cfRule>
  </conditionalFormatting>
  <conditionalFormatting sqref="E37:E41">
    <cfRule type="containsBlanks" dxfId="388" priority="22">
      <formula>LEN(TRIM(E37))=0</formula>
    </cfRule>
  </conditionalFormatting>
  <conditionalFormatting sqref="E50:E52 E43:E48 E31:E35">
    <cfRule type="containsBlanks" dxfId="387" priority="21">
      <formula>LEN(TRIM(E31))=0</formula>
    </cfRule>
  </conditionalFormatting>
  <conditionalFormatting sqref="E56">
    <cfRule type="expression" dxfId="386" priority="10">
      <formula>$E$55=""</formula>
    </cfRule>
  </conditionalFormatting>
  <conditionalFormatting sqref="E66:E69">
    <cfRule type="notContainsBlanks" dxfId="385" priority="12" stopIfTrue="1">
      <formula>LEN(TRIM(E66))&gt;0</formula>
    </cfRule>
    <cfRule type="expression" dxfId="384" priority="14" stopIfTrue="1">
      <formula>#REF!=TRUE</formula>
    </cfRule>
  </conditionalFormatting>
  <conditionalFormatting sqref="E72:E75 E65:E70 E57:E58 E60:E62">
    <cfRule type="containsBlanks" dxfId="383" priority="16">
      <formula>LEN(TRIM(E57))=0</formula>
    </cfRule>
  </conditionalFormatting>
  <conditionalFormatting sqref="E73">
    <cfRule type="expression" dxfId="382" priority="15" stopIfTrue="1">
      <formula>#REF!=TRUE</formula>
    </cfRule>
  </conditionalFormatting>
  <conditionalFormatting sqref="E76">
    <cfRule type="containsBlanks" dxfId="381" priority="2">
      <formula>LEN(TRIM(E76))=0</formula>
    </cfRule>
  </conditionalFormatting>
  <conditionalFormatting sqref="E79:E81">
    <cfRule type="containsBlanks" dxfId="380" priority="595">
      <formula>LEN(TRIM(E79))=0</formula>
    </cfRule>
  </conditionalFormatting>
  <conditionalFormatting sqref="E84:E88">
    <cfRule type="containsBlanks" dxfId="379" priority="559">
      <formula>LEN(TRIM(E84))=0</formula>
    </cfRule>
  </conditionalFormatting>
  <conditionalFormatting sqref="E90:E95">
    <cfRule type="containsBlanks" dxfId="378" priority="579">
      <formula>LEN(TRIM(E90))=0</formula>
    </cfRule>
  </conditionalFormatting>
  <conditionalFormatting sqref="E97:E102">
    <cfRule type="containsBlanks" dxfId="377" priority="586">
      <formula>LEN(TRIM(E97))=0</formula>
    </cfRule>
  </conditionalFormatting>
  <conditionalFormatting sqref="E103:G105">
    <cfRule type="expression" dxfId="376" priority="26">
      <formula>$H$103="←未入力"</formula>
    </cfRule>
  </conditionalFormatting>
  <conditionalFormatting sqref="J1:J2">
    <cfRule type="notContainsBlanks" dxfId="375" priority="261">
      <formula>LEN(TRIM(J1))&gt;0</formula>
    </cfRule>
  </conditionalFormatting>
  <dataValidations xWindow="475" yWindow="449" count="36">
    <dataValidation type="whole" imeMode="halfAlpha" operator="greaterThanOrEqual" allowBlank="1" showInputMessage="1" showErrorMessage="1" promptTitle="地下なしの場合" prompt="０と入力してください。" sqref="E34 E40 E47" xr:uid="{B725E415-7964-4A9F-A627-A0AE23CCCAB1}">
      <formula1>0</formula1>
    </dataValidation>
    <dataValidation imeMode="halfAlpha" allowBlank="1" showInputMessage="1" showErrorMessage="1" sqref="F71:F72" xr:uid="{00000000-0002-0000-0000-000005000000}"/>
    <dataValidation allowBlank="1" showInputMessage="1" errorTitle="禁止" error="半角コンマが使用されています。" promptTitle="構造" prompt="木造・RC造・S造など入力してください。_x000a_（構造が２つ以上の場合は並列して入力してください。（例）「木造・RC造」）" sqref="F49" xr:uid="{5669D694-CF6A-4C78-B660-6A8AA35C5637}"/>
    <dataValidation type="list" imeMode="hiragana" allowBlank="1" showInputMessage="1" showErrorMessage="1" sqref="E66" xr:uid="{AB6E9E7D-57D2-4A59-87C6-915B06B917CB}">
      <formula1>建設業</formula1>
    </dataValidation>
    <dataValidation type="list" imeMode="halfAlpha" operator="greaterThanOrEqual" allowBlank="1" showInputMessage="1" showErrorMessage="1" sqref="E67 E73" xr:uid="{EA5CE4E5-1191-4E0D-B50D-3853AD14CDFF}">
      <formula1>許可年度</formula1>
    </dataValidation>
    <dataValidation type="whole" imeMode="halfAlpha" operator="greaterThanOrEqual" allowBlank="1" showInputMessage="1" showErrorMessage="1" promptTitle="複数棟あり、階数が異なる場合" prompt="最も大きい階数を入力してください。" sqref="E46 E33 E39" xr:uid="{2304AD32-E370-484E-9FD9-59F8390CFD19}">
      <formula1>1</formula1>
    </dataValidation>
    <dataValidation imeMode="halfKatakana" allowBlank="1" showInputMessage="1" errorTitle="禁止" error="半角コンマが使用されています。" promptTitle="略語の使用可" prompt="代表取締役：(ﾀﾞｲ)" sqref="E9:G9 E58" xr:uid="{92070438-C48D-49DB-B80D-ABCCC8B09A6A}"/>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6:G6 E55" xr:uid="{B030F52E-F077-4107-BC33-0648C9147F4C}"/>
    <dataValidation imeMode="hiragana" allowBlank="1" showInputMessage="1" errorTitle="禁止" error="半角コンマが使用されています。" promptTitle="略語の使用可" prompt="代表取締役：㈹" sqref="E8:G8 E57" xr:uid="{CEA0A23B-B824-4EB5-A4C3-EEE07CD2CA98}"/>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7:G7 E56" xr:uid="{05157417-8A35-4CF9-9278-30A2F41BDDEE}"/>
    <dataValidation type="decimal" imeMode="halfAlpha" operator="greaterThanOrEqual" allowBlank="1" showInputMessage="1" showErrorMessage="1" sqref="J48:K53 A50 A45 B44 E35 F51" xr:uid="{00000000-0002-0000-0000-000015000000}">
      <formula1>80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xr:uid="{A86A039D-EC75-4A8C-823F-9E201AE5BA9B}">
      <formula1>4</formula1>
    </dataValidation>
    <dataValidation type="decimal" imeMode="halfAlpha" operator="greaterThanOrEqual" allowBlank="1" showInputMessage="1" showErrorMessage="1" sqref="E41 E51" xr:uid="{AB92660C-08AA-46AE-9BB2-AEE6EA11C707}">
      <formula1>500</formula1>
    </dataValidation>
    <dataValidation type="decimal" imeMode="halfAlpha" operator="greaterThanOrEqual" allowBlank="1" showInputMessage="1" showErrorMessage="1" sqref="E48" xr:uid="{3117C20C-66EE-435B-8AF3-A4D25FBD708A}">
      <formula1>10000</formula1>
    </dataValidation>
    <dataValidation type="list" imeMode="halfAlpha" operator="greaterThanOrEqual" allowBlank="1" showInputMessage="1" showErrorMessage="1" sqref="E53" xr:uid="{D374FB85-5EE8-4174-8C64-D0440CAEB54D}">
      <formula1>"請負,自主施工"</formula1>
    </dataValidation>
    <dataValidation type="textLength" imeMode="halfAlpha" operator="lessThanOrEqual" allowBlank="1" showInputMessage="1" showErrorMessage="1" promptTitle="ハイフン「-」不要" prompt="例）5308201　" sqref="E11:G11 E15:G15 E60:G60" xr:uid="{F4A94473-BF5B-47B0-8596-811FAD8853BB}">
      <formula1>7</formula1>
    </dataValidation>
    <dataValidation type="textLength" imeMode="halfAlpha" allowBlank="1" showInputMessage="1" showErrorMessage="1" promptTitle="ハイフン「-」不要" prompt="例）0662088181" sqref="E13:G13 E17:E18 E62" xr:uid="{3358ADF1-3D04-4CD2-BD6B-A69D4940114F}">
      <formula1>10</formula1>
      <formula2>11</formula2>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69" xr:uid="{A572FBB3-756F-49C1-B2C6-ADF55556491B}">
      <formula1>業種</formula1>
    </dataValidation>
    <dataValidation type="list" imeMode="hiragana" allowBlank="1" showInputMessage="1" errorTitle="禁止" error="半角コンマが使用されています。" sqref="E50:F50" xr:uid="{224B62EA-78F8-4436-B891-E3290DE5663C}">
      <formula1>工事</formula1>
    </dataValidation>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5" xr:uid="{C0AE72D6-BE0C-4313-BBDC-A34F23705714}">
      <formula1>都道府県</formula1>
    </dataValidation>
    <dataValidation imeMode="hiragana" allowBlank="1" showInputMessage="1" errorTitle="禁止" error="半角コンマが使用されています。" promptTitle="住居表示" prompt="地図検索のため、街区を入力してください。_x000a_例）北区中之島１丁目３番" sqref="E22:G22" xr:uid="{CCA3D256-E39D-4D42-9E22-1F1F1D79BC5E}"/>
    <dataValidation imeMode="off" allowBlank="1" showInputMessage="1" showErrorMessage="1" sqref="E97:G102 E79:G80 E84:G88 E90:G95 E68 E74" xr:uid="{145A2BC8-73C4-420E-AF2A-8F021B797EA2}"/>
    <dataValidation type="list" allowBlank="1" showInputMessage="1" showErrorMessage="1" sqref="E81:G81" xr:uid="{D063AD06-066A-4495-BC95-6DADC06B7A42}">
      <formula1>工程表</formula1>
    </dataValidation>
    <dataValidation imeMode="hiragana" allowBlank="1" showInputMessage="1" showErrorMessage="1" sqref="E70:G70 E75:G75" xr:uid="{B87C6D37-53CA-48EC-9756-C6A40A0EC26B}"/>
    <dataValidation imeMode="hiragana" allowBlank="1" showInputMessage="1" errorTitle="禁止" error="半角コンマが使用されています。" sqref="E12:G12 E20:G21 E16:G16 E61:G61" xr:uid="{D114F673-2CE6-414C-93BB-E677B0F85577}"/>
    <dataValidation type="list" imeMode="hiragana" operator="greaterThanOrEqual" allowBlank="1" showInputMessage="1" showErrorMessage="1" sqref="E52:G52" xr:uid="{7903599C-7812-45F4-A15C-BA56A23E6536}">
      <formula1>"請負,自主施工"</formula1>
    </dataValidation>
    <dataValidation type="list" imeMode="hiragana" allowBlank="1" showInputMessage="1" errorTitle="禁止" error="半角コンマが使用されています。" sqref="E31:G31 E38:G38" xr:uid="{08565AED-0A02-47B5-83F5-2ACADA942764}">
      <formula1>用途</formula1>
    </dataValidation>
    <dataValidation type="list" imeMode="hiragana" allowBlank="1" showInputMessage="1" showErrorMessage="1" errorTitle="禁止" error="半角コンマが使用されています。" sqref="E37:G37" xr:uid="{62DCB2D2-B454-4192-ADBB-E3F36F77DE54}">
      <formula1>新増築種別</formula1>
    </dataValidation>
    <dataValidation type="list" allowBlank="1" showInputMessage="1" errorTitle="禁止" error="半角コンマが使用されています。" sqref="E44:G44" xr:uid="{FAF38B57-4776-4384-8C15-0CC7A0193B28}">
      <formula1>用途</formula1>
    </dataValidation>
    <dataValidation type="list" allowBlank="1" showInputMessage="1" showErrorMessage="1" errorTitle="禁止" error="半角コンマが使用されています。" sqref="E43:G43" xr:uid="{F18DA09D-8D06-41DF-B9C9-62506DE23745}">
      <formula1>改修種別</formula1>
    </dataValidation>
    <dataValidation type="list" allowBlank="1" showInputMessage="1" showErrorMessage="1" sqref="N23 P14" xr:uid="{C1AE287F-AE25-4B40-92C3-EE7BA90369AA}">
      <formula1>"a,b"</formula1>
    </dataValidation>
    <dataValidation type="list" allowBlank="1" showInputMessage="1" showErrorMessage="1" sqref="J19" xr:uid="{50A314E7-7043-4D0A-BE61-85D62C1EFAF1}">
      <formula1>"a,n"</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xr:uid="{BE3AC513-70B4-4B94-9DBE-EAAF1E219565}">
      <formula1>構造</formula1>
    </dataValidation>
    <dataValidation type="list"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45:G45" xr:uid="{30A47E97-7042-43AF-9265-888585578954}">
      <formula1>構造</formula1>
    </dataValidation>
    <dataValidation type="date" imeMode="halfAlpha" operator="greaterThan" allowBlank="1" showInputMessage="1" showErrorMessage="1" sqref="E3:G3" xr:uid="{C2488A5C-6FA4-46E1-8A20-72BB08AA031B}">
      <formula1>1</formula1>
    </dataValidation>
    <dataValidation type="date" imeMode="hiragana" operator="greaterThan" allowBlank="1" showInputMessage="1" showErrorMessage="1" sqref="E76:G76" xr:uid="{BF2B8154-720A-4121-96EA-84DDA5ADF551}">
      <formula1>1</formula1>
    </dataValidation>
  </dataValidations>
  <hyperlinks>
    <hyperlink ref="J26:J28" location="マップナビおおさか操作!A1" display="マップナビおおさか操作!A1" xr:uid="{F7F6B9C4-FFB2-4B5A-B605-E5C5AFE08CAA}"/>
    <hyperlink ref="B106:G107" location="様式第二号!A1" display="様式第二号!A1" xr:uid="{27529F64-4EA6-4550-BF6A-03B6A371E2DA}"/>
  </hyperlinks>
  <pageMargins left="0.70866141732283472" right="0.70866141732283472" top="0.74803149606299213" bottom="0.74803149606299213" header="0.31496062992125984" footer="0.31496062992125984"/>
  <pageSetup paperSize="9" fitToHeight="0" orientation="portrait" blackAndWhite="1" cellComments="atEnd" r:id="rId1"/>
  <rowBreaks count="1" manualBreakCount="1">
    <brk id="53" max="6" man="1"/>
  </rowBreaks>
  <ignoredErrors>
    <ignoredError sqref="I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1</xdr:col>
                    <xdr:colOff>0</xdr:colOff>
                    <xdr:row>48</xdr:row>
                    <xdr:rowOff>180975</xdr:rowOff>
                  </from>
                  <to>
                    <xdr:col>2</xdr:col>
                    <xdr:colOff>19050</xdr:colOff>
                    <xdr:row>50</xdr:row>
                    <xdr:rowOff>180975</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07" r:id="rId7" name="Check Box 19">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mc:AlternateContent xmlns:mc="http://schemas.openxmlformats.org/markup-compatibility/2006">
          <mc:Choice Requires="x14">
            <control shapeId="12312" r:id="rId8" name="Check Box 24">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1</xdr:col>
                    <xdr:colOff>9525</xdr:colOff>
                    <xdr:row>36</xdr:row>
                    <xdr:rowOff>0</xdr:rowOff>
                  </from>
                  <to>
                    <xdr:col>2</xdr:col>
                    <xdr:colOff>0</xdr:colOff>
                    <xdr:row>41</xdr:row>
                    <xdr:rowOff>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mc:AlternateContent xmlns:mc="http://schemas.openxmlformats.org/markup-compatibility/2006">
          <mc:Choice Requires="x14">
            <control shapeId="12320" r:id="rId11" name="Check Box 32">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05F3C535-99D7-448B-A7C0-4A8F56D8B85E}">
            <xm:f>$E$81=リスト等!$AC$3</xm:f>
            <x14:dxf>
              <fill>
                <patternFill>
                  <bgColor theme="0" tint="-0.24994659260841701"/>
                </patternFill>
              </fill>
            </x14:dxf>
          </x14:cfRule>
          <xm:sqref>B82:G105</xm:sqref>
        </x14:conditionalFormatting>
        <x14:conditionalFormatting xmlns:xm="http://schemas.microsoft.com/office/excel/2006/main">
          <x14:cfRule type="expression" priority="33" id="{0B15211C-1020-42FD-B0B6-DD404AFA49AD}">
            <xm:f>$E$52=リスト等!$AA$4</xm:f>
            <x14:dxf>
              <border>
                <left/>
                <right/>
                <top/>
                <bottom/>
                <vertical/>
                <horizontal/>
              </border>
            </x14:dxf>
          </x14:cfRule>
          <xm:sqref>J56</xm:sqref>
        </x14:conditionalFormatting>
        <x14:conditionalFormatting xmlns:xm="http://schemas.microsoft.com/office/excel/2006/main">
          <x14:cfRule type="expression" priority="35" id="{19E26F9A-3F5C-49F9-A181-DDB4DA6392B8}">
            <xm:f>$E$81&lt;&gt;リスト等!$AC$3</xm:f>
            <x14:dxf>
              <border>
                <left style="hair">
                  <color auto="1"/>
                </left>
                <right/>
                <top/>
                <bottom/>
                <vertical/>
                <horizontal/>
              </border>
            </x14:dxf>
          </x14:cfRule>
          <xm:sqref>J81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G61"/>
  <sheetViews>
    <sheetView view="pageBreakPreview" topLeftCell="A4" zoomScale="85" zoomScaleNormal="100" zoomScaleSheetLayoutView="85" workbookViewId="0">
      <selection activeCell="AJ10" sqref="AJ10:BD11"/>
    </sheetView>
  </sheetViews>
  <sheetFormatPr defaultColWidth="3.625" defaultRowHeight="15" customHeight="1"/>
  <cols>
    <col min="1" max="1" width="3.625" style="4" customWidth="1"/>
    <col min="2" max="2" width="0.875" style="4" customWidth="1"/>
    <col min="3" max="33" width="2.875" style="4" customWidth="1"/>
    <col min="34" max="34" width="0.875" style="4" customWidth="1"/>
    <col min="35" max="16384" width="3.625" style="4"/>
  </cols>
  <sheetData>
    <row r="1" spans="1:59" ht="15" customHeight="1">
      <c r="A1" s="583" t="s">
        <v>911</v>
      </c>
      <c r="C1" s="9"/>
      <c r="X1" s="639"/>
      <c r="Y1" s="639"/>
      <c r="Z1" s="639"/>
      <c r="AA1" s="639"/>
      <c r="AB1" s="639"/>
      <c r="AC1" s="639"/>
      <c r="AD1" s="639"/>
      <c r="AE1" s="639"/>
      <c r="AF1" s="639"/>
      <c r="AG1" s="639"/>
      <c r="AH1" s="640" t="s">
        <v>6</v>
      </c>
      <c r="AJ1" s="862" t="s">
        <v>975</v>
      </c>
      <c r="AK1" s="862"/>
      <c r="AL1" s="862"/>
      <c r="AM1" s="862"/>
      <c r="AN1" s="862"/>
      <c r="AO1" s="862"/>
      <c r="AP1" s="862"/>
      <c r="AQ1" s="862"/>
      <c r="AR1" s="862"/>
      <c r="AS1" s="862"/>
      <c r="AT1" s="862"/>
      <c r="AU1" s="862"/>
      <c r="AV1" s="862"/>
      <c r="AW1" s="862"/>
      <c r="AX1" s="862"/>
      <c r="AY1" s="862"/>
      <c r="AZ1" s="862"/>
      <c r="BA1" s="862"/>
      <c r="BB1" s="195"/>
      <c r="BC1" s="195"/>
      <c r="BD1" s="195"/>
      <c r="BE1" s="195"/>
      <c r="BF1" s="195"/>
      <c r="BG1" s="195"/>
    </row>
    <row r="2" spans="1:59" ht="15" customHeight="1">
      <c r="X2" s="639"/>
      <c r="Y2" s="639"/>
      <c r="Z2" s="639"/>
      <c r="AA2" s="639"/>
      <c r="AB2" s="639"/>
      <c r="AC2" s="639"/>
      <c r="AD2" s="639"/>
      <c r="AE2" s="639"/>
      <c r="AF2" s="639"/>
      <c r="AG2" s="639"/>
      <c r="AH2" s="640" t="str">
        <f>入力フォーム!$G$1&amp;"　"&amp;入力フォーム!$G$2</f>
        <v>Ver.1.1(R70609)　CODENo.00004624</v>
      </c>
      <c r="AJ2" s="862"/>
      <c r="AK2" s="862"/>
      <c r="AL2" s="862"/>
      <c r="AM2" s="862"/>
      <c r="AN2" s="862"/>
      <c r="AO2" s="862"/>
      <c r="AP2" s="862"/>
      <c r="AQ2" s="862"/>
      <c r="AR2" s="862"/>
      <c r="AS2" s="862"/>
      <c r="AT2" s="862"/>
      <c r="AU2" s="862"/>
      <c r="AV2" s="862"/>
      <c r="AW2" s="862"/>
      <c r="AX2" s="862"/>
      <c r="AY2" s="862"/>
      <c r="AZ2" s="862"/>
      <c r="BA2" s="862"/>
      <c r="BB2" s="195"/>
      <c r="BC2" s="195"/>
      <c r="BD2" s="195"/>
      <c r="BE2" s="195"/>
      <c r="BF2" s="195"/>
      <c r="BG2" s="195"/>
    </row>
    <row r="3" spans="1:59" ht="15" customHeight="1" thickBot="1">
      <c r="C3" s="866" t="s">
        <v>4</v>
      </c>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J3" s="862"/>
      <c r="AK3" s="862"/>
      <c r="AL3" s="862"/>
      <c r="AM3" s="862"/>
      <c r="AN3" s="862"/>
      <c r="AO3" s="862"/>
      <c r="AP3" s="862"/>
      <c r="AQ3" s="862"/>
      <c r="AR3" s="862"/>
      <c r="AS3" s="862"/>
      <c r="AT3" s="862"/>
      <c r="AU3" s="862"/>
      <c r="AV3" s="862"/>
      <c r="AW3" s="862"/>
      <c r="AX3" s="862"/>
      <c r="AY3" s="862"/>
      <c r="AZ3" s="862"/>
      <c r="BA3" s="862"/>
    </row>
    <row r="4" spans="1:59" ht="15" customHeight="1">
      <c r="A4" s="890" t="s">
        <v>909</v>
      </c>
      <c r="E4" s="170"/>
      <c r="F4" s="1"/>
      <c r="K4" s="170"/>
      <c r="L4" s="871"/>
      <c r="M4" s="871"/>
      <c r="N4" s="871"/>
      <c r="O4" s="871"/>
      <c r="AB4" s="894">
        <f>入力フォーム!E3</f>
        <v>0</v>
      </c>
      <c r="AC4" s="894"/>
      <c r="AD4" s="894"/>
      <c r="AE4" s="894"/>
      <c r="AF4" s="894"/>
      <c r="AG4" s="894"/>
      <c r="AJ4" s="862"/>
      <c r="AK4" s="862"/>
      <c r="AL4" s="862"/>
      <c r="AM4" s="862"/>
      <c r="AN4" s="862"/>
      <c r="AO4" s="862"/>
      <c r="AP4" s="862"/>
      <c r="AQ4" s="862"/>
      <c r="AR4" s="862"/>
      <c r="AS4" s="862"/>
      <c r="AT4" s="862"/>
      <c r="AU4" s="862"/>
      <c r="AV4" s="862"/>
      <c r="AW4" s="862"/>
      <c r="AX4" s="862"/>
      <c r="AY4" s="862"/>
      <c r="AZ4" s="862"/>
      <c r="BA4" s="862"/>
    </row>
    <row r="5" spans="1:59" ht="15" customHeight="1" thickBot="1">
      <c r="A5" s="891"/>
      <c r="C5" s="870" t="s">
        <v>881</v>
      </c>
      <c r="D5" s="870"/>
      <c r="E5" s="870"/>
      <c r="F5" s="870"/>
      <c r="G5" s="870"/>
      <c r="H5" s="870"/>
      <c r="I5" s="870"/>
      <c r="W5" s="897">
        <f>IF(入力フォーム!E7&lt;&gt;"",入力フォーム!E7&amp;"　"&amp;入力フォーム!E9,入力フォーム!E9)</f>
        <v>0</v>
      </c>
      <c r="X5" s="897"/>
      <c r="Y5" s="897"/>
      <c r="Z5" s="897"/>
      <c r="AA5" s="897"/>
      <c r="AB5" s="897"/>
      <c r="AC5" s="897"/>
      <c r="AD5" s="897"/>
      <c r="AE5" s="897"/>
      <c r="AF5" s="897"/>
      <c r="AG5" s="897"/>
      <c r="AJ5" s="862" t="s">
        <v>976</v>
      </c>
      <c r="AK5" s="862"/>
      <c r="AL5" s="862"/>
      <c r="AM5" s="862"/>
      <c r="AN5" s="862"/>
      <c r="AO5" s="862"/>
      <c r="AP5" s="862"/>
      <c r="AQ5" s="862"/>
      <c r="AR5" s="862"/>
      <c r="AS5" s="862"/>
      <c r="AT5" s="862"/>
      <c r="AU5" s="862"/>
      <c r="AV5" s="862"/>
      <c r="AW5" s="862"/>
      <c r="AX5" s="862"/>
      <c r="AY5" s="862"/>
      <c r="AZ5" s="862"/>
      <c r="BA5" s="862"/>
    </row>
    <row r="6" spans="1:59" ht="15" customHeight="1">
      <c r="A6" s="648"/>
      <c r="W6" s="897"/>
      <c r="X6" s="897"/>
      <c r="Y6" s="897"/>
      <c r="Z6" s="897"/>
      <c r="AA6" s="897"/>
      <c r="AB6" s="897"/>
      <c r="AC6" s="897"/>
      <c r="AD6" s="897"/>
      <c r="AE6" s="897"/>
      <c r="AF6" s="897"/>
      <c r="AG6" s="897"/>
      <c r="AJ6" s="862"/>
      <c r="AK6" s="862"/>
      <c r="AL6" s="862"/>
      <c r="AM6" s="862"/>
      <c r="AN6" s="862"/>
      <c r="AO6" s="862"/>
      <c r="AP6" s="862"/>
      <c r="AQ6" s="862"/>
      <c r="AR6" s="862"/>
      <c r="AS6" s="862"/>
      <c r="AT6" s="862"/>
      <c r="AU6" s="862"/>
      <c r="AV6" s="862"/>
      <c r="AW6" s="862"/>
      <c r="AX6" s="862"/>
      <c r="AY6" s="862"/>
      <c r="AZ6" s="862"/>
      <c r="BA6" s="862"/>
    </row>
    <row r="7" spans="1:59" ht="15" customHeight="1">
      <c r="A7" s="648"/>
      <c r="J7" s="189" t="s">
        <v>882</v>
      </c>
      <c r="W7" s="895">
        <f>IF(入力フォーム!E6&lt;&gt;"",入力フォーム!E6&amp;"　"&amp;入力フォーム!E8,入力フォーム!E8)</f>
        <v>0</v>
      </c>
      <c r="X7" s="895"/>
      <c r="Y7" s="895"/>
      <c r="Z7" s="895"/>
      <c r="AA7" s="895"/>
      <c r="AB7" s="895"/>
      <c r="AC7" s="895"/>
      <c r="AD7" s="895"/>
      <c r="AE7" s="895"/>
      <c r="AF7" s="895"/>
      <c r="AG7" s="895"/>
      <c r="AJ7" s="862"/>
      <c r="AK7" s="862"/>
      <c r="AL7" s="862"/>
      <c r="AM7" s="862"/>
      <c r="AN7" s="862"/>
      <c r="AO7" s="862"/>
      <c r="AP7" s="862"/>
      <c r="AQ7" s="862"/>
      <c r="AR7" s="862"/>
      <c r="AS7" s="862"/>
      <c r="AT7" s="862"/>
      <c r="AU7" s="862"/>
      <c r="AV7" s="862"/>
      <c r="AW7" s="862"/>
      <c r="AX7" s="862"/>
      <c r="AY7" s="862"/>
      <c r="AZ7" s="862"/>
      <c r="BA7" s="862"/>
    </row>
    <row r="8" spans="1:59" ht="15" customHeight="1">
      <c r="A8" s="649"/>
      <c r="C8" s="201" t="s">
        <v>883</v>
      </c>
      <c r="I8" s="171"/>
      <c r="J8" s="171"/>
      <c r="K8" s="171"/>
      <c r="M8" s="171"/>
      <c r="N8" s="172"/>
      <c r="W8" s="896"/>
      <c r="X8" s="896"/>
      <c r="Y8" s="896"/>
      <c r="Z8" s="896"/>
      <c r="AA8" s="896"/>
      <c r="AB8" s="896"/>
      <c r="AC8" s="896"/>
      <c r="AD8" s="896"/>
      <c r="AE8" s="896"/>
      <c r="AF8" s="896"/>
      <c r="AG8" s="896"/>
      <c r="AJ8" s="862"/>
      <c r="AK8" s="862"/>
      <c r="AL8" s="862"/>
      <c r="AM8" s="862"/>
      <c r="AN8" s="862"/>
      <c r="AO8" s="862"/>
      <c r="AP8" s="862"/>
      <c r="AQ8" s="862"/>
      <c r="AR8" s="862"/>
      <c r="AS8" s="862"/>
      <c r="AT8" s="862"/>
      <c r="AU8" s="862"/>
      <c r="AV8" s="862"/>
      <c r="AW8" s="862"/>
      <c r="AX8" s="862"/>
      <c r="AY8" s="862"/>
      <c r="AZ8" s="862"/>
      <c r="BA8" s="862"/>
    </row>
    <row r="9" spans="1:59" ht="15" customHeight="1">
      <c r="A9" s="648"/>
      <c r="F9" s="170"/>
      <c r="G9" s="173"/>
      <c r="H9" s="172"/>
      <c r="K9" s="4" t="s">
        <v>28</v>
      </c>
      <c r="M9" s="172"/>
      <c r="N9" s="4" t="s">
        <v>26</v>
      </c>
      <c r="O9" s="885" t="str">
        <f>LEFT(入力フォーム!E11,3)&amp;"　-　"&amp;RIGHT(入力フォーム!E11,4)</f>
        <v>　-　</v>
      </c>
      <c r="P9" s="885"/>
      <c r="Q9" s="885"/>
      <c r="R9" s="885"/>
      <c r="S9" s="4" t="s">
        <v>204</v>
      </c>
      <c r="X9" s="174" t="str">
        <f>IF(入力フォーム!E13="","　 -　　 　-",リスト等!$G$11&amp;"-"&amp;リスト等!$H$11&amp;"-"&amp;リスト等!$I$11)</f>
        <v>　 -　　 　-</v>
      </c>
      <c r="Z9" s="175"/>
      <c r="AA9" s="175"/>
      <c r="AC9" s="175"/>
      <c r="AD9" s="175"/>
    </row>
    <row r="10" spans="1:59" ht="15" customHeight="1">
      <c r="A10" s="649"/>
      <c r="K10" s="4" t="s">
        <v>21</v>
      </c>
      <c r="M10" s="170"/>
      <c r="N10" s="892">
        <f>入力フォーム!E12</f>
        <v>0</v>
      </c>
      <c r="O10" s="892"/>
      <c r="P10" s="892"/>
      <c r="Q10" s="892"/>
      <c r="R10" s="892"/>
      <c r="S10" s="892"/>
      <c r="T10" s="892"/>
      <c r="U10" s="892"/>
      <c r="V10" s="892"/>
      <c r="W10" s="892"/>
      <c r="X10" s="892"/>
      <c r="Y10" s="892"/>
      <c r="Z10" s="892"/>
      <c r="AA10" s="892"/>
      <c r="AB10" s="892"/>
      <c r="AC10" s="892"/>
      <c r="AD10" s="892"/>
      <c r="AE10" s="892"/>
      <c r="AF10" s="892"/>
      <c r="AG10" s="892"/>
      <c r="AJ10" s="1144" t="str">
        <f>IF(入力フォーム!$A$33=FALSE,"","続いて別表１の入力をお願いします。別表１はこちらをクリック")</f>
        <v/>
      </c>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row>
    <row r="11" spans="1:59" ht="15" customHeight="1">
      <c r="A11" s="648"/>
      <c r="D11" s="872"/>
      <c r="E11" s="872"/>
      <c r="F11" s="170"/>
      <c r="H11" s="172"/>
      <c r="I11" s="170" t="s">
        <v>15</v>
      </c>
      <c r="K11" s="4" t="s">
        <v>28</v>
      </c>
      <c r="M11" s="172"/>
      <c r="N11" s="4" t="s">
        <v>26</v>
      </c>
      <c r="O11" s="885" t="str">
        <f>IF(入力フォーム!A16=TRUE,LEFT(入力フォーム!E15,3)&amp;"　-　"&amp;RIGHT(入力フォーム!E15,4),"　　　 -")</f>
        <v>　　　 -</v>
      </c>
      <c r="P11" s="885"/>
      <c r="Q11" s="885"/>
      <c r="R11" s="885"/>
      <c r="S11" s="4" t="s">
        <v>204</v>
      </c>
      <c r="X11" s="174" t="str">
        <f>IF(入力フォーム!A16=TRUE,リスト等!$K$11&amp;"-"&amp;リスト等!$L$11&amp;"-"&amp;リスト等!$M$11,"　 -　　 　-")</f>
        <v>　 -　　 　-</v>
      </c>
      <c r="Y11" s="174"/>
      <c r="Z11" s="174"/>
      <c r="AA11" s="174"/>
      <c r="AB11" s="174"/>
      <c r="AC11" s="174"/>
      <c r="AD11" s="17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row>
    <row r="12" spans="1:59" ht="15" customHeight="1">
      <c r="A12" s="649"/>
      <c r="K12" s="4" t="s">
        <v>21</v>
      </c>
      <c r="M12" s="170"/>
      <c r="N12" s="892" t="str">
        <f>IF(入力フォーム!A16=TRUE,入力フォーム!E16,"")</f>
        <v/>
      </c>
      <c r="O12" s="892"/>
      <c r="P12" s="892"/>
      <c r="Q12" s="892"/>
      <c r="R12" s="892"/>
      <c r="S12" s="892"/>
      <c r="T12" s="892"/>
      <c r="U12" s="892"/>
      <c r="V12" s="892"/>
      <c r="W12" s="892"/>
      <c r="X12" s="892"/>
      <c r="Y12" s="892"/>
      <c r="Z12" s="892"/>
      <c r="AA12" s="892"/>
      <c r="AB12" s="892"/>
      <c r="AC12" s="892"/>
      <c r="AD12" s="892"/>
      <c r="AE12" s="892"/>
      <c r="AF12" s="892"/>
      <c r="AG12" s="892"/>
      <c r="AJ12" s="1144" t="str">
        <f>IF(AND(入力フォーム!$A$38=FALSE,入力フォーム!$A$45=FALSE),"","続いて別表２の入力をお願いします。別表２はこちらをクリック")</f>
        <v/>
      </c>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row>
    <row r="13" spans="1:59" ht="15" customHeight="1">
      <c r="A13" s="648"/>
      <c r="E13" s="4" t="s">
        <v>19</v>
      </c>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144"/>
    </row>
    <row r="14" spans="1:59" ht="15" customHeight="1">
      <c r="A14" s="648"/>
      <c r="C14" s="176" t="s">
        <v>14</v>
      </c>
      <c r="D14" s="176"/>
      <c r="E14" s="176"/>
      <c r="F14" s="176"/>
      <c r="G14" s="176"/>
      <c r="H14" s="176"/>
      <c r="I14" s="176"/>
      <c r="J14" s="176"/>
      <c r="K14" s="176"/>
      <c r="L14" s="176"/>
      <c r="M14" s="176"/>
      <c r="N14" s="176"/>
      <c r="O14" s="176"/>
      <c r="AJ14" s="1144" t="str">
        <f>IF(入力フォーム!$A$50=FALSE,"","続いて別表３の入力をお願いします。別表３はこちらをクリック")</f>
        <v/>
      </c>
      <c r="AK14" s="1144"/>
      <c r="AL14" s="1144"/>
      <c r="AM14" s="1144"/>
      <c r="AN14" s="1144"/>
      <c r="AO14" s="1144"/>
      <c r="AP14" s="1144"/>
      <c r="AQ14" s="1144"/>
      <c r="AR14" s="1144"/>
      <c r="AS14" s="1144"/>
      <c r="AT14" s="1144"/>
      <c r="AU14" s="1144"/>
      <c r="AV14" s="1144"/>
      <c r="AW14" s="1144"/>
      <c r="AX14" s="1144"/>
      <c r="AY14" s="1144"/>
      <c r="AZ14" s="1144"/>
      <c r="BA14" s="1144"/>
      <c r="BB14" s="1144"/>
      <c r="BC14" s="1144"/>
      <c r="BD14" s="1144"/>
    </row>
    <row r="15" spans="1:59" ht="15" customHeight="1">
      <c r="A15" s="648"/>
      <c r="C15" s="177"/>
      <c r="D15" s="177"/>
      <c r="E15" s="177"/>
      <c r="F15" s="177"/>
      <c r="G15" s="177"/>
      <c r="H15" s="177"/>
      <c r="I15" s="177"/>
      <c r="J15" s="177"/>
      <c r="K15" s="177"/>
      <c r="L15" s="177"/>
      <c r="M15" s="177"/>
      <c r="N15" s="177"/>
      <c r="O15" s="177"/>
      <c r="AJ15" s="1144"/>
      <c r="AK15" s="1144"/>
      <c r="AL15" s="1144"/>
      <c r="AM15" s="1144"/>
      <c r="AN15" s="1144"/>
      <c r="AO15" s="1144"/>
      <c r="AP15" s="1144"/>
      <c r="AQ15" s="1144"/>
      <c r="AR15" s="1144"/>
      <c r="AS15" s="1144"/>
      <c r="AT15" s="1144"/>
      <c r="AU15" s="1144"/>
      <c r="AV15" s="1144"/>
      <c r="AW15" s="1144"/>
      <c r="AX15" s="1144"/>
      <c r="AY15" s="1144"/>
      <c r="AZ15" s="1144"/>
      <c r="BA15" s="1144"/>
      <c r="BB15" s="1144"/>
      <c r="BC15" s="1144"/>
      <c r="BD15" s="1144"/>
    </row>
    <row r="16" spans="1:59" ht="15" customHeight="1">
      <c r="A16" s="648"/>
      <c r="C16" s="867" t="s">
        <v>0</v>
      </c>
      <c r="D16" s="867"/>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row>
    <row r="17" spans="1:33" ht="15" customHeight="1">
      <c r="A17" s="648"/>
      <c r="C17" s="880" t="s">
        <v>1</v>
      </c>
      <c r="D17" s="880"/>
      <c r="E17" s="880"/>
      <c r="F17" s="880"/>
      <c r="G17" s="880"/>
      <c r="H17" s="880"/>
      <c r="I17" s="880"/>
      <c r="J17" s="880"/>
      <c r="K17" s="880"/>
      <c r="L17" s="880"/>
      <c r="M17" s="880"/>
    </row>
    <row r="18" spans="1:33" ht="15" customHeight="1">
      <c r="A18" s="648"/>
      <c r="C18" s="4" t="s">
        <v>51</v>
      </c>
      <c r="H18" s="868">
        <f>入力フォーム!E20</f>
        <v>0</v>
      </c>
      <c r="I18" s="868"/>
      <c r="J18" s="868"/>
      <c r="K18" s="868"/>
      <c r="L18" s="868"/>
      <c r="M18" s="868"/>
      <c r="N18" s="868"/>
      <c r="O18" s="868"/>
      <c r="P18" s="868"/>
      <c r="Q18" s="868"/>
      <c r="R18" s="868"/>
      <c r="S18" s="868"/>
      <c r="T18" s="868"/>
      <c r="U18" s="868"/>
      <c r="V18" s="868"/>
    </row>
    <row r="19" spans="1:33" ht="15" customHeight="1">
      <c r="A19" s="648"/>
      <c r="C19" s="4" t="s">
        <v>50</v>
      </c>
      <c r="H19" s="893" t="str">
        <f>IF(入力フォーム!$E$21="","大阪市"&amp;入力フォーム!E22,"大阪市"&amp;入力フォーム!E21&amp;"　( "&amp;入力フォーム!E22&amp;" )")</f>
        <v>大阪市</v>
      </c>
      <c r="I19" s="893"/>
      <c r="J19" s="893"/>
      <c r="K19" s="893"/>
      <c r="L19" s="893"/>
      <c r="M19" s="893"/>
      <c r="N19" s="893"/>
      <c r="O19" s="893"/>
      <c r="P19" s="893"/>
      <c r="Q19" s="893"/>
      <c r="R19" s="893"/>
      <c r="S19" s="893"/>
      <c r="T19" s="893"/>
      <c r="U19" s="893"/>
      <c r="V19" s="893"/>
      <c r="W19" s="893"/>
      <c r="X19" s="893"/>
      <c r="Y19" s="893"/>
      <c r="Z19" s="893"/>
      <c r="AA19" s="893"/>
      <c r="AB19" s="893"/>
      <c r="AC19" s="893"/>
      <c r="AD19" s="893"/>
      <c r="AE19" s="893"/>
      <c r="AF19" s="893"/>
      <c r="AG19" s="893"/>
    </row>
    <row r="20" spans="1:33" ht="15" customHeight="1">
      <c r="A20" s="649"/>
      <c r="C20" s="880" t="s">
        <v>16</v>
      </c>
      <c r="D20" s="880"/>
      <c r="E20" s="880"/>
      <c r="F20" s="880"/>
      <c r="G20" s="880"/>
      <c r="H20" s="880"/>
      <c r="I20" s="880"/>
      <c r="J20" s="880"/>
      <c r="K20" s="880"/>
      <c r="L20" s="880"/>
      <c r="M20" s="880"/>
    </row>
    <row r="21" spans="1:33" ht="15" customHeight="1">
      <c r="A21" s="648"/>
      <c r="D21" s="1" t="str">
        <f>IF(入力フォーム!A33=TRUE,"☑","□")</f>
        <v>□</v>
      </c>
      <c r="E21" s="4" t="s">
        <v>33</v>
      </c>
      <c r="H21" s="170"/>
      <c r="I21" s="170"/>
      <c r="L21" s="170"/>
      <c r="M21" s="171"/>
      <c r="N21" s="170" t="s">
        <v>22</v>
      </c>
      <c r="O21" s="869" t="str">
        <f>IF(入力フォーム!A33=TRUE,入力フォーム!E31," ")</f>
        <v xml:space="preserve"> </v>
      </c>
      <c r="P21" s="869"/>
      <c r="Q21" s="4" t="s">
        <v>232</v>
      </c>
      <c r="S21" s="863" t="str">
        <f>IF(入力フォーム!A33=TRUE,"地上"&amp;入力フォーム!E33&amp;IF(入力フォーム!E34=0,"階","階地下"&amp;入力フォーム!E34&amp;"階")," ")</f>
        <v xml:space="preserve"> </v>
      </c>
      <c r="T21" s="863"/>
      <c r="U21" s="863"/>
      <c r="V21" s="863"/>
      <c r="W21" s="4" t="s">
        <v>233</v>
      </c>
      <c r="AD21" s="876" t="str">
        <f>IF(入力フォーム!A33=TRUE,入力フォーム!E35," ")</f>
        <v xml:space="preserve"> </v>
      </c>
      <c r="AE21" s="876"/>
      <c r="AF21" s="876"/>
      <c r="AG21" s="4" t="s">
        <v>25</v>
      </c>
    </row>
    <row r="22" spans="1:33" ht="15" customHeight="1">
      <c r="A22" s="648"/>
      <c r="D22" s="1" t="str">
        <f>IF(入力フォーム!A38=TRUE,"☑","□")</f>
        <v>□</v>
      </c>
      <c r="E22" s="4" t="s">
        <v>205</v>
      </c>
      <c r="H22" s="170"/>
      <c r="I22" s="170"/>
      <c r="J22" s="1"/>
      <c r="K22" s="1"/>
      <c r="L22" s="1"/>
      <c r="M22" s="1"/>
      <c r="N22" s="170" t="s">
        <v>22</v>
      </c>
      <c r="O22" s="863" t="str">
        <f>IF(入力フォーム!A38=TRUE,入力フォーム!E38," ")</f>
        <v xml:space="preserve"> </v>
      </c>
      <c r="P22" s="863"/>
      <c r="Q22" s="1" t="s">
        <v>232</v>
      </c>
      <c r="S22" s="863" t="str">
        <f>IF(入力フォーム!A38=TRUE,"地上"&amp;入力フォーム!E39&amp;IF(入力フォーム!E40=0,"階","階、地下"&amp;入力フォーム!E40&amp;"階")," ")</f>
        <v xml:space="preserve"> </v>
      </c>
      <c r="T22" s="863"/>
      <c r="U22" s="863"/>
      <c r="V22" s="863"/>
      <c r="W22" s="4" t="s">
        <v>233</v>
      </c>
      <c r="X22" s="178"/>
      <c r="Y22" s="178"/>
      <c r="Z22" s="178"/>
      <c r="AA22" s="178"/>
      <c r="AB22" s="178"/>
      <c r="AC22" s="178"/>
      <c r="AD22" s="876" t="str">
        <f>IF(入力フォーム!A38=TRUE,入力フォーム!E41," ")</f>
        <v xml:space="preserve"> </v>
      </c>
      <c r="AE22" s="876"/>
      <c r="AF22" s="876"/>
      <c r="AG22" s="4" t="s">
        <v>25</v>
      </c>
    </row>
    <row r="23" spans="1:33" ht="15" customHeight="1">
      <c r="A23" s="648"/>
      <c r="D23" s="1" t="str">
        <f>IF(入力フォーム!A45=TRUE,"☑","□")</f>
        <v>□</v>
      </c>
      <c r="E23" s="4" t="s">
        <v>40</v>
      </c>
      <c r="I23" s="170"/>
      <c r="X23" s="178"/>
      <c r="Y23" s="178"/>
      <c r="Z23" s="178"/>
      <c r="AA23" s="178"/>
      <c r="AB23" s="178"/>
      <c r="AC23" s="178"/>
      <c r="AD23" s="178"/>
      <c r="AE23" s="178"/>
      <c r="AF23" s="178"/>
    </row>
    <row r="24" spans="1:33" ht="15" customHeight="1">
      <c r="A24" s="648"/>
      <c r="D24" s="1"/>
      <c r="E24" s="1"/>
      <c r="F24" s="170"/>
      <c r="G24" s="872"/>
      <c r="H24" s="872"/>
      <c r="I24" s="170"/>
      <c r="J24" s="170" t="s">
        <v>22</v>
      </c>
      <c r="K24" s="863" t="str">
        <f>IF(入力フォーム!A45=TRUE,入力フォーム!E44," ")</f>
        <v xml:space="preserve"> </v>
      </c>
      <c r="L24" s="863"/>
      <c r="M24" s="863"/>
      <c r="N24" s="863"/>
      <c r="O24" s="1" t="s">
        <v>232</v>
      </c>
      <c r="P24" s="1"/>
      <c r="Q24" s="864" t="str">
        <f>IF(入力フォーム!A45=TRUE,"地上"&amp;入力フォーム!E46&amp;"階
地下"&amp;入力フォーム!E47&amp;"階"," ")</f>
        <v xml:space="preserve"> </v>
      </c>
      <c r="R24" s="864"/>
      <c r="S24" s="864"/>
      <c r="T24" s="864"/>
      <c r="U24" s="4" t="s">
        <v>234</v>
      </c>
      <c r="X24" s="883" t="str">
        <f>IF(入力フォーム!A45=TRUE,入力フォーム!E48," ")</f>
        <v xml:space="preserve"> </v>
      </c>
      <c r="Y24" s="883"/>
      <c r="Z24" s="883"/>
      <c r="AA24" s="883"/>
      <c r="AB24" s="178" t="s">
        <v>203</v>
      </c>
      <c r="AC24" s="178"/>
      <c r="AD24" s="178"/>
      <c r="AE24" s="178"/>
      <c r="AF24" s="178"/>
    </row>
    <row r="25" spans="1:33" ht="15" customHeight="1">
      <c r="A25" s="648"/>
      <c r="D25" s="1" t="str">
        <f>IF(入力フォーム!A50=TRUE,"☑","□")</f>
        <v>□</v>
      </c>
      <c r="E25" s="4" t="s">
        <v>206</v>
      </c>
      <c r="U25" s="4" t="s">
        <v>207</v>
      </c>
      <c r="X25" s="883" t="str">
        <f>IF(入力フォーム!A50=TRUE,入力フォーム!E51," ")</f>
        <v xml:space="preserve"> </v>
      </c>
      <c r="Y25" s="883"/>
      <c r="Z25" s="883"/>
      <c r="AA25" s="883"/>
      <c r="AB25" s="178" t="s">
        <v>203</v>
      </c>
      <c r="AC25" s="178"/>
      <c r="AD25" s="178"/>
      <c r="AE25" s="178"/>
      <c r="AF25" s="178"/>
    </row>
    <row r="26" spans="1:33" ht="15" customHeight="1">
      <c r="A26" s="649"/>
      <c r="C26" s="9" t="s">
        <v>49</v>
      </c>
      <c r="G26" s="9"/>
      <c r="J26" s="9"/>
      <c r="K26" s="179" t="str">
        <f>IF(COUNTIF(入力フォーム!E52,"請負"),"☑請負","□請負")</f>
        <v>□請負</v>
      </c>
      <c r="L26" s="9"/>
      <c r="M26" s="9"/>
      <c r="N26" s="9"/>
      <c r="O26" s="9" t="str">
        <f>IF(COUNTIF(入力フォーム!E52,"自主施工"),"☑自主施工","□自主施工")</f>
        <v>□自主施工</v>
      </c>
      <c r="P26" s="9"/>
      <c r="Q26" s="9"/>
      <c r="R26" s="9"/>
    </row>
    <row r="27" spans="1:33" ht="9.9499999999999993" customHeight="1">
      <c r="A27" s="648"/>
    </row>
    <row r="28" spans="1:33" ht="15" customHeight="1">
      <c r="A28" s="648"/>
      <c r="C28" s="4" t="s">
        <v>48</v>
      </c>
    </row>
    <row r="29" spans="1:33" ht="15" customHeight="1">
      <c r="A29" s="648"/>
      <c r="C29" s="4" t="s">
        <v>13</v>
      </c>
      <c r="R29" s="180"/>
      <c r="T29" s="888" t="str">
        <f>IF(入力フォーム!E52="請負",IF(入力フォーム!E56&lt;&gt;"",入力フォーム!E56&amp;"　"&amp;入力フォーム!E58,入力フォーム!E58),"")</f>
        <v/>
      </c>
      <c r="U29" s="888"/>
      <c r="V29" s="888"/>
      <c r="W29" s="888"/>
      <c r="X29" s="888"/>
      <c r="Y29" s="888"/>
      <c r="Z29" s="888"/>
      <c r="AA29" s="888"/>
      <c r="AB29" s="888"/>
      <c r="AC29" s="888"/>
      <c r="AD29" s="888"/>
      <c r="AE29" s="888"/>
      <c r="AF29" s="888"/>
      <c r="AG29" s="888"/>
    </row>
    <row r="30" spans="1:33" ht="15" customHeight="1">
      <c r="A30" s="650"/>
      <c r="C30" s="176" t="s">
        <v>47</v>
      </c>
      <c r="D30" s="176"/>
      <c r="E30" s="176"/>
      <c r="F30" s="176"/>
      <c r="G30" s="176"/>
      <c r="H30" s="176"/>
      <c r="I30" s="176"/>
      <c r="J30" s="176"/>
      <c r="K30" s="176"/>
      <c r="L30" s="176"/>
      <c r="M30" s="176"/>
      <c r="N30" s="176"/>
      <c r="O30" s="176"/>
      <c r="P30" s="176"/>
      <c r="R30" s="180"/>
      <c r="T30" s="889" t="str">
        <f>IF(入力フォーム!E52="請負",IF(入力フォーム!E55&lt;&gt;"",入力フォーム!E55&amp;"　"&amp;入力フォーム!E57,入力フォーム!E57),"")</f>
        <v/>
      </c>
      <c r="U30" s="889"/>
      <c r="V30" s="889"/>
      <c r="W30" s="889"/>
      <c r="X30" s="889"/>
      <c r="Y30" s="889"/>
      <c r="Z30" s="889"/>
      <c r="AA30" s="889"/>
      <c r="AB30" s="889"/>
      <c r="AC30" s="889"/>
      <c r="AD30" s="889"/>
      <c r="AE30" s="889"/>
      <c r="AF30" s="889"/>
    </row>
    <row r="31" spans="1:33" ht="15" customHeight="1">
      <c r="A31" s="648"/>
      <c r="C31" s="4" t="s">
        <v>208</v>
      </c>
      <c r="D31" s="172"/>
      <c r="G31" s="874" t="str">
        <f>IF(入力フォーム!E52="請負",LEFT(入力フォーム!E60,3)&amp;"　-　"&amp;RIGHT(入力フォーム!E60,4),"")</f>
        <v/>
      </c>
      <c r="H31" s="874"/>
      <c r="I31" s="874"/>
      <c r="J31" s="874"/>
      <c r="K31" s="874"/>
      <c r="L31" s="874"/>
      <c r="M31" s="4" t="s">
        <v>209</v>
      </c>
      <c r="P31" s="877" t="str">
        <f>IF(入力フォーム!E52="請負",リスト等!$O$11&amp;"-"&amp;リスト等!P11&amp;"-"&amp;リスト等!$Q$11,"")</f>
        <v/>
      </c>
      <c r="Q31" s="877"/>
      <c r="R31" s="877"/>
      <c r="S31" s="877"/>
      <c r="T31" s="877"/>
      <c r="U31" s="877"/>
      <c r="V31" s="877"/>
      <c r="W31" s="877"/>
    </row>
    <row r="32" spans="1:33" ht="15" customHeight="1">
      <c r="A32" s="649"/>
      <c r="C32" s="4" t="s">
        <v>46</v>
      </c>
      <c r="F32" s="879" t="str">
        <f>IF(入力フォーム!E52="請負",入力フォーム!E61,"")</f>
        <v/>
      </c>
      <c r="G32" s="879"/>
      <c r="H32" s="879"/>
      <c r="I32" s="879"/>
      <c r="J32" s="879"/>
      <c r="K32" s="879"/>
      <c r="L32" s="879"/>
      <c r="M32" s="879"/>
      <c r="N32" s="879"/>
      <c r="O32" s="879"/>
      <c r="P32" s="879"/>
      <c r="Q32" s="879"/>
      <c r="R32" s="879"/>
      <c r="S32" s="879"/>
      <c r="T32" s="879"/>
    </row>
    <row r="33" spans="1:26" ht="15" customHeight="1">
      <c r="A33" s="649"/>
      <c r="C33" s="4" t="s">
        <v>2</v>
      </c>
    </row>
    <row r="34" spans="1:26" ht="15" customHeight="1">
      <c r="A34" s="648"/>
      <c r="D34" s="1" t="str">
        <f>IF(入力フォーム!$A$65=TRUE,"☑","□")</f>
        <v>□</v>
      </c>
      <c r="E34" s="4" t="s">
        <v>210</v>
      </c>
    </row>
    <row r="35" spans="1:26" ht="15" customHeight="1">
      <c r="A35" s="648"/>
      <c r="D35" s="1"/>
      <c r="E35" s="4" t="s">
        <v>214</v>
      </c>
      <c r="J35" s="865" t="str">
        <f>IF(入力フォーム!$A$65=TRUE,入力フォーム!E65,"")</f>
        <v/>
      </c>
      <c r="K35" s="865"/>
      <c r="L35" s="4" t="str">
        <f>IF(入力フォーム!$A$65=TRUE,IF(COUNTIF(入力フォーム!F65,"大臣"),"☑大臣□知事","□大臣☑知事"),"□大臣□知事")</f>
        <v>□大臣□知事</v>
      </c>
      <c r="P35" s="865" t="str">
        <f>IF(入力フォーム!$A$65=TRUE,"("&amp;IF(入力フォーム!E66="特定","特","般")&amp;"-"&amp;MID(入力フォーム!E67,2,2)&amp;")","－")</f>
        <v>－</v>
      </c>
      <c r="Q35" s="865"/>
      <c r="R35" s="181" t="s">
        <v>218</v>
      </c>
      <c r="S35" s="865" t="str">
        <f>IF(入力フォーム!$A$65=TRUE,入力フォーム!E68,"")</f>
        <v/>
      </c>
      <c r="T35" s="865"/>
      <c r="U35" s="4" t="s">
        <v>24</v>
      </c>
      <c r="V35" s="182" t="s">
        <v>26</v>
      </c>
      <c r="W35" s="865" t="str">
        <f>IF(入力フォーム!$A$65=TRUE,入力フォーム!E69,"")</f>
        <v/>
      </c>
      <c r="X35" s="865"/>
      <c r="Y35" s="865"/>
      <c r="Z35" s="4" t="s">
        <v>212</v>
      </c>
    </row>
    <row r="36" spans="1:26" ht="15" customHeight="1">
      <c r="A36" s="648"/>
      <c r="D36" s="1"/>
      <c r="E36" s="4" t="s">
        <v>215</v>
      </c>
      <c r="F36" s="171"/>
      <c r="N36" s="881" t="s">
        <v>213</v>
      </c>
      <c r="O36" s="881"/>
      <c r="P36" s="887" t="str">
        <f>IF(入力フォーム!$A$65=TRUE,入力フォーム!E70,"")</f>
        <v/>
      </c>
      <c r="Q36" s="887"/>
      <c r="R36" s="887"/>
      <c r="S36" s="887"/>
      <c r="T36" s="887"/>
    </row>
    <row r="37" spans="1:26" ht="15" customHeight="1">
      <c r="A37" s="648"/>
      <c r="D37" s="1" t="str">
        <f>IF(入力フォーム!$A$72=TRUE,"☑","□")</f>
        <v>□</v>
      </c>
      <c r="E37" s="4" t="s">
        <v>41</v>
      </c>
    </row>
    <row r="38" spans="1:26" ht="15" customHeight="1">
      <c r="A38" s="648"/>
      <c r="D38" s="1"/>
      <c r="E38" s="4" t="s">
        <v>216</v>
      </c>
      <c r="G38" s="170"/>
      <c r="H38" s="170"/>
      <c r="L38" s="886" t="str">
        <f>IF(入力フォーム!$A$72=TRUE,入力フォーム!E72,"")</f>
        <v/>
      </c>
      <c r="M38" s="886"/>
      <c r="N38" s="4" t="s">
        <v>211</v>
      </c>
      <c r="P38" s="865" t="str">
        <f>IF(入力フォーム!$A$72=TRUE,"（登－"&amp;MID(入力フォーム!E73,2,2)&amp;"）"&amp;"第"&amp;入力フォーム!E74,"")</f>
        <v/>
      </c>
      <c r="Q38" s="865"/>
      <c r="R38" s="865"/>
      <c r="S38" s="865"/>
      <c r="T38" s="865"/>
      <c r="U38" s="183" t="s">
        <v>24</v>
      </c>
    </row>
    <row r="39" spans="1:26" ht="15" customHeight="1">
      <c r="A39" s="648"/>
      <c r="D39" s="1"/>
      <c r="E39" s="4" t="s">
        <v>42</v>
      </c>
      <c r="L39" s="879" t="str">
        <f>IF(入力フォーム!$A$72=TRUE,入力フォーム!E75,"")</f>
        <v/>
      </c>
      <c r="M39" s="879"/>
      <c r="N39" s="879"/>
      <c r="O39" s="879"/>
      <c r="P39" s="879"/>
    </row>
    <row r="40" spans="1:26" ht="9.9499999999999993" customHeight="1">
      <c r="A40" s="648"/>
    </row>
    <row r="41" spans="1:26" ht="15" customHeight="1">
      <c r="A41" s="649"/>
      <c r="C41" s="4" t="s">
        <v>5</v>
      </c>
    </row>
    <row r="42" spans="1:26" ht="15" customHeight="1">
      <c r="A42" s="648"/>
      <c r="C42" s="4" t="s">
        <v>3</v>
      </c>
    </row>
    <row r="43" spans="1:26" ht="15" customHeight="1">
      <c r="A43" s="648"/>
      <c r="C43" s="170"/>
      <c r="D43" s="878" t="str">
        <f>IF(入力フォーム!E52="請負",入力フォーム!E76,"　　　年　　　月　　　日")</f>
        <v>　　　年　　　月　　　日</v>
      </c>
      <c r="E43" s="878"/>
      <c r="F43" s="878"/>
      <c r="G43" s="878"/>
      <c r="H43" s="878"/>
      <c r="I43" s="878"/>
      <c r="J43" s="878"/>
      <c r="K43" s="878"/>
    </row>
    <row r="44" spans="1:26" ht="9.9499999999999993" customHeight="1">
      <c r="A44" s="648"/>
    </row>
    <row r="45" spans="1:26" ht="15" customHeight="1">
      <c r="A45" s="649"/>
      <c r="C45" s="880" t="s">
        <v>8</v>
      </c>
      <c r="D45" s="880"/>
      <c r="E45" s="880"/>
      <c r="F45" s="880"/>
      <c r="G45" s="880"/>
      <c r="H45" s="880"/>
      <c r="I45" s="880"/>
      <c r="J45" s="880"/>
      <c r="K45" s="880"/>
      <c r="L45" s="880"/>
      <c r="M45" s="880"/>
    </row>
    <row r="46" spans="1:26" ht="15" customHeight="1">
      <c r="A46" s="648"/>
      <c r="C46" s="4" t="s">
        <v>11</v>
      </c>
    </row>
    <row r="47" spans="1:26" ht="15" customHeight="1">
      <c r="A47" s="648"/>
      <c r="C47" s="4" t="s">
        <v>12</v>
      </c>
    </row>
    <row r="48" spans="1:26" ht="15" customHeight="1">
      <c r="A48" s="648"/>
      <c r="C48" s="4" t="s">
        <v>10</v>
      </c>
    </row>
    <row r="49" spans="1:56" ht="15" customHeight="1">
      <c r="A49" s="648"/>
      <c r="C49" s="4" t="s">
        <v>858</v>
      </c>
    </row>
    <row r="50" spans="1:56" ht="9.9499999999999993" customHeight="1">
      <c r="A50" s="648"/>
    </row>
    <row r="51" spans="1:56" ht="15" customHeight="1">
      <c r="A51" s="649"/>
      <c r="C51" s="4" t="s">
        <v>7</v>
      </c>
      <c r="AJ51" s="189" t="str">
        <f>IF(入力フォーム!$A$33=TRUE,"別表１ ①"&amp;入力フォーム!L84&amp;"　②"&amp;入力フォーム!L85&amp;"　③"&amp;入力フォーム!L86&amp;"　④"&amp;入力フォーム!L87&amp;"　⑤"&amp;入力フォーム!L88,"")</f>
        <v/>
      </c>
    </row>
    <row r="52" spans="1:56" ht="17.45" customHeight="1">
      <c r="A52" s="648"/>
      <c r="C52" s="873">
        <f>IF(入力フォーム!$E$81=リスト等!$AC$3,"別紙のとおり",入力フォーム!$E$103)</f>
        <v>0</v>
      </c>
      <c r="D52" s="873"/>
      <c r="E52" s="873"/>
      <c r="F52" s="873"/>
      <c r="G52" s="873"/>
      <c r="H52" s="873"/>
      <c r="I52" s="873"/>
      <c r="J52" s="873"/>
      <c r="K52" s="873"/>
      <c r="L52" s="873"/>
      <c r="M52" s="873"/>
      <c r="N52" s="873"/>
      <c r="O52" s="873"/>
      <c r="P52" s="873"/>
      <c r="Q52" s="873"/>
      <c r="R52" s="873"/>
      <c r="S52" s="873"/>
      <c r="T52" s="873"/>
      <c r="U52" s="873"/>
      <c r="V52" s="873"/>
      <c r="W52" s="545"/>
      <c r="X52" s="546"/>
      <c r="Y52" s="547"/>
      <c r="Z52" s="547"/>
      <c r="AA52" s="548" t="s">
        <v>217</v>
      </c>
      <c r="AB52" s="884" t="str">
        <f>IF(入力フォーム!$E$79="","令和　年　月　日",入力フォーム!$E$79)</f>
        <v>令和　年　月　日</v>
      </c>
      <c r="AC52" s="884"/>
      <c r="AD52" s="884"/>
      <c r="AE52" s="884"/>
      <c r="AF52" s="884"/>
      <c r="AG52" s="884"/>
      <c r="AJ52" s="189" t="str">
        <f>IF(OR(入力フォーム!$A$38,入力フォーム!$A$45)=TRUE,"別表２ ①"&amp;入力フォーム!L90&amp;"　②"&amp;入力フォーム!L91&amp;"　③"&amp;入力フォーム!L92&amp;"　④"&amp;入力フォーム!L93&amp;"　⑤"&amp;入力フォーム!L94&amp;"　⑥"&amp;入力フォーム!L95,"")</f>
        <v/>
      </c>
      <c r="AK52" s="873" t="str">
        <f>IF(入力フォーム!$E$81=リスト等!$AC$3,"別紙のとおり",AJ51&amp;IF(AJ52="","",CHAR(10))&amp;AJ52&amp;IF(AJ53="","",CHAR(10))&amp;AJ53)</f>
        <v/>
      </c>
      <c r="AL52" s="873"/>
      <c r="AM52" s="873"/>
      <c r="AN52" s="873"/>
      <c r="AO52" s="873"/>
      <c r="AP52" s="873"/>
      <c r="AQ52" s="873"/>
      <c r="AR52" s="873"/>
      <c r="AS52" s="873"/>
      <c r="AT52" s="873"/>
      <c r="AU52" s="873"/>
      <c r="AV52" s="873"/>
      <c r="AW52" s="873"/>
      <c r="AX52" s="873"/>
      <c r="AY52" s="873"/>
      <c r="AZ52" s="873"/>
      <c r="BA52" s="873"/>
      <c r="BB52" s="873"/>
      <c r="BC52" s="873"/>
      <c r="BD52" s="873"/>
    </row>
    <row r="53" spans="1:56" ht="17.45" customHeight="1" thickBot="1">
      <c r="A53" s="651"/>
      <c r="C53" s="882"/>
      <c r="D53" s="882"/>
      <c r="E53" s="882"/>
      <c r="F53" s="882"/>
      <c r="G53" s="882"/>
      <c r="H53" s="882"/>
      <c r="I53" s="882"/>
      <c r="J53" s="882"/>
      <c r="K53" s="882"/>
      <c r="L53" s="882"/>
      <c r="M53" s="882"/>
      <c r="N53" s="882"/>
      <c r="O53" s="882"/>
      <c r="P53" s="882"/>
      <c r="Q53" s="882"/>
      <c r="R53" s="882"/>
      <c r="S53" s="882"/>
      <c r="T53" s="882"/>
      <c r="U53" s="882"/>
      <c r="V53" s="882"/>
      <c r="W53" s="545"/>
      <c r="X53" s="546"/>
      <c r="Y53" s="547"/>
      <c r="Z53" s="547"/>
      <c r="AA53" s="548" t="s">
        <v>231</v>
      </c>
      <c r="AB53" s="875" t="str">
        <f>IF(入力フォーム!$E$80="","令和　年　月　日",入力フォーム!$E$80)</f>
        <v>令和　年　月　日</v>
      </c>
      <c r="AC53" s="875"/>
      <c r="AD53" s="875"/>
      <c r="AE53" s="875"/>
      <c r="AF53" s="875"/>
      <c r="AG53" s="875"/>
      <c r="AJ53" s="189" t="str">
        <f>IF(入力フォーム!$A$50=TRUE,"別表３ ①"&amp;入力フォーム!L97&amp;" ②"&amp;入力フォーム!L98&amp;" ③"&amp;入力フォーム!L99&amp;" ④"&amp;入力フォーム!L100&amp;" ⑤"&amp;入力フォーム!L101&amp;" ⑥"&amp;入力フォーム!L102,"")</f>
        <v/>
      </c>
      <c r="AK53" s="873"/>
      <c r="AL53" s="873"/>
      <c r="AM53" s="873"/>
      <c r="AN53" s="873"/>
      <c r="AO53" s="873"/>
      <c r="AP53" s="873"/>
      <c r="AQ53" s="873"/>
      <c r="AR53" s="873"/>
      <c r="AS53" s="873"/>
      <c r="AT53" s="873"/>
      <c r="AU53" s="873"/>
      <c r="AV53" s="873"/>
      <c r="AW53" s="873"/>
      <c r="AX53" s="873"/>
      <c r="AY53" s="873"/>
      <c r="AZ53" s="873"/>
      <c r="BA53" s="873"/>
      <c r="BB53" s="873"/>
      <c r="BC53" s="873"/>
      <c r="BD53" s="873"/>
    </row>
    <row r="54" spans="1:56" ht="9.9499999999999993" customHeight="1">
      <c r="C54" s="600" t="s">
        <v>9</v>
      </c>
      <c r="AK54" s="190"/>
      <c r="AL54" s="190"/>
      <c r="AM54" s="190"/>
      <c r="AN54" s="190"/>
      <c r="AO54" s="190"/>
      <c r="AP54" s="190"/>
      <c r="AQ54" s="190"/>
      <c r="AR54" s="190"/>
      <c r="AS54" s="190"/>
      <c r="AT54" s="190"/>
      <c r="AU54" s="190"/>
      <c r="AV54" s="190"/>
      <c r="AW54" s="190"/>
    </row>
    <row r="55" spans="1:56" ht="9.9499999999999993" customHeight="1">
      <c r="C55" s="184" t="s">
        <v>17</v>
      </c>
      <c r="AJ55" s="190"/>
      <c r="AK55" s="190"/>
      <c r="AL55" s="190"/>
      <c r="AM55" s="190"/>
      <c r="AN55" s="190"/>
      <c r="AO55" s="190"/>
      <c r="AP55" s="190"/>
      <c r="AQ55" s="190"/>
      <c r="AR55" s="190"/>
      <c r="AS55" s="190"/>
      <c r="AT55" s="190"/>
      <c r="AU55" s="190"/>
      <c r="AV55" s="190"/>
      <c r="AW55" s="190"/>
    </row>
    <row r="56" spans="1:56" ht="9.9499999999999993" customHeight="1">
      <c r="C56" s="185" t="s">
        <v>18</v>
      </c>
    </row>
    <row r="57" spans="1:56" ht="9.9499999999999993" customHeight="1">
      <c r="C57" s="184" t="s">
        <v>45</v>
      </c>
    </row>
    <row r="58" spans="1:56" ht="9.9499999999999993" customHeight="1"/>
    <row r="59" spans="1:56" ht="9.9499999999999993" customHeight="1"/>
    <row r="61" spans="1:56" ht="9.9499999999999993" customHeight="1"/>
  </sheetData>
  <sheetProtection sheet="1" selectLockedCells="1"/>
  <mergeCells count="53">
    <mergeCell ref="AJ10:BD11"/>
    <mergeCell ref="AJ12:BD13"/>
    <mergeCell ref="AJ14:BD15"/>
    <mergeCell ref="A4:A5"/>
    <mergeCell ref="O11:R11"/>
    <mergeCell ref="N10:AG10"/>
    <mergeCell ref="H19:AG19"/>
    <mergeCell ref="AB4:AG4"/>
    <mergeCell ref="C17:M17"/>
    <mergeCell ref="W7:AG8"/>
    <mergeCell ref="W5:AG6"/>
    <mergeCell ref="D11:E11"/>
    <mergeCell ref="N12:AG12"/>
    <mergeCell ref="AB52:AG52"/>
    <mergeCell ref="O9:R9"/>
    <mergeCell ref="C20:M20"/>
    <mergeCell ref="P38:T38"/>
    <mergeCell ref="L38:M38"/>
    <mergeCell ref="AD21:AF21"/>
    <mergeCell ref="P36:T36"/>
    <mergeCell ref="T29:AG29"/>
    <mergeCell ref="T30:AF30"/>
    <mergeCell ref="W35:Y35"/>
    <mergeCell ref="X25:AA25"/>
    <mergeCell ref="AK52:BD53"/>
    <mergeCell ref="G31:L31"/>
    <mergeCell ref="AB53:AG53"/>
    <mergeCell ref="AD22:AF22"/>
    <mergeCell ref="P31:W31"/>
    <mergeCell ref="D43:K43"/>
    <mergeCell ref="L39:P39"/>
    <mergeCell ref="P35:Q35"/>
    <mergeCell ref="S22:V22"/>
    <mergeCell ref="O22:P22"/>
    <mergeCell ref="C45:M45"/>
    <mergeCell ref="N36:O36"/>
    <mergeCell ref="F32:T32"/>
    <mergeCell ref="J35:K35"/>
    <mergeCell ref="C52:V53"/>
    <mergeCell ref="X24:AA24"/>
    <mergeCell ref="AJ1:BA4"/>
    <mergeCell ref="S21:V21"/>
    <mergeCell ref="K24:N24"/>
    <mergeCell ref="Q24:T24"/>
    <mergeCell ref="S35:T35"/>
    <mergeCell ref="AJ5:BA8"/>
    <mergeCell ref="C3:AH3"/>
    <mergeCell ref="C16:AC16"/>
    <mergeCell ref="H18:V18"/>
    <mergeCell ref="O21:P21"/>
    <mergeCell ref="C5:I5"/>
    <mergeCell ref="L4:O4"/>
    <mergeCell ref="G24:H24"/>
  </mergeCells>
  <phoneticPr fontId="4"/>
  <hyperlinks>
    <hyperlink ref="AJ10:AO11" location="別表１!Print_Area" display="別表１!Print_Area" xr:uid="{96301616-CDA1-475B-9E2F-71ADB3751747}"/>
    <hyperlink ref="AJ12:AO13" location="別表２!A1" display="別表２!A1" xr:uid="{A48167D8-B9C3-46B2-88A5-611F300E7A7F}"/>
    <hyperlink ref="AJ14:AO15" location="別表3!A1" display="別表3!A1" xr:uid="{EB79C0FC-F065-4A87-A7E5-AB3677E6D391}"/>
  </hyperlinks>
  <printOptions horizontalCentered="1" verticalCentered="1"/>
  <pageMargins left="0.59055118110236227" right="0.39370078740157483" top="0.39370078740157483"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44" r:id="rId4" name="Check Box 12">
              <controlPr defaultSize="0" autoFill="0" autoLine="0" autoPict="0">
                <anchor moveWithCells="1">
                  <from>
                    <xdr:col>0</xdr:col>
                    <xdr:colOff>19050</xdr:colOff>
                    <xdr:row>7</xdr:row>
                    <xdr:rowOff>28575</xdr:rowOff>
                  </from>
                  <to>
                    <xdr:col>0</xdr:col>
                    <xdr:colOff>266700</xdr:colOff>
                    <xdr:row>8</xdr:row>
                    <xdr:rowOff>38100</xdr:rowOff>
                  </to>
                </anchor>
              </controlPr>
            </control>
          </mc:Choice>
        </mc:AlternateContent>
        <mc:AlternateContent xmlns:mc="http://schemas.openxmlformats.org/markup-compatibility/2006">
          <mc:Choice Requires="x14">
            <control shapeId="44045" r:id="rId5" name="Check Box 13">
              <controlPr defaultSize="0" autoFill="0" autoLine="0" autoPict="0">
                <anchor moveWithCells="1">
                  <from>
                    <xdr:col>0</xdr:col>
                    <xdr:colOff>19050</xdr:colOff>
                    <xdr:row>8</xdr:row>
                    <xdr:rowOff>161925</xdr:rowOff>
                  </from>
                  <to>
                    <xdr:col>0</xdr:col>
                    <xdr:colOff>266700</xdr:colOff>
                    <xdr:row>9</xdr:row>
                    <xdr:rowOff>171450</xdr:rowOff>
                  </to>
                </anchor>
              </controlPr>
            </control>
          </mc:Choice>
        </mc:AlternateContent>
        <mc:AlternateContent xmlns:mc="http://schemas.openxmlformats.org/markup-compatibility/2006">
          <mc:Choice Requires="x14">
            <control shapeId="44046" r:id="rId6" name="Check Box 14">
              <controlPr defaultSize="0" autoFill="0" autoLine="0" autoPict="0">
                <anchor moveWithCells="1">
                  <from>
                    <xdr:col>0</xdr:col>
                    <xdr:colOff>19050</xdr:colOff>
                    <xdr:row>10</xdr:row>
                    <xdr:rowOff>180975</xdr:rowOff>
                  </from>
                  <to>
                    <xdr:col>0</xdr:col>
                    <xdr:colOff>266700</xdr:colOff>
                    <xdr:row>12</xdr:row>
                    <xdr:rowOff>0</xdr:rowOff>
                  </to>
                </anchor>
              </controlPr>
            </control>
          </mc:Choice>
        </mc:AlternateContent>
        <mc:AlternateContent xmlns:mc="http://schemas.openxmlformats.org/markup-compatibility/2006">
          <mc:Choice Requires="x14">
            <control shapeId="44049" r:id="rId7" name="Check Box 17">
              <controlPr defaultSize="0" autoFill="0" autoLine="0" autoPict="0">
                <anchor moveWithCells="1">
                  <from>
                    <xdr:col>0</xdr:col>
                    <xdr:colOff>19050</xdr:colOff>
                    <xdr:row>19</xdr:row>
                    <xdr:rowOff>19050</xdr:rowOff>
                  </from>
                  <to>
                    <xdr:col>0</xdr:col>
                    <xdr:colOff>266700</xdr:colOff>
                    <xdr:row>20</xdr:row>
                    <xdr:rowOff>28575</xdr:rowOff>
                  </to>
                </anchor>
              </controlPr>
            </control>
          </mc:Choice>
        </mc:AlternateContent>
        <mc:AlternateContent xmlns:mc="http://schemas.openxmlformats.org/markup-compatibility/2006">
          <mc:Choice Requires="x14">
            <control shapeId="44050" r:id="rId8" name="Check Box 18">
              <controlPr defaultSize="0" autoFill="0" autoLine="0" autoPict="0">
                <anchor moveWithCells="1">
                  <from>
                    <xdr:col>0</xdr:col>
                    <xdr:colOff>19050</xdr:colOff>
                    <xdr:row>25</xdr:row>
                    <xdr:rowOff>19050</xdr:rowOff>
                  </from>
                  <to>
                    <xdr:col>0</xdr:col>
                    <xdr:colOff>266700</xdr:colOff>
                    <xdr:row>26</xdr:row>
                    <xdr:rowOff>28575</xdr:rowOff>
                  </to>
                </anchor>
              </controlPr>
            </control>
          </mc:Choice>
        </mc:AlternateContent>
        <mc:AlternateContent xmlns:mc="http://schemas.openxmlformats.org/markup-compatibility/2006">
          <mc:Choice Requires="x14">
            <control shapeId="44051" r:id="rId9" name="Check Box 19">
              <controlPr defaultSize="0" autoFill="0" autoLine="0" autoPict="0">
                <anchor moveWithCells="1">
                  <from>
                    <xdr:col>0</xdr:col>
                    <xdr:colOff>19050</xdr:colOff>
                    <xdr:row>28</xdr:row>
                    <xdr:rowOff>190500</xdr:rowOff>
                  </from>
                  <to>
                    <xdr:col>0</xdr:col>
                    <xdr:colOff>266700</xdr:colOff>
                    <xdr:row>30</xdr:row>
                    <xdr:rowOff>9525</xdr:rowOff>
                  </to>
                </anchor>
              </controlPr>
            </control>
          </mc:Choice>
        </mc:AlternateContent>
        <mc:AlternateContent xmlns:mc="http://schemas.openxmlformats.org/markup-compatibility/2006">
          <mc:Choice Requires="x14">
            <control shapeId="44052" r:id="rId10" name="Check Box 20">
              <controlPr defaultSize="0" autoFill="0" autoLine="0" autoPict="0">
                <anchor moveWithCells="1">
                  <from>
                    <xdr:col>0</xdr:col>
                    <xdr:colOff>19050</xdr:colOff>
                    <xdr:row>30</xdr:row>
                    <xdr:rowOff>190500</xdr:rowOff>
                  </from>
                  <to>
                    <xdr:col>0</xdr:col>
                    <xdr:colOff>266700</xdr:colOff>
                    <xdr:row>32</xdr:row>
                    <xdr:rowOff>9525</xdr:rowOff>
                  </to>
                </anchor>
              </controlPr>
            </control>
          </mc:Choice>
        </mc:AlternateContent>
        <mc:AlternateContent xmlns:mc="http://schemas.openxmlformats.org/markup-compatibility/2006">
          <mc:Choice Requires="x14">
            <control shapeId="44053" r:id="rId11" name="Check Box 21">
              <controlPr defaultSize="0" autoFill="0" autoLine="0" autoPict="0">
                <anchor moveWithCells="1">
                  <from>
                    <xdr:col>0</xdr:col>
                    <xdr:colOff>19050</xdr:colOff>
                    <xdr:row>31</xdr:row>
                    <xdr:rowOff>180975</xdr:rowOff>
                  </from>
                  <to>
                    <xdr:col>0</xdr:col>
                    <xdr:colOff>266700</xdr:colOff>
                    <xdr:row>32</xdr:row>
                    <xdr:rowOff>190500</xdr:rowOff>
                  </to>
                </anchor>
              </controlPr>
            </control>
          </mc:Choice>
        </mc:AlternateContent>
        <mc:AlternateContent xmlns:mc="http://schemas.openxmlformats.org/markup-compatibility/2006">
          <mc:Choice Requires="x14">
            <control shapeId="44054" r:id="rId12" name="Check Box 22">
              <controlPr defaultSize="0" autoFill="0" autoLine="0" autoPict="0">
                <anchor moveWithCells="1">
                  <from>
                    <xdr:col>0</xdr:col>
                    <xdr:colOff>19050</xdr:colOff>
                    <xdr:row>39</xdr:row>
                    <xdr:rowOff>123825</xdr:rowOff>
                  </from>
                  <to>
                    <xdr:col>0</xdr:col>
                    <xdr:colOff>266700</xdr:colOff>
                    <xdr:row>41</xdr:row>
                    <xdr:rowOff>9525</xdr:rowOff>
                  </to>
                </anchor>
              </controlPr>
            </control>
          </mc:Choice>
        </mc:AlternateContent>
        <mc:AlternateContent xmlns:mc="http://schemas.openxmlformats.org/markup-compatibility/2006">
          <mc:Choice Requires="x14">
            <control shapeId="44055" r:id="rId13" name="Check Box 23">
              <controlPr defaultSize="0" autoFill="0" autoLine="0" autoPict="0">
                <anchor moveWithCells="1">
                  <from>
                    <xdr:col>0</xdr:col>
                    <xdr:colOff>19050</xdr:colOff>
                    <xdr:row>44</xdr:row>
                    <xdr:rowOff>0</xdr:rowOff>
                  </from>
                  <to>
                    <xdr:col>0</xdr:col>
                    <xdr:colOff>266700</xdr:colOff>
                    <xdr:row>45</xdr:row>
                    <xdr:rowOff>9525</xdr:rowOff>
                  </to>
                </anchor>
              </controlPr>
            </control>
          </mc:Choice>
        </mc:AlternateContent>
        <mc:AlternateContent xmlns:mc="http://schemas.openxmlformats.org/markup-compatibility/2006">
          <mc:Choice Requires="x14">
            <control shapeId="44056" r:id="rId14" name="Check Box 24">
              <controlPr defaultSize="0" autoFill="0" autoLine="0" autoPict="0">
                <anchor moveWithCells="1">
                  <from>
                    <xdr:col>0</xdr:col>
                    <xdr:colOff>19050</xdr:colOff>
                    <xdr:row>49</xdr:row>
                    <xdr:rowOff>123825</xdr:rowOff>
                  </from>
                  <to>
                    <xdr:col>0</xdr:col>
                    <xdr:colOff>257175</xdr:colOff>
                    <xdr:row>51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4BE4-E543-4AF1-BCFB-0FD8EFEAF519}">
  <sheetPr codeName="Sheet4"/>
  <dimension ref="A1:BG78"/>
  <sheetViews>
    <sheetView view="pageBreakPreview" zoomScaleNormal="100" zoomScaleSheetLayoutView="100" workbookViewId="0">
      <selection activeCell="R21" sqref="R21:T21"/>
    </sheetView>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59" ht="12.95" customHeight="1" thickBot="1">
      <c r="C1" s="931" t="s">
        <v>53</v>
      </c>
      <c r="D1" s="931"/>
      <c r="E1" s="416"/>
      <c r="F1" s="416"/>
      <c r="L1" s="416"/>
      <c r="M1" s="416"/>
      <c r="N1" s="416"/>
      <c r="O1" s="416"/>
      <c r="P1" s="416"/>
      <c r="Q1" s="416"/>
      <c r="R1" s="416"/>
      <c r="S1" s="416"/>
      <c r="T1" s="416"/>
      <c r="U1" s="416"/>
      <c r="V1" s="416"/>
      <c r="W1" s="416"/>
      <c r="X1" s="416"/>
      <c r="Y1" s="416"/>
      <c r="Z1" s="416"/>
      <c r="AA1" s="416"/>
      <c r="AB1" s="416"/>
      <c r="AC1" s="416"/>
      <c r="AD1" s="416"/>
      <c r="AE1" s="416"/>
      <c r="AF1" s="932" t="s">
        <v>6</v>
      </c>
      <c r="AG1" s="932"/>
      <c r="AO1" s="912" t="str">
        <f>IF(入力フォーム!$A$33=FALSE,リスト等!AD3,リスト等!AD4)</f>
        <v>対象外　添付不要</v>
      </c>
      <c r="AP1" s="912"/>
      <c r="AQ1" s="912"/>
      <c r="AR1" s="912"/>
      <c r="AS1" s="912"/>
      <c r="AT1" s="912"/>
      <c r="AU1" s="912"/>
      <c r="AV1" s="912"/>
      <c r="AW1" s="912"/>
      <c r="AX1" s="912"/>
      <c r="AY1" s="912"/>
      <c r="AZ1" s="912"/>
      <c r="BA1" s="912"/>
      <c r="BB1" s="912"/>
      <c r="BC1" s="912"/>
      <c r="BD1" s="912"/>
      <c r="BE1" s="912"/>
      <c r="BF1" s="912"/>
      <c r="BG1" s="912"/>
    </row>
    <row r="2" spans="1:59" ht="12.95" customHeight="1" thickBot="1">
      <c r="C2" s="192"/>
      <c r="D2" s="191"/>
      <c r="E2" s="191"/>
      <c r="F2" s="191"/>
      <c r="L2" s="191"/>
      <c r="M2" s="191"/>
      <c r="N2" s="192"/>
      <c r="O2" s="192"/>
      <c r="P2" s="191"/>
      <c r="Q2" s="191"/>
      <c r="R2" s="191"/>
      <c r="S2" s="191"/>
      <c r="T2" s="191"/>
      <c r="U2" s="191"/>
      <c r="W2" s="232"/>
      <c r="X2" s="232"/>
      <c r="Y2" s="232"/>
      <c r="Z2" s="232"/>
      <c r="AA2" s="967" t="s">
        <v>33</v>
      </c>
      <c r="AB2" s="968"/>
      <c r="AC2" s="968"/>
      <c r="AD2" s="968"/>
      <c r="AE2" s="968"/>
      <c r="AF2" s="968"/>
      <c r="AG2" s="969"/>
      <c r="AO2" s="912"/>
      <c r="AP2" s="912"/>
      <c r="AQ2" s="912"/>
      <c r="AR2" s="912"/>
      <c r="AS2" s="912"/>
      <c r="AT2" s="912"/>
      <c r="AU2" s="912"/>
      <c r="AV2" s="912"/>
      <c r="AW2" s="912"/>
      <c r="AX2" s="912"/>
      <c r="AY2" s="912"/>
      <c r="AZ2" s="912"/>
      <c r="BA2" s="912"/>
      <c r="BB2" s="912"/>
      <c r="BC2" s="912"/>
      <c r="BD2" s="912"/>
      <c r="BE2" s="912"/>
      <c r="BF2" s="912"/>
      <c r="BG2" s="912"/>
    </row>
    <row r="3" spans="1:59" ht="12" customHeight="1">
      <c r="A3" s="965" t="s">
        <v>909</v>
      </c>
      <c r="C3" s="192"/>
      <c r="D3" s="191"/>
      <c r="E3" s="191"/>
      <c r="F3" s="191"/>
      <c r="L3" s="940" t="s">
        <v>54</v>
      </c>
      <c r="M3" s="940"/>
      <c r="N3" s="940"/>
      <c r="O3" s="940"/>
      <c r="P3" s="940"/>
      <c r="Q3" s="940"/>
      <c r="R3" s="940"/>
      <c r="S3" s="940"/>
      <c r="T3" s="940"/>
      <c r="U3" s="940"/>
      <c r="V3" s="940"/>
      <c r="W3" s="940"/>
      <c r="X3" s="940"/>
      <c r="Y3" s="557"/>
      <c r="Z3" s="557"/>
      <c r="AA3" s="557"/>
      <c r="AB3" s="557"/>
      <c r="AC3" s="557"/>
      <c r="AD3" s="557"/>
      <c r="AE3" s="557"/>
      <c r="AF3" s="557"/>
      <c r="AG3" s="557"/>
      <c r="AO3" s="912"/>
      <c r="AP3" s="912"/>
      <c r="AQ3" s="912"/>
      <c r="AR3" s="912"/>
      <c r="AS3" s="912"/>
      <c r="AT3" s="912"/>
      <c r="AU3" s="912"/>
      <c r="AV3" s="912"/>
      <c r="AW3" s="912"/>
      <c r="AX3" s="912"/>
      <c r="AY3" s="912"/>
      <c r="AZ3" s="912"/>
      <c r="BA3" s="912"/>
      <c r="BB3" s="912"/>
      <c r="BC3" s="912"/>
      <c r="BD3" s="912"/>
      <c r="BE3" s="912"/>
      <c r="BF3" s="912"/>
      <c r="BG3" s="912"/>
    </row>
    <row r="4" spans="1:59" ht="12" customHeight="1" thickBot="1">
      <c r="A4" s="966"/>
      <c r="C4" s="566"/>
      <c r="D4" s="566"/>
      <c r="E4" s="566"/>
      <c r="F4" s="566"/>
      <c r="G4" s="566"/>
      <c r="H4" s="566"/>
      <c r="I4" s="566"/>
      <c r="J4" s="566"/>
      <c r="K4" s="566"/>
      <c r="L4" s="940"/>
      <c r="M4" s="940"/>
      <c r="N4" s="940"/>
      <c r="O4" s="940"/>
      <c r="P4" s="940"/>
      <c r="Q4" s="940"/>
      <c r="R4" s="940"/>
      <c r="S4" s="940"/>
      <c r="T4" s="940"/>
      <c r="U4" s="940"/>
      <c r="V4" s="940"/>
      <c r="W4" s="940"/>
      <c r="X4" s="940"/>
      <c r="Y4" s="645"/>
      <c r="Z4" s="645"/>
      <c r="AA4" s="645"/>
      <c r="AB4" s="645"/>
      <c r="AC4" s="645"/>
      <c r="AD4" s="645"/>
      <c r="AE4" s="645"/>
      <c r="AF4" s="645"/>
      <c r="AG4" s="646" t="str">
        <f>様式第二号!AH2</f>
        <v>Ver.1.1(R70609)　CODENo.00004624</v>
      </c>
      <c r="AO4" s="912"/>
      <c r="AP4" s="912"/>
      <c r="AQ4" s="912"/>
      <c r="AR4" s="912"/>
      <c r="AS4" s="912"/>
      <c r="AT4" s="912"/>
      <c r="AU4" s="912"/>
      <c r="AV4" s="912"/>
      <c r="AW4" s="912"/>
      <c r="AX4" s="912"/>
      <c r="AY4" s="912"/>
      <c r="AZ4" s="912"/>
      <c r="BA4" s="912"/>
      <c r="BB4" s="912"/>
      <c r="BC4" s="912"/>
      <c r="BD4" s="912"/>
      <c r="BE4" s="912"/>
      <c r="BF4" s="912"/>
      <c r="BG4" s="912"/>
    </row>
    <row r="5" spans="1:59" s="202" customFormat="1" ht="12.95" hidden="1" customHeight="1">
      <c r="A5" s="573"/>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row>
    <row r="6" spans="1:59" s="202" customFormat="1" ht="12.95" hidden="1" customHeight="1">
      <c r="A6" s="573"/>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row>
    <row r="7" spans="1:59" s="202" customFormat="1" ht="12.95" hidden="1" customHeight="1">
      <c r="A7" s="573"/>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row>
    <row r="8" spans="1:59" s="202" customFormat="1" ht="12.95" hidden="1" customHeight="1">
      <c r="A8" s="573"/>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row>
    <row r="9" spans="1:59" s="202" customFormat="1" ht="12.95" hidden="1" customHeight="1">
      <c r="A9" s="573"/>
      <c r="C9" s="413"/>
      <c r="D9" s="413"/>
      <c r="E9" s="413"/>
      <c r="F9" s="413"/>
      <c r="G9" s="413"/>
      <c r="H9" s="413"/>
      <c r="I9" s="413"/>
      <c r="J9" s="413"/>
      <c r="K9" s="412"/>
      <c r="L9" s="412"/>
      <c r="M9" s="412"/>
      <c r="N9" s="412"/>
      <c r="O9" s="412"/>
      <c r="P9" s="412"/>
      <c r="Q9" s="412"/>
      <c r="R9" s="412"/>
      <c r="S9" s="412"/>
      <c r="T9" s="412"/>
      <c r="U9" s="412"/>
      <c r="V9" s="412"/>
      <c r="W9" s="412"/>
      <c r="X9" s="412"/>
      <c r="Y9" s="412"/>
      <c r="Z9" s="412"/>
      <c r="AA9" s="412"/>
      <c r="AB9" s="412"/>
      <c r="AC9" s="412"/>
      <c r="AD9" s="412"/>
      <c r="AE9" s="412"/>
      <c r="AF9" s="412"/>
      <c r="AG9" s="412"/>
    </row>
    <row r="10" spans="1:59" s="188" customFormat="1" ht="12.95" customHeight="1">
      <c r="A10" s="574" t="s">
        <v>910</v>
      </c>
      <c r="B10" s="559"/>
      <c r="C10" s="934" t="s">
        <v>55</v>
      </c>
      <c r="D10" s="935"/>
      <c r="E10" s="935"/>
      <c r="F10" s="935"/>
      <c r="G10" s="935"/>
      <c r="H10" s="935"/>
      <c r="I10" s="935"/>
      <c r="J10" s="935"/>
      <c r="K10" s="935"/>
      <c r="L10" s="936"/>
      <c r="M10" s="584" t="str">
        <f>IF(OR(COUNTIF(入力フォーム!E32,"*"&amp;リスト等!$V$3&amp;"*")&gt;0,入力フォーム!E32=N10),"■","□")</f>
        <v>□</v>
      </c>
      <c r="N10" s="585" t="s">
        <v>56</v>
      </c>
      <c r="O10" s="586"/>
      <c r="P10" s="586"/>
      <c r="Q10" s="584" t="str">
        <f>IF(OR(COUNTIF(入力フォーム!E32,"*"&amp;リスト等!$V$6&amp;"*")&gt;0,入力フォーム!E32=R10),"■","□")</f>
        <v>□</v>
      </c>
      <c r="R10" s="587" t="s">
        <v>57</v>
      </c>
      <c r="S10" s="588"/>
      <c r="T10" s="588"/>
      <c r="U10" s="588"/>
      <c r="V10" s="588"/>
      <c r="W10" s="586"/>
      <c r="X10" s="586"/>
      <c r="Y10" s="589" t="str">
        <f>IF(OR(COUNTIF(入力フォーム!E32,"*"&amp;リスト等!$V$5&amp;"*")-COUNTIF(入力フォーム!E32,"*"&amp;リスト等!$V$6&amp;"*")&gt;0,入力フォーム!E32=Z10),"■","□")</f>
        <v>□</v>
      </c>
      <c r="Z10" s="585" t="s">
        <v>58</v>
      </c>
      <c r="AA10" s="585"/>
      <c r="AB10" s="585"/>
      <c r="AC10" s="585"/>
      <c r="AD10" s="585"/>
      <c r="AE10" s="585"/>
      <c r="AF10" s="585"/>
      <c r="AG10" s="590"/>
      <c r="AH10" s="16"/>
      <c r="AI10" s="16"/>
      <c r="AJ10" s="16"/>
      <c r="AK10" s="16"/>
      <c r="AL10" s="16"/>
      <c r="AM10" s="16"/>
    </row>
    <row r="11" spans="1:59" s="188" customFormat="1" ht="12.95" customHeight="1">
      <c r="A11" s="575"/>
      <c r="B11" s="559"/>
      <c r="C11" s="937"/>
      <c r="D11" s="938"/>
      <c r="E11" s="938"/>
      <c r="F11" s="938"/>
      <c r="G11" s="938"/>
      <c r="H11" s="938"/>
      <c r="I11" s="938"/>
      <c r="J11" s="938"/>
      <c r="K11" s="938"/>
      <c r="L11" s="939"/>
      <c r="M11" s="591" t="str">
        <f>IF(OR(COUNTIF(入力フォーム!E32,"*"&amp;リスト等!V4&amp;"*")&gt;0,入力フォーム!E32=N11),"■","□")</f>
        <v>□</v>
      </c>
      <c r="N11" s="592" t="s">
        <v>59</v>
      </c>
      <c r="O11" s="593"/>
      <c r="P11" s="593"/>
      <c r="Q11" s="591" t="str">
        <f>IF(OR(COUNTIF(入力フォーム!E32,"*"&amp;リスト等!$V$9&amp;"*")&gt;0,入力フォーム!E32=R11),"■","□")</f>
        <v>□</v>
      </c>
      <c r="R11" s="594" t="s">
        <v>60</v>
      </c>
      <c r="S11" s="595"/>
      <c r="T11" s="595"/>
      <c r="U11" s="595"/>
      <c r="V11" s="595"/>
      <c r="W11" s="593"/>
      <c r="X11" s="593"/>
      <c r="Y11" s="596" t="str">
        <f>IF(COUNTIF(M10:Y10,"■")+COUNTIF(M11:Q11,"■")&gt;0,"□","■")</f>
        <v>■</v>
      </c>
      <c r="Z11" s="592" t="s">
        <v>61</v>
      </c>
      <c r="AA11" s="592"/>
      <c r="AB11" s="597" t="s">
        <v>26</v>
      </c>
      <c r="AC11" s="933">
        <f>IF(Y11="■",入力フォーム!E32,"")</f>
        <v>0</v>
      </c>
      <c r="AD11" s="933"/>
      <c r="AE11" s="933"/>
      <c r="AF11" s="933"/>
      <c r="AG11" s="598" t="s">
        <v>20</v>
      </c>
      <c r="AH11" s="16"/>
      <c r="AI11" s="16"/>
      <c r="AJ11" s="16"/>
      <c r="AK11" s="16"/>
      <c r="AL11" s="16"/>
      <c r="AM11" s="16"/>
    </row>
    <row r="12" spans="1:59" s="169" customFormat="1" ht="12.95" customHeight="1">
      <c r="A12" s="576" t="s">
        <v>910</v>
      </c>
      <c r="C12" s="918" t="s">
        <v>78</v>
      </c>
      <c r="D12" s="918"/>
      <c r="E12" s="918"/>
      <c r="F12" s="919"/>
      <c r="G12" s="915" t="s">
        <v>62</v>
      </c>
      <c r="H12" s="915"/>
      <c r="I12" s="915"/>
      <c r="J12" s="915"/>
      <c r="K12" s="915"/>
      <c r="L12" s="915"/>
      <c r="M12" s="220" t="s">
        <v>63</v>
      </c>
      <c r="N12" s="209"/>
      <c r="O12" s="209"/>
      <c r="P12" s="928"/>
      <c r="Q12" s="928"/>
      <c r="R12" s="211" t="s">
        <v>64</v>
      </c>
      <c r="S12" s="211" t="s">
        <v>235</v>
      </c>
      <c r="T12" s="209" t="s">
        <v>65</v>
      </c>
      <c r="U12" s="211"/>
      <c r="V12" s="922"/>
      <c r="W12" s="922"/>
      <c r="X12" s="211" t="s">
        <v>66</v>
      </c>
      <c r="Y12" s="209"/>
      <c r="Z12" s="209"/>
      <c r="AA12" s="209"/>
      <c r="AB12" s="209"/>
      <c r="AC12" s="209"/>
      <c r="AD12" s="209"/>
      <c r="AE12" s="209"/>
      <c r="AF12" s="209"/>
      <c r="AG12" s="213"/>
      <c r="AH12" s="17"/>
      <c r="AI12" s="17"/>
      <c r="AJ12" s="17"/>
      <c r="AK12" s="17"/>
      <c r="AL12" s="17"/>
      <c r="AM12" s="17"/>
    </row>
    <row r="13" spans="1:59" s="169" customFormat="1" ht="12.95" customHeight="1">
      <c r="A13" s="577"/>
      <c r="C13" s="918"/>
      <c r="D13" s="918"/>
      <c r="E13" s="918"/>
      <c r="F13" s="919"/>
      <c r="G13" s="915"/>
      <c r="H13" s="915"/>
      <c r="I13" s="915"/>
      <c r="J13" s="915"/>
      <c r="K13" s="915"/>
      <c r="L13" s="915"/>
      <c r="M13" s="221" t="s">
        <v>61</v>
      </c>
      <c r="N13" s="214"/>
      <c r="O13" s="218" t="s">
        <v>26</v>
      </c>
      <c r="P13" s="923"/>
      <c r="Q13" s="923"/>
      <c r="R13" s="923"/>
      <c r="S13" s="923"/>
      <c r="T13" s="923"/>
      <c r="U13" s="923"/>
      <c r="V13" s="923"/>
      <c r="W13" s="923"/>
      <c r="X13" s="923"/>
      <c r="Y13" s="923"/>
      <c r="Z13" s="923"/>
      <c r="AA13" s="923"/>
      <c r="AB13" s="923"/>
      <c r="AC13" s="923"/>
      <c r="AD13" s="923"/>
      <c r="AE13" s="923"/>
      <c r="AF13" s="923"/>
      <c r="AG13" s="219" t="s">
        <v>20</v>
      </c>
      <c r="AH13" s="17"/>
      <c r="AI13" s="17"/>
      <c r="AJ13" s="17"/>
      <c r="AK13" s="17"/>
      <c r="AL13" s="17"/>
      <c r="AM13" s="17"/>
    </row>
    <row r="14" spans="1:59" s="169" customFormat="1" ht="12.95" customHeight="1">
      <c r="A14" s="576" t="s">
        <v>910</v>
      </c>
      <c r="C14" s="918"/>
      <c r="D14" s="918"/>
      <c r="E14" s="918"/>
      <c r="F14" s="919"/>
      <c r="G14" s="924" t="s">
        <v>67</v>
      </c>
      <c r="H14" s="924"/>
      <c r="I14" s="924"/>
      <c r="J14" s="924"/>
      <c r="K14" s="924"/>
      <c r="L14" s="924"/>
      <c r="M14" s="309" t="s">
        <v>68</v>
      </c>
      <c r="N14" s="309"/>
      <c r="O14" s="309"/>
      <c r="P14" s="309"/>
      <c r="Q14" s="309"/>
      <c r="R14" s="323"/>
      <c r="S14" s="324" t="s">
        <v>69</v>
      </c>
      <c r="T14" s="325"/>
      <c r="U14" s="324"/>
      <c r="V14" s="323"/>
      <c r="W14" s="326" t="s">
        <v>144</v>
      </c>
      <c r="X14" s="248"/>
      <c r="Y14" s="326"/>
      <c r="Z14" s="326"/>
      <c r="AA14" s="323"/>
      <c r="AB14" s="326" t="s">
        <v>71</v>
      </c>
      <c r="AC14" s="248"/>
      <c r="AD14" s="324"/>
      <c r="AE14" s="324"/>
      <c r="AF14" s="324"/>
      <c r="AG14" s="327"/>
      <c r="AH14" s="17" t="b">
        <v>0</v>
      </c>
      <c r="AI14" s="17" t="b">
        <v>0</v>
      </c>
      <c r="AJ14" s="17" t="b">
        <v>0</v>
      </c>
      <c r="AK14" s="17" t="b">
        <v>0</v>
      </c>
      <c r="AL14" s="17" t="b">
        <v>0</v>
      </c>
      <c r="AM14" s="17"/>
    </row>
    <row r="15" spans="1:59" s="169" customFormat="1" ht="12.95" customHeight="1">
      <c r="A15" s="577"/>
      <c r="C15" s="918"/>
      <c r="D15" s="918"/>
      <c r="E15" s="918"/>
      <c r="F15" s="919"/>
      <c r="G15" s="924"/>
      <c r="H15" s="924"/>
      <c r="I15" s="924"/>
      <c r="J15" s="924"/>
      <c r="K15" s="924"/>
      <c r="L15" s="924"/>
      <c r="M15" s="326"/>
      <c r="N15" s="326"/>
      <c r="O15" s="326"/>
      <c r="P15" s="326"/>
      <c r="Q15" s="326"/>
      <c r="R15" s="328"/>
      <c r="S15" s="326" t="s">
        <v>72</v>
      </c>
      <c r="T15" s="325"/>
      <c r="U15" s="324"/>
      <c r="V15" s="329"/>
      <c r="W15" s="324" t="s">
        <v>73</v>
      </c>
      <c r="X15" s="248"/>
      <c r="Y15" s="324"/>
      <c r="Z15" s="925"/>
      <c r="AA15" s="925"/>
      <c r="AB15" s="925"/>
      <c r="AC15" s="925"/>
      <c r="AD15" s="925"/>
      <c r="AE15" s="925"/>
      <c r="AF15" s="925"/>
      <c r="AG15" s="327" t="s">
        <v>20</v>
      </c>
      <c r="AH15" s="17"/>
      <c r="AI15" s="17"/>
      <c r="AJ15" s="17"/>
      <c r="AK15" s="17"/>
      <c r="AL15" s="17"/>
      <c r="AM15" s="17"/>
    </row>
    <row r="16" spans="1:59" s="169" customFormat="1" ht="12.95" customHeight="1">
      <c r="A16" s="577"/>
      <c r="C16" s="918"/>
      <c r="D16" s="918"/>
      <c r="E16" s="918"/>
      <c r="F16" s="919"/>
      <c r="G16" s="924"/>
      <c r="H16" s="924"/>
      <c r="I16" s="924"/>
      <c r="J16" s="924"/>
      <c r="K16" s="924"/>
      <c r="L16" s="924"/>
      <c r="M16" s="326" t="s">
        <v>74</v>
      </c>
      <c r="N16" s="326"/>
      <c r="O16" s="326"/>
      <c r="P16" s="326"/>
      <c r="Q16" s="326"/>
      <c r="R16" s="248"/>
      <c r="S16" s="326"/>
      <c r="T16" s="326"/>
      <c r="U16" s="326" t="s">
        <v>75</v>
      </c>
      <c r="V16" s="926"/>
      <c r="W16" s="926"/>
      <c r="X16" s="326" t="s">
        <v>76</v>
      </c>
      <c r="Y16" s="326"/>
      <c r="Z16" s="326"/>
      <c r="AA16" s="326"/>
      <c r="AB16" s="326"/>
      <c r="AC16" s="326"/>
      <c r="AD16" s="326"/>
      <c r="AE16" s="326"/>
      <c r="AF16" s="326"/>
      <c r="AG16" s="327"/>
      <c r="AH16" s="17"/>
      <c r="AI16" s="17"/>
      <c r="AJ16" s="17"/>
      <c r="AK16" s="17"/>
      <c r="AL16" s="17"/>
      <c r="AM16" s="17"/>
    </row>
    <row r="17" spans="1:41" s="169" customFormat="1" ht="12.95" customHeight="1">
      <c r="A17" s="577"/>
      <c r="C17" s="918"/>
      <c r="D17" s="918"/>
      <c r="E17" s="918"/>
      <c r="F17" s="919"/>
      <c r="G17" s="924"/>
      <c r="H17" s="924"/>
      <c r="I17" s="924"/>
      <c r="J17" s="924"/>
      <c r="K17" s="924"/>
      <c r="L17" s="924"/>
      <c r="M17" s="313" t="s">
        <v>77</v>
      </c>
      <c r="N17" s="313"/>
      <c r="O17" s="313" t="s">
        <v>26</v>
      </c>
      <c r="P17" s="927"/>
      <c r="Q17" s="927"/>
      <c r="R17" s="927"/>
      <c r="S17" s="927"/>
      <c r="T17" s="927"/>
      <c r="U17" s="927"/>
      <c r="V17" s="927"/>
      <c r="W17" s="927"/>
      <c r="X17" s="927"/>
      <c r="Y17" s="927"/>
      <c r="Z17" s="927"/>
      <c r="AA17" s="927"/>
      <c r="AB17" s="927"/>
      <c r="AC17" s="927"/>
      <c r="AD17" s="927"/>
      <c r="AE17" s="927"/>
      <c r="AF17" s="927"/>
      <c r="AG17" s="319" t="s">
        <v>20</v>
      </c>
      <c r="AH17" s="17"/>
      <c r="AI17" s="17"/>
      <c r="AJ17" s="17"/>
      <c r="AK17" s="17"/>
      <c r="AL17" s="17"/>
      <c r="AM17" s="17"/>
      <c r="AN17" s="7"/>
    </row>
    <row r="18" spans="1:41" s="169" customFormat="1" ht="12.95" customHeight="1">
      <c r="A18" s="577"/>
      <c r="C18" s="929" t="s">
        <v>230</v>
      </c>
      <c r="D18" s="929"/>
      <c r="E18" s="929"/>
      <c r="F18" s="929"/>
      <c r="G18" s="921"/>
      <c r="H18" s="921"/>
      <c r="I18" s="921"/>
      <c r="J18" s="921"/>
      <c r="K18" s="921"/>
      <c r="L18" s="921"/>
      <c r="M18" s="920" t="s">
        <v>78</v>
      </c>
      <c r="N18" s="920"/>
      <c r="O18" s="920"/>
      <c r="P18" s="920"/>
      <c r="Q18" s="920"/>
      <c r="R18" s="920"/>
      <c r="S18" s="920"/>
      <c r="T18" s="920"/>
      <c r="U18" s="920"/>
      <c r="V18" s="920"/>
      <c r="W18" s="913"/>
      <c r="X18" s="918" t="s">
        <v>79</v>
      </c>
      <c r="Y18" s="918"/>
      <c r="Z18" s="918"/>
      <c r="AA18" s="918"/>
      <c r="AB18" s="918"/>
      <c r="AC18" s="918"/>
      <c r="AD18" s="918"/>
      <c r="AE18" s="918"/>
      <c r="AF18" s="918"/>
      <c r="AG18" s="918"/>
      <c r="AH18" s="17"/>
      <c r="AI18" s="17"/>
      <c r="AJ18" s="17"/>
      <c r="AK18" s="17"/>
      <c r="AL18" s="17"/>
      <c r="AM18" s="17"/>
      <c r="AN18" s="7"/>
    </row>
    <row r="19" spans="1:41" s="169" customFormat="1" ht="12.95" customHeight="1">
      <c r="A19" s="576" t="s">
        <v>910</v>
      </c>
      <c r="C19" s="929"/>
      <c r="D19" s="929"/>
      <c r="E19" s="929"/>
      <c r="F19" s="929"/>
      <c r="G19" s="915" t="s">
        <v>80</v>
      </c>
      <c r="H19" s="915"/>
      <c r="I19" s="915"/>
      <c r="J19" s="915"/>
      <c r="K19" s="915"/>
      <c r="L19" s="915"/>
      <c r="M19" s="232" t="s">
        <v>81</v>
      </c>
      <c r="N19" s="232"/>
      <c r="O19" s="232"/>
      <c r="P19" s="224"/>
      <c r="Q19" s="223" t="s">
        <v>82</v>
      </c>
      <c r="R19" s="223"/>
      <c r="S19" s="225"/>
      <c r="T19" s="223" t="s">
        <v>83</v>
      </c>
      <c r="U19" s="223"/>
      <c r="V19" s="226"/>
      <c r="W19" s="226"/>
      <c r="X19" s="947"/>
      <c r="Y19" s="948"/>
      <c r="Z19" s="948"/>
      <c r="AA19" s="948"/>
      <c r="AB19" s="948"/>
      <c r="AC19" s="948"/>
      <c r="AD19" s="948"/>
      <c r="AE19" s="948"/>
      <c r="AF19" s="948"/>
      <c r="AG19" s="949"/>
      <c r="AH19" s="17" t="b">
        <v>0</v>
      </c>
      <c r="AI19" s="17" t="b">
        <v>0</v>
      </c>
      <c r="AJ19" s="17"/>
      <c r="AK19" s="17"/>
      <c r="AL19" s="17"/>
      <c r="AM19" s="17"/>
      <c r="AN19" s="7"/>
      <c r="AO19" s="537"/>
    </row>
    <row r="20" spans="1:41" s="169" customFormat="1" ht="12.95" customHeight="1">
      <c r="A20" s="577"/>
      <c r="C20" s="929"/>
      <c r="D20" s="929"/>
      <c r="E20" s="929"/>
      <c r="F20" s="929"/>
      <c r="G20" s="915"/>
      <c r="H20" s="915"/>
      <c r="I20" s="915"/>
      <c r="J20" s="915"/>
      <c r="K20" s="915"/>
      <c r="L20" s="915"/>
      <c r="M20" s="232" t="s">
        <v>77</v>
      </c>
      <c r="N20" s="232"/>
      <c r="O20" s="227" t="s">
        <v>26</v>
      </c>
      <c r="P20" s="898"/>
      <c r="Q20" s="898"/>
      <c r="R20" s="898"/>
      <c r="S20" s="898"/>
      <c r="T20" s="898"/>
      <c r="U20" s="898"/>
      <c r="V20" s="898"/>
      <c r="W20" s="223" t="s">
        <v>20</v>
      </c>
      <c r="X20" s="950"/>
      <c r="Y20" s="951"/>
      <c r="Z20" s="951"/>
      <c r="AA20" s="951"/>
      <c r="AB20" s="951"/>
      <c r="AC20" s="951"/>
      <c r="AD20" s="951"/>
      <c r="AE20" s="951"/>
      <c r="AF20" s="951"/>
      <c r="AG20" s="952"/>
      <c r="AH20" s="17"/>
      <c r="AI20" s="17"/>
      <c r="AJ20" s="17"/>
      <c r="AK20" s="17"/>
      <c r="AL20" s="17"/>
      <c r="AM20" s="17"/>
      <c r="AN20" s="7"/>
    </row>
    <row r="21" spans="1:41" s="169" customFormat="1" ht="12.95" customHeight="1">
      <c r="A21" s="576" t="s">
        <v>910</v>
      </c>
      <c r="C21" s="929"/>
      <c r="D21" s="929"/>
      <c r="E21" s="929"/>
      <c r="F21" s="929"/>
      <c r="G21" s="915" t="s">
        <v>84</v>
      </c>
      <c r="H21" s="915"/>
      <c r="I21" s="915"/>
      <c r="J21" s="915"/>
      <c r="K21" s="915"/>
      <c r="L21" s="915"/>
      <c r="M21" s="210" t="s">
        <v>85</v>
      </c>
      <c r="N21" s="210"/>
      <c r="O21" s="228"/>
      <c r="P21" s="210" t="s">
        <v>86</v>
      </c>
      <c r="Q21" s="229" t="s">
        <v>26</v>
      </c>
      <c r="R21" s="963"/>
      <c r="S21" s="963"/>
      <c r="T21" s="963"/>
      <c r="U21" s="211" t="s">
        <v>20</v>
      </c>
      <c r="V21" s="212"/>
      <c r="W21" s="213" t="s">
        <v>87</v>
      </c>
      <c r="X21" s="953"/>
      <c r="Y21" s="954"/>
      <c r="Z21" s="954"/>
      <c r="AA21" s="954"/>
      <c r="AB21" s="954"/>
      <c r="AC21" s="954"/>
      <c r="AD21" s="954"/>
      <c r="AE21" s="954"/>
      <c r="AF21" s="954"/>
      <c r="AG21" s="955"/>
      <c r="AH21" s="17" t="b">
        <v>0</v>
      </c>
      <c r="AI21" s="17" t="b">
        <v>0</v>
      </c>
      <c r="AJ21" s="17"/>
      <c r="AK21" s="17"/>
      <c r="AL21" s="17"/>
      <c r="AM21" s="17"/>
      <c r="AN21" s="7"/>
    </row>
    <row r="22" spans="1:41" s="169" customFormat="1" ht="12.95" customHeight="1">
      <c r="A22" s="577"/>
      <c r="C22" s="929"/>
      <c r="D22" s="929"/>
      <c r="E22" s="929"/>
      <c r="F22" s="929"/>
      <c r="G22" s="915"/>
      <c r="H22" s="915"/>
      <c r="I22" s="915"/>
      <c r="J22" s="915"/>
      <c r="K22" s="915"/>
      <c r="L22" s="915"/>
      <c r="M22" s="232" t="s">
        <v>88</v>
      </c>
      <c r="N22" s="232"/>
      <c r="O22" s="232"/>
      <c r="P22" s="232"/>
      <c r="Q22" s="232"/>
      <c r="R22" s="223" t="s">
        <v>75</v>
      </c>
      <c r="S22" s="962"/>
      <c r="T22" s="962"/>
      <c r="U22" s="223" t="s">
        <v>76</v>
      </c>
      <c r="V22" s="226"/>
      <c r="W22" s="230"/>
      <c r="X22" s="956"/>
      <c r="Y22" s="957"/>
      <c r="Z22" s="957"/>
      <c r="AA22" s="957"/>
      <c r="AB22" s="957"/>
      <c r="AC22" s="957"/>
      <c r="AD22" s="957"/>
      <c r="AE22" s="957"/>
      <c r="AF22" s="957"/>
      <c r="AG22" s="958"/>
      <c r="AH22" s="17"/>
      <c r="AI22" s="17"/>
      <c r="AJ22" s="17"/>
      <c r="AK22" s="17"/>
      <c r="AL22" s="17"/>
      <c r="AM22" s="17"/>
      <c r="AN22" s="7"/>
    </row>
    <row r="23" spans="1:41" s="169" customFormat="1" ht="12.95" customHeight="1">
      <c r="A23" s="577"/>
      <c r="C23" s="929"/>
      <c r="D23" s="929"/>
      <c r="E23" s="929"/>
      <c r="F23" s="929"/>
      <c r="G23" s="915"/>
      <c r="H23" s="915"/>
      <c r="I23" s="915"/>
      <c r="J23" s="915"/>
      <c r="K23" s="915"/>
      <c r="L23" s="915"/>
      <c r="M23" s="232" t="s">
        <v>89</v>
      </c>
      <c r="N23" s="232"/>
      <c r="O23" s="224"/>
      <c r="P23" s="232" t="s">
        <v>86</v>
      </c>
      <c r="Q23" s="232"/>
      <c r="R23" s="225"/>
      <c r="S23" s="223" t="s">
        <v>87</v>
      </c>
      <c r="T23" s="223"/>
      <c r="U23" s="223"/>
      <c r="V23" s="226"/>
      <c r="W23" s="230"/>
      <c r="X23" s="956"/>
      <c r="Y23" s="957"/>
      <c r="Z23" s="957"/>
      <c r="AA23" s="957"/>
      <c r="AB23" s="957"/>
      <c r="AC23" s="957"/>
      <c r="AD23" s="957"/>
      <c r="AE23" s="957"/>
      <c r="AF23" s="957"/>
      <c r="AG23" s="958"/>
      <c r="AH23" s="17" t="b">
        <v>0</v>
      </c>
      <c r="AI23" s="17" t="b">
        <v>0</v>
      </c>
      <c r="AJ23" s="17"/>
      <c r="AK23" s="17"/>
      <c r="AL23" s="17"/>
      <c r="AM23" s="17"/>
      <c r="AN23" s="7"/>
    </row>
    <row r="24" spans="1:41" s="169" customFormat="1" ht="12.95" customHeight="1">
      <c r="A24" s="577"/>
      <c r="C24" s="929"/>
      <c r="D24" s="929"/>
      <c r="E24" s="929"/>
      <c r="F24" s="929"/>
      <c r="G24" s="915"/>
      <c r="H24" s="915"/>
      <c r="I24" s="915"/>
      <c r="J24" s="915"/>
      <c r="K24" s="915"/>
      <c r="L24" s="915"/>
      <c r="M24" s="215" t="s">
        <v>77</v>
      </c>
      <c r="N24" s="215"/>
      <c r="O24" s="233" t="s">
        <v>26</v>
      </c>
      <c r="P24" s="964"/>
      <c r="Q24" s="964"/>
      <c r="R24" s="964"/>
      <c r="S24" s="964"/>
      <c r="T24" s="964"/>
      <c r="U24" s="964"/>
      <c r="V24" s="964"/>
      <c r="W24" s="219" t="s">
        <v>20</v>
      </c>
      <c r="X24" s="959"/>
      <c r="Y24" s="960"/>
      <c r="Z24" s="960"/>
      <c r="AA24" s="960"/>
      <c r="AB24" s="960"/>
      <c r="AC24" s="960"/>
      <c r="AD24" s="960"/>
      <c r="AE24" s="960"/>
      <c r="AF24" s="960"/>
      <c r="AG24" s="961"/>
      <c r="AH24" s="17"/>
      <c r="AI24" s="17"/>
      <c r="AJ24" s="17"/>
      <c r="AK24" s="17"/>
      <c r="AL24" s="17"/>
      <c r="AM24" s="17"/>
      <c r="AN24" s="7"/>
    </row>
    <row r="25" spans="1:41" s="169" customFormat="1" ht="12.95" customHeight="1">
      <c r="A25" s="576" t="s">
        <v>910</v>
      </c>
      <c r="C25" s="929"/>
      <c r="D25" s="929"/>
      <c r="E25" s="929"/>
      <c r="F25" s="929"/>
      <c r="G25" s="915" t="s">
        <v>90</v>
      </c>
      <c r="H25" s="915"/>
      <c r="I25" s="915"/>
      <c r="J25" s="915"/>
      <c r="K25" s="915"/>
      <c r="L25" s="915"/>
      <c r="M25" s="234"/>
      <c r="N25" s="232" t="s">
        <v>86</v>
      </c>
      <c r="O25" s="227" t="s">
        <v>26</v>
      </c>
      <c r="P25" s="930"/>
      <c r="Q25" s="930"/>
      <c r="R25" s="930"/>
      <c r="S25" s="930"/>
      <c r="T25" s="930"/>
      <c r="U25" s="930"/>
      <c r="V25" s="930"/>
      <c r="W25" s="222" t="s">
        <v>20</v>
      </c>
      <c r="X25" s="901"/>
      <c r="Y25" s="902"/>
      <c r="Z25" s="902"/>
      <c r="AA25" s="902"/>
      <c r="AB25" s="902"/>
      <c r="AC25" s="902"/>
      <c r="AD25" s="902"/>
      <c r="AE25" s="902"/>
      <c r="AF25" s="902"/>
      <c r="AG25" s="903"/>
      <c r="AH25" s="17" t="b">
        <v>0</v>
      </c>
      <c r="AI25" s="17"/>
      <c r="AJ25" s="17"/>
      <c r="AK25" s="17"/>
      <c r="AL25" s="17"/>
      <c r="AM25" s="17"/>
      <c r="AN25" s="7"/>
    </row>
    <row r="26" spans="1:41" s="169" customFormat="1" ht="12.95" customHeight="1">
      <c r="A26" s="577"/>
      <c r="C26" s="929"/>
      <c r="D26" s="929"/>
      <c r="E26" s="929"/>
      <c r="F26" s="929"/>
      <c r="G26" s="915"/>
      <c r="H26" s="915"/>
      <c r="I26" s="915"/>
      <c r="J26" s="915"/>
      <c r="K26" s="915"/>
      <c r="L26" s="915"/>
      <c r="M26" s="224"/>
      <c r="N26" s="232" t="s">
        <v>87</v>
      </c>
      <c r="O26" s="227"/>
      <c r="P26" s="232"/>
      <c r="Q26" s="232"/>
      <c r="R26" s="223"/>
      <c r="S26" s="223"/>
      <c r="T26" s="223"/>
      <c r="U26" s="226"/>
      <c r="V26" s="226"/>
      <c r="W26" s="222"/>
      <c r="X26" s="907"/>
      <c r="Y26" s="908"/>
      <c r="Z26" s="908"/>
      <c r="AA26" s="908"/>
      <c r="AB26" s="908"/>
      <c r="AC26" s="908"/>
      <c r="AD26" s="908"/>
      <c r="AE26" s="908"/>
      <c r="AF26" s="908"/>
      <c r="AG26" s="909"/>
      <c r="AH26" s="17" t="b">
        <v>0</v>
      </c>
      <c r="AI26" s="17"/>
      <c r="AJ26" s="17"/>
      <c r="AK26" s="17"/>
      <c r="AL26" s="17"/>
      <c r="AM26" s="17"/>
      <c r="AN26" s="7"/>
    </row>
    <row r="27" spans="1:41" s="169" customFormat="1" ht="12.95" customHeight="1">
      <c r="A27" s="576" t="s">
        <v>910</v>
      </c>
      <c r="C27" s="929"/>
      <c r="D27" s="929"/>
      <c r="E27" s="929"/>
      <c r="F27" s="929"/>
      <c r="G27" s="915" t="s">
        <v>91</v>
      </c>
      <c r="H27" s="915"/>
      <c r="I27" s="915"/>
      <c r="J27" s="915"/>
      <c r="K27" s="915"/>
      <c r="L27" s="915"/>
      <c r="M27" s="212"/>
      <c r="N27" s="210" t="s">
        <v>86</v>
      </c>
      <c r="O27" s="229" t="s">
        <v>26</v>
      </c>
      <c r="P27" s="917"/>
      <c r="Q27" s="917"/>
      <c r="R27" s="917"/>
      <c r="S27" s="917"/>
      <c r="T27" s="917"/>
      <c r="U27" s="917"/>
      <c r="V27" s="917"/>
      <c r="W27" s="213" t="s">
        <v>20</v>
      </c>
      <c r="X27" s="901"/>
      <c r="Y27" s="902"/>
      <c r="Z27" s="902"/>
      <c r="AA27" s="902"/>
      <c r="AB27" s="902"/>
      <c r="AC27" s="902"/>
      <c r="AD27" s="902"/>
      <c r="AE27" s="902"/>
      <c r="AF27" s="902"/>
      <c r="AG27" s="903"/>
      <c r="AH27" s="17" t="b">
        <v>0</v>
      </c>
      <c r="AI27" s="17"/>
      <c r="AJ27" s="17"/>
      <c r="AK27" s="17"/>
      <c r="AL27" s="17"/>
      <c r="AM27" s="17"/>
      <c r="AN27" s="7"/>
    </row>
    <row r="28" spans="1:41" s="169" customFormat="1" ht="12.95" customHeight="1">
      <c r="A28" s="577"/>
      <c r="C28" s="929"/>
      <c r="D28" s="929"/>
      <c r="E28" s="929"/>
      <c r="F28" s="929"/>
      <c r="G28" s="915"/>
      <c r="H28" s="915"/>
      <c r="I28" s="915"/>
      <c r="J28" s="915"/>
      <c r="K28" s="915"/>
      <c r="L28" s="915"/>
      <c r="M28" s="418"/>
      <c r="N28" s="215" t="s">
        <v>87</v>
      </c>
      <c r="O28" s="233"/>
      <c r="P28" s="215"/>
      <c r="Q28" s="215"/>
      <c r="R28" s="214"/>
      <c r="S28" s="214"/>
      <c r="T28" s="214"/>
      <c r="U28" s="235"/>
      <c r="V28" s="235"/>
      <c r="W28" s="236"/>
      <c r="X28" s="907"/>
      <c r="Y28" s="908"/>
      <c r="Z28" s="908"/>
      <c r="AA28" s="908"/>
      <c r="AB28" s="908"/>
      <c r="AC28" s="908"/>
      <c r="AD28" s="908"/>
      <c r="AE28" s="908"/>
      <c r="AF28" s="908"/>
      <c r="AG28" s="909"/>
      <c r="AH28" s="17" t="b">
        <v>0</v>
      </c>
      <c r="AI28" s="17"/>
      <c r="AJ28" s="17"/>
      <c r="AK28" s="17"/>
      <c r="AL28" s="17"/>
      <c r="AM28" s="17"/>
      <c r="AN28" s="7"/>
    </row>
    <row r="29" spans="1:41" s="169" customFormat="1" ht="12.95" customHeight="1">
      <c r="A29" s="576" t="s">
        <v>910</v>
      </c>
      <c r="C29" s="929"/>
      <c r="D29" s="929"/>
      <c r="E29" s="929"/>
      <c r="F29" s="929"/>
      <c r="G29" s="911" t="s">
        <v>92</v>
      </c>
      <c r="H29" s="911"/>
      <c r="I29" s="911" t="s">
        <v>890</v>
      </c>
      <c r="J29" s="911"/>
      <c r="K29" s="911"/>
      <c r="L29" s="911"/>
      <c r="M29" s="237"/>
      <c r="N29" s="238" t="s">
        <v>874</v>
      </c>
      <c r="O29" s="239"/>
      <c r="P29" s="538" t="s">
        <v>875</v>
      </c>
      <c r="Q29" s="241"/>
      <c r="R29" s="223"/>
      <c r="S29" s="223"/>
      <c r="T29" s="223"/>
      <c r="U29" s="241"/>
      <c r="V29" s="241"/>
      <c r="W29" s="243"/>
      <c r="X29" s="244" t="s">
        <v>866</v>
      </c>
      <c r="Y29" s="245"/>
      <c r="Z29" s="246"/>
      <c r="AA29" s="246"/>
      <c r="AB29" s="246"/>
      <c r="AC29" s="246"/>
      <c r="AD29" s="246"/>
      <c r="AE29" s="246"/>
      <c r="AF29" s="246"/>
      <c r="AG29" s="247"/>
      <c r="AH29" s="17" t="b">
        <v>0</v>
      </c>
      <c r="AI29" s="17"/>
      <c r="AJ29" s="17"/>
      <c r="AK29" s="17"/>
      <c r="AL29" s="17"/>
      <c r="AM29" s="17"/>
      <c r="AN29" s="7"/>
    </row>
    <row r="30" spans="1:41" s="169" customFormat="1" ht="12.95" customHeight="1">
      <c r="A30" s="577"/>
      <c r="C30" s="929"/>
      <c r="D30" s="929"/>
      <c r="E30" s="929"/>
      <c r="F30" s="929"/>
      <c r="G30" s="911"/>
      <c r="H30" s="911"/>
      <c r="I30" s="911"/>
      <c r="J30" s="911"/>
      <c r="K30" s="911"/>
      <c r="L30" s="911"/>
      <c r="M30" s="248"/>
      <c r="N30" s="248" t="s">
        <v>884</v>
      </c>
      <c r="O30" s="249"/>
      <c r="P30" s="539" t="s">
        <v>876</v>
      </c>
      <c r="Q30" s="248"/>
      <c r="R30" s="248"/>
      <c r="S30" s="248"/>
      <c r="T30" s="248"/>
      <c r="U30" s="248"/>
      <c r="V30" s="248"/>
      <c r="W30" s="250"/>
      <c r="X30" s="251"/>
      <c r="Y30" s="252" t="s">
        <v>873</v>
      </c>
      <c r="Z30" s="253"/>
      <c r="AA30" s="249"/>
      <c r="AB30" s="249"/>
      <c r="AC30" s="252" t="s">
        <v>869</v>
      </c>
      <c r="AD30" s="253"/>
      <c r="AE30" s="253"/>
      <c r="AF30" s="254"/>
      <c r="AG30" s="255"/>
      <c r="AH30" s="17" t="b">
        <v>0</v>
      </c>
      <c r="AI30" s="17" t="b">
        <v>0</v>
      </c>
      <c r="AJ30" s="17" t="b">
        <v>0</v>
      </c>
      <c r="AK30" s="17"/>
      <c r="AL30" s="17"/>
      <c r="AM30" s="17"/>
      <c r="AN30" s="7"/>
    </row>
    <row r="31" spans="1:41" s="169" customFormat="1" ht="12.95" customHeight="1">
      <c r="A31" s="577"/>
      <c r="C31" s="929"/>
      <c r="D31" s="929"/>
      <c r="E31" s="929"/>
      <c r="F31" s="929"/>
      <c r="G31" s="911"/>
      <c r="H31" s="911"/>
      <c r="I31" s="911"/>
      <c r="J31" s="911"/>
      <c r="K31" s="911"/>
      <c r="L31" s="911"/>
      <c r="M31" s="248"/>
      <c r="N31" s="238" t="s">
        <v>877</v>
      </c>
      <c r="O31" s="256"/>
      <c r="P31" s="240" t="s">
        <v>879</v>
      </c>
      <c r="Q31" s="257"/>
      <c r="R31" s="223"/>
      <c r="S31" s="916"/>
      <c r="T31" s="916"/>
      <c r="U31" s="258" t="s">
        <v>880</v>
      </c>
      <c r="V31" s="241"/>
      <c r="W31" s="243"/>
      <c r="X31" s="244"/>
      <c r="Y31" s="259"/>
      <c r="Z31" s="254"/>
      <c r="AA31" s="254"/>
      <c r="AB31" s="254"/>
      <c r="AC31" s="254"/>
      <c r="AD31" s="254"/>
      <c r="AE31" s="254"/>
      <c r="AF31" s="254"/>
      <c r="AG31" s="255"/>
      <c r="AH31" s="17" t="b">
        <v>0</v>
      </c>
      <c r="AI31" s="17" t="b">
        <v>0</v>
      </c>
      <c r="AJ31" s="17"/>
      <c r="AK31" s="17"/>
      <c r="AL31" s="17"/>
      <c r="AM31" s="17"/>
      <c r="AN31" s="7"/>
    </row>
    <row r="32" spans="1:41" s="169" customFormat="1" ht="12.95" customHeight="1">
      <c r="A32" s="577"/>
      <c r="C32" s="929"/>
      <c r="D32" s="929"/>
      <c r="E32" s="929"/>
      <c r="F32" s="929"/>
      <c r="G32" s="911"/>
      <c r="H32" s="911"/>
      <c r="I32" s="911"/>
      <c r="J32" s="911"/>
      <c r="K32" s="911"/>
      <c r="L32" s="911"/>
      <c r="M32" s="256"/>
      <c r="N32" s="238" t="s">
        <v>877</v>
      </c>
      <c r="O32" s="256"/>
      <c r="P32" s="240" t="s">
        <v>878</v>
      </c>
      <c r="Q32" s="257"/>
      <c r="R32" s="910"/>
      <c r="S32" s="910"/>
      <c r="T32" s="910"/>
      <c r="U32" s="910"/>
      <c r="V32" s="910"/>
      <c r="W32" s="222" t="s">
        <v>868</v>
      </c>
      <c r="X32" s="244" t="s">
        <v>867</v>
      </c>
      <c r="Y32" s="259"/>
      <c r="Z32" s="254"/>
      <c r="AA32" s="254"/>
      <c r="AB32" s="254"/>
      <c r="AC32" s="254"/>
      <c r="AD32" s="254"/>
      <c r="AE32" s="254"/>
      <c r="AF32" s="254"/>
      <c r="AG32" s="255"/>
      <c r="AH32" s="17" t="b">
        <v>0</v>
      </c>
      <c r="AI32" s="17" t="b">
        <v>0</v>
      </c>
      <c r="AJ32" s="17" t="b">
        <v>0</v>
      </c>
      <c r="AK32" s="17"/>
      <c r="AL32" s="17"/>
      <c r="AM32" s="17"/>
      <c r="AN32" s="7"/>
    </row>
    <row r="33" spans="1:40" s="169" customFormat="1" ht="12.95" customHeight="1">
      <c r="A33" s="577"/>
      <c r="C33" s="929"/>
      <c r="D33" s="929"/>
      <c r="E33" s="929"/>
      <c r="F33" s="929"/>
      <c r="G33" s="911"/>
      <c r="H33" s="911"/>
      <c r="I33" s="911"/>
      <c r="J33" s="911"/>
      <c r="K33" s="911"/>
      <c r="L33" s="911"/>
      <c r="M33" s="240" t="s">
        <v>145</v>
      </c>
      <c r="N33" s="242"/>
      <c r="O33" s="240"/>
      <c r="P33" s="240"/>
      <c r="Q33" s="240"/>
      <c r="R33" s="240"/>
      <c r="S33" s="223"/>
      <c r="T33" s="223" t="s">
        <v>86</v>
      </c>
      <c r="U33" s="241"/>
      <c r="V33" s="260" t="s">
        <v>87</v>
      </c>
      <c r="W33" s="222" t="s">
        <v>20</v>
      </c>
      <c r="X33" s="261"/>
      <c r="Y33" s="259" t="s">
        <v>870</v>
      </c>
      <c r="Z33" s="254"/>
      <c r="AA33" s="248"/>
      <c r="AB33" s="248"/>
      <c r="AC33" s="259" t="s">
        <v>871</v>
      </c>
      <c r="AD33" s="254"/>
      <c r="AE33" s="254"/>
      <c r="AF33" s="254"/>
      <c r="AG33" s="255"/>
      <c r="AH33" s="17" t="b">
        <v>0</v>
      </c>
      <c r="AI33" s="17" t="b">
        <v>0</v>
      </c>
      <c r="AJ33" s="17"/>
      <c r="AK33" s="17"/>
      <c r="AL33" s="17"/>
      <c r="AM33" s="17"/>
      <c r="AN33" s="7"/>
    </row>
    <row r="34" spans="1:40" s="169" customFormat="1" ht="12.95" customHeight="1">
      <c r="A34" s="577"/>
      <c r="C34" s="929"/>
      <c r="D34" s="929"/>
      <c r="E34" s="929"/>
      <c r="F34" s="929"/>
      <c r="G34" s="911"/>
      <c r="H34" s="911"/>
      <c r="I34" s="911"/>
      <c r="J34" s="911"/>
      <c r="K34" s="911"/>
      <c r="L34" s="911"/>
      <c r="M34" s="262"/>
      <c r="N34" s="238" t="s">
        <v>87</v>
      </c>
      <c r="O34" s="240"/>
      <c r="P34" s="240"/>
      <c r="Q34" s="257"/>
      <c r="R34" s="223"/>
      <c r="S34" s="223"/>
      <c r="T34" s="223"/>
      <c r="U34" s="241"/>
      <c r="V34" s="241"/>
      <c r="W34" s="243"/>
      <c r="X34" s="263"/>
      <c r="Y34" s="264" t="s">
        <v>872</v>
      </c>
      <c r="Z34" s="263"/>
      <c r="AA34" s="263"/>
      <c r="AB34" s="248"/>
      <c r="AC34" s="248"/>
      <c r="AD34" s="248"/>
      <c r="AE34" s="248"/>
      <c r="AF34" s="263"/>
      <c r="AG34" s="265"/>
      <c r="AH34" s="17" t="b">
        <v>0</v>
      </c>
      <c r="AI34" s="17"/>
      <c r="AJ34" s="17"/>
      <c r="AK34" s="17"/>
      <c r="AL34" s="17"/>
      <c r="AM34" s="17"/>
      <c r="AN34" s="7"/>
    </row>
    <row r="35" spans="1:40" s="169" customFormat="1" ht="12.95" customHeight="1">
      <c r="A35" s="577"/>
      <c r="C35" s="929"/>
      <c r="D35" s="929"/>
      <c r="E35" s="929"/>
      <c r="F35" s="929"/>
      <c r="G35" s="911"/>
      <c r="H35" s="911"/>
      <c r="I35" s="911" t="s">
        <v>885</v>
      </c>
      <c r="J35" s="911"/>
      <c r="K35" s="911"/>
      <c r="L35" s="911"/>
      <c r="M35" s="266"/>
      <c r="N35" s="267" t="s">
        <v>886</v>
      </c>
      <c r="O35" s="267"/>
      <c r="P35" s="267"/>
      <c r="Q35" s="267"/>
      <c r="R35" s="267"/>
      <c r="S35" s="267"/>
      <c r="T35" s="267"/>
      <c r="U35" s="267"/>
      <c r="V35" s="267"/>
      <c r="W35" s="268"/>
      <c r="X35" s="901"/>
      <c r="Y35" s="902"/>
      <c r="Z35" s="902"/>
      <c r="AA35" s="902"/>
      <c r="AB35" s="902"/>
      <c r="AC35" s="902"/>
      <c r="AD35" s="902"/>
      <c r="AE35" s="902"/>
      <c r="AF35" s="902"/>
      <c r="AG35" s="903"/>
      <c r="AH35" s="17" t="b">
        <v>0</v>
      </c>
      <c r="AI35" s="17"/>
      <c r="AJ35" s="17"/>
      <c r="AK35" s="17"/>
      <c r="AL35" s="17"/>
      <c r="AM35" s="17"/>
      <c r="AN35" s="7"/>
    </row>
    <row r="36" spans="1:40" s="169" customFormat="1" ht="12.95" customHeight="1">
      <c r="A36" s="577"/>
      <c r="C36" s="929"/>
      <c r="D36" s="929"/>
      <c r="E36" s="929"/>
      <c r="F36" s="929"/>
      <c r="G36" s="911"/>
      <c r="H36" s="911"/>
      <c r="I36" s="911"/>
      <c r="J36" s="911"/>
      <c r="K36" s="911"/>
      <c r="L36" s="911"/>
      <c r="M36" s="244"/>
      <c r="N36" s="419" t="s">
        <v>887</v>
      </c>
      <c r="O36" s="269"/>
      <c r="P36" s="269"/>
      <c r="Q36" s="269"/>
      <c r="R36" s="269"/>
      <c r="S36" s="269"/>
      <c r="T36" s="269"/>
      <c r="U36" s="269"/>
      <c r="V36" s="269"/>
      <c r="W36" s="270"/>
      <c r="X36" s="904"/>
      <c r="Y36" s="905"/>
      <c r="Z36" s="905"/>
      <c r="AA36" s="905"/>
      <c r="AB36" s="905"/>
      <c r="AC36" s="905"/>
      <c r="AD36" s="905"/>
      <c r="AE36" s="905"/>
      <c r="AF36" s="905"/>
      <c r="AG36" s="906"/>
      <c r="AH36" s="17"/>
      <c r="AI36" s="17"/>
      <c r="AJ36" s="18"/>
    </row>
    <row r="37" spans="1:40" s="169" customFormat="1" ht="12.95" customHeight="1">
      <c r="A37" s="577"/>
      <c r="C37" s="929"/>
      <c r="D37" s="929"/>
      <c r="E37" s="929"/>
      <c r="F37" s="929"/>
      <c r="G37" s="911"/>
      <c r="H37" s="911"/>
      <c r="I37" s="911"/>
      <c r="J37" s="911"/>
      <c r="K37" s="911"/>
      <c r="L37" s="911"/>
      <c r="M37" s="271"/>
      <c r="N37" s="272" t="s">
        <v>87</v>
      </c>
      <c r="O37" s="273"/>
      <c r="P37" s="214"/>
      <c r="Q37" s="214"/>
      <c r="R37" s="214"/>
      <c r="S37" s="214"/>
      <c r="T37" s="214"/>
      <c r="U37" s="274"/>
      <c r="V37" s="274"/>
      <c r="W37" s="275"/>
      <c r="X37" s="907"/>
      <c r="Y37" s="908"/>
      <c r="Z37" s="908"/>
      <c r="AA37" s="908"/>
      <c r="AB37" s="908"/>
      <c r="AC37" s="908"/>
      <c r="AD37" s="908"/>
      <c r="AE37" s="908"/>
      <c r="AF37" s="908"/>
      <c r="AG37" s="909"/>
      <c r="AH37" s="17" t="b">
        <v>0</v>
      </c>
      <c r="AI37" s="17"/>
      <c r="AJ37" s="17"/>
    </row>
    <row r="38" spans="1:40" s="169" customFormat="1" ht="12.95" customHeight="1">
      <c r="A38" s="578" t="s">
        <v>910</v>
      </c>
      <c r="C38" s="929"/>
      <c r="D38" s="929"/>
      <c r="E38" s="929"/>
      <c r="F38" s="929"/>
      <c r="G38" s="915" t="s">
        <v>61</v>
      </c>
      <c r="H38" s="915"/>
      <c r="I38" s="915"/>
      <c r="J38" s="915"/>
      <c r="K38" s="915"/>
      <c r="L38" s="915"/>
      <c r="M38" s="899"/>
      <c r="N38" s="899"/>
      <c r="O38" s="899"/>
      <c r="P38" s="899"/>
      <c r="Q38" s="899"/>
      <c r="R38" s="899"/>
      <c r="S38" s="899"/>
      <c r="T38" s="899"/>
      <c r="U38" s="899"/>
      <c r="V38" s="899"/>
      <c r="W38" s="899"/>
      <c r="X38" s="953"/>
      <c r="Y38" s="954"/>
      <c r="Z38" s="954"/>
      <c r="AA38" s="954"/>
      <c r="AB38" s="954"/>
      <c r="AC38" s="954"/>
      <c r="AD38" s="954"/>
      <c r="AE38" s="954"/>
      <c r="AF38" s="954"/>
      <c r="AG38" s="955"/>
      <c r="AH38" s="17"/>
      <c r="AI38" s="17"/>
      <c r="AJ38" s="17"/>
    </row>
    <row r="39" spans="1:40" s="188" customFormat="1" ht="12.95" customHeight="1">
      <c r="A39" s="575"/>
      <c r="B39" s="559"/>
      <c r="C39" s="929"/>
      <c r="D39" s="929"/>
      <c r="E39" s="929"/>
      <c r="F39" s="929"/>
      <c r="G39" s="915"/>
      <c r="H39" s="915"/>
      <c r="I39" s="915"/>
      <c r="J39" s="915"/>
      <c r="K39" s="915"/>
      <c r="L39" s="915"/>
      <c r="M39" s="900"/>
      <c r="N39" s="900"/>
      <c r="O39" s="900"/>
      <c r="P39" s="900"/>
      <c r="Q39" s="900"/>
      <c r="R39" s="900"/>
      <c r="S39" s="900"/>
      <c r="T39" s="900"/>
      <c r="U39" s="900"/>
      <c r="V39" s="900"/>
      <c r="W39" s="900"/>
      <c r="X39" s="959"/>
      <c r="Y39" s="960"/>
      <c r="Z39" s="960"/>
      <c r="AA39" s="960"/>
      <c r="AB39" s="960"/>
      <c r="AC39" s="960"/>
      <c r="AD39" s="960"/>
      <c r="AE39" s="960"/>
      <c r="AF39" s="960"/>
      <c r="AG39" s="961"/>
      <c r="AH39" s="16"/>
      <c r="AI39" s="16"/>
      <c r="AJ39" s="16"/>
      <c r="AK39" s="16"/>
      <c r="AL39" s="16"/>
      <c r="AM39" s="16"/>
      <c r="AN39" s="6"/>
    </row>
    <row r="40" spans="1:40" s="169" customFormat="1" ht="12.95" customHeight="1">
      <c r="A40" s="577"/>
      <c r="C40" s="944" t="s">
        <v>93</v>
      </c>
      <c r="D40" s="914" t="s">
        <v>94</v>
      </c>
      <c r="E40" s="914"/>
      <c r="F40" s="914"/>
      <c r="G40" s="914"/>
      <c r="H40" s="914"/>
      <c r="I40" s="914"/>
      <c r="J40" s="914"/>
      <c r="K40" s="914"/>
      <c r="L40" s="914"/>
      <c r="M40" s="914" t="s">
        <v>95</v>
      </c>
      <c r="N40" s="914"/>
      <c r="O40" s="914"/>
      <c r="P40" s="914"/>
      <c r="Q40" s="914"/>
      <c r="R40" s="914"/>
      <c r="S40" s="914"/>
      <c r="T40" s="914"/>
      <c r="U40" s="914"/>
      <c r="V40" s="914"/>
      <c r="W40" s="914"/>
      <c r="X40" s="913" t="s">
        <v>96</v>
      </c>
      <c r="Y40" s="914"/>
      <c r="Z40" s="914"/>
      <c r="AA40" s="914"/>
      <c r="AB40" s="914"/>
      <c r="AC40" s="914"/>
      <c r="AD40" s="914"/>
      <c r="AE40" s="914"/>
      <c r="AF40" s="914"/>
      <c r="AG40" s="914"/>
      <c r="AH40" s="17"/>
      <c r="AI40" s="17"/>
      <c r="AJ40" s="17"/>
      <c r="AK40" s="17"/>
      <c r="AL40" s="17"/>
      <c r="AM40" s="17"/>
      <c r="AN40" s="7"/>
    </row>
    <row r="41" spans="1:40" s="169" customFormat="1" ht="12.95" hidden="1" customHeight="1">
      <c r="A41" s="577"/>
      <c r="C41" s="945"/>
      <c r="D41" s="428"/>
      <c r="E41" s="429"/>
      <c r="F41" s="429"/>
      <c r="G41" s="429"/>
      <c r="H41" s="429"/>
      <c r="I41" s="429"/>
      <c r="J41" s="429"/>
      <c r="K41" s="429"/>
      <c r="L41" s="436"/>
      <c r="M41" s="428"/>
      <c r="N41" s="429"/>
      <c r="O41" s="429"/>
      <c r="P41" s="429"/>
      <c r="Q41" s="429"/>
      <c r="R41" s="429"/>
      <c r="S41" s="429"/>
      <c r="T41" s="429"/>
      <c r="U41" s="429"/>
      <c r="V41" s="426"/>
      <c r="W41" s="433"/>
      <c r="Y41" s="430"/>
      <c r="Z41" s="430"/>
      <c r="AA41" s="430"/>
      <c r="AB41" s="430"/>
      <c r="AC41" s="430"/>
      <c r="AD41" s="430"/>
      <c r="AE41" s="430"/>
      <c r="AF41" s="430"/>
      <c r="AG41" s="431"/>
      <c r="AH41" s="17"/>
      <c r="AI41" s="17"/>
      <c r="AJ41" s="17"/>
      <c r="AK41" s="17"/>
      <c r="AL41" s="17"/>
      <c r="AM41" s="17"/>
      <c r="AN41" s="7"/>
    </row>
    <row r="42" spans="1:40" s="169" customFormat="1" ht="12.95" customHeight="1">
      <c r="A42" s="576" t="s">
        <v>910</v>
      </c>
      <c r="C42" s="945"/>
      <c r="D42" s="281" t="s">
        <v>97</v>
      </c>
      <c r="E42" s="282"/>
      <c r="F42" s="282"/>
      <c r="G42" s="282"/>
      <c r="H42" s="282"/>
      <c r="I42" s="282"/>
      <c r="J42" s="282"/>
      <c r="K42" s="282"/>
      <c r="L42" s="283"/>
      <c r="M42" s="276" t="s">
        <v>98</v>
      </c>
      <c r="N42" s="211"/>
      <c r="O42" s="211"/>
      <c r="P42" s="211"/>
      <c r="Q42" s="211"/>
      <c r="R42" s="211"/>
      <c r="S42" s="211"/>
      <c r="T42" s="211"/>
      <c r="U42" s="211"/>
      <c r="V42" s="425"/>
      <c r="W42" s="432"/>
      <c r="X42" s="210"/>
      <c r="Y42" s="210" t="s">
        <v>99</v>
      </c>
      <c r="Z42" s="210"/>
      <c r="AA42" s="210"/>
      <c r="AB42" s="210"/>
      <c r="AC42" s="425"/>
      <c r="AD42" s="425"/>
      <c r="AE42" s="425"/>
      <c r="AF42" s="210"/>
      <c r="AG42" s="277"/>
      <c r="AH42" s="17"/>
      <c r="AI42" s="17"/>
      <c r="AJ42" s="17"/>
      <c r="AK42" s="17"/>
      <c r="AL42" s="17"/>
      <c r="AM42" s="17"/>
      <c r="AN42" s="7"/>
    </row>
    <row r="43" spans="1:40" s="169" customFormat="1" ht="12.95" customHeight="1">
      <c r="A43" s="577"/>
      <c r="C43" s="945"/>
      <c r="D43" s="420"/>
      <c r="E43" s="421"/>
      <c r="F43" s="421"/>
      <c r="G43" s="421"/>
      <c r="H43" s="421"/>
      <c r="I43" s="421"/>
      <c r="J43" s="421"/>
      <c r="K43" s="421"/>
      <c r="L43" s="422"/>
      <c r="M43" s="440"/>
      <c r="N43" s="226" t="s">
        <v>86</v>
      </c>
      <c r="O43" s="226"/>
      <c r="P43" s="234"/>
      <c r="Q43" s="226" t="s">
        <v>87</v>
      </c>
      <c r="R43" s="226"/>
      <c r="S43" s="226"/>
      <c r="T43" s="226"/>
      <c r="U43" s="226"/>
      <c r="V43" s="426"/>
      <c r="W43" s="433"/>
      <c r="X43" s="232" t="s">
        <v>44</v>
      </c>
      <c r="Y43" s="232" t="s">
        <v>100</v>
      </c>
      <c r="Z43" s="232"/>
      <c r="AA43" s="232"/>
      <c r="AB43" s="232"/>
      <c r="AC43" s="426"/>
      <c r="AD43" s="426"/>
      <c r="AE43" s="426"/>
      <c r="AF43" s="232"/>
      <c r="AG43" s="278"/>
      <c r="AH43" s="17" t="b">
        <v>0</v>
      </c>
      <c r="AI43" s="17" t="b">
        <v>0</v>
      </c>
      <c r="AJ43" s="17" t="b">
        <v>0</v>
      </c>
      <c r="AK43" s="17" t="b">
        <v>0</v>
      </c>
      <c r="AL43" s="17"/>
      <c r="AM43" s="17"/>
      <c r="AN43" s="7"/>
    </row>
    <row r="44" spans="1:40" s="169" customFormat="1" ht="12.95" customHeight="1">
      <c r="A44" s="577"/>
      <c r="C44" s="945"/>
      <c r="D44" s="423"/>
      <c r="E44" s="424"/>
      <c r="F44" s="424"/>
      <c r="G44" s="424"/>
      <c r="H44" s="424"/>
      <c r="I44" s="424"/>
      <c r="J44" s="424"/>
      <c r="K44" s="424"/>
      <c r="L44" s="284"/>
      <c r="M44" s="441"/>
      <c r="N44" s="216"/>
      <c r="O44" s="216"/>
      <c r="P44" s="216"/>
      <c r="Q44" s="216"/>
      <c r="R44" s="216"/>
      <c r="S44" s="216"/>
      <c r="T44" s="216"/>
      <c r="U44" s="216"/>
      <c r="V44" s="427"/>
      <c r="W44" s="434"/>
      <c r="X44" s="438" t="s">
        <v>219</v>
      </c>
      <c r="Y44" s="214"/>
      <c r="Z44" s="214"/>
      <c r="AA44" s="214"/>
      <c r="AB44" s="898"/>
      <c r="AC44" s="898"/>
      <c r="AD44" s="898"/>
      <c r="AE44" s="898"/>
      <c r="AF44" s="898"/>
      <c r="AG44" s="219" t="s">
        <v>101</v>
      </c>
      <c r="AH44" s="17"/>
      <c r="AI44" s="17"/>
      <c r="AJ44" s="17"/>
      <c r="AK44" s="17"/>
      <c r="AL44" s="17"/>
      <c r="AM44" s="17"/>
      <c r="AN44" s="7"/>
    </row>
    <row r="45" spans="1:40" s="169" customFormat="1" ht="12.95" customHeight="1">
      <c r="A45" s="576" t="s">
        <v>910</v>
      </c>
      <c r="C45" s="945"/>
      <c r="D45" s="281" t="s">
        <v>102</v>
      </c>
      <c r="E45" s="435"/>
      <c r="F45" s="435"/>
      <c r="G45" s="435"/>
      <c r="H45" s="435"/>
      <c r="I45" s="435"/>
      <c r="J45" s="435"/>
      <c r="K45" s="435"/>
      <c r="L45" s="437"/>
      <c r="M45" s="276" t="s">
        <v>103</v>
      </c>
      <c r="N45" s="211"/>
      <c r="O45" s="211"/>
      <c r="P45" s="211"/>
      <c r="Q45" s="211"/>
      <c r="R45" s="211"/>
      <c r="S45" s="211"/>
      <c r="T45" s="211"/>
      <c r="U45" s="211"/>
      <c r="V45" s="425"/>
      <c r="W45" s="432"/>
      <c r="X45" s="210"/>
      <c r="Y45" s="210" t="s">
        <v>99</v>
      </c>
      <c r="Z45" s="210"/>
      <c r="AA45" s="210"/>
      <c r="AB45" s="210"/>
      <c r="AC45" s="425"/>
      <c r="AD45" s="425"/>
      <c r="AE45" s="425"/>
      <c r="AF45" s="210"/>
      <c r="AG45" s="277"/>
      <c r="AH45" s="17"/>
      <c r="AI45" s="17"/>
      <c r="AJ45" s="17"/>
      <c r="AK45" s="17"/>
      <c r="AL45" s="17"/>
      <c r="AM45" s="17"/>
      <c r="AN45" s="7"/>
    </row>
    <row r="46" spans="1:40" s="169" customFormat="1" ht="12.95" customHeight="1">
      <c r="A46" s="577"/>
      <c r="C46" s="945"/>
      <c r="D46" s="290"/>
      <c r="E46" s="291"/>
      <c r="F46" s="291"/>
      <c r="G46" s="291"/>
      <c r="H46" s="291"/>
      <c r="I46" s="291"/>
      <c r="J46" s="291"/>
      <c r="K46" s="291"/>
      <c r="L46" s="292"/>
      <c r="M46" s="440"/>
      <c r="N46" s="226" t="s">
        <v>86</v>
      </c>
      <c r="O46" s="226"/>
      <c r="P46" s="234"/>
      <c r="Q46" s="226" t="s">
        <v>87</v>
      </c>
      <c r="R46" s="226"/>
      <c r="S46" s="226"/>
      <c r="T46" s="226"/>
      <c r="U46" s="226"/>
      <c r="V46" s="426"/>
      <c r="W46" s="433"/>
      <c r="X46" s="223"/>
      <c r="Y46" s="223" t="s">
        <v>100</v>
      </c>
      <c r="Z46" s="223"/>
      <c r="AA46" s="223"/>
      <c r="AB46" s="223"/>
      <c r="AC46" s="426"/>
      <c r="AD46" s="426"/>
      <c r="AE46" s="426"/>
      <c r="AF46" s="223"/>
      <c r="AG46" s="222"/>
      <c r="AH46" s="17" t="b">
        <v>0</v>
      </c>
      <c r="AI46" s="17" t="b">
        <v>0</v>
      </c>
      <c r="AJ46" s="17" t="b">
        <v>0</v>
      </c>
      <c r="AK46" s="17" t="b">
        <v>0</v>
      </c>
      <c r="AL46" s="17"/>
      <c r="AM46" s="17"/>
      <c r="AN46" s="7"/>
    </row>
    <row r="47" spans="1:40" s="169" customFormat="1" ht="12.95" customHeight="1">
      <c r="A47" s="577"/>
      <c r="C47" s="945"/>
      <c r="D47" s="293"/>
      <c r="E47" s="294"/>
      <c r="F47" s="294"/>
      <c r="G47" s="294"/>
      <c r="H47" s="294"/>
      <c r="I47" s="294"/>
      <c r="J47" s="294"/>
      <c r="K47" s="294"/>
      <c r="L47" s="295"/>
      <c r="M47" s="441"/>
      <c r="N47" s="216"/>
      <c r="O47" s="216"/>
      <c r="P47" s="216"/>
      <c r="Q47" s="216"/>
      <c r="R47" s="216"/>
      <c r="S47" s="216"/>
      <c r="T47" s="216"/>
      <c r="U47" s="216"/>
      <c r="V47" s="427"/>
      <c r="W47" s="434"/>
      <c r="X47" s="439" t="s">
        <v>219</v>
      </c>
      <c r="Y47" s="215"/>
      <c r="Z47" s="215"/>
      <c r="AA47" s="215"/>
      <c r="AB47" s="898"/>
      <c r="AC47" s="898"/>
      <c r="AD47" s="898"/>
      <c r="AE47" s="898"/>
      <c r="AF47" s="898"/>
      <c r="AG47" s="280" t="s">
        <v>101</v>
      </c>
      <c r="AH47" s="17"/>
      <c r="AI47" s="17"/>
      <c r="AJ47" s="17"/>
      <c r="AK47" s="17"/>
      <c r="AL47" s="17"/>
      <c r="AM47" s="17"/>
      <c r="AN47" s="7"/>
    </row>
    <row r="48" spans="1:40" s="169" customFormat="1" ht="12.95" customHeight="1">
      <c r="A48" s="576" t="s">
        <v>910</v>
      </c>
      <c r="C48" s="945"/>
      <c r="D48" s="290" t="s">
        <v>104</v>
      </c>
      <c r="E48" s="421"/>
      <c r="F48" s="421"/>
      <c r="G48" s="421"/>
      <c r="H48" s="421"/>
      <c r="I48" s="421"/>
      <c r="J48" s="421"/>
      <c r="K48" s="421"/>
      <c r="L48" s="422"/>
      <c r="M48" s="231" t="s">
        <v>105</v>
      </c>
      <c r="N48" s="226"/>
      <c r="O48" s="226"/>
      <c r="P48" s="226"/>
      <c r="Q48" s="226"/>
      <c r="R48" s="226"/>
      <c r="S48" s="226"/>
      <c r="T48" s="226"/>
      <c r="U48" s="226"/>
      <c r="V48" s="426"/>
      <c r="W48" s="433"/>
      <c r="X48" s="210"/>
      <c r="Y48" s="210" t="s">
        <v>99</v>
      </c>
      <c r="Z48" s="210"/>
      <c r="AA48" s="210"/>
      <c r="AB48" s="210"/>
      <c r="AC48" s="425"/>
      <c r="AD48" s="425"/>
      <c r="AE48" s="425"/>
      <c r="AF48" s="210"/>
      <c r="AG48" s="277"/>
      <c r="AH48" s="17"/>
      <c r="AI48" s="17"/>
      <c r="AJ48" s="17"/>
      <c r="AK48" s="17"/>
      <c r="AL48" s="17"/>
      <c r="AM48" s="17"/>
      <c r="AN48" s="7"/>
    </row>
    <row r="49" spans="1:44" s="169" customFormat="1" ht="12.95" customHeight="1">
      <c r="A49" s="577"/>
      <c r="C49" s="945"/>
      <c r="D49" s="420"/>
      <c r="E49" s="421"/>
      <c r="F49" s="421"/>
      <c r="G49" s="421"/>
      <c r="H49" s="421"/>
      <c r="I49" s="421"/>
      <c r="J49" s="421"/>
      <c r="K49" s="421"/>
      <c r="L49" s="422"/>
      <c r="M49" s="440"/>
      <c r="N49" s="226" t="s">
        <v>86</v>
      </c>
      <c r="O49" s="226"/>
      <c r="P49" s="234"/>
      <c r="Q49" s="226" t="s">
        <v>87</v>
      </c>
      <c r="R49" s="226"/>
      <c r="S49" s="226"/>
      <c r="T49" s="226"/>
      <c r="U49" s="226"/>
      <c r="V49" s="426"/>
      <c r="W49" s="433"/>
      <c r="X49" s="215" t="s">
        <v>106</v>
      </c>
      <c r="Y49" s="215" t="s">
        <v>100</v>
      </c>
      <c r="Z49" s="215"/>
      <c r="AA49" s="215"/>
      <c r="AB49" s="215"/>
      <c r="AC49" s="427"/>
      <c r="AD49" s="427"/>
      <c r="AE49" s="427"/>
      <c r="AF49" s="215"/>
      <c r="AG49" s="280"/>
      <c r="AH49" s="17" t="b">
        <v>0</v>
      </c>
      <c r="AI49" s="17" t="b">
        <v>0</v>
      </c>
      <c r="AJ49" s="17" t="b">
        <v>0</v>
      </c>
      <c r="AK49" s="17" t="b">
        <v>0</v>
      </c>
      <c r="AL49" s="17"/>
      <c r="AM49" s="17"/>
      <c r="AN49" s="7"/>
    </row>
    <row r="50" spans="1:44" s="169" customFormat="1" ht="12.95" customHeight="1">
      <c r="A50" s="576" t="s">
        <v>910</v>
      </c>
      <c r="C50" s="945"/>
      <c r="D50" s="281" t="s">
        <v>107</v>
      </c>
      <c r="E50" s="282"/>
      <c r="F50" s="282"/>
      <c r="G50" s="282"/>
      <c r="H50" s="282"/>
      <c r="I50" s="282"/>
      <c r="J50" s="282"/>
      <c r="K50" s="282"/>
      <c r="L50" s="283"/>
      <c r="M50" s="276" t="s">
        <v>222</v>
      </c>
      <c r="N50" s="211"/>
      <c r="O50" s="211"/>
      <c r="P50" s="211"/>
      <c r="Q50" s="211"/>
      <c r="R50" s="211"/>
      <c r="S50" s="211"/>
      <c r="T50" s="211"/>
      <c r="U50" s="211"/>
      <c r="V50" s="425"/>
      <c r="W50" s="432"/>
      <c r="X50" s="210" t="s">
        <v>106</v>
      </c>
      <c r="Y50" s="210" t="s">
        <v>108</v>
      </c>
      <c r="Z50" s="210"/>
      <c r="AA50" s="210"/>
      <c r="AB50" s="210"/>
      <c r="AC50" s="425"/>
      <c r="AD50" s="425"/>
      <c r="AE50" s="425"/>
      <c r="AF50" s="210"/>
      <c r="AG50" s="277"/>
      <c r="AH50" s="17"/>
      <c r="AI50" s="17"/>
      <c r="AJ50" s="17"/>
      <c r="AK50" s="17"/>
      <c r="AL50" s="17"/>
      <c r="AM50" s="17"/>
      <c r="AN50" s="7"/>
    </row>
    <row r="51" spans="1:44" s="169" customFormat="1" ht="12.95" customHeight="1">
      <c r="A51" s="577"/>
      <c r="C51" s="945"/>
      <c r="D51" s="423"/>
      <c r="E51" s="424"/>
      <c r="F51" s="424"/>
      <c r="G51" s="424"/>
      <c r="H51" s="424"/>
      <c r="I51" s="424"/>
      <c r="J51" s="424"/>
      <c r="K51" s="424"/>
      <c r="L51" s="284"/>
      <c r="M51" s="442"/>
      <c r="N51" s="216" t="s">
        <v>86</v>
      </c>
      <c r="O51" s="216"/>
      <c r="P51" s="217"/>
      <c r="Q51" s="216" t="s">
        <v>87</v>
      </c>
      <c r="R51" s="214"/>
      <c r="S51" s="214"/>
      <c r="T51" s="214"/>
      <c r="U51" s="214"/>
      <c r="V51" s="427"/>
      <c r="W51" s="434"/>
      <c r="X51" s="215" t="s">
        <v>106</v>
      </c>
      <c r="Y51" s="215" t="s">
        <v>100</v>
      </c>
      <c r="Z51" s="215"/>
      <c r="AA51" s="215"/>
      <c r="AB51" s="215"/>
      <c r="AC51" s="427"/>
      <c r="AD51" s="427"/>
      <c r="AE51" s="427"/>
      <c r="AF51" s="215"/>
      <c r="AG51" s="280"/>
      <c r="AH51" s="17" t="b">
        <v>0</v>
      </c>
      <c r="AI51" s="17" t="b">
        <v>0</v>
      </c>
      <c r="AJ51" s="17" t="b">
        <v>0</v>
      </c>
      <c r="AK51" s="17" t="b">
        <v>0</v>
      </c>
      <c r="AL51" s="17"/>
      <c r="AM51" s="17"/>
      <c r="AN51" s="7"/>
    </row>
    <row r="52" spans="1:44" s="169" customFormat="1" ht="12.95" customHeight="1">
      <c r="A52" s="576" t="s">
        <v>910</v>
      </c>
      <c r="C52" s="945"/>
      <c r="D52" s="281" t="s">
        <v>109</v>
      </c>
      <c r="E52" s="282"/>
      <c r="F52" s="282"/>
      <c r="G52" s="282"/>
      <c r="H52" s="282"/>
      <c r="I52" s="282"/>
      <c r="J52" s="282"/>
      <c r="K52" s="282"/>
      <c r="L52" s="283"/>
      <c r="M52" s="276" t="s">
        <v>223</v>
      </c>
      <c r="N52" s="211"/>
      <c r="O52" s="211"/>
      <c r="P52" s="211"/>
      <c r="Q52" s="211"/>
      <c r="R52" s="211"/>
      <c r="S52" s="211"/>
      <c r="T52" s="211"/>
      <c r="U52" s="211"/>
      <c r="V52" s="425"/>
      <c r="W52" s="432"/>
      <c r="X52" s="210"/>
      <c r="Y52" s="210" t="s">
        <v>110</v>
      </c>
      <c r="Z52" s="210"/>
      <c r="AA52" s="210"/>
      <c r="AB52" s="210"/>
      <c r="AC52" s="425"/>
      <c r="AD52" s="425"/>
      <c r="AE52" s="425"/>
      <c r="AF52" s="210"/>
      <c r="AG52" s="277"/>
      <c r="AH52" s="17"/>
      <c r="AI52" s="17"/>
      <c r="AJ52" s="17"/>
      <c r="AK52" s="17"/>
      <c r="AL52" s="17"/>
      <c r="AM52" s="17"/>
      <c r="AN52" s="7"/>
    </row>
    <row r="53" spans="1:44" s="169" customFormat="1" ht="12.95" customHeight="1">
      <c r="A53" s="577"/>
      <c r="C53" s="945"/>
      <c r="D53" s="443" t="s">
        <v>26</v>
      </c>
      <c r="E53" s="946"/>
      <c r="F53" s="946"/>
      <c r="G53" s="946"/>
      <c r="H53" s="946"/>
      <c r="I53" s="946"/>
      <c r="J53" s="946"/>
      <c r="K53" s="946"/>
      <c r="L53" s="444" t="s">
        <v>888</v>
      </c>
      <c r="M53" s="442"/>
      <c r="N53" s="216" t="s">
        <v>86</v>
      </c>
      <c r="O53" s="216"/>
      <c r="P53" s="217"/>
      <c r="Q53" s="216" t="s">
        <v>87</v>
      </c>
      <c r="R53" s="214"/>
      <c r="S53" s="214"/>
      <c r="T53" s="214"/>
      <c r="U53" s="214"/>
      <c r="V53" s="427"/>
      <c r="W53" s="434"/>
      <c r="X53" s="215"/>
      <c r="Y53" s="215" t="s">
        <v>100</v>
      </c>
      <c r="Z53" s="215"/>
      <c r="AA53" s="215"/>
      <c r="AB53" s="215"/>
      <c r="AC53" s="427"/>
      <c r="AD53" s="427"/>
      <c r="AE53" s="427"/>
      <c r="AF53" s="215"/>
      <c r="AG53" s="280"/>
      <c r="AH53" s="17" t="b">
        <v>0</v>
      </c>
      <c r="AI53" s="17" t="b">
        <v>0</v>
      </c>
      <c r="AJ53" s="17" t="b">
        <v>0</v>
      </c>
      <c r="AK53" s="17" t="b">
        <v>0</v>
      </c>
      <c r="AL53" s="17"/>
      <c r="AM53" s="17"/>
      <c r="AN53" s="7"/>
    </row>
    <row r="54" spans="1:44" s="169" customFormat="1" ht="12.95" customHeight="1">
      <c r="A54" s="576"/>
      <c r="C54" s="941" t="s">
        <v>111</v>
      </c>
      <c r="D54" s="942"/>
      <c r="E54" s="942"/>
      <c r="F54" s="942"/>
      <c r="G54" s="942"/>
      <c r="H54" s="942"/>
      <c r="I54" s="942"/>
      <c r="J54" s="942"/>
      <c r="K54" s="942"/>
      <c r="L54" s="943"/>
      <c r="M54" s="285" t="str">
        <f>IF(AND(AH43=TRUE,AH46=TRUE,AH49=TRUE,AH51=TRUE,AH53=FALSE),"☑","□")</f>
        <v>□</v>
      </c>
      <c r="N54" s="210" t="s">
        <v>112</v>
      </c>
      <c r="O54" s="210"/>
      <c r="P54" s="210"/>
      <c r="Q54" s="210"/>
      <c r="R54" s="277"/>
      <c r="S54" s="209"/>
      <c r="T54" s="209"/>
      <c r="U54" s="209"/>
      <c r="V54" s="425"/>
      <c r="W54" s="425"/>
      <c r="X54" s="425"/>
      <c r="Y54" s="209"/>
      <c r="Z54" s="209"/>
      <c r="AA54" s="209"/>
      <c r="AB54" s="209"/>
      <c r="AC54" s="209"/>
      <c r="AD54" s="209"/>
      <c r="AE54" s="209"/>
      <c r="AF54" s="209"/>
      <c r="AG54" s="213"/>
      <c r="AH54" s="17"/>
      <c r="AI54" s="17"/>
      <c r="AJ54" s="17"/>
      <c r="AK54" s="17"/>
      <c r="AL54" s="17"/>
      <c r="AM54" s="17"/>
      <c r="AN54" s="7"/>
    </row>
    <row r="55" spans="1:44" s="169" customFormat="1" ht="12.95" customHeight="1">
      <c r="A55" s="577"/>
      <c r="C55" s="995"/>
      <c r="D55" s="996"/>
      <c r="E55" s="996"/>
      <c r="F55" s="996"/>
      <c r="G55" s="996"/>
      <c r="H55" s="996"/>
      <c r="I55" s="996"/>
      <c r="J55" s="996"/>
      <c r="K55" s="996"/>
      <c r="L55" s="997"/>
      <c r="M55" s="286" t="str">
        <f>IF(M54="□","☑","□")</f>
        <v>☑</v>
      </c>
      <c r="N55" s="223" t="s">
        <v>73</v>
      </c>
      <c r="O55" s="223"/>
      <c r="P55" s="979"/>
      <c r="Q55" s="979"/>
      <c r="R55" s="979"/>
      <c r="S55" s="979"/>
      <c r="T55" s="979"/>
      <c r="U55" s="979"/>
      <c r="V55" s="979"/>
      <c r="W55" s="979"/>
      <c r="X55" s="979"/>
      <c r="Y55" s="979"/>
      <c r="Z55" s="979"/>
      <c r="AA55" s="979"/>
      <c r="AB55" s="979"/>
      <c r="AC55" s="979"/>
      <c r="AD55" s="979"/>
      <c r="AE55" s="979"/>
      <c r="AF55" s="979"/>
      <c r="AG55" s="222" t="s">
        <v>20</v>
      </c>
      <c r="AH55" s="17"/>
      <c r="AI55" s="17"/>
      <c r="AJ55" s="17"/>
      <c r="AK55" s="17"/>
      <c r="AL55" s="17"/>
      <c r="AM55" s="17"/>
      <c r="AN55" s="7"/>
      <c r="AR55"/>
    </row>
    <row r="56" spans="1:44" s="169" customFormat="1" ht="12.95" customHeight="1">
      <c r="A56" s="577"/>
      <c r="C56" s="998"/>
      <c r="D56" s="999"/>
      <c r="E56" s="999"/>
      <c r="F56" s="999"/>
      <c r="G56" s="999"/>
      <c r="H56" s="999"/>
      <c r="I56" s="999"/>
      <c r="J56" s="999"/>
      <c r="K56" s="999"/>
      <c r="L56" s="1000"/>
      <c r="M56" s="287" t="s">
        <v>113</v>
      </c>
      <c r="N56" s="288"/>
      <c r="O56" s="288"/>
      <c r="P56" s="288"/>
      <c r="Q56" s="288"/>
      <c r="R56" s="980"/>
      <c r="S56" s="980"/>
      <c r="T56" s="980"/>
      <c r="U56" s="980"/>
      <c r="V56" s="980"/>
      <c r="W56" s="980"/>
      <c r="X56" s="980"/>
      <c r="Y56" s="980"/>
      <c r="Z56" s="980"/>
      <c r="AA56" s="980"/>
      <c r="AB56" s="980"/>
      <c r="AC56" s="980"/>
      <c r="AD56" s="980"/>
      <c r="AE56" s="980"/>
      <c r="AF56" s="980"/>
      <c r="AG56" s="289" t="s">
        <v>20</v>
      </c>
      <c r="AH56" s="17"/>
      <c r="AI56" s="17"/>
      <c r="AJ56" s="17"/>
      <c r="AK56" s="17"/>
      <c r="AL56" s="17"/>
      <c r="AM56" s="17"/>
      <c r="AN56" s="7"/>
    </row>
    <row r="57" spans="1:44" s="169" customFormat="1" ht="12.95" customHeight="1">
      <c r="A57" s="576"/>
      <c r="C57" s="445"/>
      <c r="D57" s="542"/>
      <c r="E57" s="543" t="s">
        <v>114</v>
      </c>
      <c r="F57" s="447"/>
      <c r="G57" s="447"/>
      <c r="H57" s="446"/>
      <c r="I57" s="446"/>
      <c r="J57" s="446"/>
      <c r="K57" s="446"/>
      <c r="L57" s="448"/>
      <c r="M57" s="232" t="s">
        <v>115</v>
      </c>
      <c r="N57" s="232"/>
      <c r="O57" s="232"/>
      <c r="P57" s="232"/>
      <c r="Q57" s="232"/>
      <c r="R57" s="232"/>
      <c r="S57" s="223"/>
      <c r="T57" s="223"/>
      <c r="U57" s="223"/>
      <c r="V57" s="426"/>
      <c r="W57" s="426"/>
      <c r="X57" s="426"/>
      <c r="Y57" s="223"/>
      <c r="Z57" s="223"/>
      <c r="AA57" s="223"/>
      <c r="AB57" s="223"/>
      <c r="AC57" s="223"/>
      <c r="AD57" s="223"/>
      <c r="AE57" s="223"/>
      <c r="AF57" s="223"/>
      <c r="AG57" s="222"/>
      <c r="AH57" s="17" t="b">
        <v>0</v>
      </c>
      <c r="AI57" s="17"/>
      <c r="AJ57" s="17"/>
      <c r="AK57" s="17"/>
      <c r="AL57" s="17"/>
      <c r="AM57" s="17"/>
      <c r="AN57"/>
    </row>
    <row r="58" spans="1:44" s="169" customFormat="1" ht="12.95" customHeight="1">
      <c r="A58" s="577"/>
      <c r="C58" s="290"/>
      <c r="D58" s="291"/>
      <c r="E58" s="291"/>
      <c r="F58" s="291"/>
      <c r="G58" s="291"/>
      <c r="H58" s="291"/>
      <c r="I58" s="291"/>
      <c r="J58" s="291"/>
      <c r="K58" s="291"/>
      <c r="L58" s="292"/>
      <c r="M58" s="232"/>
      <c r="N58" s="232" t="s">
        <v>116</v>
      </c>
      <c r="O58" s="232"/>
      <c r="P58" s="232"/>
      <c r="Q58" s="232" t="s">
        <v>117</v>
      </c>
      <c r="R58" s="232"/>
      <c r="S58" s="223"/>
      <c r="T58" s="223"/>
      <c r="U58" s="223"/>
      <c r="V58" s="426"/>
      <c r="W58" s="426"/>
      <c r="X58" s="426"/>
      <c r="Y58" s="223"/>
      <c r="Z58" s="223"/>
      <c r="AA58" s="223"/>
      <c r="AB58" s="223"/>
      <c r="AC58" s="223"/>
      <c r="AD58" s="223"/>
      <c r="AE58" s="223"/>
      <c r="AF58" s="223"/>
      <c r="AG58" s="222"/>
      <c r="AH58" s="17" t="b">
        <v>0</v>
      </c>
      <c r="AI58" s="17" t="b">
        <v>0</v>
      </c>
      <c r="AJ58" s="17"/>
      <c r="AK58" s="17"/>
      <c r="AL58" s="17"/>
      <c r="AM58" s="17"/>
      <c r="AN58" s="7"/>
    </row>
    <row r="59" spans="1:44" s="169" customFormat="1" ht="12.95" customHeight="1">
      <c r="A59" s="577"/>
      <c r="C59" s="293"/>
      <c r="D59" s="294"/>
      <c r="E59" s="294"/>
      <c r="F59" s="294"/>
      <c r="G59" s="294"/>
      <c r="H59" s="294"/>
      <c r="I59" s="294"/>
      <c r="J59" s="294"/>
      <c r="K59" s="294"/>
      <c r="L59" s="295"/>
      <c r="M59" s="232" t="s">
        <v>118</v>
      </c>
      <c r="N59" s="232"/>
      <c r="O59" s="232"/>
      <c r="P59" s="232"/>
      <c r="Q59" s="232"/>
      <c r="R59" s="979"/>
      <c r="S59" s="979"/>
      <c r="T59" s="979"/>
      <c r="U59" s="979"/>
      <c r="V59" s="979"/>
      <c r="W59" s="979"/>
      <c r="X59" s="979"/>
      <c r="Y59" s="979"/>
      <c r="Z59" s="979"/>
      <c r="AA59" s="979"/>
      <c r="AB59" s="979"/>
      <c r="AC59" s="979"/>
      <c r="AD59" s="979"/>
      <c r="AE59" s="979"/>
      <c r="AF59" s="979"/>
      <c r="AG59" s="222" t="s">
        <v>20</v>
      </c>
      <c r="AH59" s="17"/>
      <c r="AI59" s="17"/>
      <c r="AJ59" s="17"/>
      <c r="AK59" s="17"/>
      <c r="AL59" s="17"/>
      <c r="AM59" s="17"/>
      <c r="AN59" s="7"/>
    </row>
    <row r="60" spans="1:44" s="169" customFormat="1" ht="12.95" customHeight="1">
      <c r="A60" s="576"/>
      <c r="C60" s="1001" t="s">
        <v>119</v>
      </c>
      <c r="D60" s="920"/>
      <c r="E60" s="920"/>
      <c r="F60" s="920"/>
      <c r="G60" s="920"/>
      <c r="H60" s="920"/>
      <c r="I60" s="920"/>
      <c r="J60" s="920"/>
      <c r="K60" s="920"/>
      <c r="L60" s="913"/>
      <c r="M60" s="296"/>
      <c r="N60" s="297"/>
      <c r="O60" s="297"/>
      <c r="P60" s="298"/>
      <c r="Q60" s="297"/>
      <c r="R60" s="297"/>
      <c r="S60" s="985"/>
      <c r="T60" s="985"/>
      <c r="U60" s="985"/>
      <c r="V60" s="300" t="s">
        <v>120</v>
      </c>
      <c r="W60" s="449"/>
      <c r="X60" s="449"/>
      <c r="Y60" s="449"/>
      <c r="Z60" s="449"/>
      <c r="AA60" s="299"/>
      <c r="AB60" s="299"/>
      <c r="AC60" s="299"/>
      <c r="AD60" s="299"/>
      <c r="AE60" s="299"/>
      <c r="AF60" s="299"/>
      <c r="AG60" s="301"/>
      <c r="AH60" s="17"/>
      <c r="AI60" s="17"/>
      <c r="AJ60" s="17"/>
      <c r="AK60" s="17"/>
      <c r="AL60" s="17"/>
      <c r="AM60" s="17"/>
      <c r="AN60" s="7"/>
    </row>
    <row r="61" spans="1:44" s="169" customFormat="1" ht="12.95" customHeight="1">
      <c r="A61" s="577"/>
      <c r="C61" s="976" t="s">
        <v>121</v>
      </c>
      <c r="D61" s="986" t="s">
        <v>122</v>
      </c>
      <c r="E61" s="987"/>
      <c r="F61" s="987"/>
      <c r="G61" s="987"/>
      <c r="H61" s="987"/>
      <c r="I61" s="987"/>
      <c r="J61" s="987"/>
      <c r="K61" s="987"/>
      <c r="L61" s="988"/>
      <c r="M61" s="941" t="s">
        <v>123</v>
      </c>
      <c r="N61" s="942"/>
      <c r="O61" s="942"/>
      <c r="P61" s="942"/>
      <c r="Q61" s="942"/>
      <c r="R61" s="943"/>
      <c r="S61" s="1001" t="s">
        <v>124</v>
      </c>
      <c r="T61" s="920"/>
      <c r="U61" s="920"/>
      <c r="V61" s="920"/>
      <c r="W61" s="913"/>
      <c r="X61" s="941" t="s">
        <v>125</v>
      </c>
      <c r="Y61" s="942"/>
      <c r="Z61" s="942"/>
      <c r="AA61" s="942"/>
      <c r="AB61" s="942"/>
      <c r="AC61" s="942"/>
      <c r="AD61" s="942"/>
      <c r="AE61" s="942"/>
      <c r="AF61" s="942"/>
      <c r="AG61" s="943"/>
      <c r="AH61" s="17"/>
      <c r="AI61" s="17"/>
      <c r="AJ61" s="17"/>
      <c r="AK61" s="17"/>
      <c r="AL61" s="17"/>
      <c r="AM61" s="17"/>
      <c r="AN61" s="7"/>
    </row>
    <row r="62" spans="1:44" s="169" customFormat="1" ht="12.95" hidden="1" customHeight="1">
      <c r="A62" s="577"/>
      <c r="C62" s="977"/>
      <c r="D62" s="989"/>
      <c r="E62" s="990"/>
      <c r="F62" s="990"/>
      <c r="G62" s="990"/>
      <c r="H62" s="990"/>
      <c r="I62" s="990"/>
      <c r="J62" s="990"/>
      <c r="K62" s="990"/>
      <c r="L62" s="991"/>
      <c r="M62" s="415"/>
      <c r="N62" s="414"/>
      <c r="O62" s="414"/>
      <c r="P62" s="414"/>
      <c r="Q62" s="414"/>
      <c r="R62" s="414"/>
      <c r="S62" s="414"/>
      <c r="T62" s="414"/>
      <c r="U62" s="414"/>
      <c r="V62" s="414"/>
      <c r="W62" s="449"/>
      <c r="X62" s="450"/>
      <c r="Y62" s="450"/>
      <c r="Z62" s="451"/>
      <c r="AA62" s="451"/>
      <c r="AB62" s="451"/>
      <c r="AC62" s="451"/>
      <c r="AD62" s="426"/>
      <c r="AE62" s="426"/>
      <c r="AF62" s="426"/>
      <c r="AG62" s="452"/>
      <c r="AH62" s="17"/>
      <c r="AI62" s="17"/>
      <c r="AJ62" s="17"/>
      <c r="AK62" s="17"/>
      <c r="AL62" s="17"/>
      <c r="AM62" s="17"/>
      <c r="AN62" s="7"/>
    </row>
    <row r="63" spans="1:44" s="169" customFormat="1" ht="12.95" customHeight="1">
      <c r="A63" s="576"/>
      <c r="C63" s="977"/>
      <c r="D63" s="989"/>
      <c r="E63" s="990"/>
      <c r="F63" s="990"/>
      <c r="G63" s="990"/>
      <c r="H63" s="990"/>
      <c r="I63" s="990"/>
      <c r="J63" s="990"/>
      <c r="K63" s="990"/>
      <c r="L63" s="991"/>
      <c r="M63" s="302"/>
      <c r="N63" s="210" t="s">
        <v>126</v>
      </c>
      <c r="O63" s="210"/>
      <c r="P63" s="210"/>
      <c r="Q63" s="209"/>
      <c r="R63" s="213"/>
      <c r="S63" s="981"/>
      <c r="T63" s="982"/>
      <c r="U63" s="982"/>
      <c r="V63" s="209"/>
      <c r="W63" s="432"/>
      <c r="X63" s="276"/>
      <c r="Y63" s="210" t="s">
        <v>127</v>
      </c>
      <c r="Z63" s="209"/>
      <c r="AA63" s="209" t="s">
        <v>128</v>
      </c>
      <c r="AB63" s="209"/>
      <c r="AC63" s="209" t="s">
        <v>129</v>
      </c>
      <c r="AD63" s="210"/>
      <c r="AE63" s="210" t="s">
        <v>130</v>
      </c>
      <c r="AF63" s="209"/>
      <c r="AG63" s="213" t="s">
        <v>131</v>
      </c>
      <c r="AH63" s="17" t="b">
        <v>0</v>
      </c>
      <c r="AI63" s="17"/>
      <c r="AJ63" s="17"/>
      <c r="AK63" s="17"/>
      <c r="AL63" s="17"/>
      <c r="AM63" s="17"/>
      <c r="AN63" s="7"/>
    </row>
    <row r="64" spans="1:44" s="169" customFormat="1" ht="12.95" customHeight="1">
      <c r="A64" s="577"/>
      <c r="C64" s="977"/>
      <c r="D64" s="989"/>
      <c r="E64" s="990"/>
      <c r="F64" s="990"/>
      <c r="G64" s="990"/>
      <c r="H64" s="990"/>
      <c r="I64" s="990"/>
      <c r="J64" s="990"/>
      <c r="K64" s="990"/>
      <c r="L64" s="991"/>
      <c r="M64" s="279"/>
      <c r="N64" s="215"/>
      <c r="O64" s="215"/>
      <c r="P64" s="215"/>
      <c r="Q64" s="214"/>
      <c r="R64" s="219"/>
      <c r="S64" s="983"/>
      <c r="T64" s="984"/>
      <c r="U64" s="984"/>
      <c r="V64" s="218" t="s">
        <v>120</v>
      </c>
      <c r="W64" s="434"/>
      <c r="X64" s="453"/>
      <c r="Y64" s="427"/>
      <c r="Z64" s="427"/>
      <c r="AA64" s="427"/>
      <c r="AB64" s="214"/>
      <c r="AC64" s="214"/>
      <c r="AD64" s="427"/>
      <c r="AE64" s="427"/>
      <c r="AF64" s="427"/>
      <c r="AG64" s="219"/>
      <c r="AH64" s="17" t="b">
        <v>0</v>
      </c>
      <c r="AI64" s="17" t="b">
        <v>0</v>
      </c>
      <c r="AJ64" s="17" t="b">
        <v>0</v>
      </c>
      <c r="AK64" s="17" t="b">
        <v>0</v>
      </c>
      <c r="AL64" s="17" t="b">
        <v>0</v>
      </c>
      <c r="AM64" s="17"/>
      <c r="AN64" s="7"/>
    </row>
    <row r="65" spans="1:40" s="169" customFormat="1" ht="12.95" customHeight="1">
      <c r="A65" s="576"/>
      <c r="C65" s="977"/>
      <c r="D65" s="989"/>
      <c r="E65" s="990"/>
      <c r="F65" s="990"/>
      <c r="G65" s="990"/>
      <c r="H65" s="990"/>
      <c r="I65" s="990"/>
      <c r="J65" s="990"/>
      <c r="K65" s="990"/>
      <c r="L65" s="991"/>
      <c r="M65" s="303"/>
      <c r="N65" s="223" t="s">
        <v>132</v>
      </c>
      <c r="O65" s="223"/>
      <c r="P65" s="223"/>
      <c r="Q65" s="223"/>
      <c r="R65" s="222"/>
      <c r="S65" s="981"/>
      <c r="T65" s="982"/>
      <c r="U65" s="982"/>
      <c r="V65" s="304"/>
      <c r="W65" s="432"/>
      <c r="X65" s="276"/>
      <c r="Y65" s="210" t="s">
        <v>127</v>
      </c>
      <c r="Z65" s="209"/>
      <c r="AA65" s="209" t="s">
        <v>128</v>
      </c>
      <c r="AB65" s="209"/>
      <c r="AC65" s="209" t="s">
        <v>129</v>
      </c>
      <c r="AD65" s="210"/>
      <c r="AE65" s="210" t="s">
        <v>130</v>
      </c>
      <c r="AF65" s="209"/>
      <c r="AG65" s="213" t="s">
        <v>131</v>
      </c>
      <c r="AH65" s="17" t="b">
        <v>0</v>
      </c>
      <c r="AI65" s="17"/>
      <c r="AJ65" s="17"/>
      <c r="AK65" s="17"/>
      <c r="AL65" s="17"/>
      <c r="AM65" s="17"/>
      <c r="AN65" s="7"/>
    </row>
    <row r="66" spans="1:40" s="169" customFormat="1" ht="12.95" customHeight="1">
      <c r="A66" s="577"/>
      <c r="C66" s="977"/>
      <c r="D66" s="989"/>
      <c r="E66" s="990"/>
      <c r="F66" s="990"/>
      <c r="G66" s="990"/>
      <c r="H66" s="990"/>
      <c r="I66" s="990"/>
      <c r="J66" s="990"/>
      <c r="K66" s="990"/>
      <c r="L66" s="991"/>
      <c r="M66" s="231"/>
      <c r="N66" s="232"/>
      <c r="O66" s="232"/>
      <c r="P66" s="232"/>
      <c r="Q66" s="223"/>
      <c r="R66" s="222"/>
      <c r="S66" s="983"/>
      <c r="T66" s="984"/>
      <c r="U66" s="984"/>
      <c r="V66" s="218" t="s">
        <v>120</v>
      </c>
      <c r="W66" s="434"/>
      <c r="X66" s="453"/>
      <c r="Y66" s="427"/>
      <c r="Z66" s="427"/>
      <c r="AA66" s="427"/>
      <c r="AB66" s="214"/>
      <c r="AC66" s="214"/>
      <c r="AD66" s="427"/>
      <c r="AE66" s="427"/>
      <c r="AF66" s="427"/>
      <c r="AG66" s="219"/>
      <c r="AH66" s="17" t="b">
        <v>0</v>
      </c>
      <c r="AI66" s="17" t="b">
        <v>0</v>
      </c>
      <c r="AJ66" s="17" t="b">
        <v>0</v>
      </c>
      <c r="AK66" s="17" t="b">
        <v>0</v>
      </c>
      <c r="AL66" s="17" t="b">
        <v>0</v>
      </c>
      <c r="AM66" s="17"/>
      <c r="AN66" s="7"/>
    </row>
    <row r="67" spans="1:40" s="169" customFormat="1" ht="12.95" customHeight="1">
      <c r="A67" s="576"/>
      <c r="C67" s="977"/>
      <c r="D67" s="989"/>
      <c r="E67" s="990"/>
      <c r="F67" s="990"/>
      <c r="G67" s="990"/>
      <c r="H67" s="990"/>
      <c r="I67" s="990"/>
      <c r="J67" s="990"/>
      <c r="K67" s="990"/>
      <c r="L67" s="991"/>
      <c r="M67" s="302" t="s">
        <v>44</v>
      </c>
      <c r="N67" s="210" t="s">
        <v>133</v>
      </c>
      <c r="O67" s="210"/>
      <c r="P67" s="210"/>
      <c r="Q67" s="209"/>
      <c r="R67" s="213"/>
      <c r="S67" s="981"/>
      <c r="T67" s="982"/>
      <c r="U67" s="982"/>
      <c r="V67" s="304"/>
      <c r="W67" s="432"/>
      <c r="X67" s="276"/>
      <c r="Y67" s="210" t="s">
        <v>127</v>
      </c>
      <c r="Z67" s="209"/>
      <c r="AA67" s="209" t="s">
        <v>128</v>
      </c>
      <c r="AB67" s="209"/>
      <c r="AC67" s="209" t="s">
        <v>129</v>
      </c>
      <c r="AD67" s="210"/>
      <c r="AE67" s="210" t="s">
        <v>130</v>
      </c>
      <c r="AF67" s="209"/>
      <c r="AG67" s="213" t="s">
        <v>131</v>
      </c>
      <c r="AH67" s="17" t="b">
        <v>0</v>
      </c>
      <c r="AI67" s="17"/>
      <c r="AJ67" s="17"/>
      <c r="AK67" s="17"/>
      <c r="AL67" s="17"/>
      <c r="AM67" s="17"/>
      <c r="AN67" s="7"/>
    </row>
    <row r="68" spans="1:40" s="169" customFormat="1" ht="12.95" customHeight="1">
      <c r="A68" s="577"/>
      <c r="C68" s="977"/>
      <c r="D68" s="992"/>
      <c r="E68" s="993"/>
      <c r="F68" s="993"/>
      <c r="G68" s="993"/>
      <c r="H68" s="993"/>
      <c r="I68" s="993"/>
      <c r="J68" s="993"/>
      <c r="K68" s="993"/>
      <c r="L68" s="994"/>
      <c r="M68" s="279"/>
      <c r="N68" s="215"/>
      <c r="O68" s="215"/>
      <c r="P68" s="215"/>
      <c r="Q68" s="214"/>
      <c r="R68" s="219"/>
      <c r="S68" s="983"/>
      <c r="T68" s="984"/>
      <c r="U68" s="984"/>
      <c r="V68" s="218" t="s">
        <v>120</v>
      </c>
      <c r="W68" s="434"/>
      <c r="X68" s="453"/>
      <c r="Y68" s="427"/>
      <c r="Z68" s="427"/>
      <c r="AA68" s="427"/>
      <c r="AB68" s="214"/>
      <c r="AC68" s="214"/>
      <c r="AD68" s="427"/>
      <c r="AE68" s="427"/>
      <c r="AF68" s="427"/>
      <c r="AG68" s="219"/>
      <c r="AH68" s="17" t="b">
        <v>0</v>
      </c>
      <c r="AI68" s="17" t="b">
        <v>0</v>
      </c>
      <c r="AJ68" s="17" t="b">
        <v>0</v>
      </c>
      <c r="AK68" s="17" t="b">
        <v>0</v>
      </c>
      <c r="AL68" s="17" t="b">
        <v>0</v>
      </c>
      <c r="AM68" s="17"/>
      <c r="AN68" s="7"/>
    </row>
    <row r="69" spans="1:40" s="169" customFormat="1" ht="12.95" customHeight="1">
      <c r="A69" s="577"/>
      <c r="C69" s="978"/>
      <c r="D69" s="279" t="s">
        <v>134</v>
      </c>
      <c r="E69" s="215"/>
      <c r="F69" s="215"/>
      <c r="G69" s="215"/>
      <c r="H69" s="215"/>
      <c r="I69" s="215"/>
      <c r="J69" s="215"/>
      <c r="K69" s="215"/>
      <c r="L69" s="215"/>
      <c r="M69" s="215"/>
      <c r="N69" s="215"/>
      <c r="O69" s="278"/>
      <c r="P69" s="223"/>
      <c r="Q69" s="223"/>
      <c r="R69" s="223"/>
      <c r="S69" s="223"/>
      <c r="T69" s="223"/>
      <c r="U69" s="223"/>
      <c r="V69" s="223"/>
      <c r="W69" s="223"/>
      <c r="X69" s="223"/>
      <c r="Y69" s="223"/>
      <c r="Z69" s="223"/>
      <c r="AA69" s="223"/>
      <c r="AB69" s="223"/>
      <c r="AC69" s="223"/>
      <c r="AD69" s="223"/>
      <c r="AE69" s="223"/>
      <c r="AF69" s="223"/>
      <c r="AG69" s="222"/>
      <c r="AN69" s="7"/>
    </row>
    <row r="70" spans="1:40" s="169" customFormat="1" ht="12.95" customHeight="1">
      <c r="A70" s="576"/>
      <c r="C70" s="276" t="s">
        <v>135</v>
      </c>
      <c r="D70" s="21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1"/>
      <c r="AN70" s="7"/>
    </row>
    <row r="71" spans="1:40" s="169" customFormat="1" ht="12.95" hidden="1" customHeight="1">
      <c r="A71" s="576"/>
      <c r="C71" s="231"/>
      <c r="D71" s="232"/>
      <c r="E71" s="972"/>
      <c r="F71" s="972"/>
      <c r="G71" s="972"/>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3"/>
      <c r="AN71" s="7"/>
    </row>
    <row r="72" spans="1:40" s="169" customFormat="1" ht="12.95" hidden="1" customHeight="1">
      <c r="A72" s="576"/>
      <c r="C72" s="231"/>
      <c r="D72" s="232"/>
      <c r="E72" s="972"/>
      <c r="F72" s="972"/>
      <c r="G72" s="972"/>
      <c r="H72" s="972"/>
      <c r="I72" s="972"/>
      <c r="J72" s="972"/>
      <c r="K72" s="972"/>
      <c r="L72" s="972"/>
      <c r="M72" s="972"/>
      <c r="N72" s="972"/>
      <c r="O72" s="972"/>
      <c r="P72" s="972"/>
      <c r="Q72" s="972"/>
      <c r="R72" s="972"/>
      <c r="S72" s="972"/>
      <c r="T72" s="972"/>
      <c r="U72" s="972"/>
      <c r="V72" s="972"/>
      <c r="W72" s="972"/>
      <c r="X72" s="972"/>
      <c r="Y72" s="972"/>
      <c r="Z72" s="972"/>
      <c r="AA72" s="972"/>
      <c r="AB72" s="972"/>
      <c r="AC72" s="972"/>
      <c r="AD72" s="972"/>
      <c r="AE72" s="972"/>
      <c r="AF72" s="972"/>
      <c r="AG72" s="973"/>
      <c r="AN72" s="7"/>
    </row>
    <row r="73" spans="1:40" s="169" customFormat="1" ht="12.95" customHeight="1" thickBot="1">
      <c r="A73" s="579"/>
      <c r="C73" s="279"/>
      <c r="D73" s="215"/>
      <c r="E73" s="974"/>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5"/>
      <c r="AN73" s="7"/>
    </row>
    <row r="74" spans="1:40" ht="12.95" customHeight="1">
      <c r="A74" s="580"/>
      <c r="C74" s="305" t="s">
        <v>136</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6" spans="1:40">
      <c r="F76" s="10"/>
      <c r="G76" s="11"/>
      <c r="H76" s="11"/>
      <c r="I76" s="11"/>
      <c r="J76" s="11"/>
      <c r="K76" s="11"/>
      <c r="L76" s="11"/>
      <c r="M76" s="11"/>
      <c r="N76" s="11"/>
      <c r="O76" s="11"/>
      <c r="P76" s="11"/>
      <c r="Q76" s="11"/>
      <c r="R76" s="11"/>
      <c r="S76" s="11"/>
    </row>
    <row r="77" spans="1:40">
      <c r="F77" s="10"/>
      <c r="G77" s="11"/>
      <c r="H77" s="11"/>
      <c r="I77" s="11"/>
      <c r="J77" s="11"/>
      <c r="K77" s="11"/>
      <c r="L77" s="11"/>
      <c r="M77" s="11"/>
      <c r="N77" s="11"/>
      <c r="O77" s="11"/>
      <c r="P77" s="11"/>
      <c r="Q77" s="11"/>
      <c r="R77" s="11"/>
      <c r="S77" s="11"/>
    </row>
    <row r="78" spans="1:40">
      <c r="F78" s="10"/>
      <c r="G78" s="11"/>
      <c r="H78" s="11"/>
      <c r="I78" s="11"/>
      <c r="J78" s="11"/>
      <c r="K78" s="11"/>
      <c r="L78" s="11"/>
      <c r="M78" s="11"/>
      <c r="N78" s="11"/>
      <c r="O78" s="11"/>
      <c r="P78" s="11"/>
      <c r="Q78" s="11"/>
      <c r="R78" s="11"/>
      <c r="S78" s="11"/>
    </row>
  </sheetData>
  <sheetProtection sheet="1" selectLockedCells="1"/>
  <mergeCells count="66">
    <mergeCell ref="A3:A4"/>
    <mergeCell ref="AA2:AG2"/>
    <mergeCell ref="E70:AG73"/>
    <mergeCell ref="C61:C69"/>
    <mergeCell ref="M61:R61"/>
    <mergeCell ref="P55:AF55"/>
    <mergeCell ref="R56:AF56"/>
    <mergeCell ref="S65:U66"/>
    <mergeCell ref="S67:U68"/>
    <mergeCell ref="S60:U60"/>
    <mergeCell ref="D61:L68"/>
    <mergeCell ref="C54:L56"/>
    <mergeCell ref="R59:AF59"/>
    <mergeCell ref="C60:L60"/>
    <mergeCell ref="S63:U64"/>
    <mergeCell ref="S61:W61"/>
    <mergeCell ref="X61:AG61"/>
    <mergeCell ref="C40:C53"/>
    <mergeCell ref="X18:AG18"/>
    <mergeCell ref="E53:K53"/>
    <mergeCell ref="X25:AG26"/>
    <mergeCell ref="X27:AG28"/>
    <mergeCell ref="X19:AG20"/>
    <mergeCell ref="X21:AG24"/>
    <mergeCell ref="S22:T22"/>
    <mergeCell ref="R21:T21"/>
    <mergeCell ref="P24:V24"/>
    <mergeCell ref="D40:L40"/>
    <mergeCell ref="M40:W40"/>
    <mergeCell ref="G25:L26"/>
    <mergeCell ref="G21:L24"/>
    <mergeCell ref="X38:AG39"/>
    <mergeCell ref="C1:D1"/>
    <mergeCell ref="AF1:AG1"/>
    <mergeCell ref="AC11:AF11"/>
    <mergeCell ref="C10:L11"/>
    <mergeCell ref="L3:X4"/>
    <mergeCell ref="C12:F17"/>
    <mergeCell ref="M18:W18"/>
    <mergeCell ref="P20:V20"/>
    <mergeCell ref="G19:L20"/>
    <mergeCell ref="G18:L18"/>
    <mergeCell ref="V12:W12"/>
    <mergeCell ref="P13:AF13"/>
    <mergeCell ref="G14:L17"/>
    <mergeCell ref="Z15:AF15"/>
    <mergeCell ref="V16:W16"/>
    <mergeCell ref="P17:AF17"/>
    <mergeCell ref="G12:L13"/>
    <mergeCell ref="P12:Q12"/>
    <mergeCell ref="C18:F39"/>
    <mergeCell ref="P25:V25"/>
    <mergeCell ref="G38:L39"/>
    <mergeCell ref="I35:L37"/>
    <mergeCell ref="AO1:BG4"/>
    <mergeCell ref="X40:AG40"/>
    <mergeCell ref="G27:L28"/>
    <mergeCell ref="S31:T31"/>
    <mergeCell ref="I29:L34"/>
    <mergeCell ref="G29:H37"/>
    <mergeCell ref="P27:V27"/>
    <mergeCell ref="AB44:AF44"/>
    <mergeCell ref="AB47:AF47"/>
    <mergeCell ref="M38:W39"/>
    <mergeCell ref="X35:AG37"/>
    <mergeCell ref="R32:V32"/>
  </mergeCells>
  <phoneticPr fontId="4"/>
  <conditionalFormatting sqref="D57">
    <cfRule type="expression" dxfId="371" priority="154">
      <formula>$AH$57=FALSE</formula>
    </cfRule>
  </conditionalFormatting>
  <conditionalFormatting sqref="E53">
    <cfRule type="notContainsBlanks" dxfId="370" priority="62" stopIfTrue="1">
      <formula>LEN(TRIM(E53))&gt;0</formula>
    </cfRule>
    <cfRule type="expression" dxfId="369" priority="63" stopIfTrue="1">
      <formula>$AH$53=TRUE</formula>
    </cfRule>
  </conditionalFormatting>
  <conditionalFormatting sqref="E70:AG73">
    <cfRule type="notContainsBlanks" dxfId="368" priority="53" stopIfTrue="1">
      <formula>LEN(TRIM(E70))&gt;0</formula>
    </cfRule>
  </conditionalFormatting>
  <conditionalFormatting sqref="M25:M26">
    <cfRule type="expression" dxfId="367" priority="119" stopIfTrue="1">
      <formula>$AH$26=TRUE</formula>
    </cfRule>
    <cfRule type="expression" dxfId="366" priority="120" stopIfTrue="1">
      <formula>$AH$25=TRUE</formula>
    </cfRule>
  </conditionalFormatting>
  <conditionalFormatting sqref="M27:M28">
    <cfRule type="expression" dxfId="365" priority="109" stopIfTrue="1">
      <formula>$AH$28=TRUE</formula>
    </cfRule>
    <cfRule type="expression" dxfId="364" priority="110" stopIfTrue="1">
      <formula>$AH$27=TRUE</formula>
    </cfRule>
  </conditionalFormatting>
  <conditionalFormatting sqref="M29 M33:M34">
    <cfRule type="expression" dxfId="363" priority="362" stopIfTrue="1">
      <formula>$AH$34=TRUE</formula>
    </cfRule>
    <cfRule type="expression" dxfId="362" priority="363" stopIfTrue="1">
      <formula>$AH$29=TRUE</formula>
    </cfRule>
  </conditionalFormatting>
  <conditionalFormatting sqref="M35 M37">
    <cfRule type="expression" dxfId="361" priority="95" stopIfTrue="1">
      <formula>$AH$37=TRUE</formula>
    </cfRule>
    <cfRule type="expression" dxfId="360" priority="96" stopIfTrue="1">
      <formula>$AH$35=TRUE</formula>
    </cfRule>
  </conditionalFormatting>
  <conditionalFormatting sqref="M38 X38 S60">
    <cfRule type="notContainsBlanks" dxfId="359" priority="99" stopIfTrue="1">
      <formula>LEN(TRIM(M38))&gt;0</formula>
    </cfRule>
  </conditionalFormatting>
  <conditionalFormatting sqref="M43 P43">
    <cfRule type="expression" dxfId="358" priority="90" stopIfTrue="1">
      <formula>$AI$43=TRUE</formula>
    </cfRule>
    <cfRule type="expression" dxfId="357" priority="91" stopIfTrue="1">
      <formula>$AH$43=TRUE</formula>
    </cfRule>
  </conditionalFormatting>
  <conditionalFormatting sqref="M46 P46">
    <cfRule type="expression" dxfId="356" priority="84" stopIfTrue="1">
      <formula>$AI$46=TRUE</formula>
    </cfRule>
    <cfRule type="expression" dxfId="355" priority="85" stopIfTrue="1">
      <formula>$AH$46=TRUE</formula>
    </cfRule>
  </conditionalFormatting>
  <conditionalFormatting sqref="M49 P49">
    <cfRule type="expression" dxfId="354" priority="77" stopIfTrue="1">
      <formula>$AI$49=TRUE</formula>
    </cfRule>
    <cfRule type="expression" dxfId="353" priority="78" stopIfTrue="1">
      <formula>$AH$49=TRUE</formula>
    </cfRule>
  </conditionalFormatting>
  <conditionalFormatting sqref="M51 P51">
    <cfRule type="expression" dxfId="352" priority="72" stopIfTrue="1">
      <formula>$AI$51=TRUE</formula>
    </cfRule>
    <cfRule type="expression" dxfId="351" priority="73" stopIfTrue="1">
      <formula>$AH$51=TRUE</formula>
    </cfRule>
  </conditionalFormatting>
  <conditionalFormatting sqref="M53 P53">
    <cfRule type="expression" dxfId="350" priority="67" stopIfTrue="1">
      <formula>$AI$53=TRUE</formula>
    </cfRule>
    <cfRule type="expression" dxfId="349" priority="68" stopIfTrue="1">
      <formula>$AH$53=TRUE</formula>
    </cfRule>
  </conditionalFormatting>
  <conditionalFormatting sqref="M58">
    <cfRule type="expression" dxfId="348" priority="56" stopIfTrue="1">
      <formula>$AI$58=TRUE</formula>
    </cfRule>
    <cfRule type="expression" dxfId="347" priority="57" stopIfTrue="1">
      <formula>$AH$58=TRUE</formula>
    </cfRule>
    <cfRule type="expression" dxfId="346" priority="415" stopIfTrue="1">
      <formula>$AH$57=TRUE</formula>
    </cfRule>
  </conditionalFormatting>
  <conditionalFormatting sqref="M63 M65 M67">
    <cfRule type="expression" dxfId="345" priority="49" stopIfTrue="1">
      <formula>$AH$67=TRUE</formula>
    </cfRule>
    <cfRule type="expression" dxfId="344" priority="50" stopIfTrue="1">
      <formula>$AH$65=TRUE</formula>
    </cfRule>
    <cfRule type="expression" dxfId="343" priority="51" stopIfTrue="1">
      <formula>$AH$63=TRUE</formula>
    </cfRule>
  </conditionalFormatting>
  <conditionalFormatting sqref="O21 V21">
    <cfRule type="expression" dxfId="342" priority="127" stopIfTrue="1">
      <formula>$AI$21=TRUE</formula>
    </cfRule>
    <cfRule type="expression" dxfId="341" priority="128" stopIfTrue="1">
      <formula>$AH$21=TRUE</formula>
    </cfRule>
  </conditionalFormatting>
  <conditionalFormatting sqref="O23 R23">
    <cfRule type="expression" dxfId="340" priority="122" stopIfTrue="1">
      <formula>$AI$23=TRUE</formula>
    </cfRule>
    <cfRule type="expression" dxfId="339" priority="123" stopIfTrue="1">
      <formula>$AH$23=TRUE</formula>
    </cfRule>
  </conditionalFormatting>
  <conditionalFormatting sqref="O29:O30 O32">
    <cfRule type="expression" dxfId="338" priority="19">
      <formula>AND($AH$29=TRUE,COUNTIF($AH$30:$AJ$30,TRUE)=0)</formula>
    </cfRule>
  </conditionalFormatting>
  <conditionalFormatting sqref="P12">
    <cfRule type="containsBlanks" dxfId="337" priority="143" stopIfTrue="1">
      <formula>LEN(TRIM(P12))=0</formula>
    </cfRule>
  </conditionalFormatting>
  <conditionalFormatting sqref="P13 P24">
    <cfRule type="containsBlanks" dxfId="336" priority="536" stopIfTrue="1">
      <formula>LEN(TRIM(P13))=0</formula>
    </cfRule>
  </conditionalFormatting>
  <conditionalFormatting sqref="P17">
    <cfRule type="notContainsBlanks" dxfId="335" priority="12" stopIfTrue="1">
      <formula>LEN(TRIM(P17))&gt;0</formula>
    </cfRule>
  </conditionalFormatting>
  <conditionalFormatting sqref="P19 S19">
    <cfRule type="expression" dxfId="334" priority="130" stopIfTrue="1">
      <formula>$AI$19=TRUE</formula>
    </cfRule>
    <cfRule type="expression" dxfId="333" priority="131" stopIfTrue="1">
      <formula>$AH$19=TRUE</formula>
    </cfRule>
  </conditionalFormatting>
  <conditionalFormatting sqref="P20 W20">
    <cfRule type="containsBlanks" dxfId="332" priority="141" stopIfTrue="1">
      <formula>LEN(TRIM(P20))=0</formula>
    </cfRule>
  </conditionalFormatting>
  <conditionalFormatting sqref="P25 X25">
    <cfRule type="notContainsBlanks" dxfId="331" priority="24" stopIfTrue="1">
      <formula>LEN(TRIM(P25))&gt;0</formula>
    </cfRule>
    <cfRule type="expression" dxfId="330" priority="118" stopIfTrue="1">
      <formula>$AH$25=TRUE</formula>
    </cfRule>
  </conditionalFormatting>
  <conditionalFormatting sqref="P27 X27">
    <cfRule type="notContainsBlanks" dxfId="329" priority="107" stopIfTrue="1">
      <formula>LEN(TRIM(P27))&gt;0</formula>
    </cfRule>
    <cfRule type="expression" dxfId="328" priority="108" stopIfTrue="1">
      <formula>$AH$27=TRUE</formula>
    </cfRule>
  </conditionalFormatting>
  <conditionalFormatting sqref="P55 R56">
    <cfRule type="notContainsBlanks" dxfId="327" priority="61" stopIfTrue="1">
      <formula>LEN(TRIM(P55))&gt;0</formula>
    </cfRule>
    <cfRule type="expression" dxfId="326" priority="153" stopIfTrue="1">
      <formula>$M$55="☑"</formula>
    </cfRule>
  </conditionalFormatting>
  <conditionalFormatting sqref="P58">
    <cfRule type="expression" dxfId="325" priority="416">
      <formula>$AI$58=TRUE</formula>
    </cfRule>
    <cfRule type="expression" dxfId="324" priority="417">
      <formula>$AH$58=TRUE</formula>
    </cfRule>
    <cfRule type="expression" dxfId="323" priority="418">
      <formula>$AH$57=TRUE</formula>
    </cfRule>
  </conditionalFormatting>
  <conditionalFormatting sqref="R21 U21">
    <cfRule type="notContainsBlanks" dxfId="322" priority="125" stopIfTrue="1">
      <formula>LEN(TRIM(R21))&gt;0</formula>
    </cfRule>
    <cfRule type="expression" dxfId="321" priority="126" stopIfTrue="1">
      <formula>$AH$21=TRUE</formula>
    </cfRule>
  </conditionalFormatting>
  <conditionalFormatting sqref="R32">
    <cfRule type="expression" dxfId="320" priority="14">
      <formula>$AJ$30=TRUE</formula>
    </cfRule>
  </conditionalFormatting>
  <conditionalFormatting sqref="R59">
    <cfRule type="notContainsBlanks" dxfId="319" priority="54" stopIfTrue="1">
      <formula>LEN(TRIM(R59))&gt;0</formula>
    </cfRule>
    <cfRule type="expression" dxfId="318" priority="55" stopIfTrue="1">
      <formula>$AI$58=TRUE</formula>
    </cfRule>
  </conditionalFormatting>
  <conditionalFormatting sqref="S22">
    <cfRule type="containsBlanks" dxfId="317" priority="129" stopIfTrue="1">
      <formula>LEN(TRIM(S22))=0</formula>
    </cfRule>
  </conditionalFormatting>
  <conditionalFormatting sqref="S31 R32">
    <cfRule type="notContainsBlanks" dxfId="316" priority="13">
      <formula>LEN(TRIM(R31))&gt;0</formula>
    </cfRule>
  </conditionalFormatting>
  <conditionalFormatting sqref="S31">
    <cfRule type="expression" dxfId="315" priority="15">
      <formula>$AI$30=TRUE</formula>
    </cfRule>
  </conditionalFormatting>
  <conditionalFormatting sqref="S33 U33">
    <cfRule type="expression" dxfId="314" priority="364" stopIfTrue="1">
      <formula>$AI$33=TRUE</formula>
    </cfRule>
    <cfRule type="expression" dxfId="313" priority="365" stopIfTrue="1">
      <formula>$AH$33=TRUE</formula>
    </cfRule>
    <cfRule type="expression" dxfId="312" priority="366" stopIfTrue="1">
      <formula>$AH$29=TRUE</formula>
    </cfRule>
  </conditionalFormatting>
  <conditionalFormatting sqref="S63">
    <cfRule type="notContainsBlanks" dxfId="311" priority="45" stopIfTrue="1">
      <formula>LEN(TRIM(S63))&gt;0</formula>
    </cfRule>
    <cfRule type="expression" dxfId="310" priority="48" stopIfTrue="1">
      <formula>$AH$63=TRUE</formula>
    </cfRule>
  </conditionalFormatting>
  <conditionalFormatting sqref="S65">
    <cfRule type="notContainsBlanks" dxfId="309" priority="44" stopIfTrue="1">
      <formula>LEN(TRIM(S65))&gt;0</formula>
    </cfRule>
    <cfRule type="expression" dxfId="308" priority="47" stopIfTrue="1">
      <formula>$AH$65=TRUE</formula>
    </cfRule>
  </conditionalFormatting>
  <conditionalFormatting sqref="S67">
    <cfRule type="notContainsBlanks" dxfId="307" priority="43" stopIfTrue="1">
      <formula>LEN(TRIM(S67))&gt;0</formula>
    </cfRule>
    <cfRule type="expression" dxfId="306" priority="46" stopIfTrue="1">
      <formula>$AH$67=TRUE</formula>
    </cfRule>
  </conditionalFormatting>
  <conditionalFormatting sqref="V12">
    <cfRule type="containsBlanks" dxfId="305" priority="142" stopIfTrue="1">
      <formula>LEN(TRIM(V12))=0</formula>
    </cfRule>
  </conditionalFormatting>
  <conditionalFormatting sqref="V16">
    <cfRule type="notContainsBlanks" dxfId="304" priority="4" stopIfTrue="1">
      <formula>LEN(TRIM(V16))&gt;0</formula>
    </cfRule>
  </conditionalFormatting>
  <conditionalFormatting sqref="X19">
    <cfRule type="notContainsBlanks" dxfId="303" priority="116" stopIfTrue="1">
      <formula>LEN(TRIM(X19))&gt;0</formula>
    </cfRule>
    <cfRule type="expression" dxfId="302" priority="117" stopIfTrue="1">
      <formula>$AI$19=TRUE</formula>
    </cfRule>
  </conditionalFormatting>
  <conditionalFormatting sqref="X21">
    <cfRule type="notContainsBlanks" dxfId="301" priority="113" stopIfTrue="1">
      <formula>LEN(TRIM(X21))&gt;0</formula>
    </cfRule>
    <cfRule type="expression" dxfId="300" priority="114" stopIfTrue="1">
      <formula>$AH$23=TRUE</formula>
    </cfRule>
    <cfRule type="expression" dxfId="299" priority="115" stopIfTrue="1">
      <formula>$AH$21=TRUE</formula>
    </cfRule>
  </conditionalFormatting>
  <conditionalFormatting sqref="X30 AB30">
    <cfRule type="expression" dxfId="298" priority="16">
      <formula>COUNTIF($AH$31:$AI$31,TRUE)=0</formula>
    </cfRule>
  </conditionalFormatting>
  <conditionalFormatting sqref="X35">
    <cfRule type="notContainsBlanks" dxfId="297" priority="93" stopIfTrue="1">
      <formula>LEN(TRIM(X35))&gt;0</formula>
    </cfRule>
    <cfRule type="expression" dxfId="296" priority="94" stopIfTrue="1">
      <formula>$AH$35=TRUE</formula>
    </cfRule>
  </conditionalFormatting>
  <conditionalFormatting sqref="X42:X43">
    <cfRule type="expression" dxfId="295" priority="87" stopIfTrue="1">
      <formula>$AK$43=TRUE</formula>
    </cfRule>
    <cfRule type="expression" dxfId="294" priority="88" stopIfTrue="1">
      <formula>$AJ$43=TRUE</formula>
    </cfRule>
    <cfRule type="expression" dxfId="293" priority="89" stopIfTrue="1">
      <formula>$AH$43=TRUE</formula>
    </cfRule>
  </conditionalFormatting>
  <conditionalFormatting sqref="X45:X46">
    <cfRule type="expression" dxfId="292" priority="81" stopIfTrue="1">
      <formula>$AK$46=TRUE</formula>
    </cfRule>
    <cfRule type="expression" dxfId="291" priority="82" stopIfTrue="1">
      <formula>$AJ$46=TRUE</formula>
    </cfRule>
    <cfRule type="expression" dxfId="290" priority="83" stopIfTrue="1">
      <formula>$AH$46=TRUE</formula>
    </cfRule>
  </conditionalFormatting>
  <conditionalFormatting sqref="X48:X49">
    <cfRule type="expression" dxfId="289" priority="74" stopIfTrue="1">
      <formula>$AK$49=TRUE</formula>
    </cfRule>
    <cfRule type="expression" dxfId="288" priority="75" stopIfTrue="1">
      <formula>$AJ$49=TRUE</formula>
    </cfRule>
    <cfRule type="expression" dxfId="287" priority="76" stopIfTrue="1">
      <formula>$AH$49=TRUE</formula>
    </cfRule>
  </conditionalFormatting>
  <conditionalFormatting sqref="X50:X51">
    <cfRule type="expression" dxfId="286" priority="69" stopIfTrue="1">
      <formula>$AK$51=TRUE</formula>
    </cfRule>
    <cfRule type="expression" dxfId="285" priority="70" stopIfTrue="1">
      <formula>$AJ$51=TRUE</formula>
    </cfRule>
    <cfRule type="expression" dxfId="284" priority="71" stopIfTrue="1">
      <formula>$AH$51=TRUE</formula>
    </cfRule>
  </conditionalFormatting>
  <conditionalFormatting sqref="X52:X53">
    <cfRule type="expression" dxfId="283" priority="64" stopIfTrue="1">
      <formula>$AK$53=TRUE</formula>
    </cfRule>
    <cfRule type="expression" dxfId="282" priority="65" stopIfTrue="1">
      <formula>$AJ$53=TRUE</formula>
    </cfRule>
    <cfRule type="expression" dxfId="281" priority="66" stopIfTrue="1">
      <formula>$AH$53=TRUE</formula>
    </cfRule>
  </conditionalFormatting>
  <conditionalFormatting sqref="X63 Z63 AB63 AD63 AF63">
    <cfRule type="expression" dxfId="280" priority="37" stopIfTrue="1">
      <formula>$AL$64=TRUE</formula>
    </cfRule>
    <cfRule type="expression" dxfId="279" priority="38" stopIfTrue="1">
      <formula>$AK$64=TRUE</formula>
    </cfRule>
    <cfRule type="expression" dxfId="278" priority="39" stopIfTrue="1">
      <formula>$AJ$64=TRUE</formula>
    </cfRule>
    <cfRule type="expression" dxfId="277" priority="40" stopIfTrue="1">
      <formula>$AI$64=TRUE</formula>
    </cfRule>
    <cfRule type="expression" dxfId="276" priority="41" stopIfTrue="1">
      <formula>$AH$64=TRUE</formula>
    </cfRule>
    <cfRule type="expression" dxfId="275" priority="42" stopIfTrue="1">
      <formula>$AH$63=TRUE</formula>
    </cfRule>
  </conditionalFormatting>
  <conditionalFormatting sqref="X65 Z65 AB65 AD65 AF65">
    <cfRule type="expression" dxfId="274" priority="31" stopIfTrue="1">
      <formula>$AL$66=TRUE</formula>
    </cfRule>
    <cfRule type="expression" dxfId="273" priority="32" stopIfTrue="1">
      <formula>$AK$66=TRUE</formula>
    </cfRule>
    <cfRule type="expression" dxfId="272" priority="33" stopIfTrue="1">
      <formula>$AJ$66=TRUE</formula>
    </cfRule>
    <cfRule type="expression" dxfId="271" priority="34" stopIfTrue="1">
      <formula>$AI$66=TRUE</formula>
    </cfRule>
    <cfRule type="expression" dxfId="270" priority="35" stopIfTrue="1">
      <formula>$AH$66=TRUE</formula>
    </cfRule>
    <cfRule type="expression" dxfId="269" priority="36" stopIfTrue="1">
      <formula>$AH$65=TRUE</formula>
    </cfRule>
  </conditionalFormatting>
  <conditionalFormatting sqref="X67 Z67 AB67 AD67 AF67">
    <cfRule type="expression" dxfId="268" priority="25" stopIfTrue="1">
      <formula>$AL$68=TRUE</formula>
    </cfRule>
    <cfRule type="expression" dxfId="267" priority="26" stopIfTrue="1">
      <formula>$AK$68=TRUE</formula>
    </cfRule>
    <cfRule type="expression" dxfId="266" priority="27" stopIfTrue="1">
      <formula>$AJ$68=TRUE</formula>
    </cfRule>
    <cfRule type="expression" dxfId="265" priority="28" stopIfTrue="1">
      <formula>$AI$68=TRUE</formula>
    </cfRule>
    <cfRule type="expression" dxfId="264" priority="29" stopIfTrue="1">
      <formula>$AH$68=TRUE</formula>
    </cfRule>
    <cfRule type="expression" dxfId="263" priority="30" stopIfTrue="1">
      <formula>$AH$67=TRUE</formula>
    </cfRule>
  </conditionalFormatting>
  <conditionalFormatting sqref="Z15">
    <cfRule type="notContainsBlanks" dxfId="262" priority="5" stopIfTrue="1">
      <formula>LEN(TRIM(Z15))&gt;0</formula>
    </cfRule>
    <cfRule type="expression" dxfId="261" priority="6" stopIfTrue="1">
      <formula>$AL$14=TRUE</formula>
    </cfRule>
  </conditionalFormatting>
  <conditionalFormatting sqref="AA14 R14:R15 V14:V15">
    <cfRule type="expression" dxfId="260" priority="7" stopIfTrue="1">
      <formula>$AL$14=TRUE</formula>
    </cfRule>
    <cfRule type="expression" dxfId="259" priority="8" stopIfTrue="1">
      <formula>$AK$14=TRUE</formula>
    </cfRule>
    <cfRule type="expression" dxfId="258" priority="9" stopIfTrue="1">
      <formula>$AJ$14=TRUE</formula>
    </cfRule>
    <cfRule type="expression" dxfId="257" priority="10" stopIfTrue="1">
      <formula>$AI$14=TRUE</formula>
    </cfRule>
    <cfRule type="expression" dxfId="256" priority="11" stopIfTrue="1">
      <formula>$AH$14=TRUE</formula>
    </cfRule>
  </conditionalFormatting>
  <conditionalFormatting sqref="AB33 X33:X34">
    <cfRule type="expression" dxfId="255" priority="124">
      <formula>COUNTIF($AH$32:$AJ$32,TRUE)=0</formula>
    </cfRule>
  </conditionalFormatting>
  <conditionalFormatting sqref="AB44">
    <cfRule type="notContainsBlanks" dxfId="254" priority="86" stopIfTrue="1">
      <formula>LEN(TRIM(AB44))&gt;0</formula>
    </cfRule>
    <cfRule type="expression" dxfId="253" priority="152" stopIfTrue="1">
      <formula>$AK$43=TRUE</formula>
    </cfRule>
  </conditionalFormatting>
  <conditionalFormatting sqref="AB47">
    <cfRule type="notContainsBlanks" dxfId="252" priority="79" stopIfTrue="1">
      <formula>LEN(TRIM(AB47))&gt;0</formula>
    </cfRule>
    <cfRule type="expression" dxfId="251" priority="80" stopIfTrue="1">
      <formula>$AK$46=TRUE</formula>
    </cfRule>
  </conditionalFormatting>
  <dataValidations count="16">
    <dataValidation type="whole" imeMode="halfAlpha" operator="greaterThanOrEqual" allowBlank="1" showInputMessage="1" showErrorMessage="1" sqref="V12" xr:uid="{0CAF030B-539D-4624-BC75-4426BBF72606}">
      <formula1>0</formula1>
    </dataValidation>
    <dataValidation allowBlank="1" showInputMessage="1" errorTitle="禁止" error="半角コンマが使用されています。" sqref="E70:AG73 AC11 W20 P24 P20 Z15 R21 U21 R59 AB47 AB44 E53 L53" xr:uid="{2ADD5D53-C6A0-4477-BBF0-D2A091C13614}"/>
    <dataValidation allowBlank="1" showInputMessage="1" showErrorMessage="1" promptTitle="築年数" prompt="分からない場合は「不明」と入力してください。" sqref="P12" xr:uid="{D0E68C95-B4C0-401B-9FCC-95315EC5789B}"/>
    <dataValidation allowBlank="1" showInputMessage="1" errorTitle="禁止" error="半角コンマが使用されています。" promptTitle="記入例" prompt="石綿以外の有害物質の有無や、埋蔵文化財調査等、特記事項があれば入力してください。" sqref="M38 X38" xr:uid="{C36DF5BD-21A3-4931-AB46-D6AD1ADAC90C}"/>
    <dataValidation allowBlank="1" showInputMessage="1" errorTitle="禁止" error="半角コンマが使用されています。" promptTitle="記入例" prompt="「フロン回収予定」など。" sqref="X35" xr:uid="{58CAC5BA-8AD5-427F-B71A-639F7256A319}"/>
    <dataValidation type="decimal" imeMode="halfAlpha" operator="greaterThanOrEqual" allowBlank="1" showInputMessage="1" showErrorMessage="1" sqref="V16 S60 S22 S63 S65:T68" xr:uid="{9BE4EEC1-527E-4B7F-B651-0A606A41B8D3}">
      <formula1>0</formula1>
    </dataValidation>
    <dataValidation allowBlank="1" errorTitle="禁止" error="半角コンマが使用されています。" prompt="_x000a_" sqref="P25" xr:uid="{0CDE079E-E0F8-40DB-99EE-12B4CB97E66D}"/>
    <dataValidation allowBlank="1" errorTitle="禁止" error="半角コンマが使用されています。" sqref="P27" xr:uid="{B41C49BE-B669-4D6A-84C6-68C1C081D5CB}"/>
    <dataValidation allowBlank="1" showInputMessage="1" errorTitle="禁止" error="半角コンマが使用されています。" promptTitle="記入例" prompt="「隣地使用の承諾済み」「道路使用許可済」など。_x000a_※作業場所が「不十分」の場合、必ず入力してください。" sqref="X19" xr:uid="{2C832956-AE7C-4EF5-BD79-1A8FBDF28325}"/>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0072656B-B2A6-4D4D-BE21-0B69B3E289B9}"/>
    <dataValidation allowBlank="1" showInputMessage="1" errorTitle="禁止" error="半角コンマが使用されています。" promptTitle="記入例" prompt="「工事施工までに回収予定」など。" sqref="X25" xr:uid="{0F5871C5-0E32-458B-9234-DBF3AD9D57D4}"/>
    <dataValidation allowBlank="1" showInputMessage="1" errorTitle="禁止" error="半角コンマが使用されています。" promptTitle="記入例" prompt="「適正処理対策の実施予定」など。" sqref="X27" xr:uid="{3354EA76-C759-49D5-A529-981E3C85AB2E}"/>
    <dataValidation allowBlank="1" showInputMessage="1" errorTitle="禁止" error="半角コンマが使用されています。" promptTitle="その他" prompt="「屋根に破損部分あり」など、特記事項があれば入力してください。" sqref="P13" xr:uid="{08ED2DE4-CDF3-4D1C-9C94-F96F6AE875DB}"/>
    <dataValidation allowBlank="1" showInputMessage="1" errorTitle="禁止" error="半角コンマが使用されています。" promptTitle="その他" prompt="「住宅密集地」「周辺畑地」など、該当する場合入力してください。" sqref="P17" xr:uid="{E4AA5547-8DB6-4A52-AB7D-8873DF7D6B16}"/>
    <dataValidation allowBlank="1" showInputMessage="1" errorTitle="禁止" error="半角コンマが使用されています。" promptTitle="記入例" prompt="「①→②→③→④→⑤」など。" sqref="P55" xr:uid="{D7039AFE-3A37-4F32-AD62-B22924531835}"/>
    <dataValidation allowBlank="1" showInputMessage="1" errorTitle="禁止" error="半角コンマが使用されています。" promptTitle="記入例" prompt="「⑤の工程があるため」など。" sqref="R56" xr:uid="{2C3E6E61-48E8-4869-AB7B-C0DDB1C0AA05}"/>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51" r:id="rId4" name="Check Box 11">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5852" r:id="rId5" name="Check Box 1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5855" r:id="rId8" name="Check Box 15">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5856" r:id="rId9" name="Check Box 16">
              <controlPr defaultSize="0" autoFill="0" autoLine="0" autoPict="0">
                <anchor moveWithCells="1">
                  <from>
                    <xdr:col>12</xdr:col>
                    <xdr:colOff>19050</xdr:colOff>
                    <xdr:row>32</xdr:row>
                    <xdr:rowOff>133350</xdr:rowOff>
                  </from>
                  <to>
                    <xdr:col>13</xdr:col>
                    <xdr:colOff>9525</xdr:colOff>
                    <xdr:row>34</xdr:row>
                    <xdr:rowOff>28575</xdr:rowOff>
                  </to>
                </anchor>
              </controlPr>
            </control>
          </mc:Choice>
        </mc:AlternateContent>
        <mc:AlternateContent xmlns:mc="http://schemas.openxmlformats.org/markup-compatibility/2006">
          <mc:Choice Requires="x14">
            <control shapeId="35857" r:id="rId10" name="Check Box 17">
              <controlPr defaultSize="0" autoFill="0" autoLine="0" autoPict="0">
                <anchor moveWithCells="1">
                  <from>
                    <xdr:col>12</xdr:col>
                    <xdr:colOff>19050</xdr:colOff>
                    <xdr:row>33</xdr:row>
                    <xdr:rowOff>142875</xdr:rowOff>
                  </from>
                  <to>
                    <xdr:col>13</xdr:col>
                    <xdr:colOff>9525</xdr:colOff>
                    <xdr:row>35</xdr:row>
                    <xdr:rowOff>38100</xdr:rowOff>
                  </to>
                </anchor>
              </controlPr>
            </control>
          </mc:Choice>
        </mc:AlternateContent>
        <mc:AlternateContent xmlns:mc="http://schemas.openxmlformats.org/markup-compatibility/2006">
          <mc:Choice Requires="x14">
            <control shapeId="35858" r:id="rId11" name="Check Box 18">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5859" r:id="rId12" name="Check Box 19">
              <controlPr defaultSize="0" autoFill="0" autoLine="0" autoPict="0">
                <anchor moveWithCells="1">
                  <from>
                    <xdr:col>20</xdr:col>
                    <xdr:colOff>28575</xdr:colOff>
                    <xdr:row>31</xdr:row>
                    <xdr:rowOff>142875</xdr:rowOff>
                  </from>
                  <to>
                    <xdr:col>21</xdr:col>
                    <xdr:colOff>19050</xdr:colOff>
                    <xdr:row>33</xdr:row>
                    <xdr:rowOff>38100</xdr:rowOff>
                  </to>
                </anchor>
              </controlPr>
            </control>
          </mc:Choice>
        </mc:AlternateContent>
        <mc:AlternateContent xmlns:mc="http://schemas.openxmlformats.org/markup-compatibility/2006">
          <mc:Choice Requires="x14">
            <control shapeId="35860" r:id="rId13" name="Check Box 20">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5861" r:id="rId14" name="Check Box 21">
              <controlPr defaultSize="0" autoFill="0" autoLine="0" autoPict="0">
                <anchor moveWithCells="1">
                  <from>
                    <xdr:col>23</xdr:col>
                    <xdr:colOff>9525</xdr:colOff>
                    <xdr:row>39</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5863" r:id="rId15" name="Check Box 2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5864" r:id="rId16" name="Check Box 24">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5865" r:id="rId17" name="Check Box 25">
              <controlPr defaultSize="0" autoFill="0" autoLine="0" autoPict="0">
                <anchor moveWithCells="1">
                  <from>
                    <xdr:col>17</xdr:col>
                    <xdr:colOff>9525</xdr:colOff>
                    <xdr:row>21</xdr:row>
                    <xdr:rowOff>133350</xdr:rowOff>
                  </from>
                  <to>
                    <xdr:col>18</xdr:col>
                    <xdr:colOff>0</xdr:colOff>
                    <xdr:row>23</xdr:row>
                    <xdr:rowOff>28575</xdr:rowOff>
                  </to>
                </anchor>
              </controlPr>
            </control>
          </mc:Choice>
        </mc:AlternateContent>
        <mc:AlternateContent xmlns:mc="http://schemas.openxmlformats.org/markup-compatibility/2006">
          <mc:Choice Requires="x14">
            <control shapeId="35866" r:id="rId18" name="Check Box 2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5867" r:id="rId19" name="Check Box 27">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5868" r:id="rId20" name="Check Box 28">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5869" r:id="rId21" name="Check Box 29">
              <controlPr defaultSize="0" autoFill="0" autoLine="0" autoPict="0">
                <anchor moveWithCells="1">
                  <from>
                    <xdr:col>12</xdr:col>
                    <xdr:colOff>19050</xdr:colOff>
                    <xdr:row>41</xdr:row>
                    <xdr:rowOff>142875</xdr:rowOff>
                  </from>
                  <to>
                    <xdr:col>13</xdr:col>
                    <xdr:colOff>9525</xdr:colOff>
                    <xdr:row>43</xdr:row>
                    <xdr:rowOff>38100</xdr:rowOff>
                  </to>
                </anchor>
              </controlPr>
            </control>
          </mc:Choice>
        </mc:AlternateContent>
        <mc:AlternateContent xmlns:mc="http://schemas.openxmlformats.org/markup-compatibility/2006">
          <mc:Choice Requires="x14">
            <control shapeId="35870" r:id="rId22" name="Check Box 30">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5871" r:id="rId23" name="Check Box 31">
              <controlPr defaultSize="0" autoFill="0" autoLine="0" autoPict="0">
                <anchor moveWithCells="1">
                  <from>
                    <xdr:col>15</xdr:col>
                    <xdr:colOff>9525</xdr:colOff>
                    <xdr:row>41</xdr:row>
                    <xdr:rowOff>142875</xdr:rowOff>
                  </from>
                  <to>
                    <xdr:col>16</xdr:col>
                    <xdr:colOff>0</xdr:colOff>
                    <xdr:row>43</xdr:row>
                    <xdr:rowOff>38100</xdr:rowOff>
                  </to>
                </anchor>
              </controlPr>
            </control>
          </mc:Choice>
        </mc:AlternateContent>
        <mc:AlternateContent xmlns:mc="http://schemas.openxmlformats.org/markup-compatibility/2006">
          <mc:Choice Requires="x14">
            <control shapeId="35872" r:id="rId24" name="Check Box 32">
              <controlPr defaultSize="0" autoFill="0" autoLine="0" autoPict="0">
                <anchor moveWithCells="1">
                  <from>
                    <xdr:col>12</xdr:col>
                    <xdr:colOff>9525</xdr:colOff>
                    <xdr:row>44</xdr:row>
                    <xdr:rowOff>142875</xdr:rowOff>
                  </from>
                  <to>
                    <xdr:col>13</xdr:col>
                    <xdr:colOff>0</xdr:colOff>
                    <xdr:row>46</xdr:row>
                    <xdr:rowOff>38100</xdr:rowOff>
                  </to>
                </anchor>
              </controlPr>
            </control>
          </mc:Choice>
        </mc:AlternateContent>
        <mc:AlternateContent xmlns:mc="http://schemas.openxmlformats.org/markup-compatibility/2006">
          <mc:Choice Requires="x14">
            <control shapeId="35873" r:id="rId25" name="Check Box 33">
              <controlPr defaultSize="0" autoFill="0" autoLine="0" autoPict="0">
                <anchor moveWithCells="1">
                  <from>
                    <xdr:col>15</xdr:col>
                    <xdr:colOff>19050</xdr:colOff>
                    <xdr:row>49</xdr:row>
                    <xdr:rowOff>133350</xdr:rowOff>
                  </from>
                  <to>
                    <xdr:col>16</xdr:col>
                    <xdr:colOff>9525</xdr:colOff>
                    <xdr:row>51</xdr:row>
                    <xdr:rowOff>28575</xdr:rowOff>
                  </to>
                </anchor>
              </controlPr>
            </control>
          </mc:Choice>
        </mc:AlternateContent>
        <mc:AlternateContent xmlns:mc="http://schemas.openxmlformats.org/markup-compatibility/2006">
          <mc:Choice Requires="x14">
            <control shapeId="35874" r:id="rId26" name="Check Box 34">
              <controlPr defaultSize="0" autoFill="0" autoLine="0" autoPict="0">
                <anchor moveWithCells="1">
                  <from>
                    <xdr:col>15</xdr:col>
                    <xdr:colOff>19050</xdr:colOff>
                    <xdr:row>44</xdr:row>
                    <xdr:rowOff>142875</xdr:rowOff>
                  </from>
                  <to>
                    <xdr:col>16</xdr:col>
                    <xdr:colOff>9525</xdr:colOff>
                    <xdr:row>46</xdr:row>
                    <xdr:rowOff>38100</xdr:rowOff>
                  </to>
                </anchor>
              </controlPr>
            </control>
          </mc:Choice>
        </mc:AlternateContent>
        <mc:AlternateContent xmlns:mc="http://schemas.openxmlformats.org/markup-compatibility/2006">
          <mc:Choice Requires="x14">
            <control shapeId="35875" r:id="rId27" name="Check Box 35">
              <controlPr defaultSize="0" autoFill="0" autoLine="0" autoPict="0">
                <anchor moveWithCells="1">
                  <from>
                    <xdr:col>12</xdr:col>
                    <xdr:colOff>9525</xdr:colOff>
                    <xdr:row>47</xdr:row>
                    <xdr:rowOff>133350</xdr:rowOff>
                  </from>
                  <to>
                    <xdr:col>13</xdr:col>
                    <xdr:colOff>0</xdr:colOff>
                    <xdr:row>49</xdr:row>
                    <xdr:rowOff>28575</xdr:rowOff>
                  </to>
                </anchor>
              </controlPr>
            </control>
          </mc:Choice>
        </mc:AlternateContent>
        <mc:AlternateContent xmlns:mc="http://schemas.openxmlformats.org/markup-compatibility/2006">
          <mc:Choice Requires="x14">
            <control shapeId="35876" r:id="rId28" name="Check Box 36">
              <controlPr defaultSize="0" autoFill="0" autoLine="0" autoPict="0">
                <anchor moveWithCells="1">
                  <from>
                    <xdr:col>15</xdr:col>
                    <xdr:colOff>19050</xdr:colOff>
                    <xdr:row>47</xdr:row>
                    <xdr:rowOff>133350</xdr:rowOff>
                  </from>
                  <to>
                    <xdr:col>16</xdr:col>
                    <xdr:colOff>9525</xdr:colOff>
                    <xdr:row>49</xdr:row>
                    <xdr:rowOff>28575</xdr:rowOff>
                  </to>
                </anchor>
              </controlPr>
            </control>
          </mc:Choice>
        </mc:AlternateContent>
        <mc:AlternateContent xmlns:mc="http://schemas.openxmlformats.org/markup-compatibility/2006">
          <mc:Choice Requires="x14">
            <control shapeId="35877" r:id="rId29" name="Check Box 37">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5878" r:id="rId30" name="Check Box 38">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5879" r:id="rId31" name="Check Box 3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5880" r:id="rId32" name="Check Box 4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5881" r:id="rId33" name="Check Box 4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5882" r:id="rId34" name="Check Box 42">
              <controlPr defaultSize="0" autoFill="0" autoLine="0" autoPict="0">
                <anchor moveWithCells="1">
                  <from>
                    <xdr:col>23</xdr:col>
                    <xdr:colOff>9525</xdr:colOff>
                    <xdr:row>44</xdr:row>
                    <xdr:rowOff>133350</xdr:rowOff>
                  </from>
                  <to>
                    <xdr:col>24</xdr:col>
                    <xdr:colOff>0</xdr:colOff>
                    <xdr:row>46</xdr:row>
                    <xdr:rowOff>28575</xdr:rowOff>
                  </to>
                </anchor>
              </controlPr>
            </control>
          </mc:Choice>
        </mc:AlternateContent>
        <mc:AlternateContent xmlns:mc="http://schemas.openxmlformats.org/markup-compatibility/2006">
          <mc:Choice Requires="x14">
            <control shapeId="35883" r:id="rId35" name="Check Box 43">
              <controlPr defaultSize="0" autoFill="0" autoLine="0" autoPict="0">
                <anchor moveWithCells="1">
                  <from>
                    <xdr:col>23</xdr:col>
                    <xdr:colOff>9525</xdr:colOff>
                    <xdr:row>43</xdr:row>
                    <xdr:rowOff>142875</xdr:rowOff>
                  </from>
                  <to>
                    <xdr:col>24</xdr:col>
                    <xdr:colOff>0</xdr:colOff>
                    <xdr:row>45</xdr:row>
                    <xdr:rowOff>38100</xdr:rowOff>
                  </to>
                </anchor>
              </controlPr>
            </control>
          </mc:Choice>
        </mc:AlternateContent>
        <mc:AlternateContent xmlns:mc="http://schemas.openxmlformats.org/markup-compatibility/2006">
          <mc:Choice Requires="x14">
            <control shapeId="35884" r:id="rId36" name="Check Box 44">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5885" r:id="rId37" name="Check Box 45">
              <controlPr defaultSize="0" autoFill="0" autoLine="0" autoPict="0">
                <anchor moveWithCells="1">
                  <from>
                    <xdr:col>12</xdr:col>
                    <xdr:colOff>9525</xdr:colOff>
                    <xdr:row>49</xdr:row>
                    <xdr:rowOff>133350</xdr:rowOff>
                  </from>
                  <to>
                    <xdr:col>13</xdr:col>
                    <xdr:colOff>0</xdr:colOff>
                    <xdr:row>51</xdr:row>
                    <xdr:rowOff>28575</xdr:rowOff>
                  </to>
                </anchor>
              </controlPr>
            </control>
          </mc:Choice>
        </mc:AlternateContent>
        <mc:AlternateContent xmlns:mc="http://schemas.openxmlformats.org/markup-compatibility/2006">
          <mc:Choice Requires="x14">
            <control shapeId="35886" r:id="rId38" name="Check Box 46">
              <controlPr defaultSize="0" autoFill="0" autoLine="0" autoPict="0">
                <anchor moveWithCells="1">
                  <from>
                    <xdr:col>12</xdr:col>
                    <xdr:colOff>9525</xdr:colOff>
                    <xdr:row>51</xdr:row>
                    <xdr:rowOff>133350</xdr:rowOff>
                  </from>
                  <to>
                    <xdr:col>13</xdr:col>
                    <xdr:colOff>0</xdr:colOff>
                    <xdr:row>53</xdr:row>
                    <xdr:rowOff>28575</xdr:rowOff>
                  </to>
                </anchor>
              </controlPr>
            </control>
          </mc:Choice>
        </mc:AlternateContent>
        <mc:AlternateContent xmlns:mc="http://schemas.openxmlformats.org/markup-compatibility/2006">
          <mc:Choice Requires="x14">
            <control shapeId="35887" r:id="rId39" name="Check Box 47">
              <controlPr defaultSize="0" autoFill="0" autoLine="0" autoPict="0">
                <anchor moveWithCells="1">
                  <from>
                    <xdr:col>15</xdr:col>
                    <xdr:colOff>9525</xdr:colOff>
                    <xdr:row>51</xdr:row>
                    <xdr:rowOff>133350</xdr:rowOff>
                  </from>
                  <to>
                    <xdr:col>16</xdr:col>
                    <xdr:colOff>0</xdr:colOff>
                    <xdr:row>53</xdr:row>
                    <xdr:rowOff>28575</xdr:rowOff>
                  </to>
                </anchor>
              </controlPr>
            </control>
          </mc:Choice>
        </mc:AlternateContent>
        <mc:AlternateContent xmlns:mc="http://schemas.openxmlformats.org/markup-compatibility/2006">
          <mc:Choice Requires="x14">
            <control shapeId="35888" r:id="rId40" name="Check Box 4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5889" r:id="rId41" name="Check Box 49">
              <controlPr defaultSize="0" autoFill="0" autoLine="0" autoPict="0">
                <anchor moveWithCells="1">
                  <from>
                    <xdr:col>12</xdr:col>
                    <xdr:colOff>9525</xdr:colOff>
                    <xdr:row>56</xdr:row>
                    <xdr:rowOff>142875</xdr:rowOff>
                  </from>
                  <to>
                    <xdr:col>13</xdr:col>
                    <xdr:colOff>0</xdr:colOff>
                    <xdr:row>58</xdr:row>
                    <xdr:rowOff>38100</xdr:rowOff>
                  </to>
                </anchor>
              </controlPr>
            </control>
          </mc:Choice>
        </mc:AlternateContent>
        <mc:AlternateContent xmlns:mc="http://schemas.openxmlformats.org/markup-compatibility/2006">
          <mc:Choice Requires="x14">
            <control shapeId="35890" r:id="rId42" name="Check Box 50">
              <controlPr defaultSize="0" autoFill="0" autoLine="0" autoPict="0">
                <anchor moveWithCells="1">
                  <from>
                    <xdr:col>15</xdr:col>
                    <xdr:colOff>19050</xdr:colOff>
                    <xdr:row>56</xdr:row>
                    <xdr:rowOff>142875</xdr:rowOff>
                  </from>
                  <to>
                    <xdr:col>16</xdr:col>
                    <xdr:colOff>9525</xdr:colOff>
                    <xdr:row>58</xdr:row>
                    <xdr:rowOff>38100</xdr:rowOff>
                  </to>
                </anchor>
              </controlPr>
            </control>
          </mc:Choice>
        </mc:AlternateContent>
        <mc:AlternateContent xmlns:mc="http://schemas.openxmlformats.org/markup-compatibility/2006">
          <mc:Choice Requires="x14">
            <control shapeId="35891" r:id="rId43" name="Check Box 51">
              <controlPr defaultSize="0" autoFill="0" autoLine="0" autoPict="0">
                <anchor moveWithCells="1">
                  <from>
                    <xdr:col>23</xdr:col>
                    <xdr:colOff>19050</xdr:colOff>
                    <xdr:row>60</xdr:row>
                    <xdr:rowOff>142875</xdr:rowOff>
                  </from>
                  <to>
                    <xdr:col>24</xdr:col>
                    <xdr:colOff>9525</xdr:colOff>
                    <xdr:row>63</xdr:row>
                    <xdr:rowOff>38100</xdr:rowOff>
                  </to>
                </anchor>
              </controlPr>
            </control>
          </mc:Choice>
        </mc:AlternateContent>
        <mc:AlternateContent xmlns:mc="http://schemas.openxmlformats.org/markup-compatibility/2006">
          <mc:Choice Requires="x14">
            <control shapeId="35892" r:id="rId44" name="Check Box 52">
              <controlPr defaultSize="0" autoFill="0" autoLine="0" autoPict="0">
                <anchor moveWithCells="1">
                  <from>
                    <xdr:col>25</xdr:col>
                    <xdr:colOff>9525</xdr:colOff>
                    <xdr:row>60</xdr:row>
                    <xdr:rowOff>142875</xdr:rowOff>
                  </from>
                  <to>
                    <xdr:col>26</xdr:col>
                    <xdr:colOff>0</xdr:colOff>
                    <xdr:row>63</xdr:row>
                    <xdr:rowOff>38100</xdr:rowOff>
                  </to>
                </anchor>
              </controlPr>
            </control>
          </mc:Choice>
        </mc:AlternateContent>
        <mc:AlternateContent xmlns:mc="http://schemas.openxmlformats.org/markup-compatibility/2006">
          <mc:Choice Requires="x14">
            <control shapeId="35893" r:id="rId45" name="Check Box 53">
              <controlPr defaultSize="0" autoFill="0" autoLine="0" autoPict="0">
                <anchor moveWithCells="1">
                  <from>
                    <xdr:col>27</xdr:col>
                    <xdr:colOff>9525</xdr:colOff>
                    <xdr:row>60</xdr:row>
                    <xdr:rowOff>142875</xdr:rowOff>
                  </from>
                  <to>
                    <xdr:col>28</xdr:col>
                    <xdr:colOff>0</xdr:colOff>
                    <xdr:row>63</xdr:row>
                    <xdr:rowOff>38100</xdr:rowOff>
                  </to>
                </anchor>
              </controlPr>
            </control>
          </mc:Choice>
        </mc:AlternateContent>
        <mc:AlternateContent xmlns:mc="http://schemas.openxmlformats.org/markup-compatibility/2006">
          <mc:Choice Requires="x14">
            <control shapeId="35894" r:id="rId46" name="Check Box 54">
              <controlPr defaultSize="0" autoFill="0" autoLine="0" autoPict="0">
                <anchor moveWithCells="1">
                  <from>
                    <xdr:col>31</xdr:col>
                    <xdr:colOff>9525</xdr:colOff>
                    <xdr:row>60</xdr:row>
                    <xdr:rowOff>142875</xdr:rowOff>
                  </from>
                  <to>
                    <xdr:col>32</xdr:col>
                    <xdr:colOff>0</xdr:colOff>
                    <xdr:row>63</xdr:row>
                    <xdr:rowOff>38100</xdr:rowOff>
                  </to>
                </anchor>
              </controlPr>
            </control>
          </mc:Choice>
        </mc:AlternateContent>
        <mc:AlternateContent xmlns:mc="http://schemas.openxmlformats.org/markup-compatibility/2006">
          <mc:Choice Requires="x14">
            <control shapeId="35895" r:id="rId47" name="Check Box 55">
              <controlPr defaultSize="0" autoFill="0" autoLine="0" autoPict="0">
                <anchor moveWithCells="1">
                  <from>
                    <xdr:col>29</xdr:col>
                    <xdr:colOff>19050</xdr:colOff>
                    <xdr:row>60</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5896" r:id="rId48" name="Check Box 56">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5897" r:id="rId49" name="Check Box 57">
              <controlPr defaultSize="0" autoFill="0" autoLine="0" autoPict="0">
                <anchor moveWithCells="1">
                  <from>
                    <xdr:col>25</xdr:col>
                    <xdr:colOff>9525</xdr:colOff>
                    <xdr:row>63</xdr:row>
                    <xdr:rowOff>142875</xdr:rowOff>
                  </from>
                  <to>
                    <xdr:col>26</xdr:col>
                    <xdr:colOff>0</xdr:colOff>
                    <xdr:row>65</xdr:row>
                    <xdr:rowOff>38100</xdr:rowOff>
                  </to>
                </anchor>
              </controlPr>
            </control>
          </mc:Choice>
        </mc:AlternateContent>
        <mc:AlternateContent xmlns:mc="http://schemas.openxmlformats.org/markup-compatibility/2006">
          <mc:Choice Requires="x14">
            <control shapeId="35898" r:id="rId50" name="Check Box 58">
              <controlPr defaultSize="0" autoFill="0" autoLine="0" autoPict="0">
                <anchor moveWithCells="1">
                  <from>
                    <xdr:col>27</xdr:col>
                    <xdr:colOff>9525</xdr:colOff>
                    <xdr:row>63</xdr:row>
                    <xdr:rowOff>142875</xdr:rowOff>
                  </from>
                  <to>
                    <xdr:col>28</xdr:col>
                    <xdr:colOff>0</xdr:colOff>
                    <xdr:row>65</xdr:row>
                    <xdr:rowOff>38100</xdr:rowOff>
                  </to>
                </anchor>
              </controlPr>
            </control>
          </mc:Choice>
        </mc:AlternateContent>
        <mc:AlternateContent xmlns:mc="http://schemas.openxmlformats.org/markup-compatibility/2006">
          <mc:Choice Requires="x14">
            <control shapeId="35899" r:id="rId51" name="Check Box 59">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5900" r:id="rId52" name="Check Box 60">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5901" r:id="rId53" name="Check Box 61">
              <controlPr defaultSize="0" autoFill="0" autoLine="0" autoPict="0">
                <anchor moveWithCells="1">
                  <from>
                    <xdr:col>25</xdr:col>
                    <xdr:colOff>9525</xdr:colOff>
                    <xdr:row>65</xdr:row>
                    <xdr:rowOff>142875</xdr:rowOff>
                  </from>
                  <to>
                    <xdr:col>26</xdr:col>
                    <xdr:colOff>0</xdr:colOff>
                    <xdr:row>67</xdr:row>
                    <xdr:rowOff>38100</xdr:rowOff>
                  </to>
                </anchor>
              </controlPr>
            </control>
          </mc:Choice>
        </mc:AlternateContent>
        <mc:AlternateContent xmlns:mc="http://schemas.openxmlformats.org/markup-compatibility/2006">
          <mc:Choice Requires="x14">
            <control shapeId="35902" r:id="rId54" name="Check Box 62">
              <controlPr defaultSize="0" autoFill="0" autoLine="0" autoPict="0">
                <anchor moveWithCells="1">
                  <from>
                    <xdr:col>31</xdr:col>
                    <xdr:colOff>0</xdr:colOff>
                    <xdr:row>65</xdr:row>
                    <xdr:rowOff>142875</xdr:rowOff>
                  </from>
                  <to>
                    <xdr:col>31</xdr:col>
                    <xdr:colOff>219075</xdr:colOff>
                    <xdr:row>67</xdr:row>
                    <xdr:rowOff>38100</xdr:rowOff>
                  </to>
                </anchor>
              </controlPr>
            </control>
          </mc:Choice>
        </mc:AlternateContent>
        <mc:AlternateContent xmlns:mc="http://schemas.openxmlformats.org/markup-compatibility/2006">
          <mc:Choice Requires="x14">
            <control shapeId="35903" r:id="rId55" name="Check Box 63">
              <controlPr defaultSize="0" autoFill="0" autoLine="0" autoPict="0">
                <anchor moveWithCells="1">
                  <from>
                    <xdr:col>27</xdr:col>
                    <xdr:colOff>19050</xdr:colOff>
                    <xdr:row>65</xdr:row>
                    <xdr:rowOff>142875</xdr:rowOff>
                  </from>
                  <to>
                    <xdr:col>28</xdr:col>
                    <xdr:colOff>9525</xdr:colOff>
                    <xdr:row>67</xdr:row>
                    <xdr:rowOff>38100</xdr:rowOff>
                  </to>
                </anchor>
              </controlPr>
            </control>
          </mc:Choice>
        </mc:AlternateContent>
        <mc:AlternateContent xmlns:mc="http://schemas.openxmlformats.org/markup-compatibility/2006">
          <mc:Choice Requires="x14">
            <control shapeId="35904" r:id="rId56" name="Check Box 64">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5905" r:id="rId57" name="Check Box 65">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5906" r:id="rId58" name="Check Box 66">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5907" r:id="rId59" name="Check Box 67">
              <controlPr defaultSize="0" autoFill="0" autoLine="0" autoPict="0">
                <anchor moveWithCells="1">
                  <from>
                    <xdr:col>31</xdr:col>
                    <xdr:colOff>9525</xdr:colOff>
                    <xdr:row>63</xdr:row>
                    <xdr:rowOff>142875</xdr:rowOff>
                  </from>
                  <to>
                    <xdr:col>32</xdr:col>
                    <xdr:colOff>0</xdr:colOff>
                    <xdr:row>65</xdr:row>
                    <xdr:rowOff>38100</xdr:rowOff>
                  </to>
                </anchor>
              </controlPr>
            </control>
          </mc:Choice>
        </mc:AlternateContent>
        <mc:AlternateContent xmlns:mc="http://schemas.openxmlformats.org/markup-compatibility/2006">
          <mc:Choice Requires="x14">
            <control shapeId="35909" r:id="rId60" name="Check Box 69">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5910" r:id="rId61" name="Check Box 70">
              <controlPr defaultSize="0" autoFill="0" autoLine="0" autoPict="0">
                <anchor moveWithCells="1">
                  <from>
                    <xdr:col>14</xdr:col>
                    <xdr:colOff>19050</xdr:colOff>
                    <xdr:row>28</xdr:row>
                    <xdr:rowOff>133350</xdr:rowOff>
                  </from>
                  <to>
                    <xdr:col>15</xdr:col>
                    <xdr:colOff>9525</xdr:colOff>
                    <xdr:row>30</xdr:row>
                    <xdr:rowOff>28575</xdr:rowOff>
                  </to>
                </anchor>
              </controlPr>
            </control>
          </mc:Choice>
        </mc:AlternateContent>
        <mc:AlternateContent xmlns:mc="http://schemas.openxmlformats.org/markup-compatibility/2006">
          <mc:Choice Requires="x14">
            <control shapeId="35911" r:id="rId62" name="Check Box 71">
              <controlPr defaultSize="0" autoFill="0" autoLine="0" autoPict="0">
                <anchor moveWithCells="1">
                  <from>
                    <xdr:col>14</xdr:col>
                    <xdr:colOff>19050</xdr:colOff>
                    <xdr:row>30</xdr:row>
                    <xdr:rowOff>142875</xdr:rowOff>
                  </from>
                  <to>
                    <xdr:col>15</xdr:col>
                    <xdr:colOff>9525</xdr:colOff>
                    <xdr:row>32</xdr:row>
                    <xdr:rowOff>38100</xdr:rowOff>
                  </to>
                </anchor>
              </controlPr>
            </control>
          </mc:Choice>
        </mc:AlternateContent>
        <mc:AlternateContent xmlns:mc="http://schemas.openxmlformats.org/markup-compatibility/2006">
          <mc:Choice Requires="x14">
            <control shapeId="35913" r:id="rId63" name="Check Box 73">
              <controlPr defaultSize="0" autoFill="0" autoLine="0" autoPict="0">
                <anchor moveWithCells="1">
                  <from>
                    <xdr:col>23</xdr:col>
                    <xdr:colOff>19050</xdr:colOff>
                    <xdr:row>28</xdr:row>
                    <xdr:rowOff>152400</xdr:rowOff>
                  </from>
                  <to>
                    <xdr:col>24</xdr:col>
                    <xdr:colOff>9525</xdr:colOff>
                    <xdr:row>30</xdr:row>
                    <xdr:rowOff>47625</xdr:rowOff>
                  </to>
                </anchor>
              </controlPr>
            </control>
          </mc:Choice>
        </mc:AlternateContent>
        <mc:AlternateContent xmlns:mc="http://schemas.openxmlformats.org/markup-compatibility/2006">
          <mc:Choice Requires="x14">
            <control shapeId="35914" r:id="rId64" name="Check Box 74">
              <controlPr defaultSize="0" autoFill="0" autoLine="0" autoPict="0">
                <anchor moveWithCells="1">
                  <from>
                    <xdr:col>27</xdr:col>
                    <xdr:colOff>19050</xdr:colOff>
                    <xdr:row>28</xdr:row>
                    <xdr:rowOff>152400</xdr:rowOff>
                  </from>
                  <to>
                    <xdr:col>28</xdr:col>
                    <xdr:colOff>9525</xdr:colOff>
                    <xdr:row>30</xdr:row>
                    <xdr:rowOff>47625</xdr:rowOff>
                  </to>
                </anchor>
              </controlPr>
            </control>
          </mc:Choice>
        </mc:AlternateContent>
        <mc:AlternateContent xmlns:mc="http://schemas.openxmlformats.org/markup-compatibility/2006">
          <mc:Choice Requires="x14">
            <control shapeId="35915" r:id="rId65" name="Check Box 75">
              <controlPr defaultSize="0" autoFill="0" autoLine="0" autoPict="0">
                <anchor moveWithCells="1">
                  <from>
                    <xdr:col>23</xdr:col>
                    <xdr:colOff>19050</xdr:colOff>
                    <xdr:row>31</xdr:row>
                    <xdr:rowOff>142875</xdr:rowOff>
                  </from>
                  <to>
                    <xdr:col>24</xdr:col>
                    <xdr:colOff>9525</xdr:colOff>
                    <xdr:row>33</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27</xdr:col>
                    <xdr:colOff>9525</xdr:colOff>
                    <xdr:row>31</xdr:row>
                    <xdr:rowOff>152400</xdr:rowOff>
                  </from>
                  <to>
                    <xdr:col>28</xdr:col>
                    <xdr:colOff>0</xdr:colOff>
                    <xdr:row>33</xdr:row>
                    <xdr:rowOff>47625</xdr:rowOff>
                  </to>
                </anchor>
              </controlPr>
            </control>
          </mc:Choice>
        </mc:AlternateContent>
        <mc:AlternateContent xmlns:mc="http://schemas.openxmlformats.org/markup-compatibility/2006">
          <mc:Choice Requires="x14">
            <control shapeId="35917" r:id="rId67" name="Check Box 77">
              <controlPr defaultSize="0" autoFill="0" autoLine="0" autoPict="0">
                <anchor moveWithCells="1">
                  <from>
                    <xdr:col>23</xdr:col>
                    <xdr:colOff>19050</xdr:colOff>
                    <xdr:row>32</xdr:row>
                    <xdr:rowOff>133350</xdr:rowOff>
                  </from>
                  <to>
                    <xdr:col>24</xdr:col>
                    <xdr:colOff>9525</xdr:colOff>
                    <xdr:row>34</xdr:row>
                    <xdr:rowOff>28575</xdr:rowOff>
                  </to>
                </anchor>
              </controlPr>
            </control>
          </mc:Choice>
        </mc:AlternateContent>
        <mc:AlternateContent xmlns:mc="http://schemas.openxmlformats.org/markup-compatibility/2006">
          <mc:Choice Requires="x14">
            <control shapeId="35924" r:id="rId68" name="Check Box 84">
              <controlPr defaultSize="0" autoFill="0" autoLine="0" autoPict="0">
                <anchor moveWithCells="1">
                  <from>
                    <xdr:col>26</xdr:col>
                    <xdr:colOff>9525</xdr:colOff>
                    <xdr:row>12</xdr:row>
                    <xdr:rowOff>133350</xdr:rowOff>
                  </from>
                  <to>
                    <xdr:col>26</xdr:col>
                    <xdr:colOff>200025</xdr:colOff>
                    <xdr:row>14</xdr:row>
                    <xdr:rowOff>57150</xdr:rowOff>
                  </to>
                </anchor>
              </controlPr>
            </control>
          </mc:Choice>
        </mc:AlternateContent>
        <mc:AlternateContent xmlns:mc="http://schemas.openxmlformats.org/markup-compatibility/2006">
          <mc:Choice Requires="x14">
            <control shapeId="35925" r:id="rId69" name="Check Box 85">
              <controlPr defaultSize="0" autoFill="0" autoLine="0" autoPict="0">
                <anchor moveWithCells="1">
                  <from>
                    <xdr:col>17</xdr:col>
                    <xdr:colOff>9525</xdr:colOff>
                    <xdr:row>13</xdr:row>
                    <xdr:rowOff>123825</xdr:rowOff>
                  </from>
                  <to>
                    <xdr:col>18</xdr:col>
                    <xdr:colOff>19050</xdr:colOff>
                    <xdr:row>15</xdr:row>
                    <xdr:rowOff>38100</xdr:rowOff>
                  </to>
                </anchor>
              </controlPr>
            </control>
          </mc:Choice>
        </mc:AlternateContent>
        <mc:AlternateContent xmlns:mc="http://schemas.openxmlformats.org/markup-compatibility/2006">
          <mc:Choice Requires="x14">
            <control shapeId="35926" r:id="rId70" name="Check Box 86">
              <controlPr defaultSize="0" autoFill="0" autoLine="0" autoPict="0">
                <anchor moveWithCells="1">
                  <from>
                    <xdr:col>21</xdr:col>
                    <xdr:colOff>9525</xdr:colOff>
                    <xdr:row>12</xdr:row>
                    <xdr:rowOff>133350</xdr:rowOff>
                  </from>
                  <to>
                    <xdr:col>22</xdr:col>
                    <xdr:colOff>28575</xdr:colOff>
                    <xdr:row>14</xdr:row>
                    <xdr:rowOff>47625</xdr:rowOff>
                  </to>
                </anchor>
              </controlPr>
            </control>
          </mc:Choice>
        </mc:AlternateContent>
        <mc:AlternateContent xmlns:mc="http://schemas.openxmlformats.org/markup-compatibility/2006">
          <mc:Choice Requires="x14">
            <control shapeId="35927" r:id="rId71" name="Check Box 87">
              <controlPr defaultSize="0" autoFill="0" autoLine="0" autoPict="0">
                <anchor moveWithCells="1">
                  <from>
                    <xdr:col>21</xdr:col>
                    <xdr:colOff>9525</xdr:colOff>
                    <xdr:row>13</xdr:row>
                    <xdr:rowOff>104775</xdr:rowOff>
                  </from>
                  <to>
                    <xdr:col>22</xdr:col>
                    <xdr:colOff>57150</xdr:colOff>
                    <xdr:row>15</xdr:row>
                    <xdr:rowOff>38100</xdr:rowOff>
                  </to>
                </anchor>
              </controlPr>
            </control>
          </mc:Choice>
        </mc:AlternateContent>
        <mc:AlternateContent xmlns:mc="http://schemas.openxmlformats.org/markup-compatibility/2006">
          <mc:Choice Requires="x14">
            <control shapeId="35928" r:id="rId72" name="Check Box 88">
              <controlPr defaultSize="0" autoFill="0" autoLine="0" autoPict="0">
                <anchor moveWithCells="1">
                  <from>
                    <xdr:col>17</xdr:col>
                    <xdr:colOff>9525</xdr:colOff>
                    <xdr:row>12</xdr:row>
                    <xdr:rowOff>133350</xdr:rowOff>
                  </from>
                  <to>
                    <xdr:col>18</xdr:col>
                    <xdr:colOff>57150</xdr:colOff>
                    <xdr:row>14</xdr:row>
                    <xdr:rowOff>47625</xdr:rowOff>
                  </to>
                </anchor>
              </controlPr>
            </control>
          </mc:Choice>
        </mc:AlternateContent>
        <mc:AlternateContent xmlns:mc="http://schemas.openxmlformats.org/markup-compatibility/2006">
          <mc:Choice Requires="x14">
            <control shapeId="35930" r:id="rId73" name="Check Box 90">
              <controlPr defaultSize="0" autoFill="0" autoLine="0" autoPict="0">
                <anchor moveWithCells="1">
                  <from>
                    <xdr:col>3</xdr:col>
                    <xdr:colOff>0</xdr:colOff>
                    <xdr:row>55</xdr:row>
                    <xdr:rowOff>142875</xdr:rowOff>
                  </from>
                  <to>
                    <xdr:col>3</xdr:col>
                    <xdr:colOff>219075</xdr:colOff>
                    <xdr:row>57</xdr:row>
                    <xdr:rowOff>38100</xdr:rowOff>
                  </to>
                </anchor>
              </controlPr>
            </control>
          </mc:Choice>
        </mc:AlternateContent>
        <mc:AlternateContent xmlns:mc="http://schemas.openxmlformats.org/markup-compatibility/2006">
          <mc:Choice Requires="x14">
            <control shapeId="35931" r:id="rId74" name="Check Box 91">
              <controlPr defaultSize="0" autoFill="0" autoLine="0" autoPict="0">
                <anchor moveWithCells="1">
                  <from>
                    <xdr:col>0</xdr:col>
                    <xdr:colOff>28575</xdr:colOff>
                    <xdr:row>3</xdr:row>
                    <xdr:rowOff>142875</xdr:rowOff>
                  </from>
                  <to>
                    <xdr:col>0</xdr:col>
                    <xdr:colOff>266700</xdr:colOff>
                    <xdr:row>10</xdr:row>
                    <xdr:rowOff>28575</xdr:rowOff>
                  </to>
                </anchor>
              </controlPr>
            </control>
          </mc:Choice>
        </mc:AlternateContent>
        <mc:AlternateContent xmlns:mc="http://schemas.openxmlformats.org/markup-compatibility/2006">
          <mc:Choice Requires="x14">
            <control shapeId="35932" r:id="rId75" name="Check Box 92">
              <controlPr defaultSize="0" autoFill="0" autoLine="0" autoPict="0">
                <anchor moveWithCells="1">
                  <from>
                    <xdr:col>0</xdr:col>
                    <xdr:colOff>28575</xdr:colOff>
                    <xdr:row>10</xdr:row>
                    <xdr:rowOff>152400</xdr:rowOff>
                  </from>
                  <to>
                    <xdr:col>0</xdr:col>
                    <xdr:colOff>266700</xdr:colOff>
                    <xdr:row>12</xdr:row>
                    <xdr:rowOff>28575</xdr:rowOff>
                  </to>
                </anchor>
              </controlPr>
            </control>
          </mc:Choice>
        </mc:AlternateContent>
        <mc:AlternateContent xmlns:mc="http://schemas.openxmlformats.org/markup-compatibility/2006">
          <mc:Choice Requires="x14">
            <control shapeId="35933" r:id="rId76" name="Check Box 93">
              <controlPr defaultSize="0" autoFill="0" autoLine="0" autoPict="0">
                <anchor moveWithCells="1">
                  <from>
                    <xdr:col>0</xdr:col>
                    <xdr:colOff>28575</xdr:colOff>
                    <xdr:row>12</xdr:row>
                    <xdr:rowOff>142875</xdr:rowOff>
                  </from>
                  <to>
                    <xdr:col>0</xdr:col>
                    <xdr:colOff>266700</xdr:colOff>
                    <xdr:row>14</xdr:row>
                    <xdr:rowOff>19050</xdr:rowOff>
                  </to>
                </anchor>
              </controlPr>
            </control>
          </mc:Choice>
        </mc:AlternateContent>
        <mc:AlternateContent xmlns:mc="http://schemas.openxmlformats.org/markup-compatibility/2006">
          <mc:Choice Requires="x14">
            <control shapeId="35934" r:id="rId77" name="Check Box 94">
              <controlPr defaultSize="0" autoFill="0" autoLine="0" autoPict="0">
                <anchor moveWithCells="1">
                  <from>
                    <xdr:col>0</xdr:col>
                    <xdr:colOff>28575</xdr:colOff>
                    <xdr:row>17</xdr:row>
                    <xdr:rowOff>142875</xdr:rowOff>
                  </from>
                  <to>
                    <xdr:col>0</xdr:col>
                    <xdr:colOff>266700</xdr:colOff>
                    <xdr:row>19</xdr:row>
                    <xdr:rowOff>19050</xdr:rowOff>
                  </to>
                </anchor>
              </controlPr>
            </control>
          </mc:Choice>
        </mc:AlternateContent>
        <mc:AlternateContent xmlns:mc="http://schemas.openxmlformats.org/markup-compatibility/2006">
          <mc:Choice Requires="x14">
            <control shapeId="35935" r:id="rId78" name="Check Box 95">
              <controlPr defaultSize="0" autoFill="0" autoLine="0" autoPict="0">
                <anchor moveWithCells="1">
                  <from>
                    <xdr:col>0</xdr:col>
                    <xdr:colOff>28575</xdr:colOff>
                    <xdr:row>19</xdr:row>
                    <xdr:rowOff>142875</xdr:rowOff>
                  </from>
                  <to>
                    <xdr:col>0</xdr:col>
                    <xdr:colOff>266700</xdr:colOff>
                    <xdr:row>21</xdr:row>
                    <xdr:rowOff>19050</xdr:rowOff>
                  </to>
                </anchor>
              </controlPr>
            </control>
          </mc:Choice>
        </mc:AlternateContent>
        <mc:AlternateContent xmlns:mc="http://schemas.openxmlformats.org/markup-compatibility/2006">
          <mc:Choice Requires="x14">
            <control shapeId="35936" r:id="rId79" name="Check Box 96">
              <controlPr defaultSize="0" autoFill="0" autoLine="0" autoPict="0">
                <anchor moveWithCells="1">
                  <from>
                    <xdr:col>0</xdr:col>
                    <xdr:colOff>28575</xdr:colOff>
                    <xdr:row>23</xdr:row>
                    <xdr:rowOff>152400</xdr:rowOff>
                  </from>
                  <to>
                    <xdr:col>0</xdr:col>
                    <xdr:colOff>266700</xdr:colOff>
                    <xdr:row>25</xdr:row>
                    <xdr:rowOff>28575</xdr:rowOff>
                  </to>
                </anchor>
              </controlPr>
            </control>
          </mc:Choice>
        </mc:AlternateContent>
        <mc:AlternateContent xmlns:mc="http://schemas.openxmlformats.org/markup-compatibility/2006">
          <mc:Choice Requires="x14">
            <control shapeId="35937" r:id="rId80" name="Check Box 97">
              <controlPr defaultSize="0" autoFill="0" autoLine="0" autoPict="0">
                <anchor moveWithCells="1">
                  <from>
                    <xdr:col>0</xdr:col>
                    <xdr:colOff>28575</xdr:colOff>
                    <xdr:row>25</xdr:row>
                    <xdr:rowOff>152400</xdr:rowOff>
                  </from>
                  <to>
                    <xdr:col>0</xdr:col>
                    <xdr:colOff>266700</xdr:colOff>
                    <xdr:row>27</xdr:row>
                    <xdr:rowOff>28575</xdr:rowOff>
                  </to>
                </anchor>
              </controlPr>
            </control>
          </mc:Choice>
        </mc:AlternateContent>
        <mc:AlternateContent xmlns:mc="http://schemas.openxmlformats.org/markup-compatibility/2006">
          <mc:Choice Requires="x14">
            <control shapeId="35938" r:id="rId81" name="Check Box 98">
              <controlPr defaultSize="0" autoFill="0" autoLine="0" autoPict="0">
                <anchor moveWithCells="1">
                  <from>
                    <xdr:col>0</xdr:col>
                    <xdr:colOff>28575</xdr:colOff>
                    <xdr:row>27</xdr:row>
                    <xdr:rowOff>152400</xdr:rowOff>
                  </from>
                  <to>
                    <xdr:col>0</xdr:col>
                    <xdr:colOff>266700</xdr:colOff>
                    <xdr:row>29</xdr:row>
                    <xdr:rowOff>28575</xdr:rowOff>
                  </to>
                </anchor>
              </controlPr>
            </control>
          </mc:Choice>
        </mc:AlternateContent>
        <mc:AlternateContent xmlns:mc="http://schemas.openxmlformats.org/markup-compatibility/2006">
          <mc:Choice Requires="x14">
            <control shapeId="35939" r:id="rId82" name="Check Box 99">
              <controlPr defaultSize="0" autoFill="0" autoLine="0" autoPict="0">
                <anchor moveWithCells="1">
                  <from>
                    <xdr:col>0</xdr:col>
                    <xdr:colOff>28575</xdr:colOff>
                    <xdr:row>36</xdr:row>
                    <xdr:rowOff>114300</xdr:rowOff>
                  </from>
                  <to>
                    <xdr:col>0</xdr:col>
                    <xdr:colOff>266700</xdr:colOff>
                    <xdr:row>37</xdr:row>
                    <xdr:rowOff>152400</xdr:rowOff>
                  </to>
                </anchor>
              </controlPr>
            </control>
          </mc:Choice>
        </mc:AlternateContent>
        <mc:AlternateContent xmlns:mc="http://schemas.openxmlformats.org/markup-compatibility/2006">
          <mc:Choice Requires="x14">
            <control shapeId="35940" r:id="rId83" name="Check Box 100">
              <controlPr defaultSize="0" autoFill="0" autoLine="0" autoPict="0">
                <anchor moveWithCells="1">
                  <from>
                    <xdr:col>0</xdr:col>
                    <xdr:colOff>28575</xdr:colOff>
                    <xdr:row>39</xdr:row>
                    <xdr:rowOff>142875</xdr:rowOff>
                  </from>
                  <to>
                    <xdr:col>0</xdr:col>
                    <xdr:colOff>266700</xdr:colOff>
                    <xdr:row>42</xdr:row>
                    <xdr:rowOff>19050</xdr:rowOff>
                  </to>
                </anchor>
              </controlPr>
            </control>
          </mc:Choice>
        </mc:AlternateContent>
        <mc:AlternateContent xmlns:mc="http://schemas.openxmlformats.org/markup-compatibility/2006">
          <mc:Choice Requires="x14">
            <control shapeId="35941" r:id="rId84" name="Check Box 101">
              <controlPr defaultSize="0" autoFill="0" autoLine="0" autoPict="0">
                <anchor moveWithCells="1">
                  <from>
                    <xdr:col>0</xdr:col>
                    <xdr:colOff>28575</xdr:colOff>
                    <xdr:row>43</xdr:row>
                    <xdr:rowOff>152400</xdr:rowOff>
                  </from>
                  <to>
                    <xdr:col>0</xdr:col>
                    <xdr:colOff>266700</xdr:colOff>
                    <xdr:row>45</xdr:row>
                    <xdr:rowOff>28575</xdr:rowOff>
                  </to>
                </anchor>
              </controlPr>
            </control>
          </mc:Choice>
        </mc:AlternateContent>
        <mc:AlternateContent xmlns:mc="http://schemas.openxmlformats.org/markup-compatibility/2006">
          <mc:Choice Requires="x14">
            <control shapeId="35942" r:id="rId85" name="Check Box 102">
              <controlPr defaultSize="0" autoFill="0" autoLine="0" autoPict="0">
                <anchor moveWithCells="1">
                  <from>
                    <xdr:col>0</xdr:col>
                    <xdr:colOff>28575</xdr:colOff>
                    <xdr:row>46</xdr:row>
                    <xdr:rowOff>142875</xdr:rowOff>
                  </from>
                  <to>
                    <xdr:col>0</xdr:col>
                    <xdr:colOff>266700</xdr:colOff>
                    <xdr:row>48</xdr:row>
                    <xdr:rowOff>19050</xdr:rowOff>
                  </to>
                </anchor>
              </controlPr>
            </control>
          </mc:Choice>
        </mc:AlternateContent>
        <mc:AlternateContent xmlns:mc="http://schemas.openxmlformats.org/markup-compatibility/2006">
          <mc:Choice Requires="x14">
            <control shapeId="35943" r:id="rId86" name="Check Box 103">
              <controlPr defaultSize="0" autoFill="0" autoLine="0" autoPict="0">
                <anchor moveWithCells="1">
                  <from>
                    <xdr:col>0</xdr:col>
                    <xdr:colOff>28575</xdr:colOff>
                    <xdr:row>48</xdr:row>
                    <xdr:rowOff>142875</xdr:rowOff>
                  </from>
                  <to>
                    <xdr:col>0</xdr:col>
                    <xdr:colOff>266700</xdr:colOff>
                    <xdr:row>50</xdr:row>
                    <xdr:rowOff>19050</xdr:rowOff>
                  </to>
                </anchor>
              </controlPr>
            </control>
          </mc:Choice>
        </mc:AlternateContent>
        <mc:AlternateContent xmlns:mc="http://schemas.openxmlformats.org/markup-compatibility/2006">
          <mc:Choice Requires="x14">
            <control shapeId="35944" r:id="rId87" name="Check Box 104">
              <controlPr defaultSize="0" autoFill="0" autoLine="0" autoPict="0">
                <anchor moveWithCells="1">
                  <from>
                    <xdr:col>0</xdr:col>
                    <xdr:colOff>28575</xdr:colOff>
                    <xdr:row>50</xdr:row>
                    <xdr:rowOff>142875</xdr:rowOff>
                  </from>
                  <to>
                    <xdr:col>0</xdr:col>
                    <xdr:colOff>266700</xdr:colOff>
                    <xdr:row>52</xdr:row>
                    <xdr:rowOff>19050</xdr:rowOff>
                  </to>
                </anchor>
              </controlPr>
            </control>
          </mc:Choice>
        </mc:AlternateContent>
        <mc:AlternateContent xmlns:mc="http://schemas.openxmlformats.org/markup-compatibility/2006">
          <mc:Choice Requires="x14">
            <control shapeId="35945" r:id="rId88" name="Check Box 105">
              <controlPr defaultSize="0" autoFill="0" autoLine="0" autoPict="0">
                <anchor moveWithCells="1">
                  <from>
                    <xdr:col>0</xdr:col>
                    <xdr:colOff>28575</xdr:colOff>
                    <xdr:row>58</xdr:row>
                    <xdr:rowOff>152400</xdr:rowOff>
                  </from>
                  <to>
                    <xdr:col>0</xdr:col>
                    <xdr:colOff>266700</xdr:colOff>
                    <xdr:row>60</xdr:row>
                    <xdr:rowOff>28575</xdr:rowOff>
                  </to>
                </anchor>
              </controlPr>
            </control>
          </mc:Choice>
        </mc:AlternateContent>
        <mc:AlternateContent xmlns:mc="http://schemas.openxmlformats.org/markup-compatibility/2006">
          <mc:Choice Requires="x14">
            <control shapeId="35946" r:id="rId89" name="Check Box 106">
              <controlPr defaultSize="0" autoFill="0" autoLine="0" autoPict="0">
                <anchor moveWithCells="1">
                  <from>
                    <xdr:col>0</xdr:col>
                    <xdr:colOff>28575</xdr:colOff>
                    <xdr:row>52</xdr:row>
                    <xdr:rowOff>152400</xdr:rowOff>
                  </from>
                  <to>
                    <xdr:col>0</xdr:col>
                    <xdr:colOff>266700</xdr:colOff>
                    <xdr:row>54</xdr:row>
                    <xdr:rowOff>28575</xdr:rowOff>
                  </to>
                </anchor>
              </controlPr>
            </control>
          </mc:Choice>
        </mc:AlternateContent>
        <mc:AlternateContent xmlns:mc="http://schemas.openxmlformats.org/markup-compatibility/2006">
          <mc:Choice Requires="x14">
            <control shapeId="35947" r:id="rId90" name="Check Box 107">
              <controlPr defaultSize="0" autoFill="0" autoLine="0" autoPict="0">
                <anchor moveWithCells="1">
                  <from>
                    <xdr:col>0</xdr:col>
                    <xdr:colOff>28575</xdr:colOff>
                    <xdr:row>56</xdr:row>
                    <xdr:rowOff>0</xdr:rowOff>
                  </from>
                  <to>
                    <xdr:col>0</xdr:col>
                    <xdr:colOff>266700</xdr:colOff>
                    <xdr:row>57</xdr:row>
                    <xdr:rowOff>38100</xdr:rowOff>
                  </to>
                </anchor>
              </controlPr>
            </control>
          </mc:Choice>
        </mc:AlternateContent>
        <mc:AlternateContent xmlns:mc="http://schemas.openxmlformats.org/markup-compatibility/2006">
          <mc:Choice Requires="x14">
            <control shapeId="35948" r:id="rId91" name="Check Box 108">
              <controlPr defaultSize="0" autoFill="0" autoLine="0" autoPict="0">
                <anchor moveWithCells="1">
                  <from>
                    <xdr:col>0</xdr:col>
                    <xdr:colOff>28575</xdr:colOff>
                    <xdr:row>60</xdr:row>
                    <xdr:rowOff>152400</xdr:rowOff>
                  </from>
                  <to>
                    <xdr:col>0</xdr:col>
                    <xdr:colOff>266700</xdr:colOff>
                    <xdr:row>63</xdr:row>
                    <xdr:rowOff>28575</xdr:rowOff>
                  </to>
                </anchor>
              </controlPr>
            </control>
          </mc:Choice>
        </mc:AlternateContent>
        <mc:AlternateContent xmlns:mc="http://schemas.openxmlformats.org/markup-compatibility/2006">
          <mc:Choice Requires="x14">
            <control shapeId="35949" r:id="rId92" name="Check Box 109">
              <controlPr defaultSize="0" autoFill="0" autoLine="0" autoPict="0">
                <anchor moveWithCells="1">
                  <from>
                    <xdr:col>0</xdr:col>
                    <xdr:colOff>28575</xdr:colOff>
                    <xdr:row>63</xdr:row>
                    <xdr:rowOff>142875</xdr:rowOff>
                  </from>
                  <to>
                    <xdr:col>0</xdr:col>
                    <xdr:colOff>266700</xdr:colOff>
                    <xdr:row>65</xdr:row>
                    <xdr:rowOff>19050</xdr:rowOff>
                  </to>
                </anchor>
              </controlPr>
            </control>
          </mc:Choice>
        </mc:AlternateContent>
        <mc:AlternateContent xmlns:mc="http://schemas.openxmlformats.org/markup-compatibility/2006">
          <mc:Choice Requires="x14">
            <control shapeId="35950" r:id="rId93" name="Check Box 110">
              <controlPr defaultSize="0" autoFill="0" autoLine="0" autoPict="0">
                <anchor moveWithCells="1">
                  <from>
                    <xdr:col>0</xdr:col>
                    <xdr:colOff>28575</xdr:colOff>
                    <xdr:row>65</xdr:row>
                    <xdr:rowOff>123825</xdr:rowOff>
                  </from>
                  <to>
                    <xdr:col>0</xdr:col>
                    <xdr:colOff>266700</xdr:colOff>
                    <xdr:row>67</xdr:row>
                    <xdr:rowOff>0</xdr:rowOff>
                  </to>
                </anchor>
              </controlPr>
            </control>
          </mc:Choice>
        </mc:AlternateContent>
        <mc:AlternateContent xmlns:mc="http://schemas.openxmlformats.org/markup-compatibility/2006">
          <mc:Choice Requires="x14">
            <control shapeId="35951" r:id="rId94" name="Check Box 111">
              <controlPr defaultSize="0" autoFill="0" autoLine="0" autoPict="0">
                <anchor moveWithCells="1">
                  <from>
                    <xdr:col>0</xdr:col>
                    <xdr:colOff>28575</xdr:colOff>
                    <xdr:row>68</xdr:row>
                    <xdr:rowOff>133350</xdr:rowOff>
                  </from>
                  <to>
                    <xdr:col>0</xdr:col>
                    <xdr:colOff>266700</xdr:colOff>
                    <xdr:row>72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072E835-600A-4659-B3C5-42A278A2EA84}">
            <xm:f>入力フォーム!$A$33=FALSE</xm:f>
            <x14:dxf>
              <fill>
                <patternFill>
                  <bgColor theme="0" tint="-0.499984740745262"/>
                </patternFill>
              </fill>
            </x14:dxf>
          </x14:cfRule>
          <xm:sqref>A1:AG74</xm:sqref>
        </x14:conditionalFormatting>
        <x14:conditionalFormatting xmlns:xm="http://schemas.microsoft.com/office/excel/2006/main">
          <x14:cfRule type="containsText" priority="3" operator="containsText" id="{0FA3C620-59F8-4111-8835-60B309ACD693}">
            <xm:f>NOT(ISERROR(SEARCH(リスト等!$AD$4,AJ1)))</xm:f>
            <xm:f>リスト等!$AD$4</xm:f>
            <x14:dxf>
              <font>
                <b/>
                <i val="0"/>
                <color rgb="FFFF0000"/>
              </font>
            </x14:dxf>
          </x14:cfRule>
          <xm:sqref>AJ1:BG5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911E-C6F2-4A48-B99B-35193A45A2F9}">
  <sheetPr codeName="Sheet5"/>
  <dimension ref="A1:BJ72"/>
  <sheetViews>
    <sheetView view="pageBreakPreview" zoomScaleNormal="100" zoomScaleSheetLayoutView="100" workbookViewId="0">
      <selection activeCell="S22" sqref="S22:T22"/>
    </sheetView>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62" ht="12.95" customHeight="1" thickBot="1">
      <c r="C1" s="1006" t="s">
        <v>908</v>
      </c>
      <c r="D1" s="1006"/>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1007" t="s">
        <v>6</v>
      </c>
      <c r="AG1" s="1007"/>
      <c r="AJ1" s="12"/>
      <c r="AM1" s="12"/>
      <c r="AN1" s="12"/>
      <c r="AO1" s="912" t="str">
        <f>IF(AND(入力フォーム!$A$38=FALSE,入力フォーム!$A$45=FALSE),リスト等!AD3,リスト等!AD4)</f>
        <v>対象外　添付不要</v>
      </c>
      <c r="AP1" s="912"/>
      <c r="AQ1" s="912"/>
      <c r="AR1" s="912"/>
      <c r="AS1" s="912"/>
      <c r="AT1" s="912"/>
      <c r="AU1" s="912"/>
      <c r="AV1" s="912"/>
      <c r="AW1" s="912"/>
      <c r="AX1" s="912"/>
      <c r="AY1" s="912"/>
      <c r="AZ1" s="912"/>
      <c r="BA1" s="912"/>
      <c r="BB1" s="912"/>
      <c r="BC1" s="912"/>
      <c r="BD1" s="912"/>
      <c r="BE1" s="912"/>
      <c r="BF1" s="912"/>
      <c r="BG1" s="912"/>
    </row>
    <row r="2" spans="1:62" ht="12.95" customHeight="1" thickBot="1">
      <c r="C2" s="187"/>
      <c r="D2" s="13"/>
      <c r="E2" s="13"/>
      <c r="F2" s="13"/>
      <c r="G2" s="13"/>
      <c r="H2" s="13"/>
      <c r="I2" s="13"/>
      <c r="J2" s="13"/>
      <c r="K2" s="13"/>
      <c r="L2" s="13"/>
      <c r="M2" s="13"/>
      <c r="N2" s="13"/>
      <c r="O2" s="13"/>
      <c r="P2" s="187"/>
      <c r="Q2" s="187"/>
      <c r="T2" s="324"/>
      <c r="U2" s="1039" t="s">
        <v>138</v>
      </c>
      <c r="V2" s="1040"/>
      <c r="W2" s="1040"/>
      <c r="X2" s="1040"/>
      <c r="Y2" s="1040"/>
      <c r="Z2" s="1040"/>
      <c r="AA2" s="1040"/>
      <c r="AB2" s="1040"/>
      <c r="AC2" s="1040"/>
      <c r="AD2" s="1040"/>
      <c r="AE2" s="1040"/>
      <c r="AF2" s="1040"/>
      <c r="AG2" s="1041"/>
      <c r="AO2" s="912"/>
      <c r="AP2" s="912"/>
      <c r="AQ2" s="912"/>
      <c r="AR2" s="912"/>
      <c r="AS2" s="912"/>
      <c r="AT2" s="912"/>
      <c r="AU2" s="912"/>
      <c r="AV2" s="912"/>
      <c r="AW2" s="912"/>
      <c r="AX2" s="912"/>
      <c r="AY2" s="912"/>
      <c r="AZ2" s="912"/>
      <c r="BA2" s="912"/>
      <c r="BB2" s="912"/>
      <c r="BC2" s="912"/>
      <c r="BD2" s="912"/>
      <c r="BE2" s="912"/>
      <c r="BF2" s="912"/>
      <c r="BG2" s="912"/>
    </row>
    <row r="3" spans="1:62" ht="12" customHeight="1">
      <c r="A3" s="965" t="s">
        <v>909</v>
      </c>
      <c r="C3" s="187"/>
      <c r="D3" s="13"/>
      <c r="E3" s="13"/>
      <c r="F3" s="13"/>
      <c r="G3" s="13"/>
      <c r="H3" s="13"/>
      <c r="I3" s="13"/>
      <c r="J3" s="13"/>
      <c r="K3" s="1015" t="s">
        <v>903</v>
      </c>
      <c r="L3" s="1015"/>
      <c r="M3" s="1015"/>
      <c r="N3" s="1015"/>
      <c r="O3" s="1015"/>
      <c r="P3" s="1015"/>
      <c r="Q3" s="1015"/>
      <c r="R3" s="1015"/>
      <c r="S3" s="1015"/>
      <c r="T3" s="1015"/>
      <c r="U3" s="1015"/>
      <c r="V3" s="1015"/>
      <c r="W3" s="1015"/>
      <c r="X3" s="1015"/>
      <c r="Y3" s="558"/>
      <c r="Z3" s="558"/>
      <c r="AA3" s="558"/>
      <c r="AB3" s="558"/>
      <c r="AC3" s="558"/>
      <c r="AD3" s="558"/>
      <c r="AE3" s="558"/>
      <c r="AF3" s="558"/>
      <c r="AG3" s="558"/>
      <c r="AO3" s="912"/>
      <c r="AP3" s="912"/>
      <c r="AQ3" s="912"/>
      <c r="AR3" s="912"/>
      <c r="AS3" s="912"/>
      <c r="AT3" s="912"/>
      <c r="AU3" s="912"/>
      <c r="AV3" s="912"/>
      <c r="AW3" s="912"/>
      <c r="AX3" s="912"/>
      <c r="AY3" s="912"/>
      <c r="AZ3" s="912"/>
      <c r="BA3" s="912"/>
      <c r="BB3" s="912"/>
      <c r="BC3" s="912"/>
      <c r="BD3" s="912"/>
      <c r="BE3" s="912"/>
      <c r="BF3" s="912"/>
      <c r="BG3" s="912"/>
    </row>
    <row r="4" spans="1:62" ht="12" customHeight="1" thickBot="1">
      <c r="A4" s="966"/>
      <c r="C4" s="568"/>
      <c r="D4" s="568"/>
      <c r="E4" s="568"/>
      <c r="F4" s="568"/>
      <c r="G4" s="568"/>
      <c r="H4" s="568"/>
      <c r="I4" s="568"/>
      <c r="J4" s="568"/>
      <c r="K4" s="1015"/>
      <c r="L4" s="1015"/>
      <c r="M4" s="1015"/>
      <c r="N4" s="1015"/>
      <c r="O4" s="1015"/>
      <c r="P4" s="1015"/>
      <c r="Q4" s="1015"/>
      <c r="R4" s="1015"/>
      <c r="S4" s="1015"/>
      <c r="T4" s="1015"/>
      <c r="U4" s="1015"/>
      <c r="V4" s="1015"/>
      <c r="W4" s="1015"/>
      <c r="X4" s="1015"/>
      <c r="Y4" s="569"/>
      <c r="Z4" s="643"/>
      <c r="AA4" s="643"/>
      <c r="AB4" s="643"/>
      <c r="AC4" s="643"/>
      <c r="AD4" s="643"/>
      <c r="AE4" s="643"/>
      <c r="AF4" s="643"/>
      <c r="AG4" s="644" t="str">
        <f>様式第二号!AH2</f>
        <v>Ver.1.1(R70609)　CODENo.00004624</v>
      </c>
      <c r="AH4" s="16" t="b">
        <f>OR(入力フォーム!$E$37=リスト等!$S$3,入力フォーム!$E$37=リスト等!$S$5)</f>
        <v>0</v>
      </c>
      <c r="AI4" s="16" t="b">
        <f>OR(入力フォーム!$E$37=リスト等!$S$4,入力フォーム!$E$37=リスト等!$S$5)</f>
        <v>0</v>
      </c>
      <c r="AJ4" s="16" t="b">
        <f>入力フォーム!$A$45=TRUE</f>
        <v>0</v>
      </c>
      <c r="AO4" s="912"/>
      <c r="AP4" s="912"/>
      <c r="AQ4" s="912"/>
      <c r="AR4" s="912"/>
      <c r="AS4" s="912"/>
      <c r="AT4" s="912"/>
      <c r="AU4" s="912"/>
      <c r="AV4" s="912"/>
      <c r="AW4" s="912"/>
      <c r="AX4" s="912"/>
      <c r="AY4" s="912"/>
      <c r="AZ4" s="912"/>
      <c r="BA4" s="912"/>
      <c r="BB4" s="912"/>
      <c r="BC4" s="912"/>
      <c r="BD4" s="912"/>
      <c r="BE4" s="912"/>
      <c r="BF4" s="912"/>
      <c r="BG4" s="912"/>
      <c r="BH4" s="197"/>
      <c r="BI4" s="197"/>
      <c r="BJ4" s="196"/>
    </row>
    <row r="5" spans="1:62" s="204" customFormat="1" ht="12.95" hidden="1" customHeight="1">
      <c r="A5" s="571"/>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550"/>
      <c r="AI5" s="550"/>
      <c r="AJ5" s="550"/>
      <c r="AP5" s="205"/>
      <c r="AQ5" s="197"/>
      <c r="AR5" s="203"/>
      <c r="AS5" s="198"/>
      <c r="AT5" s="198"/>
      <c r="AU5" s="198"/>
      <c r="AV5" s="198"/>
      <c r="AW5" s="203"/>
      <c r="AX5" s="198"/>
      <c r="AY5" s="198"/>
      <c r="AZ5" s="198"/>
      <c r="BA5" s="198"/>
      <c r="BB5" s="203"/>
      <c r="BC5" s="198"/>
      <c r="BD5" s="197"/>
      <c r="BE5" s="197"/>
      <c r="BF5" s="199"/>
      <c r="BG5" s="197"/>
      <c r="BH5" s="197"/>
      <c r="BI5" s="197"/>
      <c r="BJ5" s="196"/>
    </row>
    <row r="6" spans="1:62" s="204" customFormat="1" ht="12.95" hidden="1" customHeight="1">
      <c r="A6" s="571"/>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550"/>
      <c r="AI6" s="550"/>
      <c r="AJ6" s="550"/>
      <c r="AP6" s="205"/>
      <c r="AQ6" s="197"/>
      <c r="AR6" s="203"/>
      <c r="AS6" s="198"/>
      <c r="AT6" s="198"/>
      <c r="AU6" s="198"/>
      <c r="AV6" s="198"/>
      <c r="AW6" s="203"/>
      <c r="AX6" s="198"/>
      <c r="AY6" s="198"/>
      <c r="AZ6" s="198"/>
      <c r="BA6" s="198"/>
      <c r="BB6" s="203"/>
      <c r="BC6" s="198"/>
      <c r="BD6" s="197"/>
      <c r="BE6" s="197"/>
      <c r="BF6" s="199"/>
      <c r="BG6" s="197"/>
      <c r="BH6" s="197"/>
      <c r="BI6" s="197"/>
      <c r="BJ6" s="196"/>
    </row>
    <row r="7" spans="1:62" s="204" customFormat="1" ht="12.95" hidden="1" customHeight="1">
      <c r="A7" s="571"/>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550"/>
      <c r="AI7" s="550"/>
      <c r="AJ7" s="550"/>
      <c r="AP7" s="205"/>
      <c r="AQ7" s="197"/>
      <c r="AR7" s="203"/>
      <c r="AS7" s="198"/>
      <c r="AT7" s="198"/>
      <c r="AU7" s="198"/>
      <c r="AV7" s="198"/>
      <c r="AW7" s="203"/>
      <c r="AX7" s="198"/>
      <c r="AY7" s="198"/>
      <c r="AZ7" s="198"/>
      <c r="BA7" s="198"/>
      <c r="BB7" s="203"/>
      <c r="BC7" s="198"/>
      <c r="BD7" s="197"/>
      <c r="BE7" s="197"/>
      <c r="BF7" s="199"/>
      <c r="BG7" s="197"/>
      <c r="BH7" s="197"/>
      <c r="BI7" s="197"/>
      <c r="BJ7" s="196"/>
    </row>
    <row r="8" spans="1:62" s="204" customFormat="1" ht="12.95" hidden="1" customHeight="1">
      <c r="A8" s="571"/>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550"/>
      <c r="AI8" s="550"/>
      <c r="AJ8" s="550"/>
      <c r="AP8" s="205"/>
      <c r="AQ8" s="197"/>
      <c r="AR8" s="203"/>
      <c r="AS8" s="198"/>
      <c r="AT8" s="198"/>
      <c r="AU8" s="198"/>
      <c r="AV8" s="198"/>
      <c r="AW8" s="203"/>
      <c r="AX8" s="198"/>
      <c r="AY8" s="198"/>
      <c r="AZ8" s="198"/>
      <c r="BA8" s="198"/>
      <c r="BB8" s="203"/>
      <c r="BC8" s="198"/>
      <c r="BD8" s="197"/>
      <c r="BE8" s="197"/>
      <c r="BF8" s="199"/>
      <c r="BG8" s="197"/>
      <c r="BH8" s="197"/>
      <c r="BI8" s="197"/>
      <c r="BJ8" s="196"/>
    </row>
    <row r="9" spans="1:62" s="204" customFormat="1" ht="12.95" hidden="1" customHeight="1">
      <c r="A9" s="571"/>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550"/>
      <c r="AI9" s="550"/>
      <c r="AJ9" s="550"/>
      <c r="AP9" s="205"/>
      <c r="AQ9" s="197"/>
      <c r="AR9" s="203"/>
      <c r="AS9" s="198"/>
      <c r="AT9" s="198"/>
      <c r="AU9" s="198"/>
      <c r="AV9" s="198"/>
      <c r="AW9" s="203"/>
      <c r="AX9" s="198"/>
      <c r="AY9" s="198"/>
      <c r="AZ9" s="198"/>
      <c r="BA9" s="198"/>
      <c r="BB9" s="203"/>
      <c r="BC9" s="198"/>
      <c r="BD9" s="197"/>
      <c r="BE9" s="197"/>
      <c r="BF9" s="199"/>
      <c r="BG9" s="197"/>
      <c r="BH9" s="197"/>
      <c r="BI9" s="197"/>
      <c r="BJ9" s="196"/>
    </row>
    <row r="10" spans="1:62" s="188" customFormat="1" ht="12.95" customHeight="1">
      <c r="A10" s="581"/>
      <c r="B10" s="559"/>
      <c r="C10" s="1009" t="s">
        <v>139</v>
      </c>
      <c r="D10" s="1010"/>
      <c r="E10" s="1010"/>
      <c r="F10" s="1010"/>
      <c r="G10" s="1010"/>
      <c r="H10" s="1010"/>
      <c r="I10" s="1010"/>
      <c r="J10" s="1010"/>
      <c r="K10" s="1010"/>
      <c r="L10" s="1011"/>
      <c r="M10" s="306"/>
      <c r="N10" s="307" t="s">
        <v>140</v>
      </c>
      <c r="O10" s="308"/>
      <c r="P10" s="307"/>
      <c r="Q10" s="307"/>
      <c r="R10" s="307"/>
      <c r="S10" s="306"/>
      <c r="T10" s="309" t="s">
        <v>141</v>
      </c>
      <c r="U10" s="310"/>
      <c r="V10" s="310"/>
      <c r="W10" s="310"/>
      <c r="X10" s="307"/>
      <c r="Y10" s="307"/>
      <c r="Z10" s="307"/>
      <c r="AA10" s="307"/>
      <c r="AB10" s="307"/>
      <c r="AC10" s="307"/>
      <c r="AD10" s="307"/>
      <c r="AE10" s="307"/>
      <c r="AF10" s="307"/>
      <c r="AG10" s="311"/>
      <c r="AH10" s="16" t="b">
        <v>0</v>
      </c>
      <c r="AI10" s="16" t="b">
        <v>0</v>
      </c>
      <c r="AJ10" s="16"/>
      <c r="AK10" s="16"/>
      <c r="AL10" s="16"/>
      <c r="AM10" s="16"/>
      <c r="AO10" s="196"/>
      <c r="AP10" s="196"/>
      <c r="AQ10" s="196"/>
      <c r="AR10" s="196"/>
      <c r="AS10" s="196"/>
      <c r="AT10" s="196"/>
      <c r="AU10" s="196"/>
      <c r="AV10" s="196"/>
      <c r="AW10" s="196"/>
      <c r="AX10" s="196"/>
      <c r="AY10" s="196"/>
      <c r="AZ10" s="196"/>
      <c r="BA10" s="196"/>
      <c r="BB10" s="196"/>
      <c r="BC10" s="196"/>
      <c r="BD10" s="196"/>
      <c r="BE10" s="196"/>
      <c r="BF10" s="196"/>
    </row>
    <row r="11" spans="1:62" s="188" customFormat="1" ht="12.95" customHeight="1">
      <c r="A11" s="575"/>
      <c r="B11" s="559"/>
      <c r="C11" s="1012"/>
      <c r="D11" s="1013"/>
      <c r="E11" s="1013"/>
      <c r="F11" s="1013"/>
      <c r="G11" s="1013"/>
      <c r="H11" s="1013"/>
      <c r="I11" s="1013"/>
      <c r="J11" s="1013"/>
      <c r="K11" s="1013"/>
      <c r="L11" s="1014"/>
      <c r="M11" s="312"/>
      <c r="N11" s="313" t="s">
        <v>142</v>
      </c>
      <c r="O11" s="314"/>
      <c r="P11" s="313"/>
      <c r="Q11" s="313"/>
      <c r="R11" s="313"/>
      <c r="S11" s="315"/>
      <c r="T11" s="316"/>
      <c r="U11" s="316"/>
      <c r="V11" s="317"/>
      <c r="W11" s="315" t="s">
        <v>143</v>
      </c>
      <c r="X11" s="313"/>
      <c r="Y11" s="313"/>
      <c r="Z11" s="318"/>
      <c r="AA11" s="1008"/>
      <c r="AB11" s="1008"/>
      <c r="AC11" s="1008"/>
      <c r="AD11" s="1008"/>
      <c r="AE11" s="1008"/>
      <c r="AF11" s="1008"/>
      <c r="AG11" s="319"/>
      <c r="AH11" s="16" t="b">
        <v>0</v>
      </c>
      <c r="AI11" s="16" t="b">
        <v>0</v>
      </c>
      <c r="AJ11" s="16"/>
      <c r="AK11" s="16"/>
      <c r="AL11" s="16"/>
      <c r="AM11" s="16"/>
    </row>
    <row r="12" spans="1:62" s="169" customFormat="1" ht="12.95" customHeight="1">
      <c r="A12" s="576"/>
      <c r="C12" s="1009" t="s">
        <v>78</v>
      </c>
      <c r="D12" s="1010"/>
      <c r="E12" s="1010"/>
      <c r="F12" s="1011"/>
      <c r="G12" s="1019" t="s">
        <v>62</v>
      </c>
      <c r="H12" s="1020"/>
      <c r="I12" s="1020"/>
      <c r="J12" s="1020"/>
      <c r="K12" s="1020"/>
      <c r="L12" s="1021"/>
      <c r="M12" s="320" t="s">
        <v>63</v>
      </c>
      <c r="N12" s="248"/>
      <c r="O12" s="307"/>
      <c r="P12" s="1028"/>
      <c r="Q12" s="1028"/>
      <c r="R12" s="310" t="s">
        <v>64</v>
      </c>
      <c r="S12" s="310" t="s">
        <v>235</v>
      </c>
      <c r="T12" s="307" t="s">
        <v>65</v>
      </c>
      <c r="U12" s="310"/>
      <c r="V12" s="1029"/>
      <c r="W12" s="1029"/>
      <c r="X12" s="307" t="s">
        <v>66</v>
      </c>
      <c r="Y12" s="307"/>
      <c r="Z12" s="307"/>
      <c r="AA12" s="307"/>
      <c r="AB12" s="307"/>
      <c r="AC12" s="307"/>
      <c r="AD12" s="307"/>
      <c r="AE12" s="307"/>
      <c r="AF12" s="307"/>
      <c r="AG12" s="311"/>
      <c r="AH12" s="17"/>
      <c r="AI12" s="17"/>
      <c r="AJ12" s="17"/>
      <c r="AK12" s="17"/>
      <c r="AL12" s="17"/>
      <c r="AM12" s="17"/>
    </row>
    <row r="13" spans="1:62" s="169" customFormat="1" ht="12.95" customHeight="1">
      <c r="A13" s="577"/>
      <c r="C13" s="1016"/>
      <c r="D13" s="1017"/>
      <c r="E13" s="1017"/>
      <c r="F13" s="1018"/>
      <c r="G13" s="1025"/>
      <c r="H13" s="1026"/>
      <c r="I13" s="1026"/>
      <c r="J13" s="1026"/>
      <c r="K13" s="1026"/>
      <c r="L13" s="1027"/>
      <c r="M13" s="321" t="s">
        <v>61</v>
      </c>
      <c r="N13" s="248"/>
      <c r="O13" s="318" t="s">
        <v>26</v>
      </c>
      <c r="P13" s="1002"/>
      <c r="Q13" s="1002"/>
      <c r="R13" s="1002"/>
      <c r="S13" s="1002"/>
      <c r="T13" s="1002"/>
      <c r="U13" s="1002"/>
      <c r="V13" s="1002"/>
      <c r="W13" s="1002"/>
      <c r="X13" s="1002"/>
      <c r="Y13" s="1002"/>
      <c r="Z13" s="1002"/>
      <c r="AA13" s="1002"/>
      <c r="AB13" s="1002"/>
      <c r="AC13" s="1002"/>
      <c r="AD13" s="1002"/>
      <c r="AE13" s="1002"/>
      <c r="AF13" s="1002"/>
      <c r="AG13" s="319" t="s">
        <v>20</v>
      </c>
      <c r="AH13" s="17"/>
      <c r="AI13" s="17"/>
      <c r="AJ13" s="17"/>
      <c r="AK13" s="17"/>
      <c r="AL13" s="17"/>
      <c r="AM13" s="17"/>
    </row>
    <row r="14" spans="1:62" s="169" customFormat="1" ht="12.95" customHeight="1">
      <c r="A14" s="576"/>
      <c r="C14" s="1016"/>
      <c r="D14" s="1017"/>
      <c r="E14" s="1017"/>
      <c r="F14" s="1018"/>
      <c r="G14" s="1019" t="s">
        <v>67</v>
      </c>
      <c r="H14" s="1020"/>
      <c r="I14" s="1020"/>
      <c r="J14" s="1020"/>
      <c r="K14" s="1020"/>
      <c r="L14" s="1021"/>
      <c r="M14" s="309" t="s">
        <v>68</v>
      </c>
      <c r="N14" s="309"/>
      <c r="O14" s="309"/>
      <c r="P14" s="309"/>
      <c r="Q14" s="309"/>
      <c r="R14" s="323"/>
      <c r="S14" s="324" t="s">
        <v>69</v>
      </c>
      <c r="T14" s="325"/>
      <c r="U14" s="324"/>
      <c r="V14" s="323"/>
      <c r="W14" s="326" t="s">
        <v>144</v>
      </c>
      <c r="X14" s="248"/>
      <c r="Y14" s="326"/>
      <c r="Z14" s="326"/>
      <c r="AA14" s="323"/>
      <c r="AB14" s="326" t="s">
        <v>71</v>
      </c>
      <c r="AC14" s="248"/>
      <c r="AD14" s="324"/>
      <c r="AE14" s="324"/>
      <c r="AF14" s="324"/>
      <c r="AG14" s="327"/>
      <c r="AH14" s="17" t="b">
        <v>0</v>
      </c>
      <c r="AI14" s="17" t="b">
        <v>0</v>
      </c>
      <c r="AJ14" s="17" t="b">
        <v>0</v>
      </c>
      <c r="AK14" s="17" t="b">
        <v>0</v>
      </c>
      <c r="AL14" s="17" t="b">
        <v>0</v>
      </c>
      <c r="AM14" s="17"/>
    </row>
    <row r="15" spans="1:62" s="169" customFormat="1" ht="12.95" customHeight="1">
      <c r="A15" s="577"/>
      <c r="C15" s="1016"/>
      <c r="D15" s="1017"/>
      <c r="E15" s="1017"/>
      <c r="F15" s="1018"/>
      <c r="G15" s="1022"/>
      <c r="H15" s="1023"/>
      <c r="I15" s="1023"/>
      <c r="J15" s="1023"/>
      <c r="K15" s="1023"/>
      <c r="L15" s="1024"/>
      <c r="M15" s="326"/>
      <c r="N15" s="326"/>
      <c r="O15" s="326"/>
      <c r="P15" s="326"/>
      <c r="Q15" s="326"/>
      <c r="R15" s="328"/>
      <c r="S15" s="326" t="s">
        <v>72</v>
      </c>
      <c r="T15" s="325"/>
      <c r="U15" s="324"/>
      <c r="V15" s="329"/>
      <c r="W15" s="324" t="s">
        <v>73</v>
      </c>
      <c r="X15" s="248"/>
      <c r="Y15" s="324"/>
      <c r="Z15" s="925"/>
      <c r="AA15" s="925"/>
      <c r="AB15" s="925"/>
      <c r="AC15" s="925"/>
      <c r="AD15" s="925"/>
      <c r="AE15" s="925"/>
      <c r="AF15" s="925"/>
      <c r="AG15" s="327" t="s">
        <v>20</v>
      </c>
      <c r="AH15" s="17"/>
      <c r="AI15" s="17"/>
      <c r="AJ15" s="17"/>
      <c r="AK15" s="17"/>
      <c r="AL15" s="17"/>
      <c r="AM15" s="17"/>
    </row>
    <row r="16" spans="1:62" s="169" customFormat="1" ht="12.95" customHeight="1">
      <c r="A16" s="577"/>
      <c r="C16" s="1016"/>
      <c r="D16" s="1017"/>
      <c r="E16" s="1017"/>
      <c r="F16" s="1018"/>
      <c r="G16" s="1022"/>
      <c r="H16" s="1023"/>
      <c r="I16" s="1023"/>
      <c r="J16" s="1023"/>
      <c r="K16" s="1023"/>
      <c r="L16" s="1024"/>
      <c r="M16" s="326" t="s">
        <v>74</v>
      </c>
      <c r="N16" s="326"/>
      <c r="O16" s="326"/>
      <c r="P16" s="326"/>
      <c r="Q16" s="326"/>
      <c r="R16" s="248"/>
      <c r="S16" s="326"/>
      <c r="T16" s="326"/>
      <c r="U16" s="326" t="s">
        <v>75</v>
      </c>
      <c r="V16" s="926"/>
      <c r="W16" s="926"/>
      <c r="X16" s="326" t="s">
        <v>76</v>
      </c>
      <c r="Y16" s="326"/>
      <c r="Z16" s="326"/>
      <c r="AA16" s="326"/>
      <c r="AB16" s="326"/>
      <c r="AC16" s="326"/>
      <c r="AD16" s="326"/>
      <c r="AE16" s="326"/>
      <c r="AF16" s="326"/>
      <c r="AG16" s="327"/>
      <c r="AH16" s="17"/>
      <c r="AI16" s="17"/>
      <c r="AJ16" s="17"/>
      <c r="AK16" s="17"/>
      <c r="AL16" s="17"/>
      <c r="AM16" s="17"/>
    </row>
    <row r="17" spans="1:40" s="169" customFormat="1" ht="12.95" customHeight="1">
      <c r="A17" s="577"/>
      <c r="C17" s="1012"/>
      <c r="D17" s="1013"/>
      <c r="E17" s="1013"/>
      <c r="F17" s="1014"/>
      <c r="G17" s="1025"/>
      <c r="H17" s="1026"/>
      <c r="I17" s="1026"/>
      <c r="J17" s="1026"/>
      <c r="K17" s="1026"/>
      <c r="L17" s="1027"/>
      <c r="M17" s="326" t="s">
        <v>77</v>
      </c>
      <c r="N17" s="326"/>
      <c r="O17" s="326" t="s">
        <v>26</v>
      </c>
      <c r="P17" s="927"/>
      <c r="Q17" s="927"/>
      <c r="R17" s="927"/>
      <c r="S17" s="927"/>
      <c r="T17" s="927"/>
      <c r="U17" s="927"/>
      <c r="V17" s="927"/>
      <c r="W17" s="927"/>
      <c r="X17" s="927"/>
      <c r="Y17" s="927"/>
      <c r="Z17" s="927"/>
      <c r="AA17" s="927"/>
      <c r="AB17" s="927"/>
      <c r="AC17" s="927"/>
      <c r="AD17" s="927"/>
      <c r="AE17" s="927"/>
      <c r="AF17" s="927"/>
      <c r="AG17" s="327" t="s">
        <v>20</v>
      </c>
      <c r="AH17" s="17"/>
      <c r="AI17" s="17"/>
      <c r="AJ17" s="17"/>
      <c r="AK17" s="17"/>
      <c r="AL17" s="17"/>
      <c r="AM17" s="17"/>
    </row>
    <row r="18" spans="1:40" s="169" customFormat="1" ht="12.95" customHeight="1">
      <c r="A18" s="577"/>
      <c r="C18" s="1030" t="s">
        <v>230</v>
      </c>
      <c r="D18" s="1031"/>
      <c r="E18" s="1031"/>
      <c r="F18" s="1032"/>
      <c r="G18" s="921"/>
      <c r="H18" s="921"/>
      <c r="I18" s="921"/>
      <c r="J18" s="921"/>
      <c r="K18" s="921"/>
      <c r="L18" s="921"/>
      <c r="M18" s="920" t="s">
        <v>78</v>
      </c>
      <c r="N18" s="920"/>
      <c r="O18" s="920"/>
      <c r="P18" s="920"/>
      <c r="Q18" s="920"/>
      <c r="R18" s="920"/>
      <c r="S18" s="920"/>
      <c r="T18" s="920"/>
      <c r="U18" s="920"/>
      <c r="V18" s="920"/>
      <c r="W18" s="913"/>
      <c r="X18" s="918" t="s">
        <v>79</v>
      </c>
      <c r="Y18" s="918"/>
      <c r="Z18" s="918"/>
      <c r="AA18" s="918"/>
      <c r="AB18" s="918"/>
      <c r="AC18" s="918"/>
      <c r="AD18" s="918"/>
      <c r="AE18" s="918"/>
      <c r="AF18" s="918"/>
      <c r="AG18" s="918"/>
      <c r="AH18" s="17"/>
      <c r="AI18" s="17"/>
      <c r="AJ18" s="17"/>
      <c r="AK18" s="17"/>
      <c r="AL18" s="17"/>
      <c r="AM18" s="17"/>
      <c r="AN18" s="7"/>
    </row>
    <row r="19" spans="1:40" s="169" customFormat="1" ht="12.95" customHeight="1">
      <c r="A19" s="576"/>
      <c r="C19" s="1033"/>
      <c r="D19" s="1034"/>
      <c r="E19" s="1034"/>
      <c r="F19" s="1035"/>
      <c r="G19" s="915" t="s">
        <v>80</v>
      </c>
      <c r="H19" s="915"/>
      <c r="I19" s="915"/>
      <c r="J19" s="915"/>
      <c r="K19" s="915"/>
      <c r="L19" s="915"/>
      <c r="M19" s="232" t="s">
        <v>81</v>
      </c>
      <c r="N19" s="232"/>
      <c r="O19" s="232"/>
      <c r="P19" s="224"/>
      <c r="Q19" s="223" t="s">
        <v>82</v>
      </c>
      <c r="R19" s="223"/>
      <c r="S19" s="225"/>
      <c r="T19" s="223" t="s">
        <v>83</v>
      </c>
      <c r="U19" s="223"/>
      <c r="V19" s="226"/>
      <c r="W19" s="226"/>
      <c r="X19" s="947"/>
      <c r="Y19" s="948"/>
      <c r="Z19" s="948"/>
      <c r="AA19" s="948"/>
      <c r="AB19" s="948"/>
      <c r="AC19" s="948"/>
      <c r="AD19" s="948"/>
      <c r="AE19" s="948"/>
      <c r="AF19" s="948"/>
      <c r="AG19" s="949"/>
      <c r="AH19" s="17" t="b">
        <v>0</v>
      </c>
      <c r="AI19" s="17" t="b">
        <v>0</v>
      </c>
      <c r="AJ19" s="17"/>
      <c r="AK19" s="17"/>
      <c r="AL19" s="17"/>
      <c r="AM19" s="17"/>
      <c r="AN19" s="7"/>
    </row>
    <row r="20" spans="1:40" s="169" customFormat="1" ht="12.95" customHeight="1">
      <c r="A20" s="577"/>
      <c r="C20" s="1033"/>
      <c r="D20" s="1034"/>
      <c r="E20" s="1034"/>
      <c r="F20" s="1035"/>
      <c r="G20" s="915"/>
      <c r="H20" s="915"/>
      <c r="I20" s="915"/>
      <c r="J20" s="915"/>
      <c r="K20" s="915"/>
      <c r="L20" s="915"/>
      <c r="M20" s="232" t="s">
        <v>77</v>
      </c>
      <c r="N20" s="232"/>
      <c r="O20" s="227" t="s">
        <v>26</v>
      </c>
      <c r="P20" s="898"/>
      <c r="Q20" s="898"/>
      <c r="R20" s="898"/>
      <c r="S20" s="898"/>
      <c r="T20" s="898"/>
      <c r="U20" s="898"/>
      <c r="V20" s="898"/>
      <c r="W20" s="223" t="s">
        <v>20</v>
      </c>
      <c r="X20" s="950"/>
      <c r="Y20" s="951"/>
      <c r="Z20" s="951"/>
      <c r="AA20" s="951"/>
      <c r="AB20" s="951"/>
      <c r="AC20" s="951"/>
      <c r="AD20" s="951"/>
      <c r="AE20" s="951"/>
      <c r="AF20" s="951"/>
      <c r="AG20" s="952"/>
      <c r="AH20" s="17"/>
      <c r="AI20" s="17"/>
      <c r="AJ20" s="17"/>
      <c r="AK20" s="17"/>
      <c r="AL20" s="17"/>
      <c r="AM20" s="17"/>
      <c r="AN20" s="7"/>
    </row>
    <row r="21" spans="1:40" s="169" customFormat="1" ht="12.95" customHeight="1">
      <c r="A21" s="576"/>
      <c r="C21" s="1033"/>
      <c r="D21" s="1034"/>
      <c r="E21" s="1034"/>
      <c r="F21" s="1035"/>
      <c r="G21" s="915" t="s">
        <v>84</v>
      </c>
      <c r="H21" s="915"/>
      <c r="I21" s="915"/>
      <c r="J21" s="915"/>
      <c r="K21" s="915"/>
      <c r="L21" s="915"/>
      <c r="M21" s="210" t="s">
        <v>85</v>
      </c>
      <c r="N21" s="210"/>
      <c r="O21" s="228"/>
      <c r="P21" s="210" t="s">
        <v>86</v>
      </c>
      <c r="Q21" s="229" t="s">
        <v>26</v>
      </c>
      <c r="R21" s="963"/>
      <c r="S21" s="963"/>
      <c r="T21" s="963"/>
      <c r="U21" s="211" t="s">
        <v>20</v>
      </c>
      <c r="V21" s="212"/>
      <c r="W21" s="213" t="s">
        <v>87</v>
      </c>
      <c r="X21" s="953"/>
      <c r="Y21" s="954"/>
      <c r="Z21" s="954"/>
      <c r="AA21" s="954"/>
      <c r="AB21" s="954"/>
      <c r="AC21" s="954"/>
      <c r="AD21" s="954"/>
      <c r="AE21" s="954"/>
      <c r="AF21" s="954"/>
      <c r="AG21" s="955"/>
      <c r="AH21" s="17" t="b">
        <v>0</v>
      </c>
      <c r="AI21" s="17" t="b">
        <v>0</v>
      </c>
      <c r="AJ21" s="17"/>
      <c r="AK21" s="17"/>
      <c r="AL21" s="17"/>
      <c r="AM21" s="17"/>
      <c r="AN21" s="7"/>
    </row>
    <row r="22" spans="1:40" s="169" customFormat="1" ht="12.95" customHeight="1">
      <c r="A22" s="577"/>
      <c r="C22" s="1033"/>
      <c r="D22" s="1034"/>
      <c r="E22" s="1034"/>
      <c r="F22" s="1035"/>
      <c r="G22" s="915"/>
      <c r="H22" s="915"/>
      <c r="I22" s="915"/>
      <c r="J22" s="915"/>
      <c r="K22" s="915"/>
      <c r="L22" s="915"/>
      <c r="M22" s="232" t="s">
        <v>88</v>
      </c>
      <c r="N22" s="232"/>
      <c r="O22" s="232"/>
      <c r="P22" s="232"/>
      <c r="Q22" s="232"/>
      <c r="R22" s="223" t="s">
        <v>75</v>
      </c>
      <c r="S22" s="962"/>
      <c r="T22" s="962"/>
      <c r="U22" s="223" t="s">
        <v>76</v>
      </c>
      <c r="V22" s="226"/>
      <c r="W22" s="230"/>
      <c r="X22" s="956"/>
      <c r="Y22" s="957"/>
      <c r="Z22" s="957"/>
      <c r="AA22" s="957"/>
      <c r="AB22" s="957"/>
      <c r="AC22" s="957"/>
      <c r="AD22" s="957"/>
      <c r="AE22" s="957"/>
      <c r="AF22" s="957"/>
      <c r="AG22" s="958"/>
      <c r="AH22" s="17"/>
      <c r="AI22" s="17"/>
      <c r="AJ22" s="17"/>
      <c r="AK22" s="17"/>
      <c r="AL22" s="17"/>
      <c r="AM22" s="17"/>
      <c r="AN22" s="7"/>
    </row>
    <row r="23" spans="1:40" s="169" customFormat="1" ht="12.95" customHeight="1">
      <c r="A23" s="577"/>
      <c r="C23" s="1033"/>
      <c r="D23" s="1034"/>
      <c r="E23" s="1034"/>
      <c r="F23" s="1035"/>
      <c r="G23" s="915"/>
      <c r="H23" s="915"/>
      <c r="I23" s="915"/>
      <c r="J23" s="915"/>
      <c r="K23" s="915"/>
      <c r="L23" s="915"/>
      <c r="M23" s="232" t="s">
        <v>89</v>
      </c>
      <c r="N23" s="232"/>
      <c r="O23" s="224"/>
      <c r="P23" s="232" t="s">
        <v>86</v>
      </c>
      <c r="Q23" s="232"/>
      <c r="R23" s="225"/>
      <c r="S23" s="223" t="s">
        <v>87</v>
      </c>
      <c r="T23" s="223"/>
      <c r="U23" s="223"/>
      <c r="V23" s="226"/>
      <c r="W23" s="230"/>
      <c r="X23" s="956"/>
      <c r="Y23" s="957"/>
      <c r="Z23" s="957"/>
      <c r="AA23" s="957"/>
      <c r="AB23" s="957"/>
      <c r="AC23" s="957"/>
      <c r="AD23" s="957"/>
      <c r="AE23" s="957"/>
      <c r="AF23" s="957"/>
      <c r="AG23" s="958"/>
      <c r="AH23" s="17" t="b">
        <v>0</v>
      </c>
      <c r="AI23" s="17" t="b">
        <v>0</v>
      </c>
      <c r="AJ23" s="17"/>
      <c r="AK23" s="17"/>
      <c r="AL23" s="17"/>
      <c r="AM23" s="17"/>
      <c r="AN23" s="7"/>
    </row>
    <row r="24" spans="1:40" s="169" customFormat="1" ht="12.95" customHeight="1">
      <c r="A24" s="577"/>
      <c r="C24" s="1033"/>
      <c r="D24" s="1034"/>
      <c r="E24" s="1034"/>
      <c r="F24" s="1035"/>
      <c r="G24" s="915"/>
      <c r="H24" s="915"/>
      <c r="I24" s="915"/>
      <c r="J24" s="915"/>
      <c r="K24" s="915"/>
      <c r="L24" s="915"/>
      <c r="M24" s="215" t="s">
        <v>77</v>
      </c>
      <c r="N24" s="215"/>
      <c r="O24" s="233" t="s">
        <v>26</v>
      </c>
      <c r="P24" s="964"/>
      <c r="Q24" s="964"/>
      <c r="R24" s="964"/>
      <c r="S24" s="964"/>
      <c r="T24" s="964"/>
      <c r="U24" s="964"/>
      <c r="V24" s="964"/>
      <c r="W24" s="219" t="s">
        <v>20</v>
      </c>
      <c r="X24" s="959"/>
      <c r="Y24" s="960"/>
      <c r="Z24" s="960"/>
      <c r="AA24" s="960"/>
      <c r="AB24" s="960"/>
      <c r="AC24" s="960"/>
      <c r="AD24" s="960"/>
      <c r="AE24" s="960"/>
      <c r="AF24" s="960"/>
      <c r="AG24" s="961"/>
      <c r="AH24" s="17"/>
      <c r="AI24" s="17"/>
      <c r="AJ24" s="17"/>
      <c r="AK24" s="17"/>
      <c r="AL24" s="17"/>
      <c r="AM24" s="17"/>
      <c r="AN24" s="7"/>
    </row>
    <row r="25" spans="1:40" s="169" customFormat="1" ht="12.95" customHeight="1">
      <c r="A25" s="576"/>
      <c r="C25" s="1033"/>
      <c r="D25" s="1034"/>
      <c r="E25" s="1034"/>
      <c r="F25" s="1035"/>
      <c r="G25" s="915" t="s">
        <v>891</v>
      </c>
      <c r="H25" s="915"/>
      <c r="I25" s="915"/>
      <c r="J25" s="915"/>
      <c r="K25" s="915"/>
      <c r="L25" s="915"/>
      <c r="M25" s="212"/>
      <c r="N25" s="210" t="s">
        <v>86</v>
      </c>
      <c r="O25" s="229" t="s">
        <v>26</v>
      </c>
      <c r="P25" s="917"/>
      <c r="Q25" s="917"/>
      <c r="R25" s="917"/>
      <c r="S25" s="917"/>
      <c r="T25" s="917"/>
      <c r="U25" s="917"/>
      <c r="V25" s="917"/>
      <c r="W25" s="213" t="s">
        <v>20</v>
      </c>
      <c r="X25" s="901"/>
      <c r="Y25" s="902"/>
      <c r="Z25" s="902"/>
      <c r="AA25" s="902"/>
      <c r="AB25" s="902"/>
      <c r="AC25" s="902"/>
      <c r="AD25" s="902"/>
      <c r="AE25" s="902"/>
      <c r="AF25" s="902"/>
      <c r="AG25" s="903"/>
      <c r="AH25" s="17" t="b">
        <v>0</v>
      </c>
      <c r="AI25" s="17"/>
      <c r="AJ25" s="17"/>
      <c r="AK25" s="17"/>
      <c r="AL25" s="17"/>
      <c r="AM25" s="17"/>
      <c r="AN25" s="7"/>
    </row>
    <row r="26" spans="1:40" s="169" customFormat="1" ht="12.95" customHeight="1">
      <c r="A26" s="577"/>
      <c r="C26" s="1033"/>
      <c r="D26" s="1034"/>
      <c r="E26" s="1034"/>
      <c r="F26" s="1035"/>
      <c r="G26" s="915"/>
      <c r="H26" s="915"/>
      <c r="I26" s="915"/>
      <c r="J26" s="915"/>
      <c r="K26" s="915"/>
      <c r="L26" s="915"/>
      <c r="M26" s="418"/>
      <c r="N26" s="215" t="s">
        <v>87</v>
      </c>
      <c r="O26" s="233"/>
      <c r="P26" s="215"/>
      <c r="Q26" s="215"/>
      <c r="R26" s="214"/>
      <c r="S26" s="214"/>
      <c r="T26" s="214"/>
      <c r="U26" s="235"/>
      <c r="V26" s="235"/>
      <c r="W26" s="236"/>
      <c r="X26" s="907"/>
      <c r="Y26" s="908"/>
      <c r="Z26" s="908"/>
      <c r="AA26" s="908"/>
      <c r="AB26" s="908"/>
      <c r="AC26" s="908"/>
      <c r="AD26" s="908"/>
      <c r="AE26" s="908"/>
      <c r="AF26" s="908"/>
      <c r="AG26" s="909"/>
      <c r="AH26" s="17" t="b">
        <v>0</v>
      </c>
      <c r="AI26" s="17"/>
      <c r="AJ26" s="17"/>
      <c r="AK26" s="17"/>
      <c r="AL26" s="17"/>
      <c r="AM26" s="17"/>
      <c r="AN26" s="7"/>
    </row>
    <row r="27" spans="1:40" s="169" customFormat="1" ht="12.95" customHeight="1">
      <c r="A27" s="576"/>
      <c r="C27" s="1033"/>
      <c r="D27" s="1034"/>
      <c r="E27" s="1034"/>
      <c r="F27" s="1035"/>
      <c r="G27" s="911" t="s">
        <v>892</v>
      </c>
      <c r="H27" s="911"/>
      <c r="I27" s="911" t="s">
        <v>890</v>
      </c>
      <c r="J27" s="911"/>
      <c r="K27" s="911"/>
      <c r="L27" s="911"/>
      <c r="M27" s="237"/>
      <c r="N27" s="238" t="s">
        <v>874</v>
      </c>
      <c r="O27" s="239"/>
      <c r="P27" s="538" t="s">
        <v>875</v>
      </c>
      <c r="Q27" s="241"/>
      <c r="R27" s="223"/>
      <c r="S27" s="223"/>
      <c r="T27" s="223"/>
      <c r="U27" s="241"/>
      <c r="V27" s="241"/>
      <c r="W27" s="243"/>
      <c r="X27" s="244" t="s">
        <v>866</v>
      </c>
      <c r="Y27" s="245"/>
      <c r="Z27" s="246"/>
      <c r="AA27" s="246"/>
      <c r="AB27" s="246"/>
      <c r="AC27" s="246"/>
      <c r="AD27" s="246"/>
      <c r="AE27" s="246"/>
      <c r="AF27" s="246"/>
      <c r="AG27" s="247"/>
      <c r="AH27" s="17" t="b">
        <v>0</v>
      </c>
      <c r="AI27" s="17"/>
      <c r="AJ27" s="17"/>
      <c r="AK27" s="17"/>
      <c r="AL27" s="17"/>
      <c r="AM27" s="17"/>
      <c r="AN27" s="7"/>
    </row>
    <row r="28" spans="1:40" s="169" customFormat="1" ht="12.95" customHeight="1">
      <c r="A28" s="577"/>
      <c r="C28" s="1033"/>
      <c r="D28" s="1034"/>
      <c r="E28" s="1034"/>
      <c r="F28" s="1035"/>
      <c r="G28" s="911"/>
      <c r="H28" s="911"/>
      <c r="I28" s="911"/>
      <c r="J28" s="911"/>
      <c r="K28" s="911"/>
      <c r="L28" s="911"/>
      <c r="M28" s="248"/>
      <c r="N28" s="248" t="s">
        <v>884</v>
      </c>
      <c r="O28" s="249"/>
      <c r="P28" s="539" t="s">
        <v>876</v>
      </c>
      <c r="Q28" s="248"/>
      <c r="R28" s="248"/>
      <c r="S28" s="248"/>
      <c r="T28" s="248"/>
      <c r="U28" s="248"/>
      <c r="V28" s="248"/>
      <c r="W28" s="250"/>
      <c r="X28" s="251"/>
      <c r="Y28" s="252" t="s">
        <v>873</v>
      </c>
      <c r="Z28" s="253"/>
      <c r="AA28" s="249"/>
      <c r="AB28" s="249"/>
      <c r="AC28" s="252" t="s">
        <v>869</v>
      </c>
      <c r="AD28" s="253"/>
      <c r="AE28" s="253"/>
      <c r="AF28" s="254"/>
      <c r="AG28" s="255"/>
      <c r="AH28" s="17" t="b">
        <v>0</v>
      </c>
      <c r="AI28" s="17" t="b">
        <v>0</v>
      </c>
      <c r="AJ28" s="17" t="b">
        <v>0</v>
      </c>
      <c r="AK28" s="17"/>
      <c r="AL28" s="17"/>
      <c r="AM28" s="17"/>
      <c r="AN28" s="7"/>
    </row>
    <row r="29" spans="1:40" s="169" customFormat="1" ht="12.95" customHeight="1">
      <c r="A29" s="577"/>
      <c r="C29" s="1033"/>
      <c r="D29" s="1034"/>
      <c r="E29" s="1034"/>
      <c r="F29" s="1035"/>
      <c r="G29" s="911"/>
      <c r="H29" s="911"/>
      <c r="I29" s="911"/>
      <c r="J29" s="911"/>
      <c r="K29" s="911"/>
      <c r="L29" s="911"/>
      <c r="M29" s="248"/>
      <c r="N29" s="238" t="s">
        <v>877</v>
      </c>
      <c r="O29" s="256"/>
      <c r="P29" s="240" t="s">
        <v>879</v>
      </c>
      <c r="Q29" s="257"/>
      <c r="R29" s="223"/>
      <c r="S29" s="916"/>
      <c r="T29" s="916"/>
      <c r="U29" s="258" t="s">
        <v>25</v>
      </c>
      <c r="V29" s="241"/>
      <c r="W29" s="243"/>
      <c r="X29" s="244"/>
      <c r="Y29" s="259"/>
      <c r="Z29" s="254"/>
      <c r="AA29" s="254"/>
      <c r="AB29" s="254"/>
      <c r="AC29" s="254"/>
      <c r="AD29" s="254"/>
      <c r="AE29" s="254"/>
      <c r="AF29" s="254"/>
      <c r="AG29" s="255"/>
      <c r="AH29" s="17" t="b">
        <v>0</v>
      </c>
      <c r="AI29" s="17" t="b">
        <v>0</v>
      </c>
      <c r="AJ29" s="17"/>
      <c r="AK29" s="17"/>
      <c r="AL29" s="17"/>
      <c r="AM29" s="17"/>
      <c r="AN29" s="7"/>
    </row>
    <row r="30" spans="1:40" s="169" customFormat="1" ht="12.95" customHeight="1">
      <c r="A30" s="577"/>
      <c r="C30" s="1033"/>
      <c r="D30" s="1034"/>
      <c r="E30" s="1034"/>
      <c r="F30" s="1035"/>
      <c r="G30" s="911"/>
      <c r="H30" s="911"/>
      <c r="I30" s="911"/>
      <c r="J30" s="911"/>
      <c r="K30" s="911"/>
      <c r="L30" s="911"/>
      <c r="M30" s="256"/>
      <c r="N30" s="238" t="s">
        <v>877</v>
      </c>
      <c r="O30" s="256"/>
      <c r="P30" s="240" t="s">
        <v>878</v>
      </c>
      <c r="Q30" s="257"/>
      <c r="R30" s="910"/>
      <c r="S30" s="910"/>
      <c r="T30" s="910"/>
      <c r="U30" s="910"/>
      <c r="V30" s="910"/>
      <c r="W30" s="222" t="s">
        <v>868</v>
      </c>
      <c r="X30" s="244" t="s">
        <v>867</v>
      </c>
      <c r="Y30" s="259"/>
      <c r="Z30" s="254"/>
      <c r="AA30" s="254"/>
      <c r="AB30" s="254"/>
      <c r="AC30" s="254"/>
      <c r="AD30" s="254"/>
      <c r="AE30" s="254"/>
      <c r="AF30" s="254"/>
      <c r="AG30" s="255"/>
      <c r="AH30" s="17" t="b">
        <v>0</v>
      </c>
      <c r="AI30" s="17" t="b">
        <v>0</v>
      </c>
      <c r="AJ30" s="17" t="b">
        <v>0</v>
      </c>
      <c r="AK30" s="17"/>
      <c r="AL30" s="17"/>
      <c r="AM30" s="17"/>
      <c r="AN30" s="7"/>
    </row>
    <row r="31" spans="1:40" s="169" customFormat="1" ht="12.95" customHeight="1">
      <c r="A31" s="577"/>
      <c r="C31" s="1033"/>
      <c r="D31" s="1034"/>
      <c r="E31" s="1034"/>
      <c r="F31" s="1035"/>
      <c r="G31" s="911"/>
      <c r="H31" s="911"/>
      <c r="I31" s="911"/>
      <c r="J31" s="911"/>
      <c r="K31" s="911"/>
      <c r="L31" s="911"/>
      <c r="M31" s="240" t="s">
        <v>145</v>
      </c>
      <c r="N31" s="242"/>
      <c r="O31" s="240"/>
      <c r="P31" s="240"/>
      <c r="Q31" s="240"/>
      <c r="R31" s="240"/>
      <c r="S31" s="223"/>
      <c r="T31" s="223" t="s">
        <v>86</v>
      </c>
      <c r="U31" s="241"/>
      <c r="V31" s="260" t="s">
        <v>87</v>
      </c>
      <c r="W31" s="222" t="s">
        <v>20</v>
      </c>
      <c r="X31" s="261"/>
      <c r="Y31" s="259" t="s">
        <v>870</v>
      </c>
      <c r="Z31" s="254"/>
      <c r="AA31" s="248"/>
      <c r="AB31" s="248"/>
      <c r="AC31" s="259" t="s">
        <v>871</v>
      </c>
      <c r="AD31" s="254"/>
      <c r="AE31" s="254"/>
      <c r="AF31" s="254"/>
      <c r="AG31" s="255"/>
      <c r="AH31" s="17" t="b">
        <v>0</v>
      </c>
      <c r="AI31" s="17" t="b">
        <v>0</v>
      </c>
      <c r="AJ31" s="17"/>
      <c r="AK31" s="17"/>
      <c r="AL31" s="17"/>
      <c r="AM31" s="17"/>
      <c r="AN31" s="7"/>
    </row>
    <row r="32" spans="1:40" s="169" customFormat="1" ht="12.95" customHeight="1">
      <c r="A32" s="577"/>
      <c r="C32" s="1033"/>
      <c r="D32" s="1034"/>
      <c r="E32" s="1034"/>
      <c r="F32" s="1035"/>
      <c r="G32" s="911"/>
      <c r="H32" s="911"/>
      <c r="I32" s="911"/>
      <c r="J32" s="911"/>
      <c r="K32" s="911"/>
      <c r="L32" s="911"/>
      <c r="M32" s="262"/>
      <c r="N32" s="238" t="s">
        <v>87</v>
      </c>
      <c r="O32" s="240"/>
      <c r="P32" s="240"/>
      <c r="Q32" s="257"/>
      <c r="R32" s="223"/>
      <c r="S32" s="223"/>
      <c r="T32" s="223"/>
      <c r="U32" s="241"/>
      <c r="V32" s="241"/>
      <c r="W32" s="243"/>
      <c r="X32" s="263"/>
      <c r="Y32" s="264" t="s">
        <v>872</v>
      </c>
      <c r="Z32" s="263"/>
      <c r="AA32" s="263"/>
      <c r="AB32" s="248"/>
      <c r="AC32" s="248"/>
      <c r="AD32" s="248"/>
      <c r="AE32" s="248"/>
      <c r="AF32" s="263"/>
      <c r="AG32" s="265"/>
      <c r="AH32" s="17" t="b">
        <v>0</v>
      </c>
      <c r="AI32" s="17"/>
      <c r="AJ32" s="17"/>
      <c r="AK32" s="17"/>
      <c r="AL32" s="17"/>
      <c r="AM32" s="17"/>
      <c r="AN32" s="7"/>
    </row>
    <row r="33" spans="1:40" s="169" customFormat="1" ht="12.95" customHeight="1">
      <c r="A33" s="577"/>
      <c r="C33" s="1033"/>
      <c r="D33" s="1034"/>
      <c r="E33" s="1034"/>
      <c r="F33" s="1035"/>
      <c r="G33" s="911"/>
      <c r="H33" s="911"/>
      <c r="I33" s="911" t="s">
        <v>885</v>
      </c>
      <c r="J33" s="911"/>
      <c r="K33" s="911"/>
      <c r="L33" s="911"/>
      <c r="M33" s="208"/>
      <c r="N33" s="267" t="s">
        <v>886</v>
      </c>
      <c r="O33" s="267"/>
      <c r="P33" s="267"/>
      <c r="Q33" s="267"/>
      <c r="R33" s="267"/>
      <c r="S33" s="267"/>
      <c r="T33" s="267"/>
      <c r="U33" s="267"/>
      <c r="V33" s="267"/>
      <c r="W33" s="268"/>
      <c r="X33" s="901"/>
      <c r="Y33" s="902"/>
      <c r="Z33" s="902"/>
      <c r="AA33" s="902"/>
      <c r="AB33" s="902"/>
      <c r="AC33" s="902"/>
      <c r="AD33" s="902"/>
      <c r="AE33" s="902"/>
      <c r="AF33" s="902"/>
      <c r="AG33" s="903"/>
      <c r="AH33" s="17" t="b">
        <v>0</v>
      </c>
      <c r="AI33" s="17"/>
      <c r="AJ33" s="17"/>
      <c r="AK33" s="17"/>
      <c r="AL33" s="17"/>
      <c r="AM33" s="17"/>
      <c r="AN33" s="7"/>
    </row>
    <row r="34" spans="1:40" s="169" customFormat="1" ht="12.95" customHeight="1">
      <c r="A34" s="577"/>
      <c r="C34" s="1033"/>
      <c r="D34" s="1034"/>
      <c r="E34" s="1034"/>
      <c r="F34" s="1035"/>
      <c r="G34" s="911"/>
      <c r="H34" s="911"/>
      <c r="I34" s="911"/>
      <c r="J34" s="911"/>
      <c r="K34" s="911"/>
      <c r="L34" s="911"/>
      <c r="M34" s="223"/>
      <c r="N34" s="419" t="s">
        <v>887</v>
      </c>
      <c r="O34" s="269"/>
      <c r="P34" s="269"/>
      <c r="Q34" s="269"/>
      <c r="R34" s="269"/>
      <c r="S34" s="269"/>
      <c r="T34" s="269"/>
      <c r="U34" s="269"/>
      <c r="V34" s="269"/>
      <c r="W34" s="270"/>
      <c r="X34" s="904"/>
      <c r="Y34" s="905"/>
      <c r="Z34" s="905"/>
      <c r="AA34" s="905"/>
      <c r="AB34" s="905"/>
      <c r="AC34" s="905"/>
      <c r="AD34" s="905"/>
      <c r="AE34" s="905"/>
      <c r="AF34" s="905"/>
      <c r="AG34" s="906"/>
      <c r="AH34" s="17"/>
      <c r="AI34" s="17"/>
      <c r="AJ34" s="18"/>
    </row>
    <row r="35" spans="1:40" s="169" customFormat="1" ht="12.95" customHeight="1">
      <c r="A35" s="577"/>
      <c r="C35" s="1033"/>
      <c r="D35" s="1034"/>
      <c r="E35" s="1034"/>
      <c r="F35" s="1035"/>
      <c r="G35" s="911"/>
      <c r="H35" s="911"/>
      <c r="I35" s="911"/>
      <c r="J35" s="911"/>
      <c r="K35" s="911"/>
      <c r="L35" s="911"/>
      <c r="M35" s="455"/>
      <c r="N35" s="272" t="s">
        <v>87</v>
      </c>
      <c r="O35" s="273"/>
      <c r="P35" s="214"/>
      <c r="Q35" s="214"/>
      <c r="R35" s="214"/>
      <c r="S35" s="214"/>
      <c r="T35" s="214"/>
      <c r="U35" s="274"/>
      <c r="V35" s="274"/>
      <c r="W35" s="275"/>
      <c r="X35" s="907"/>
      <c r="Y35" s="908"/>
      <c r="Z35" s="908"/>
      <c r="AA35" s="908"/>
      <c r="AB35" s="908"/>
      <c r="AC35" s="908"/>
      <c r="AD35" s="908"/>
      <c r="AE35" s="908"/>
      <c r="AF35" s="908"/>
      <c r="AG35" s="909"/>
      <c r="AH35" s="17" t="b">
        <v>0</v>
      </c>
      <c r="AI35" s="17"/>
      <c r="AJ35" s="17"/>
    </row>
    <row r="36" spans="1:40" s="169" customFormat="1" ht="12.95" customHeight="1">
      <c r="A36" s="576"/>
      <c r="C36" s="1033"/>
      <c r="D36" s="1034"/>
      <c r="E36" s="1034"/>
      <c r="F36" s="1035"/>
      <c r="G36" s="915" t="s">
        <v>61</v>
      </c>
      <c r="H36" s="915"/>
      <c r="I36" s="915"/>
      <c r="J36" s="915"/>
      <c r="K36" s="915"/>
      <c r="L36" s="915"/>
      <c r="M36" s="899"/>
      <c r="N36" s="899"/>
      <c r="O36" s="899"/>
      <c r="P36" s="899"/>
      <c r="Q36" s="899"/>
      <c r="R36" s="899"/>
      <c r="S36" s="899"/>
      <c r="T36" s="899"/>
      <c r="U36" s="899"/>
      <c r="V36" s="899"/>
      <c r="W36" s="899"/>
      <c r="X36" s="953"/>
      <c r="Y36" s="954"/>
      <c r="Z36" s="954"/>
      <c r="AA36" s="954"/>
      <c r="AB36" s="954"/>
      <c r="AC36" s="954"/>
      <c r="AD36" s="954"/>
      <c r="AE36" s="954"/>
      <c r="AF36" s="954"/>
      <c r="AG36" s="955"/>
      <c r="AH36" s="17"/>
      <c r="AI36" s="17"/>
      <c r="AJ36" s="17"/>
    </row>
    <row r="37" spans="1:40" s="188" customFormat="1" ht="12.95" customHeight="1">
      <c r="A37" s="575"/>
      <c r="B37" s="559"/>
      <c r="C37" s="1036"/>
      <c r="D37" s="1037"/>
      <c r="E37" s="1037"/>
      <c r="F37" s="1038"/>
      <c r="G37" s="915"/>
      <c r="H37" s="915"/>
      <c r="I37" s="915"/>
      <c r="J37" s="915"/>
      <c r="K37" s="915"/>
      <c r="L37" s="915"/>
      <c r="M37" s="900"/>
      <c r="N37" s="900"/>
      <c r="O37" s="900"/>
      <c r="P37" s="900"/>
      <c r="Q37" s="900"/>
      <c r="R37" s="900"/>
      <c r="S37" s="900"/>
      <c r="T37" s="900"/>
      <c r="U37" s="900"/>
      <c r="V37" s="900"/>
      <c r="W37" s="900"/>
      <c r="X37" s="959"/>
      <c r="Y37" s="960"/>
      <c r="Z37" s="960"/>
      <c r="AA37" s="960"/>
      <c r="AB37" s="960"/>
      <c r="AC37" s="960"/>
      <c r="AD37" s="960"/>
      <c r="AE37" s="960"/>
      <c r="AF37" s="960"/>
      <c r="AG37" s="961"/>
      <c r="AH37" s="16"/>
      <c r="AI37" s="16"/>
      <c r="AJ37" s="16"/>
      <c r="AK37" s="16"/>
      <c r="AL37" s="16"/>
      <c r="AM37" s="16"/>
      <c r="AN37" s="6"/>
    </row>
    <row r="38" spans="1:40" s="169" customFormat="1" ht="12.95" customHeight="1">
      <c r="A38" s="577"/>
      <c r="C38" s="1054" t="s">
        <v>236</v>
      </c>
      <c r="D38" s="1004" t="s">
        <v>94</v>
      </c>
      <c r="E38" s="1004"/>
      <c r="F38" s="1004"/>
      <c r="G38" s="1004"/>
      <c r="H38" s="1004"/>
      <c r="I38" s="1004"/>
      <c r="J38" s="1004"/>
      <c r="K38" s="1004"/>
      <c r="L38" s="1004"/>
      <c r="M38" s="1003" t="s">
        <v>95</v>
      </c>
      <c r="N38" s="1004"/>
      <c r="O38" s="1004"/>
      <c r="P38" s="1004"/>
      <c r="Q38" s="1004"/>
      <c r="R38" s="1004"/>
      <c r="S38" s="1004"/>
      <c r="T38" s="1004"/>
      <c r="U38" s="1004"/>
      <c r="V38" s="1004"/>
      <c r="W38" s="1004"/>
      <c r="X38" s="1004"/>
      <c r="Y38" s="1004"/>
      <c r="Z38" s="1004"/>
      <c r="AA38" s="1004"/>
      <c r="AB38" s="1004"/>
      <c r="AC38" s="1004"/>
      <c r="AD38" s="1004"/>
      <c r="AE38" s="1004"/>
      <c r="AF38" s="1004"/>
      <c r="AG38" s="1004"/>
      <c r="AH38" s="17"/>
      <c r="AI38" s="17"/>
      <c r="AJ38" s="17"/>
      <c r="AK38" s="17"/>
      <c r="AL38" s="17"/>
      <c r="AM38" s="17"/>
    </row>
    <row r="39" spans="1:40" s="169" customFormat="1" ht="12.95" hidden="1" customHeight="1">
      <c r="A39" s="577"/>
      <c r="C39" s="1054"/>
      <c r="D39" s="456"/>
      <c r="E39" s="457"/>
      <c r="F39" s="457"/>
      <c r="G39" s="457"/>
      <c r="H39" s="457"/>
      <c r="I39" s="457"/>
      <c r="J39" s="457"/>
      <c r="K39" s="457"/>
      <c r="L39" s="458"/>
      <c r="M39" s="457"/>
      <c r="N39" s="456"/>
      <c r="O39" s="457"/>
      <c r="P39" s="457"/>
      <c r="Q39" s="457"/>
      <c r="R39" s="457"/>
      <c r="S39" s="457"/>
      <c r="T39" s="457"/>
      <c r="U39" s="457"/>
      <c r="V39" s="457"/>
      <c r="W39" s="457"/>
      <c r="X39" s="457"/>
      <c r="Y39" s="457"/>
      <c r="Z39" s="457"/>
      <c r="AA39" s="457"/>
      <c r="AB39" s="457"/>
      <c r="AC39" s="457"/>
      <c r="AD39" s="457"/>
      <c r="AE39" s="457"/>
      <c r="AF39" s="457"/>
      <c r="AG39" s="458"/>
      <c r="AH39" s="17"/>
      <c r="AI39" s="17"/>
      <c r="AJ39" s="17"/>
      <c r="AK39" s="17"/>
      <c r="AL39" s="17"/>
      <c r="AM39" s="17"/>
    </row>
    <row r="40" spans="1:40" s="169" customFormat="1" ht="12.95" customHeight="1">
      <c r="A40" s="576"/>
      <c r="C40" s="1055"/>
      <c r="D40" s="330" t="s">
        <v>146</v>
      </c>
      <c r="E40" s="331"/>
      <c r="F40" s="331"/>
      <c r="G40" s="331"/>
      <c r="H40" s="331"/>
      <c r="I40" s="331"/>
      <c r="J40" s="331"/>
      <c r="K40" s="331"/>
      <c r="L40" s="482"/>
      <c r="M40" s="487" t="s">
        <v>147</v>
      </c>
      <c r="O40" s="331"/>
      <c r="P40" s="331"/>
      <c r="Q40" s="310"/>
      <c r="T40" s="332"/>
      <c r="U40" s="310" t="s">
        <v>86</v>
      </c>
      <c r="V40" s="332"/>
      <c r="W40" s="310" t="s">
        <v>87</v>
      </c>
      <c r="X40" s="310"/>
      <c r="Y40" s="310"/>
      <c r="Z40" s="309"/>
      <c r="AA40" s="309"/>
      <c r="AB40" s="425"/>
      <c r="AC40" s="309"/>
      <c r="AD40" s="309"/>
      <c r="AE40" s="309"/>
      <c r="AF40" s="309"/>
      <c r="AG40" s="333"/>
      <c r="AH40" s="17" t="b">
        <v>0</v>
      </c>
      <c r="AI40" s="17" t="b">
        <v>0</v>
      </c>
      <c r="AJ40" s="17"/>
      <c r="AK40" s="17"/>
      <c r="AL40" s="17"/>
      <c r="AM40" s="17"/>
    </row>
    <row r="41" spans="1:40" s="169" customFormat="1" ht="12.95" customHeight="1">
      <c r="A41" s="577"/>
      <c r="C41" s="1055"/>
      <c r="D41" s="334"/>
      <c r="E41" s="335"/>
      <c r="F41" s="335"/>
      <c r="G41" s="335"/>
      <c r="H41" s="335"/>
      <c r="I41" s="335"/>
      <c r="J41" s="335"/>
      <c r="K41" s="335"/>
      <c r="L41" s="531"/>
      <c r="Q41" s="325"/>
      <c r="R41" s="325"/>
      <c r="S41" s="325"/>
      <c r="T41" s="325"/>
      <c r="U41" s="325"/>
      <c r="V41" s="325"/>
      <c r="W41" s="325"/>
      <c r="X41" s="325"/>
      <c r="Y41" s="325"/>
      <c r="Z41" s="324"/>
      <c r="AA41" s="324"/>
      <c r="AB41" s="426"/>
      <c r="AC41" s="324"/>
      <c r="AD41" s="324"/>
      <c r="AE41" s="324"/>
      <c r="AF41" s="324"/>
      <c r="AG41" s="345"/>
      <c r="AH41" s="17"/>
      <c r="AI41" s="17"/>
      <c r="AJ41" s="17"/>
      <c r="AK41" s="17"/>
      <c r="AL41" s="17"/>
      <c r="AM41" s="17"/>
    </row>
    <row r="42" spans="1:40" s="169" customFormat="1" ht="12.95" customHeight="1">
      <c r="A42" s="576"/>
      <c r="C42" s="1055"/>
      <c r="D42" s="337" t="s">
        <v>193</v>
      </c>
      <c r="E42" s="338"/>
      <c r="F42" s="338"/>
      <c r="G42" s="338"/>
      <c r="H42" s="338"/>
      <c r="I42" s="338"/>
      <c r="J42" s="338"/>
      <c r="K42" s="338"/>
      <c r="L42" s="483"/>
      <c r="M42" s="330" t="s">
        <v>148</v>
      </c>
      <c r="N42" s="425"/>
      <c r="O42" s="331"/>
      <c r="P42" s="331"/>
      <c r="Q42" s="310"/>
      <c r="R42" s="310"/>
      <c r="S42" s="310"/>
      <c r="T42" s="332"/>
      <c r="U42" s="310" t="s">
        <v>86</v>
      </c>
      <c r="V42" s="332"/>
      <c r="W42" s="310" t="s">
        <v>87</v>
      </c>
      <c r="X42" s="425"/>
      <c r="Y42" s="310"/>
      <c r="Z42" s="307"/>
      <c r="AA42" s="307"/>
      <c r="AB42" s="425"/>
      <c r="AC42" s="307"/>
      <c r="AD42" s="307"/>
      <c r="AE42" s="1057"/>
      <c r="AF42" s="1057"/>
      <c r="AG42" s="311"/>
      <c r="AH42" s="17" t="b">
        <v>0</v>
      </c>
      <c r="AI42" s="17" t="b">
        <v>0</v>
      </c>
      <c r="AJ42" s="17"/>
      <c r="AK42" s="17"/>
      <c r="AL42" s="17"/>
      <c r="AM42" s="17"/>
    </row>
    <row r="43" spans="1:40" s="169" customFormat="1" ht="12.95" customHeight="1">
      <c r="A43" s="577"/>
      <c r="C43" s="1055"/>
      <c r="D43" s="523"/>
      <c r="E43" s="342"/>
      <c r="F43" s="342"/>
      <c r="G43" s="342"/>
      <c r="H43" s="342"/>
      <c r="I43" s="342"/>
      <c r="J43" s="342"/>
      <c r="K43" s="342"/>
      <c r="L43" s="532"/>
      <c r="M43" s="341"/>
      <c r="N43" s="427"/>
      <c r="O43" s="340"/>
      <c r="P43" s="340"/>
      <c r="Q43" s="316"/>
      <c r="R43" s="316"/>
      <c r="S43" s="316"/>
      <c r="T43" s="316"/>
      <c r="U43" s="316"/>
      <c r="V43" s="316"/>
      <c r="W43" s="316"/>
      <c r="X43" s="316"/>
      <c r="Y43" s="316"/>
      <c r="Z43" s="315"/>
      <c r="AA43" s="315"/>
      <c r="AB43" s="427"/>
      <c r="AC43" s="315"/>
      <c r="AD43" s="315"/>
      <c r="AE43" s="315"/>
      <c r="AF43" s="315"/>
      <c r="AG43" s="336"/>
      <c r="AH43" s="17"/>
      <c r="AI43" s="17"/>
      <c r="AJ43" s="17"/>
      <c r="AK43" s="17"/>
      <c r="AL43" s="17"/>
      <c r="AM43" s="17"/>
    </row>
    <row r="44" spans="1:40" s="169" customFormat="1" ht="12.95" customHeight="1">
      <c r="A44" s="576"/>
      <c r="C44" s="1055"/>
      <c r="D44" s="330" t="s">
        <v>149</v>
      </c>
      <c r="E44" s="487"/>
      <c r="F44" s="487"/>
      <c r="G44" s="487"/>
      <c r="H44" s="487"/>
      <c r="I44" s="487"/>
      <c r="J44" s="487"/>
      <c r="K44" s="487"/>
      <c r="L44" s="533"/>
      <c r="M44" s="342" t="s">
        <v>150</v>
      </c>
      <c r="O44" s="342"/>
      <c r="P44" s="342"/>
      <c r="Q44" s="325"/>
      <c r="R44" s="343"/>
      <c r="S44" s="325"/>
      <c r="T44" s="344"/>
      <c r="U44" s="325" t="s">
        <v>86</v>
      </c>
      <c r="V44" s="339"/>
      <c r="W44" s="326" t="s">
        <v>87</v>
      </c>
      <c r="X44" s="343"/>
      <c r="AA44" s="326"/>
      <c r="AB44" s="426"/>
      <c r="AC44" s="326"/>
      <c r="AD44" s="326"/>
      <c r="AE44" s="326"/>
      <c r="AF44" s="326"/>
      <c r="AG44" s="327"/>
      <c r="AH44" s="17" t="b">
        <v>0</v>
      </c>
      <c r="AI44" s="17" t="b">
        <v>0</v>
      </c>
      <c r="AJ44" s="17"/>
      <c r="AK44" s="17"/>
      <c r="AL44" s="17"/>
      <c r="AM44" s="17"/>
    </row>
    <row r="45" spans="1:40" s="169" customFormat="1" ht="12.95" customHeight="1">
      <c r="A45" s="577"/>
      <c r="C45" s="1055"/>
      <c r="D45" s="341"/>
      <c r="E45" s="340"/>
      <c r="F45" s="340"/>
      <c r="G45" s="340"/>
      <c r="H45" s="340"/>
      <c r="I45" s="340"/>
      <c r="J45" s="340"/>
      <c r="K45" s="340"/>
      <c r="L45" s="534"/>
      <c r="M45" s="342"/>
      <c r="O45" s="342"/>
      <c r="P45" s="342"/>
      <c r="Q45" s="325"/>
      <c r="R45" s="325"/>
      <c r="S45" s="325"/>
      <c r="T45" s="325"/>
      <c r="U45" s="325"/>
      <c r="V45" s="325"/>
      <c r="W45" s="325"/>
      <c r="X45" s="325"/>
      <c r="Y45" s="325"/>
      <c r="Z45" s="324"/>
      <c r="AA45" s="324"/>
      <c r="AB45" s="426"/>
      <c r="AC45" s="324"/>
      <c r="AD45" s="324"/>
      <c r="AE45" s="1058"/>
      <c r="AF45" s="1058"/>
      <c r="AG45" s="345"/>
      <c r="AH45" s="17"/>
      <c r="AI45" s="17"/>
      <c r="AJ45" s="17"/>
      <c r="AK45" s="17"/>
      <c r="AL45" s="17"/>
      <c r="AM45" s="17"/>
    </row>
    <row r="46" spans="1:40" s="169" customFormat="1" ht="12.95" customHeight="1">
      <c r="A46" s="576"/>
      <c r="C46" s="1055"/>
      <c r="D46" s="337" t="s">
        <v>151</v>
      </c>
      <c r="E46" s="338"/>
      <c r="F46" s="338"/>
      <c r="G46" s="338"/>
      <c r="H46" s="338"/>
      <c r="I46" s="338"/>
      <c r="J46" s="338"/>
      <c r="K46" s="338"/>
      <c r="L46" s="483"/>
      <c r="M46" s="346" t="s">
        <v>152</v>
      </c>
      <c r="N46" s="425"/>
      <c r="O46" s="331"/>
      <c r="P46" s="331"/>
      <c r="Q46" s="310"/>
      <c r="R46" s="425"/>
      <c r="S46" s="425"/>
      <c r="T46" s="332"/>
      <c r="U46" s="310" t="s">
        <v>86</v>
      </c>
      <c r="V46" s="332"/>
      <c r="W46" s="310" t="s">
        <v>87</v>
      </c>
      <c r="X46" s="310"/>
      <c r="Y46" s="310"/>
      <c r="Z46" s="309"/>
      <c r="AA46" s="309"/>
      <c r="AB46" s="425"/>
      <c r="AC46" s="309"/>
      <c r="AD46" s="309"/>
      <c r="AE46" s="309"/>
      <c r="AF46" s="309"/>
      <c r="AG46" s="333"/>
      <c r="AH46" s="17" t="b">
        <v>0</v>
      </c>
      <c r="AI46" s="17" t="b">
        <v>0</v>
      </c>
      <c r="AJ46" s="17"/>
      <c r="AK46" s="17"/>
      <c r="AL46" s="17"/>
      <c r="AM46" s="17"/>
    </row>
    <row r="47" spans="1:40" s="169" customFormat="1" ht="12.95" customHeight="1">
      <c r="A47" s="577"/>
      <c r="C47" s="1055"/>
      <c r="D47" s="334"/>
      <c r="E47" s="335"/>
      <c r="F47" s="335"/>
      <c r="G47" s="335"/>
      <c r="H47" s="335"/>
      <c r="I47" s="335"/>
      <c r="J47" s="335"/>
      <c r="K47" s="335"/>
      <c r="L47" s="531"/>
      <c r="M47" s="334"/>
      <c r="N47" s="427"/>
      <c r="O47" s="335"/>
      <c r="P47" s="335"/>
      <c r="Q47" s="316"/>
      <c r="R47" s="316"/>
      <c r="S47" s="316"/>
      <c r="T47" s="316"/>
      <c r="U47" s="316"/>
      <c r="V47" s="316"/>
      <c r="W47" s="316"/>
      <c r="X47" s="316"/>
      <c r="Y47" s="316"/>
      <c r="Z47" s="315"/>
      <c r="AA47" s="315"/>
      <c r="AB47" s="427"/>
      <c r="AC47" s="315"/>
      <c r="AD47" s="315"/>
      <c r="AE47" s="315"/>
      <c r="AF47" s="315"/>
      <c r="AG47" s="336"/>
      <c r="AH47" s="17"/>
      <c r="AI47" s="17"/>
      <c r="AJ47" s="17"/>
      <c r="AK47" s="17"/>
      <c r="AL47" s="17"/>
      <c r="AM47" s="17"/>
    </row>
    <row r="48" spans="1:40" s="169" customFormat="1" ht="12.95" customHeight="1">
      <c r="A48" s="576"/>
      <c r="C48" s="1055"/>
      <c r="D48" s="337" t="s">
        <v>153</v>
      </c>
      <c r="E48" s="338"/>
      <c r="F48" s="338"/>
      <c r="G48" s="338"/>
      <c r="H48" s="338"/>
      <c r="I48" s="338"/>
      <c r="J48" s="338"/>
      <c r="K48" s="338"/>
      <c r="L48" s="483"/>
      <c r="M48" s="342" t="s">
        <v>154</v>
      </c>
      <c r="O48" s="338"/>
      <c r="P48" s="338"/>
      <c r="Q48" s="325"/>
      <c r="R48" s="325"/>
      <c r="S48" s="325"/>
      <c r="T48" s="339"/>
      <c r="U48" s="325" t="s">
        <v>86</v>
      </c>
      <c r="V48" s="339"/>
      <c r="W48" s="325" t="s">
        <v>87</v>
      </c>
      <c r="Z48" s="324"/>
      <c r="AA48" s="324"/>
      <c r="AB48" s="426"/>
      <c r="AC48" s="324"/>
      <c r="AD48" s="324"/>
      <c r="AE48" s="324"/>
      <c r="AF48" s="324"/>
      <c r="AG48" s="345"/>
      <c r="AH48" s="17" t="b">
        <v>0</v>
      </c>
      <c r="AI48" s="17" t="b">
        <v>0</v>
      </c>
      <c r="AJ48" s="17"/>
      <c r="AK48" s="17"/>
      <c r="AL48" s="17"/>
      <c r="AM48" s="17"/>
    </row>
    <row r="49" spans="1:39" s="169" customFormat="1" ht="12.95" customHeight="1">
      <c r="A49" s="577"/>
      <c r="C49" s="1055"/>
      <c r="D49" s="347"/>
      <c r="E49" s="338"/>
      <c r="F49" s="338"/>
      <c r="G49" s="338"/>
      <c r="H49" s="338"/>
      <c r="I49" s="338"/>
      <c r="J49" s="338"/>
      <c r="K49" s="338"/>
      <c r="L49" s="483"/>
      <c r="M49" s="338"/>
      <c r="O49" s="338"/>
      <c r="P49" s="338"/>
      <c r="Q49" s="325"/>
      <c r="R49" s="325"/>
      <c r="S49" s="325"/>
      <c r="T49" s="325"/>
      <c r="U49" s="325"/>
      <c r="V49" s="326"/>
      <c r="W49" s="326"/>
      <c r="X49" s="326"/>
      <c r="Y49" s="326"/>
      <c r="Z49" s="324"/>
      <c r="AA49" s="324"/>
      <c r="AB49" s="426"/>
      <c r="AC49" s="324"/>
      <c r="AD49" s="324"/>
      <c r="AE49" s="324"/>
      <c r="AF49" s="324"/>
      <c r="AG49" s="345"/>
      <c r="AH49" s="17"/>
      <c r="AI49" s="17"/>
      <c r="AJ49" s="17"/>
      <c r="AK49" s="17"/>
      <c r="AL49" s="17"/>
      <c r="AM49" s="17"/>
    </row>
    <row r="50" spans="1:39" s="169" customFormat="1" ht="12.95" customHeight="1">
      <c r="A50" s="576"/>
      <c r="C50" s="1055"/>
      <c r="D50" s="330" t="s">
        <v>155</v>
      </c>
      <c r="E50" s="331"/>
      <c r="F50" s="331"/>
      <c r="G50" s="331"/>
      <c r="H50" s="331"/>
      <c r="I50" s="331"/>
      <c r="J50" s="331"/>
      <c r="K50" s="331"/>
      <c r="L50" s="482"/>
      <c r="M50" s="330" t="s">
        <v>156</v>
      </c>
      <c r="N50" s="425"/>
      <c r="O50" s="331"/>
      <c r="P50" s="331"/>
      <c r="Q50" s="310"/>
      <c r="R50" s="425"/>
      <c r="S50" s="425"/>
      <c r="T50" s="332"/>
      <c r="U50" s="310" t="s">
        <v>86</v>
      </c>
      <c r="V50" s="332"/>
      <c r="W50" s="310" t="s">
        <v>87</v>
      </c>
      <c r="X50" s="310"/>
      <c r="Y50" s="310"/>
      <c r="Z50" s="309"/>
      <c r="AA50" s="309"/>
      <c r="AB50" s="425"/>
      <c r="AC50" s="309"/>
      <c r="AD50" s="309"/>
      <c r="AE50" s="309"/>
      <c r="AF50" s="309"/>
      <c r="AG50" s="333"/>
      <c r="AH50" s="17" t="b">
        <v>0</v>
      </c>
      <c r="AI50" s="17" t="b">
        <v>0</v>
      </c>
      <c r="AJ50" s="17"/>
      <c r="AK50" s="17"/>
      <c r="AL50" s="17"/>
      <c r="AM50" s="17"/>
    </row>
    <row r="51" spans="1:39" s="169" customFormat="1" ht="12.95" customHeight="1">
      <c r="A51" s="577"/>
      <c r="C51" s="1056"/>
      <c r="D51" s="341" t="s">
        <v>26</v>
      </c>
      <c r="E51" s="1005"/>
      <c r="F51" s="1005"/>
      <c r="G51" s="1005"/>
      <c r="H51" s="1005"/>
      <c r="I51" s="1005"/>
      <c r="J51" s="1005"/>
      <c r="K51" s="1005"/>
      <c r="L51" s="531" t="s">
        <v>20</v>
      </c>
      <c r="M51" s="453"/>
      <c r="N51" s="335"/>
      <c r="O51" s="335"/>
      <c r="P51" s="335"/>
      <c r="Q51" s="316"/>
      <c r="R51" s="316"/>
      <c r="S51" s="316"/>
      <c r="T51" s="316"/>
      <c r="U51" s="316"/>
      <c r="V51" s="313"/>
      <c r="W51" s="313"/>
      <c r="X51" s="313"/>
      <c r="Y51" s="313"/>
      <c r="Z51" s="315"/>
      <c r="AA51" s="315"/>
      <c r="AB51" s="427"/>
      <c r="AC51" s="315"/>
      <c r="AD51" s="315"/>
      <c r="AE51" s="315"/>
      <c r="AF51" s="315"/>
      <c r="AG51" s="336"/>
      <c r="AH51" s="17"/>
      <c r="AI51" s="17"/>
      <c r="AJ51" s="17"/>
      <c r="AK51" s="17"/>
      <c r="AL51" s="17"/>
      <c r="AM51" s="17"/>
    </row>
    <row r="52" spans="1:39" s="169" customFormat="1" ht="12.95" hidden="1" customHeight="1">
      <c r="A52" s="577"/>
      <c r="C52" s="459"/>
      <c r="D52" s="460"/>
      <c r="E52" s="461"/>
      <c r="F52" s="461"/>
      <c r="G52" s="461"/>
      <c r="H52" s="461"/>
      <c r="I52" s="461"/>
      <c r="J52" s="461"/>
      <c r="K52" s="461"/>
      <c r="L52" s="461"/>
      <c r="M52" s="461"/>
      <c r="N52" s="484"/>
      <c r="O52" s="462"/>
      <c r="P52" s="462"/>
      <c r="Q52" s="462"/>
      <c r="R52" s="463"/>
      <c r="S52" s="463"/>
      <c r="T52" s="463"/>
      <c r="U52" s="463"/>
      <c r="V52" s="463"/>
      <c r="W52" s="464"/>
      <c r="X52" s="464"/>
      <c r="Y52" s="464"/>
      <c r="Z52" s="464"/>
      <c r="AA52" s="465"/>
      <c r="AB52" s="465"/>
      <c r="AC52" s="465"/>
      <c r="AD52" s="465"/>
      <c r="AE52" s="465"/>
      <c r="AF52" s="465"/>
      <c r="AG52" s="466"/>
      <c r="AH52" s="17"/>
      <c r="AI52" s="17"/>
      <c r="AJ52" s="17"/>
      <c r="AK52" s="17"/>
      <c r="AL52" s="17"/>
      <c r="AM52" s="17"/>
    </row>
    <row r="53" spans="1:39" s="169" customFormat="1" ht="12.95" hidden="1" customHeight="1">
      <c r="A53" s="577"/>
      <c r="C53" s="467"/>
      <c r="D53" s="468"/>
      <c r="E53" s="417"/>
      <c r="F53" s="417"/>
      <c r="G53" s="417"/>
      <c r="H53" s="417"/>
      <c r="I53" s="417"/>
      <c r="J53" s="417"/>
      <c r="K53" s="417"/>
      <c r="L53" s="417"/>
      <c r="M53" s="417"/>
      <c r="N53" s="485"/>
      <c r="O53" s="469"/>
      <c r="P53" s="469"/>
      <c r="Q53" s="469"/>
      <c r="R53" s="470"/>
      <c r="S53" s="470"/>
      <c r="T53" s="470"/>
      <c r="U53" s="470"/>
      <c r="V53" s="470"/>
      <c r="W53" s="471"/>
      <c r="X53" s="471"/>
      <c r="Y53" s="471"/>
      <c r="Z53" s="471"/>
      <c r="AA53" s="472"/>
      <c r="AB53" s="472"/>
      <c r="AC53" s="472"/>
      <c r="AD53" s="472"/>
      <c r="AE53" s="472"/>
      <c r="AF53" s="472"/>
      <c r="AG53" s="473"/>
      <c r="AH53" s="17"/>
      <c r="AI53" s="17"/>
      <c r="AJ53" s="17"/>
      <c r="AK53" s="17"/>
      <c r="AL53" s="17"/>
      <c r="AM53" s="17"/>
    </row>
    <row r="54" spans="1:39" s="169" customFormat="1" ht="12.95" hidden="1" customHeight="1">
      <c r="A54" s="577"/>
      <c r="C54" s="467"/>
      <c r="D54" s="468"/>
      <c r="E54" s="417"/>
      <c r="F54" s="417"/>
      <c r="G54" s="417"/>
      <c r="H54" s="417"/>
      <c r="I54" s="417"/>
      <c r="J54" s="417"/>
      <c r="K54" s="417"/>
      <c r="L54" s="417"/>
      <c r="M54" s="417"/>
      <c r="N54" s="485"/>
      <c r="O54" s="469"/>
      <c r="P54" s="469"/>
      <c r="Q54" s="469"/>
      <c r="R54" s="470"/>
      <c r="S54" s="470"/>
      <c r="T54" s="470"/>
      <c r="U54" s="470"/>
      <c r="V54" s="470"/>
      <c r="W54" s="471"/>
      <c r="X54" s="471"/>
      <c r="Y54" s="471"/>
      <c r="Z54" s="471"/>
      <c r="AA54" s="472"/>
      <c r="AB54" s="472"/>
      <c r="AC54" s="472"/>
      <c r="AD54" s="472"/>
      <c r="AE54" s="472"/>
      <c r="AF54" s="472"/>
      <c r="AG54" s="473"/>
      <c r="AH54" s="17"/>
      <c r="AI54" s="17"/>
      <c r="AJ54" s="17"/>
      <c r="AK54" s="17"/>
      <c r="AL54" s="17"/>
      <c r="AM54" s="17"/>
    </row>
    <row r="55" spans="1:39" s="169" customFormat="1" ht="12.95" hidden="1" customHeight="1">
      <c r="A55" s="577"/>
      <c r="C55" s="467"/>
      <c r="D55" s="468"/>
      <c r="E55" s="417"/>
      <c r="F55" s="417"/>
      <c r="G55" s="417"/>
      <c r="H55" s="417"/>
      <c r="I55" s="417"/>
      <c r="J55" s="417"/>
      <c r="K55" s="417"/>
      <c r="L55" s="417"/>
      <c r="M55" s="417"/>
      <c r="N55" s="485"/>
      <c r="O55" s="469"/>
      <c r="P55" s="469"/>
      <c r="Q55" s="469"/>
      <c r="R55" s="470"/>
      <c r="S55" s="470"/>
      <c r="T55" s="470"/>
      <c r="U55" s="470"/>
      <c r="V55" s="470"/>
      <c r="W55" s="471"/>
      <c r="X55" s="471"/>
      <c r="Y55" s="471"/>
      <c r="Z55" s="471"/>
      <c r="AA55" s="472"/>
      <c r="AB55" s="472"/>
      <c r="AC55" s="472"/>
      <c r="AD55" s="472"/>
      <c r="AE55" s="472"/>
      <c r="AF55" s="472"/>
      <c r="AG55" s="473"/>
      <c r="AH55" s="17"/>
      <c r="AI55" s="17"/>
      <c r="AJ55" s="17"/>
      <c r="AK55" s="17"/>
      <c r="AL55" s="17"/>
      <c r="AM55" s="17"/>
    </row>
    <row r="56" spans="1:39" s="169" customFormat="1" ht="12.95" hidden="1" customHeight="1">
      <c r="A56" s="577"/>
      <c r="C56" s="467"/>
      <c r="D56" s="468"/>
      <c r="E56" s="417"/>
      <c r="F56" s="417"/>
      <c r="G56" s="417"/>
      <c r="H56" s="417"/>
      <c r="I56" s="417"/>
      <c r="J56" s="417"/>
      <c r="K56" s="417"/>
      <c r="L56" s="417"/>
      <c r="M56" s="417"/>
      <c r="N56" s="485"/>
      <c r="O56" s="469"/>
      <c r="P56" s="469"/>
      <c r="Q56" s="469"/>
      <c r="R56" s="470"/>
      <c r="S56" s="470"/>
      <c r="T56" s="470"/>
      <c r="U56" s="470"/>
      <c r="V56" s="470"/>
      <c r="W56" s="471"/>
      <c r="X56" s="471"/>
      <c r="Y56" s="471"/>
      <c r="Z56" s="471"/>
      <c r="AA56" s="472"/>
      <c r="AB56" s="472"/>
      <c r="AC56" s="472"/>
      <c r="AD56" s="472"/>
      <c r="AE56" s="472"/>
      <c r="AF56" s="472"/>
      <c r="AG56" s="473"/>
      <c r="AH56" s="17"/>
      <c r="AI56" s="17"/>
      <c r="AJ56" s="17"/>
      <c r="AK56" s="17"/>
      <c r="AL56" s="17"/>
      <c r="AM56" s="17"/>
    </row>
    <row r="57" spans="1:39" s="169" customFormat="1" ht="12.95" hidden="1" customHeight="1">
      <c r="A57" s="577"/>
      <c r="C57" s="467"/>
      <c r="D57" s="468"/>
      <c r="E57" s="417"/>
      <c r="F57" s="417"/>
      <c r="G57" s="417"/>
      <c r="H57" s="417"/>
      <c r="I57" s="417"/>
      <c r="J57" s="417"/>
      <c r="K57" s="417"/>
      <c r="L57" s="417"/>
      <c r="M57" s="417"/>
      <c r="N57" s="485"/>
      <c r="O57" s="469"/>
      <c r="P57" s="469"/>
      <c r="Q57" s="469"/>
      <c r="R57" s="470"/>
      <c r="S57" s="470"/>
      <c r="T57" s="470"/>
      <c r="U57" s="470"/>
      <c r="V57" s="470"/>
      <c r="W57" s="471"/>
      <c r="X57" s="471"/>
      <c r="Y57" s="471"/>
      <c r="Z57" s="471"/>
      <c r="AA57" s="472"/>
      <c r="AB57" s="472"/>
      <c r="AC57" s="472"/>
      <c r="AD57" s="472"/>
      <c r="AE57" s="472"/>
      <c r="AF57" s="472"/>
      <c r="AG57" s="473"/>
      <c r="AH57" s="17"/>
      <c r="AI57" s="17"/>
      <c r="AJ57" s="17"/>
      <c r="AK57" s="17"/>
      <c r="AL57" s="17"/>
      <c r="AM57" s="17"/>
    </row>
    <row r="58" spans="1:39" s="169" customFormat="1" ht="12.95" hidden="1" customHeight="1">
      <c r="A58" s="577"/>
      <c r="C58" s="474"/>
      <c r="D58" s="475"/>
      <c r="E58" s="476"/>
      <c r="F58" s="476"/>
      <c r="G58" s="476"/>
      <c r="H58" s="476"/>
      <c r="I58" s="476"/>
      <c r="J58" s="476"/>
      <c r="K58" s="476"/>
      <c r="L58" s="476"/>
      <c r="M58" s="476"/>
      <c r="N58" s="486"/>
      <c r="O58" s="477"/>
      <c r="P58" s="477"/>
      <c r="Q58" s="477"/>
      <c r="R58" s="478"/>
      <c r="S58" s="478"/>
      <c r="T58" s="478"/>
      <c r="U58" s="478"/>
      <c r="V58" s="478"/>
      <c r="W58" s="479"/>
      <c r="X58" s="479"/>
      <c r="Y58" s="479"/>
      <c r="Z58" s="479"/>
      <c r="AA58" s="480"/>
      <c r="AB58" s="480"/>
      <c r="AC58" s="480"/>
      <c r="AD58" s="480"/>
      <c r="AE58" s="480"/>
      <c r="AF58" s="480"/>
      <c r="AG58" s="481"/>
      <c r="AH58" s="17"/>
      <c r="AI58" s="17"/>
      <c r="AJ58" s="17"/>
      <c r="AK58" s="17"/>
      <c r="AL58" s="17"/>
      <c r="AM58" s="17"/>
    </row>
    <row r="59" spans="1:39" s="169" customFormat="1" ht="12.95" customHeight="1">
      <c r="A59" s="577"/>
      <c r="C59" s="1048" t="s">
        <v>121</v>
      </c>
      <c r="D59" s="1019" t="s">
        <v>157</v>
      </c>
      <c r="E59" s="1020"/>
      <c r="F59" s="1020"/>
      <c r="G59" s="1020"/>
      <c r="H59" s="1020"/>
      <c r="I59" s="1020"/>
      <c r="J59" s="1020"/>
      <c r="K59" s="1020"/>
      <c r="L59" s="1021"/>
      <c r="M59" s="941" t="s">
        <v>123</v>
      </c>
      <c r="N59" s="942"/>
      <c r="O59" s="942"/>
      <c r="P59" s="942"/>
      <c r="Q59" s="942"/>
      <c r="R59" s="943"/>
      <c r="S59" s="1001" t="s">
        <v>124</v>
      </c>
      <c r="T59" s="920"/>
      <c r="U59" s="920"/>
      <c r="V59" s="920"/>
      <c r="W59" s="913"/>
      <c r="X59" s="1051" t="s">
        <v>158</v>
      </c>
      <c r="Y59" s="1052"/>
      <c r="Z59" s="1052"/>
      <c r="AA59" s="1052"/>
      <c r="AB59" s="1052"/>
      <c r="AC59" s="1052"/>
      <c r="AD59" s="1052"/>
      <c r="AE59" s="1052"/>
      <c r="AF59" s="1052"/>
      <c r="AG59" s="1053"/>
      <c r="AH59" s="17"/>
      <c r="AI59" s="17"/>
      <c r="AJ59" s="17"/>
      <c r="AK59" s="17"/>
      <c r="AL59" s="17"/>
      <c r="AM59" s="17"/>
    </row>
    <row r="60" spans="1:39" s="169" customFormat="1" ht="12.95" hidden="1" customHeight="1">
      <c r="A60" s="577"/>
      <c r="C60" s="1049"/>
      <c r="D60" s="1022"/>
      <c r="E60" s="1023"/>
      <c r="F60" s="1023"/>
      <c r="G60" s="1023"/>
      <c r="H60" s="1023"/>
      <c r="I60" s="1023"/>
      <c r="J60" s="1023"/>
      <c r="K60" s="1023"/>
      <c r="L60" s="1024"/>
      <c r="M60" s="415"/>
      <c r="N60" s="414"/>
      <c r="O60" s="414"/>
      <c r="P60" s="414"/>
      <c r="Q60" s="414"/>
      <c r="R60" s="414"/>
      <c r="S60" s="414"/>
      <c r="T60" s="414"/>
      <c r="U60" s="414"/>
      <c r="V60" s="414"/>
      <c r="W60" s="488"/>
      <c r="X60" s="1051"/>
      <c r="Y60" s="1052"/>
      <c r="Z60" s="1052"/>
      <c r="AA60" s="1052"/>
      <c r="AB60" s="1052"/>
      <c r="AC60" s="1052"/>
      <c r="AD60" s="1052"/>
      <c r="AE60" s="1052"/>
      <c r="AF60" s="1052"/>
      <c r="AG60" s="1053"/>
      <c r="AH60" s="17"/>
      <c r="AI60" s="17"/>
      <c r="AJ60" s="17"/>
      <c r="AK60" s="17"/>
      <c r="AL60" s="17"/>
      <c r="AM60" s="17"/>
    </row>
    <row r="61" spans="1:39" s="169" customFormat="1" ht="12.95" customHeight="1">
      <c r="A61" s="576"/>
      <c r="C61" s="1049"/>
      <c r="D61" s="1022"/>
      <c r="E61" s="1023"/>
      <c r="F61" s="1023"/>
      <c r="G61" s="1023"/>
      <c r="H61" s="1023"/>
      <c r="I61" s="1023"/>
      <c r="J61" s="1023"/>
      <c r="K61" s="1023"/>
      <c r="L61" s="1024"/>
      <c r="M61" s="302"/>
      <c r="N61" s="210" t="s">
        <v>126</v>
      </c>
      <c r="O61" s="210"/>
      <c r="P61" s="210"/>
      <c r="Q61" s="209"/>
      <c r="R61" s="213"/>
      <c r="S61" s="981"/>
      <c r="T61" s="982"/>
      <c r="U61" s="982"/>
      <c r="V61" s="209"/>
      <c r="W61" s="432"/>
      <c r="X61" s="322"/>
      <c r="Y61" s="309" t="s">
        <v>127</v>
      </c>
      <c r="Z61" s="524"/>
      <c r="AA61" s="307"/>
      <c r="AB61" s="307" t="s">
        <v>128</v>
      </c>
      <c r="AC61" s="425"/>
      <c r="AD61" s="307"/>
      <c r="AE61" s="307" t="s">
        <v>129</v>
      </c>
      <c r="AF61" s="425"/>
      <c r="AG61" s="311"/>
      <c r="AH61" s="17" t="b">
        <v>0</v>
      </c>
      <c r="AI61" s="17"/>
      <c r="AJ61" s="17"/>
      <c r="AK61" s="17"/>
      <c r="AL61" s="17"/>
      <c r="AM61" s="17"/>
    </row>
    <row r="62" spans="1:39" s="169" customFormat="1" ht="12.95" customHeight="1">
      <c r="A62" s="577"/>
      <c r="C62" s="1049"/>
      <c r="D62" s="1022"/>
      <c r="E62" s="1023"/>
      <c r="F62" s="1023"/>
      <c r="G62" s="1023"/>
      <c r="H62" s="1023"/>
      <c r="I62" s="1023"/>
      <c r="J62" s="1023"/>
      <c r="K62" s="1023"/>
      <c r="L62" s="1024"/>
      <c r="M62" s="279"/>
      <c r="N62" s="215"/>
      <c r="O62" s="215"/>
      <c r="P62" s="215"/>
      <c r="Q62" s="214"/>
      <c r="R62" s="219"/>
      <c r="S62" s="983"/>
      <c r="T62" s="984"/>
      <c r="U62" s="984"/>
      <c r="V62" s="218" t="s">
        <v>120</v>
      </c>
      <c r="W62" s="434"/>
      <c r="X62" s="453"/>
      <c r="Y62" s="315"/>
      <c r="Z62" s="315" t="s">
        <v>130</v>
      </c>
      <c r="AA62" s="318"/>
      <c r="AB62" s="313"/>
      <c r="AC62" s="313" t="s">
        <v>131</v>
      </c>
      <c r="AD62" s="427"/>
      <c r="AE62" s="313"/>
      <c r="AF62" s="313" t="s">
        <v>224</v>
      </c>
      <c r="AG62" s="319"/>
      <c r="AH62" s="17" t="b">
        <v>0</v>
      </c>
      <c r="AI62" s="17" t="b">
        <v>0</v>
      </c>
      <c r="AJ62" s="17" t="b">
        <v>0</v>
      </c>
      <c r="AK62" s="17" t="b">
        <v>0</v>
      </c>
      <c r="AL62" s="17" t="b">
        <v>0</v>
      </c>
      <c r="AM62" s="17" t="b">
        <v>0</v>
      </c>
    </row>
    <row r="63" spans="1:39" s="169" customFormat="1" ht="12.95" customHeight="1">
      <c r="A63" s="576"/>
      <c r="C63" s="1049"/>
      <c r="D63" s="1022"/>
      <c r="E63" s="1023"/>
      <c r="F63" s="1023"/>
      <c r="G63" s="1023"/>
      <c r="H63" s="1023"/>
      <c r="I63" s="1023"/>
      <c r="J63" s="1023"/>
      <c r="K63" s="1023"/>
      <c r="L63" s="1024"/>
      <c r="M63" s="303"/>
      <c r="N63" s="223" t="s">
        <v>132</v>
      </c>
      <c r="O63" s="223"/>
      <c r="P63" s="223"/>
      <c r="Q63" s="223"/>
      <c r="R63" s="222"/>
      <c r="S63" s="981"/>
      <c r="T63" s="982"/>
      <c r="U63" s="982"/>
      <c r="V63" s="304"/>
      <c r="W63" s="432"/>
      <c r="X63" s="322"/>
      <c r="Y63" s="309" t="s">
        <v>127</v>
      </c>
      <c r="Z63" s="524"/>
      <c r="AA63" s="307"/>
      <c r="AB63" s="307" t="s">
        <v>128</v>
      </c>
      <c r="AC63" s="425"/>
      <c r="AD63" s="307"/>
      <c r="AE63" s="307" t="s">
        <v>129</v>
      </c>
      <c r="AF63" s="425"/>
      <c r="AG63" s="311"/>
      <c r="AH63" s="17" t="b">
        <v>0</v>
      </c>
      <c r="AI63" s="17"/>
      <c r="AJ63" s="17"/>
      <c r="AK63" s="17"/>
      <c r="AL63" s="17"/>
      <c r="AM63" s="17"/>
    </row>
    <row r="64" spans="1:39" s="169" customFormat="1" ht="12.95" customHeight="1">
      <c r="A64" s="577"/>
      <c r="C64" s="1049"/>
      <c r="D64" s="1022"/>
      <c r="E64" s="1023"/>
      <c r="F64" s="1023"/>
      <c r="G64" s="1023"/>
      <c r="H64" s="1023"/>
      <c r="I64" s="1023"/>
      <c r="J64" s="1023"/>
      <c r="K64" s="1023"/>
      <c r="L64" s="1024"/>
      <c r="M64" s="231"/>
      <c r="N64" s="232"/>
      <c r="O64" s="232"/>
      <c r="P64" s="232"/>
      <c r="Q64" s="223"/>
      <c r="R64" s="222"/>
      <c r="S64" s="983"/>
      <c r="T64" s="984"/>
      <c r="U64" s="984"/>
      <c r="V64" s="218" t="s">
        <v>120</v>
      </c>
      <c r="W64" s="434"/>
      <c r="X64" s="453"/>
      <c r="Y64" s="315"/>
      <c r="Z64" s="315" t="s">
        <v>130</v>
      </c>
      <c r="AA64" s="318"/>
      <c r="AB64" s="313"/>
      <c r="AC64" s="313" t="s">
        <v>131</v>
      </c>
      <c r="AD64" s="427"/>
      <c r="AE64" s="313"/>
      <c r="AF64" s="313" t="s">
        <v>224</v>
      </c>
      <c r="AG64" s="319"/>
      <c r="AH64" s="17" t="b">
        <v>0</v>
      </c>
      <c r="AI64" s="17" t="b">
        <v>0</v>
      </c>
      <c r="AJ64" s="17" t="b">
        <v>0</v>
      </c>
      <c r="AK64" s="17" t="b">
        <v>0</v>
      </c>
      <c r="AL64" s="17" t="b">
        <v>0</v>
      </c>
      <c r="AM64" s="17" t="b">
        <v>0</v>
      </c>
    </row>
    <row r="65" spans="1:39" s="169" customFormat="1" ht="12.95" customHeight="1">
      <c r="A65" s="576"/>
      <c r="C65" s="1049"/>
      <c r="D65" s="1022"/>
      <c r="E65" s="1023"/>
      <c r="F65" s="1023"/>
      <c r="G65" s="1023"/>
      <c r="H65" s="1023"/>
      <c r="I65" s="1023"/>
      <c r="J65" s="1023"/>
      <c r="K65" s="1023"/>
      <c r="L65" s="1024"/>
      <c r="M65" s="302" t="s">
        <v>44</v>
      </c>
      <c r="N65" s="210" t="s">
        <v>133</v>
      </c>
      <c r="O65" s="210"/>
      <c r="P65" s="210"/>
      <c r="Q65" s="209"/>
      <c r="R65" s="213"/>
      <c r="S65" s="981"/>
      <c r="T65" s="982"/>
      <c r="U65" s="982"/>
      <c r="V65" s="304"/>
      <c r="W65" s="432"/>
      <c r="X65" s="322"/>
      <c r="Y65" s="309" t="s">
        <v>127</v>
      </c>
      <c r="Z65" s="524"/>
      <c r="AA65" s="307"/>
      <c r="AB65" s="307" t="s">
        <v>128</v>
      </c>
      <c r="AC65" s="425"/>
      <c r="AD65" s="307"/>
      <c r="AE65" s="307" t="s">
        <v>129</v>
      </c>
      <c r="AF65" s="425"/>
      <c r="AG65" s="311"/>
      <c r="AH65" s="17" t="b">
        <v>0</v>
      </c>
      <c r="AI65" s="17"/>
      <c r="AJ65" s="17"/>
      <c r="AK65" s="17"/>
      <c r="AL65" s="17"/>
      <c r="AM65" s="17"/>
    </row>
    <row r="66" spans="1:39" s="169" customFormat="1" ht="12.95" customHeight="1">
      <c r="A66" s="577"/>
      <c r="C66" s="1049"/>
      <c r="D66" s="1025"/>
      <c r="E66" s="1026"/>
      <c r="F66" s="1026"/>
      <c r="G66" s="1026"/>
      <c r="H66" s="1026"/>
      <c r="I66" s="1026"/>
      <c r="J66" s="1026"/>
      <c r="K66" s="1026"/>
      <c r="L66" s="1027"/>
      <c r="M66" s="279"/>
      <c r="N66" s="215"/>
      <c r="O66" s="215"/>
      <c r="P66" s="215"/>
      <c r="Q66" s="214"/>
      <c r="R66" s="219"/>
      <c r="S66" s="983"/>
      <c r="T66" s="984"/>
      <c r="U66" s="984"/>
      <c r="V66" s="218" t="s">
        <v>120</v>
      </c>
      <c r="W66" s="434"/>
      <c r="X66" s="453"/>
      <c r="Y66" s="315"/>
      <c r="Z66" s="315" t="s">
        <v>130</v>
      </c>
      <c r="AA66" s="318"/>
      <c r="AB66" s="313"/>
      <c r="AC66" s="313" t="s">
        <v>131</v>
      </c>
      <c r="AD66" s="427"/>
      <c r="AE66" s="313"/>
      <c r="AF66" s="313" t="s">
        <v>224</v>
      </c>
      <c r="AG66" s="319"/>
      <c r="AH66" s="17" t="b">
        <v>0</v>
      </c>
      <c r="AI66" s="17" t="b">
        <v>0</v>
      </c>
      <c r="AJ66" s="17" t="b">
        <v>0</v>
      </c>
      <c r="AK66" s="17" t="b">
        <v>0</v>
      </c>
      <c r="AL66" s="17" t="b">
        <v>0</v>
      </c>
      <c r="AM66" s="17" t="b">
        <v>0</v>
      </c>
    </row>
    <row r="67" spans="1:39" s="169" customFormat="1" ht="12.95" customHeight="1">
      <c r="A67" s="577"/>
      <c r="C67" s="1050"/>
      <c r="D67" s="348" t="s">
        <v>159</v>
      </c>
      <c r="E67" s="315"/>
      <c r="F67" s="315"/>
      <c r="G67" s="315"/>
      <c r="H67" s="315"/>
      <c r="I67" s="315"/>
      <c r="J67" s="315"/>
      <c r="K67" s="315"/>
      <c r="L67" s="315"/>
      <c r="M67" s="315"/>
      <c r="N67" s="315"/>
      <c r="O67" s="315"/>
      <c r="P67" s="315"/>
      <c r="Q67" s="345"/>
      <c r="R67" s="326"/>
      <c r="S67" s="326"/>
      <c r="T67" s="326"/>
      <c r="U67" s="326"/>
      <c r="V67" s="326"/>
      <c r="W67" s="326"/>
      <c r="X67" s="326"/>
      <c r="Y67" s="326"/>
      <c r="Z67" s="326"/>
      <c r="AA67" s="326"/>
      <c r="AB67" s="326"/>
      <c r="AC67" s="326"/>
      <c r="AD67" s="326"/>
      <c r="AE67" s="326"/>
      <c r="AF67" s="326"/>
      <c r="AG67" s="327"/>
    </row>
    <row r="68" spans="1:39" s="169" customFormat="1" ht="12.95" customHeight="1">
      <c r="A68" s="576"/>
      <c r="C68" s="322" t="s">
        <v>135</v>
      </c>
      <c r="D68" s="309"/>
      <c r="E68" s="1042"/>
      <c r="F68" s="1042"/>
      <c r="G68" s="1042"/>
      <c r="H68" s="1042"/>
      <c r="I68" s="1042"/>
      <c r="J68" s="1042"/>
      <c r="K68" s="1042"/>
      <c r="L68" s="1042"/>
      <c r="M68" s="1042"/>
      <c r="N68" s="1042"/>
      <c r="O68" s="1042"/>
      <c r="P68" s="1042"/>
      <c r="Q68" s="1042"/>
      <c r="R68" s="1042"/>
      <c r="S68" s="1042"/>
      <c r="T68" s="1042"/>
      <c r="U68" s="1042"/>
      <c r="V68" s="1042"/>
      <c r="W68" s="1042"/>
      <c r="X68" s="1042"/>
      <c r="Y68" s="1042"/>
      <c r="Z68" s="1042"/>
      <c r="AA68" s="1042"/>
      <c r="AB68" s="1042"/>
      <c r="AC68" s="1042"/>
      <c r="AD68" s="1042"/>
      <c r="AE68" s="1042"/>
      <c r="AF68" s="1042"/>
      <c r="AG68" s="1043"/>
    </row>
    <row r="69" spans="1:39" s="169" customFormat="1" ht="12.95" customHeight="1">
      <c r="A69" s="576"/>
      <c r="C69" s="572"/>
      <c r="D69" s="32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c r="AG69" s="1045"/>
    </row>
    <row r="70" spans="1:39" s="169" customFormat="1" ht="12.95" customHeight="1">
      <c r="A70" s="576"/>
      <c r="C70" s="572"/>
      <c r="D70" s="324"/>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1044"/>
      <c r="AC70" s="1044"/>
      <c r="AD70" s="1044"/>
      <c r="AE70" s="1044"/>
      <c r="AF70" s="1044"/>
      <c r="AG70" s="1045"/>
    </row>
    <row r="71" spans="1:39" s="169" customFormat="1" ht="12.95" customHeight="1" thickBot="1">
      <c r="A71" s="579"/>
      <c r="C71" s="348"/>
      <c r="D71" s="315"/>
      <c r="E71" s="1046"/>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7"/>
    </row>
    <row r="72" spans="1:39" ht="12.95" customHeight="1">
      <c r="A72" s="582"/>
      <c r="C72" s="349" t="s">
        <v>136</v>
      </c>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row>
  </sheetData>
  <sheetProtection sheet="1" selectLockedCells="1"/>
  <mergeCells count="56">
    <mergeCell ref="A3:A4"/>
    <mergeCell ref="U2:AG2"/>
    <mergeCell ref="E68:AG71"/>
    <mergeCell ref="C59:C67"/>
    <mergeCell ref="M59:R59"/>
    <mergeCell ref="S61:U62"/>
    <mergeCell ref="S63:U64"/>
    <mergeCell ref="S65:U66"/>
    <mergeCell ref="S59:W59"/>
    <mergeCell ref="X59:AG60"/>
    <mergeCell ref="D59:L66"/>
    <mergeCell ref="C38:C51"/>
    <mergeCell ref="AE42:AF42"/>
    <mergeCell ref="AE45:AF45"/>
    <mergeCell ref="I33:L35"/>
    <mergeCell ref="G36:L37"/>
    <mergeCell ref="M36:W37"/>
    <mergeCell ref="C18:F37"/>
    <mergeCell ref="X25:AG26"/>
    <mergeCell ref="G25:L26"/>
    <mergeCell ref="P25:V25"/>
    <mergeCell ref="X21:AG24"/>
    <mergeCell ref="X18:AG18"/>
    <mergeCell ref="X19:AG20"/>
    <mergeCell ref="D38:L38"/>
    <mergeCell ref="C1:D1"/>
    <mergeCell ref="AF1:AG1"/>
    <mergeCell ref="AA11:AF11"/>
    <mergeCell ref="C10:L11"/>
    <mergeCell ref="K3:X4"/>
    <mergeCell ref="C12:F17"/>
    <mergeCell ref="G18:L18"/>
    <mergeCell ref="M18:W18"/>
    <mergeCell ref="Z15:AF15"/>
    <mergeCell ref="P17:AF17"/>
    <mergeCell ref="G14:L17"/>
    <mergeCell ref="V16:W16"/>
    <mergeCell ref="P12:Q12"/>
    <mergeCell ref="V12:W12"/>
    <mergeCell ref="G12:L13"/>
    <mergeCell ref="P13:AF13"/>
    <mergeCell ref="AO1:BG4"/>
    <mergeCell ref="M38:AG38"/>
    <mergeCell ref="E51:K51"/>
    <mergeCell ref="G19:L20"/>
    <mergeCell ref="P20:V20"/>
    <mergeCell ref="G21:L24"/>
    <mergeCell ref="R21:T21"/>
    <mergeCell ref="S22:T22"/>
    <mergeCell ref="P24:V24"/>
    <mergeCell ref="X33:AG35"/>
    <mergeCell ref="X36:AG37"/>
    <mergeCell ref="G27:H35"/>
    <mergeCell ref="I27:L32"/>
    <mergeCell ref="S29:T29"/>
    <mergeCell ref="R30:V30"/>
  </mergeCells>
  <phoneticPr fontId="4"/>
  <conditionalFormatting sqref="E51 L51 E52:M58">
    <cfRule type="notContainsBlanks" dxfId="248" priority="176" stopIfTrue="1">
      <formula>LEN(TRIM(E51))&gt;0</formula>
    </cfRule>
    <cfRule type="expression" dxfId="247" priority="177" stopIfTrue="1">
      <formula>$AH$50=TRUE</formula>
    </cfRule>
  </conditionalFormatting>
  <conditionalFormatting sqref="E68:AG71">
    <cfRule type="containsBlanks" dxfId="246" priority="153" stopIfTrue="1">
      <formula>LEN(TRIM(E68))=0</formula>
    </cfRule>
  </conditionalFormatting>
  <conditionalFormatting sqref="M25:M26">
    <cfRule type="expression" dxfId="245" priority="5" stopIfTrue="1">
      <formula>$AH$26=TRUE</formula>
    </cfRule>
    <cfRule type="expression" dxfId="244" priority="34" stopIfTrue="1">
      <formula>$AH$25=TRUE</formula>
    </cfRule>
  </conditionalFormatting>
  <conditionalFormatting sqref="M25:M27 X28 AB28 AB31 X31:X32 M32:M33 M35">
    <cfRule type="expression" dxfId="243" priority="19">
      <formula>$AJ$4=FALSE</formula>
    </cfRule>
  </conditionalFormatting>
  <conditionalFormatting sqref="M27 M31:M32">
    <cfRule type="expression" dxfId="242" priority="26" stopIfTrue="1">
      <formula>$AH$32=TRUE</formula>
    </cfRule>
    <cfRule type="expression" dxfId="241" priority="27" stopIfTrue="1">
      <formula>$AH$27=TRUE</formula>
    </cfRule>
  </conditionalFormatting>
  <conditionalFormatting sqref="M33 M35">
    <cfRule type="expression" dxfId="240" priority="23" stopIfTrue="1">
      <formula>$AH$35=TRUE</formula>
    </cfRule>
    <cfRule type="expression" dxfId="239" priority="24" stopIfTrue="1">
      <formula>$AH$33=TRUE</formula>
    </cfRule>
  </conditionalFormatting>
  <conditionalFormatting sqref="M36 X36">
    <cfRule type="notContainsBlanks" dxfId="238" priority="25" stopIfTrue="1">
      <formula>LEN(TRIM(M36))&gt;0</formula>
    </cfRule>
  </conditionalFormatting>
  <conditionalFormatting sqref="M61 M63 M65">
    <cfRule type="expression" dxfId="237" priority="12" stopIfTrue="1">
      <formula>$AH$65=TRUE</formula>
    </cfRule>
    <cfRule type="expression" dxfId="236" priority="13" stopIfTrue="1">
      <formula>$AH$63=TRUE</formula>
    </cfRule>
    <cfRule type="expression" dxfId="235" priority="14" stopIfTrue="1">
      <formula>$AH$61=TRUE</formula>
    </cfRule>
  </conditionalFormatting>
  <conditionalFormatting sqref="O21 V21">
    <cfRule type="expression" dxfId="234" priority="49" stopIfTrue="1">
      <formula>$AI$21=TRUE</formula>
    </cfRule>
    <cfRule type="expression" dxfId="233" priority="50" stopIfTrue="1">
      <formula>$AH$21=TRUE</formula>
    </cfRule>
  </conditionalFormatting>
  <conditionalFormatting sqref="O23 R23">
    <cfRule type="expression" dxfId="232" priority="44" stopIfTrue="1">
      <formula>$AI$23=TRUE</formula>
    </cfRule>
    <cfRule type="expression" dxfId="231" priority="45" stopIfTrue="1">
      <formula>$AH$23=TRUE</formula>
    </cfRule>
  </conditionalFormatting>
  <conditionalFormatting sqref="O27:O28 O30">
    <cfRule type="expression" dxfId="230" priority="20">
      <formula>AND($AH$27=TRUE,COUNTIF($AH$28:$AJ$28,TRUE)=0)</formula>
    </cfRule>
  </conditionalFormatting>
  <conditionalFormatting sqref="P12 V12:W12">
    <cfRule type="expression" dxfId="229" priority="399" stopIfTrue="1">
      <formula>$AI$4=TRUE</formula>
    </cfRule>
    <cfRule type="expression" dxfId="228" priority="405" stopIfTrue="1">
      <formula>$AJ$4=TRUE</formula>
    </cfRule>
  </conditionalFormatting>
  <conditionalFormatting sqref="P12:P13 P17">
    <cfRule type="notContainsBlanks" dxfId="227" priority="235" stopIfTrue="1">
      <formula>LEN(TRIM(P12))&gt;0</formula>
    </cfRule>
  </conditionalFormatting>
  <conditionalFormatting sqref="P13">
    <cfRule type="expression" dxfId="226" priority="407" stopIfTrue="1">
      <formula>$AJ$4=TRUE</formula>
    </cfRule>
    <cfRule type="expression" dxfId="225" priority="556" stopIfTrue="1">
      <formula>$AI$4=TRUE</formula>
    </cfRule>
  </conditionalFormatting>
  <conditionalFormatting sqref="P19 S19">
    <cfRule type="expression" dxfId="224" priority="52" stopIfTrue="1">
      <formula>$AI$19=TRUE</formula>
    </cfRule>
    <cfRule type="expression" dxfId="223" priority="53" stopIfTrue="1">
      <formula>$AH$19=TRUE</formula>
    </cfRule>
  </conditionalFormatting>
  <conditionalFormatting sqref="P20 W20">
    <cfRule type="containsBlanks" dxfId="222" priority="51" stopIfTrue="1">
      <formula>LEN(TRIM(P20))=0</formula>
    </cfRule>
  </conditionalFormatting>
  <conditionalFormatting sqref="P24">
    <cfRule type="containsBlanks" dxfId="221" priority="143" stopIfTrue="1">
      <formula>LEN(TRIM(P24))=0</formula>
    </cfRule>
  </conditionalFormatting>
  <conditionalFormatting sqref="P25">
    <cfRule type="notContainsBlanks" dxfId="220" priority="32" stopIfTrue="1">
      <formula>LEN(TRIM(P25))&gt;0</formula>
    </cfRule>
    <cfRule type="expression" dxfId="219" priority="33" stopIfTrue="1">
      <formula>$AH$25=TRUE</formula>
    </cfRule>
  </conditionalFormatting>
  <conditionalFormatting sqref="R21 U21">
    <cfRule type="notContainsBlanks" dxfId="218" priority="47" stopIfTrue="1">
      <formula>LEN(TRIM(R21))&gt;0</formula>
    </cfRule>
    <cfRule type="expression" dxfId="217" priority="48" stopIfTrue="1">
      <formula>$AH$21=TRUE</formula>
    </cfRule>
  </conditionalFormatting>
  <conditionalFormatting sqref="R30">
    <cfRule type="expression" dxfId="216" priority="16">
      <formula>$AJ$28=TRUE</formula>
    </cfRule>
  </conditionalFormatting>
  <conditionalFormatting sqref="S10 M10:M11 V11">
    <cfRule type="expression" dxfId="215" priority="236" stopIfTrue="1">
      <formula>$AI$11=TRUE</formula>
    </cfRule>
    <cfRule type="expression" dxfId="214" priority="237" stopIfTrue="1">
      <formula>$AH$11=TRUE</formula>
    </cfRule>
    <cfRule type="expression" dxfId="213" priority="238" stopIfTrue="1">
      <formula>$AI$10=TRUE</formula>
    </cfRule>
    <cfRule type="expression" dxfId="212" priority="394" stopIfTrue="1">
      <formula>$AH$10=TRUE</formula>
    </cfRule>
  </conditionalFormatting>
  <conditionalFormatting sqref="S22">
    <cfRule type="containsBlanks" dxfId="211" priority="46" stopIfTrue="1">
      <formula>LEN(TRIM(S22))=0</formula>
    </cfRule>
  </conditionalFormatting>
  <conditionalFormatting sqref="S29 R30">
    <cfRule type="notContainsBlanks" dxfId="210" priority="15">
      <formula>LEN(TRIM(R29))&gt;0</formula>
    </cfRule>
  </conditionalFormatting>
  <conditionalFormatting sqref="S29">
    <cfRule type="expression" dxfId="209" priority="17">
      <formula>$AI$28=TRUE</formula>
    </cfRule>
  </conditionalFormatting>
  <conditionalFormatting sqref="S31 U31">
    <cfRule type="expression" dxfId="208" priority="28" stopIfTrue="1">
      <formula>$AI$31=TRUE</formula>
    </cfRule>
    <cfRule type="expression" dxfId="207" priority="29" stopIfTrue="1">
      <formula>$AH$31=TRUE</formula>
    </cfRule>
    <cfRule type="expression" dxfId="206" priority="30" stopIfTrue="1">
      <formula>$AH$27=TRUE</formula>
    </cfRule>
  </conditionalFormatting>
  <conditionalFormatting sqref="S61">
    <cfRule type="notContainsBlanks" dxfId="205" priority="8" stopIfTrue="1">
      <formula>LEN(TRIM(S61))&gt;0</formula>
    </cfRule>
    <cfRule type="expression" dxfId="204" priority="11" stopIfTrue="1">
      <formula>$AH$61=TRUE</formula>
    </cfRule>
  </conditionalFormatting>
  <conditionalFormatting sqref="S63">
    <cfRule type="notContainsBlanks" dxfId="203" priority="10" stopIfTrue="1">
      <formula>LEN(TRIM(S63))&gt;0</formula>
    </cfRule>
    <cfRule type="expression" dxfId="202" priority="18" stopIfTrue="1">
      <formula>$AH$63=TRUE</formula>
    </cfRule>
  </conditionalFormatting>
  <conditionalFormatting sqref="S65">
    <cfRule type="notContainsBlanks" dxfId="201" priority="6" stopIfTrue="1">
      <formula>LEN(TRIM(S65))&gt;0</formula>
    </cfRule>
    <cfRule type="expression" dxfId="200" priority="9" stopIfTrue="1">
      <formula>$AH$65=TRUE</formula>
    </cfRule>
  </conditionalFormatting>
  <conditionalFormatting sqref="T40 V40">
    <cfRule type="expression" dxfId="199" priority="188" stopIfTrue="1">
      <formula>$AI$40=TRUE</formula>
    </cfRule>
    <cfRule type="expression" dxfId="198" priority="222" stopIfTrue="1">
      <formula>$AH$40=TRUE</formula>
    </cfRule>
  </conditionalFormatting>
  <conditionalFormatting sqref="T42 V42">
    <cfRule type="expression" dxfId="197" priority="186" stopIfTrue="1">
      <formula>$AI$42=TRUE</formula>
    </cfRule>
    <cfRule type="expression" dxfId="196" priority="187" stopIfTrue="1">
      <formula>$AH$42=TRUE</formula>
    </cfRule>
  </conditionalFormatting>
  <conditionalFormatting sqref="T44 V44">
    <cfRule type="expression" dxfId="195" priority="184" stopIfTrue="1">
      <formula>$AI$44=TRUE</formula>
    </cfRule>
    <cfRule type="expression" dxfId="194" priority="185" stopIfTrue="1">
      <formula>$AH$44=TRUE</formula>
    </cfRule>
  </conditionalFormatting>
  <conditionalFormatting sqref="T46 V46">
    <cfRule type="expression" dxfId="193" priority="182" stopIfTrue="1">
      <formula>$AI$46=TRUE</formula>
    </cfRule>
    <cfRule type="expression" dxfId="192" priority="183" stopIfTrue="1">
      <formula>$AH$46=TRUE</formula>
    </cfRule>
  </conditionalFormatting>
  <conditionalFormatting sqref="T48 V48">
    <cfRule type="expression" dxfId="191" priority="180" stopIfTrue="1">
      <formula>$AI$48=TRUE</formula>
    </cfRule>
    <cfRule type="expression" dxfId="190" priority="181" stopIfTrue="1">
      <formula>$AH$48=TRUE</formula>
    </cfRule>
  </conditionalFormatting>
  <conditionalFormatting sqref="T50 V50">
    <cfRule type="expression" dxfId="189" priority="178" stopIfTrue="1">
      <formula>$AI$50=TRUE</formula>
    </cfRule>
    <cfRule type="expression" dxfId="188" priority="179" stopIfTrue="1">
      <formula>$AH$50=TRUE</formula>
    </cfRule>
  </conditionalFormatting>
  <conditionalFormatting sqref="V16">
    <cfRule type="notContainsBlanks" dxfId="187" priority="148" stopIfTrue="1">
      <formula>LEN(TRIM(V16))&gt;0</formula>
    </cfRule>
  </conditionalFormatting>
  <conditionalFormatting sqref="V12:W12">
    <cfRule type="notContainsBlanks" dxfId="186" priority="232" stopIfTrue="1">
      <formula>LEN(TRIM(V12))&gt;0</formula>
    </cfRule>
  </conditionalFormatting>
  <conditionalFormatting sqref="X19">
    <cfRule type="notContainsBlanks" dxfId="185" priority="39" stopIfTrue="1">
      <formula>LEN(TRIM(X19))&gt;0</formula>
    </cfRule>
    <cfRule type="expression" dxfId="184" priority="40" stopIfTrue="1">
      <formula>$AI$19=TRUE</formula>
    </cfRule>
  </conditionalFormatting>
  <conditionalFormatting sqref="X21">
    <cfRule type="notContainsBlanks" dxfId="183" priority="36" stopIfTrue="1">
      <formula>LEN(TRIM(X21))&gt;0</formula>
    </cfRule>
    <cfRule type="expression" dxfId="182" priority="37" stopIfTrue="1">
      <formula>$AH$23=TRUE</formula>
    </cfRule>
    <cfRule type="expression" dxfId="181" priority="38" stopIfTrue="1">
      <formula>$AH$21=TRUE</formula>
    </cfRule>
  </conditionalFormatting>
  <conditionalFormatting sqref="X25">
    <cfRule type="notContainsBlanks" dxfId="180" priority="31" stopIfTrue="1">
      <formula>LEN(TRIM(X25))&gt;0</formula>
    </cfRule>
    <cfRule type="expression" dxfId="179" priority="41" stopIfTrue="1">
      <formula>$AH$25=TRUE</formula>
    </cfRule>
  </conditionalFormatting>
  <conditionalFormatting sqref="X28 AB28">
    <cfRule type="expression" dxfId="178" priority="35">
      <formula>COUNTIF($AH$29:$AI$29,TRUE)=0</formula>
    </cfRule>
  </conditionalFormatting>
  <conditionalFormatting sqref="X33">
    <cfRule type="notContainsBlanks" dxfId="177" priority="21" stopIfTrue="1">
      <formula>LEN(TRIM(X33))&gt;0</formula>
    </cfRule>
    <cfRule type="expression" dxfId="176" priority="22" stopIfTrue="1">
      <formula>$AH$33=TRUE</formula>
    </cfRule>
  </conditionalFormatting>
  <conditionalFormatting sqref="X61 AA61 AD61 Y62 AB62 AE62">
    <cfRule type="expression" dxfId="175" priority="147" stopIfTrue="1">
      <formula>$AM$62=TRUE</formula>
    </cfRule>
    <cfRule type="expression" dxfId="174" priority="164" stopIfTrue="1">
      <formula>$AL$62=TRUE</formula>
    </cfRule>
    <cfRule type="expression" dxfId="173" priority="165" stopIfTrue="1">
      <formula>$AK$62=TRUE</formula>
    </cfRule>
    <cfRule type="expression" dxfId="172" priority="166" stopIfTrue="1">
      <formula>$AJ$62=TRUE</formula>
    </cfRule>
    <cfRule type="expression" dxfId="171" priority="167" stopIfTrue="1">
      <formula>$AI$62=TRUE</formula>
    </cfRule>
    <cfRule type="expression" dxfId="170" priority="168" stopIfTrue="1">
      <formula>$AH$62=TRUE</formula>
    </cfRule>
    <cfRule type="expression" dxfId="169" priority="175" stopIfTrue="1">
      <formula>$AH$61=TRUE</formula>
    </cfRule>
  </conditionalFormatting>
  <conditionalFormatting sqref="X61">
    <cfRule type="notContainsBlanks" dxfId="168" priority="152" stopIfTrue="1">
      <formula>LEN(TRIM(X61))&gt;0</formula>
    </cfRule>
  </conditionalFormatting>
  <conditionalFormatting sqref="X63 AA63 AD63 Y64 AB64 AE64">
    <cfRule type="expression" dxfId="167" priority="145" stopIfTrue="1">
      <formula>$AM$64=TRUE</formula>
    </cfRule>
    <cfRule type="expression" dxfId="166" priority="159" stopIfTrue="1">
      <formula>$AL$64=TRUE</formula>
    </cfRule>
    <cfRule type="expression" dxfId="165" priority="160" stopIfTrue="1">
      <formula>$AK$64=TRUE</formula>
    </cfRule>
    <cfRule type="expression" dxfId="164" priority="161" stopIfTrue="1">
      <formula>$AJ$64=TRUE</formula>
    </cfRule>
    <cfRule type="expression" dxfId="163" priority="162" stopIfTrue="1">
      <formula>$AI$64=TRUE</formula>
    </cfRule>
    <cfRule type="expression" dxfId="162" priority="163" stopIfTrue="1">
      <formula>$AH$64=TRUE</formula>
    </cfRule>
    <cfRule type="expression" dxfId="161" priority="171" stopIfTrue="1">
      <formula>$AH$63=TRUE</formula>
    </cfRule>
  </conditionalFormatting>
  <conditionalFormatting sqref="X65 AA65 AD65 Y66 AB66 AE66">
    <cfRule type="expression" dxfId="160" priority="144" stopIfTrue="1">
      <formula>$AM$66=TRUE</formula>
    </cfRule>
    <cfRule type="expression" dxfId="159" priority="154" stopIfTrue="1">
      <formula>$AL$66=TRUE</formula>
    </cfRule>
    <cfRule type="expression" dxfId="158" priority="155" stopIfTrue="1">
      <formula>$AK$66=TRUE</formula>
    </cfRule>
    <cfRule type="expression" dxfId="157" priority="156" stopIfTrue="1">
      <formula>$AJ$66=TRUE</formula>
    </cfRule>
    <cfRule type="expression" dxfId="156" priority="157" stopIfTrue="1">
      <formula>$AI$66=TRUE</formula>
    </cfRule>
    <cfRule type="expression" dxfId="155" priority="158" stopIfTrue="1">
      <formula>$AH$66=TRUE</formula>
    </cfRule>
    <cfRule type="expression" dxfId="154" priority="169" stopIfTrue="1">
      <formula>$AH$65=TRUE</formula>
    </cfRule>
  </conditionalFormatting>
  <conditionalFormatting sqref="Z15">
    <cfRule type="notContainsBlanks" dxfId="153" priority="151" stopIfTrue="1">
      <formula>LEN(TRIM(Z15))&gt;0</formula>
    </cfRule>
    <cfRule type="expression" dxfId="152" priority="223" stopIfTrue="1">
      <formula>$AL$14=TRUE</formula>
    </cfRule>
  </conditionalFormatting>
  <conditionalFormatting sqref="AA14 R14:R15 V14:V15">
    <cfRule type="expression" dxfId="151" priority="224" stopIfTrue="1">
      <formula>$AL$14=TRUE</formula>
    </cfRule>
    <cfRule type="expression" dxfId="150" priority="225" stopIfTrue="1">
      <formula>$AK$14=TRUE</formula>
    </cfRule>
    <cfRule type="expression" dxfId="149" priority="226" stopIfTrue="1">
      <formula>$AJ$14=TRUE</formula>
    </cfRule>
    <cfRule type="expression" dxfId="148" priority="227" stopIfTrue="1">
      <formula>$AI$14=TRUE</formula>
    </cfRule>
    <cfRule type="expression" dxfId="147" priority="231" stopIfTrue="1">
      <formula>$AH$14=TRUE</formula>
    </cfRule>
  </conditionalFormatting>
  <conditionalFormatting sqref="AB31 X31:X32">
    <cfRule type="expression" dxfId="146" priority="593">
      <formula>COUNTIF($AH$30:$AJ$30,TRUE)=0</formula>
    </cfRule>
  </conditionalFormatting>
  <dataValidations count="12">
    <dataValidation type="whole" imeMode="halfAlpha" operator="greaterThanOrEqual" allowBlank="1" showInputMessage="1" showErrorMessage="1" sqref="V12:W12" xr:uid="{6A1BFDDA-1369-435A-A7C8-77D6D9B26148}">
      <formula1>0</formula1>
    </dataValidation>
    <dataValidation allowBlank="1" showInputMessage="1" errorTitle="禁止" error="半角コンマが使用されています。" sqref="E68:AG71 U21 Z15 W20 P24 P20 R21 E51:E58 L51 F52:M58" xr:uid="{1C082FE8-D4FC-4BC2-9C0B-CE9F009672FF}"/>
    <dataValidation allowBlank="1" showInputMessage="1" showErrorMessage="1" promptTitle="築年数" prompt="分からない場合は「不明」と入力してください。" sqref="P12" xr:uid="{069FED27-9696-48D8-B2ED-E3D36C9F8718}"/>
    <dataValidation type="decimal" imeMode="halfAlpha" operator="greaterThanOrEqual" allowBlank="1" showInputMessage="1" showErrorMessage="1" sqref="S22 V16 S63:T66 S61 X61 Y62 X63 Y64 Y66 X65" xr:uid="{D8E4F1BF-FF36-488F-91C9-FFED4A71AE02}">
      <formula1>0</formula1>
    </dataValidation>
    <dataValidation allowBlank="1" showInputMessage="1" errorTitle="禁止" error="半角コンマが使用されています。" promptTitle="記入例" prompt="「隣地使用の承諾済み」「道路使用許可済」など。_x000a_※作業場所が「不十分」の場合、必ず入力してください。" sqref="X19" xr:uid="{57A79E36-F609-48CC-AC7A-B71557934E31}"/>
    <dataValidation allowBlank="1" showInputMessage="1" errorTitle="禁止" error="半角コンマが使用されています。" promptTitle="記入例" prompt="「適正処理対策の実施予定」など。" sqref="X25" xr:uid="{55E8440D-0B4C-4B6E-8522-3E0C87EA1C77}"/>
    <dataValidation allowBlank="1" showInputMessage="1" errorTitle="禁止" error="半角コンマが使用されています。" promptTitle="記入例" prompt="「フロン回収予定」など。" sqref="X33" xr:uid="{0268E02E-E2C2-4B66-BA37-77541D54BA26}"/>
    <dataValidation allowBlank="1" showInputMessage="1" errorTitle="禁止" error="半角コンマが使用されています。" promptTitle="記入例" prompt="石綿以外の有害物質の有無や、埋蔵文化財調査等、特記事項があれば入力してください。" sqref="M36 X36" xr:uid="{14179782-4BC6-4822-B97B-5C7137DE1FC4}"/>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CB91B45C-350E-4472-91AD-E10A5C788038}"/>
    <dataValidation allowBlank="1" errorTitle="禁止" error="半角コンマが使用されています。" sqref="P25" xr:uid="{E26CEAB4-88B5-451B-87B9-91F9A97133A0}"/>
    <dataValidation allowBlank="1" showInputMessage="1" errorTitle="禁止" error="半角コンマが使用されています。" promptTitle="その他" prompt="「屋根に破損部分あり」など、特記事項があれば入力してください。" sqref="P13" xr:uid="{7483B337-A2D5-4500-8E15-A6415E352104}"/>
    <dataValidation allowBlank="1" showInputMessage="1" errorTitle="禁止" error="半角コンマが使用されています。" promptTitle="その他" prompt="「住宅密集地」「周辺畑地」など、該当する場合入力してください。" sqref="P17" xr:uid="{04B76694-20F1-48A5-903A-2EB432246316}"/>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12</xdr:col>
                    <xdr:colOff>9525</xdr:colOff>
                    <xdr:row>3</xdr:row>
                    <xdr:rowOff>171450</xdr:rowOff>
                  </from>
                  <to>
                    <xdr:col>13</xdr:col>
                    <xdr:colOff>0</xdr:colOff>
                    <xdr:row>10</xdr:row>
                    <xdr:rowOff>57150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9525</xdr:colOff>
                    <xdr:row>3</xdr:row>
                    <xdr:rowOff>171450</xdr:rowOff>
                  </from>
                  <to>
                    <xdr:col>19</xdr:col>
                    <xdr:colOff>0</xdr:colOff>
                    <xdr:row>10</xdr:row>
                    <xdr:rowOff>57150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21</xdr:col>
                    <xdr:colOff>9525</xdr:colOff>
                    <xdr:row>9</xdr:row>
                    <xdr:rowOff>133350</xdr:rowOff>
                  </from>
                  <to>
                    <xdr:col>22</xdr:col>
                    <xdr:colOff>0</xdr:colOff>
                    <xdr:row>11</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26</xdr:col>
                    <xdr:colOff>9525</xdr:colOff>
                    <xdr:row>12</xdr:row>
                    <xdr:rowOff>142875</xdr:rowOff>
                  </from>
                  <to>
                    <xdr:col>27</xdr:col>
                    <xdr:colOff>0</xdr:colOff>
                    <xdr:row>14</xdr:row>
                    <xdr:rowOff>38100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17</xdr:col>
                    <xdr:colOff>9525</xdr:colOff>
                    <xdr:row>13</xdr:row>
                    <xdr:rowOff>133350</xdr:rowOff>
                  </from>
                  <to>
                    <xdr:col>18</xdr:col>
                    <xdr:colOff>0</xdr:colOff>
                    <xdr:row>15</xdr:row>
                    <xdr:rowOff>28575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21</xdr:col>
                    <xdr:colOff>9525</xdr:colOff>
                    <xdr:row>13</xdr:row>
                    <xdr:rowOff>133350</xdr:rowOff>
                  </from>
                  <to>
                    <xdr:col>22</xdr:col>
                    <xdr:colOff>0</xdr:colOff>
                    <xdr:row>15</xdr:row>
                    <xdr:rowOff>28575</xdr:rowOff>
                  </to>
                </anchor>
              </controlPr>
            </control>
          </mc:Choice>
        </mc:AlternateContent>
        <mc:AlternateContent xmlns:mc="http://schemas.openxmlformats.org/markup-compatibility/2006">
          <mc:Choice Requires="x14">
            <control shapeId="36883" r:id="rId12" name="Check Box 19">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19</xdr:col>
                    <xdr:colOff>19050</xdr:colOff>
                    <xdr:row>37</xdr:row>
                    <xdr:rowOff>142875</xdr:rowOff>
                  </from>
                  <to>
                    <xdr:col>20</xdr:col>
                    <xdr:colOff>9525</xdr:colOff>
                    <xdr:row>40</xdr:row>
                    <xdr:rowOff>38100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21</xdr:col>
                    <xdr:colOff>19050</xdr:colOff>
                    <xdr:row>37</xdr:row>
                    <xdr:rowOff>142875</xdr:rowOff>
                  </from>
                  <to>
                    <xdr:col>22</xdr:col>
                    <xdr:colOff>9525</xdr:colOff>
                    <xdr:row>40</xdr:row>
                    <xdr:rowOff>38100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19</xdr:col>
                    <xdr:colOff>9525</xdr:colOff>
                    <xdr:row>40</xdr:row>
                    <xdr:rowOff>142875</xdr:rowOff>
                  </from>
                  <to>
                    <xdr:col>20</xdr:col>
                    <xdr:colOff>0</xdr:colOff>
                    <xdr:row>42</xdr:row>
                    <xdr:rowOff>38100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21</xdr:col>
                    <xdr:colOff>19050</xdr:colOff>
                    <xdr:row>46</xdr:row>
                    <xdr:rowOff>142875</xdr:rowOff>
                  </from>
                  <to>
                    <xdr:col>22</xdr:col>
                    <xdr:colOff>9525</xdr:colOff>
                    <xdr:row>48</xdr:row>
                    <xdr:rowOff>38100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21</xdr:col>
                    <xdr:colOff>19050</xdr:colOff>
                    <xdr:row>40</xdr:row>
                    <xdr:rowOff>142875</xdr:rowOff>
                  </from>
                  <to>
                    <xdr:col>22</xdr:col>
                    <xdr:colOff>9525</xdr:colOff>
                    <xdr:row>42</xdr:row>
                    <xdr:rowOff>38100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21</xdr:col>
                    <xdr:colOff>9525</xdr:colOff>
                    <xdr:row>44</xdr:row>
                    <xdr:rowOff>142875</xdr:rowOff>
                  </from>
                  <to>
                    <xdr:col>22</xdr:col>
                    <xdr:colOff>0</xdr:colOff>
                    <xdr:row>46</xdr:row>
                    <xdr:rowOff>38100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19</xdr:col>
                    <xdr:colOff>9525</xdr:colOff>
                    <xdr:row>46</xdr:row>
                    <xdr:rowOff>142875</xdr:rowOff>
                  </from>
                  <to>
                    <xdr:col>20</xdr:col>
                    <xdr:colOff>0</xdr:colOff>
                    <xdr:row>48</xdr:row>
                    <xdr:rowOff>38100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19</xdr:col>
                    <xdr:colOff>9525</xdr:colOff>
                    <xdr:row>48</xdr:row>
                    <xdr:rowOff>142875</xdr:rowOff>
                  </from>
                  <to>
                    <xdr:col>20</xdr:col>
                    <xdr:colOff>0</xdr:colOff>
                    <xdr:row>50</xdr:row>
                    <xdr:rowOff>38100</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21</xdr:col>
                    <xdr:colOff>19050</xdr:colOff>
                    <xdr:row>48</xdr:row>
                    <xdr:rowOff>142875</xdr:rowOff>
                  </from>
                  <to>
                    <xdr:col>22</xdr:col>
                    <xdr:colOff>9525</xdr:colOff>
                    <xdr:row>50</xdr:row>
                    <xdr:rowOff>38100</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23</xdr:col>
                    <xdr:colOff>9525</xdr:colOff>
                    <xdr:row>58</xdr:row>
                    <xdr:rowOff>142875</xdr:rowOff>
                  </from>
                  <to>
                    <xdr:col>24</xdr:col>
                    <xdr:colOff>0</xdr:colOff>
                    <xdr:row>61</xdr:row>
                    <xdr:rowOff>38100</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26</xdr:col>
                    <xdr:colOff>9525</xdr:colOff>
                    <xdr:row>58</xdr:row>
                    <xdr:rowOff>142875</xdr:rowOff>
                  </from>
                  <to>
                    <xdr:col>27</xdr:col>
                    <xdr:colOff>0</xdr:colOff>
                    <xdr:row>61</xdr:row>
                    <xdr:rowOff>38100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29</xdr:col>
                    <xdr:colOff>9525</xdr:colOff>
                    <xdr:row>58</xdr:row>
                    <xdr:rowOff>142875</xdr:rowOff>
                  </from>
                  <to>
                    <xdr:col>30</xdr:col>
                    <xdr:colOff>0</xdr:colOff>
                    <xdr:row>61</xdr:row>
                    <xdr:rowOff>38100</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24</xdr:col>
                    <xdr:colOff>9525</xdr:colOff>
                    <xdr:row>60</xdr:row>
                    <xdr:rowOff>133350</xdr:rowOff>
                  </from>
                  <to>
                    <xdr:col>25</xdr:col>
                    <xdr:colOff>0</xdr:colOff>
                    <xdr:row>62</xdr:row>
                    <xdr:rowOff>28575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27</xdr:col>
                    <xdr:colOff>19050</xdr:colOff>
                    <xdr:row>60</xdr:row>
                    <xdr:rowOff>133350</xdr:rowOff>
                  </from>
                  <to>
                    <xdr:col>28</xdr:col>
                    <xdr:colOff>9525</xdr:colOff>
                    <xdr:row>62</xdr:row>
                    <xdr:rowOff>28575</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23</xdr:col>
                    <xdr:colOff>9525</xdr:colOff>
                    <xdr:row>61</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29</xdr:col>
                    <xdr:colOff>19050</xdr:colOff>
                    <xdr:row>61</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27</xdr:col>
                    <xdr:colOff>19050</xdr:colOff>
                    <xdr:row>62</xdr:row>
                    <xdr:rowOff>133350</xdr:rowOff>
                  </from>
                  <to>
                    <xdr:col>28</xdr:col>
                    <xdr:colOff>9525</xdr:colOff>
                    <xdr:row>64</xdr:row>
                    <xdr:rowOff>28575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26</xdr:col>
                    <xdr:colOff>19050</xdr:colOff>
                    <xdr:row>61</xdr:row>
                    <xdr:rowOff>142875</xdr:rowOff>
                  </from>
                  <to>
                    <xdr:col>27</xdr:col>
                    <xdr:colOff>9525</xdr:colOff>
                    <xdr:row>63</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26</xdr:col>
                    <xdr:colOff>19050</xdr:colOff>
                    <xdr:row>63</xdr:row>
                    <xdr:rowOff>142875</xdr:rowOff>
                  </from>
                  <to>
                    <xdr:col>27</xdr:col>
                    <xdr:colOff>9525</xdr:colOff>
                    <xdr:row>65</xdr:row>
                    <xdr:rowOff>38100</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29</xdr:col>
                    <xdr:colOff>19050</xdr:colOff>
                    <xdr:row>63</xdr:row>
                    <xdr:rowOff>142875</xdr:rowOff>
                  </from>
                  <to>
                    <xdr:col>30</xdr:col>
                    <xdr:colOff>9525</xdr:colOff>
                    <xdr:row>65</xdr:row>
                    <xdr:rowOff>38100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27</xdr:col>
                    <xdr:colOff>19050</xdr:colOff>
                    <xdr:row>64</xdr:row>
                    <xdr:rowOff>133350</xdr:rowOff>
                  </from>
                  <to>
                    <xdr:col>28</xdr:col>
                    <xdr:colOff>9525</xdr:colOff>
                    <xdr:row>66</xdr:row>
                    <xdr:rowOff>28575</xdr:rowOff>
                  </to>
                </anchor>
              </controlPr>
            </control>
          </mc:Choice>
        </mc:AlternateContent>
        <mc:AlternateContent xmlns:mc="http://schemas.openxmlformats.org/markup-compatibility/2006">
          <mc:Choice Requires="x14">
            <control shapeId="36916" r:id="rId38" name="Check Box 52">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6917" r:id="rId39" name="Check Box 53">
              <controlPr defaultSize="0" autoFill="0" autoLine="0" autoPict="0">
                <anchor moveWithCells="1">
                  <from>
                    <xdr:col>21</xdr:col>
                    <xdr:colOff>19050</xdr:colOff>
                    <xdr:row>42</xdr:row>
                    <xdr:rowOff>142875</xdr:rowOff>
                  </from>
                  <to>
                    <xdr:col>22</xdr:col>
                    <xdr:colOff>9525</xdr:colOff>
                    <xdr:row>44</xdr:row>
                    <xdr:rowOff>38100</xdr:rowOff>
                  </to>
                </anchor>
              </controlPr>
            </control>
          </mc:Choice>
        </mc:AlternateContent>
        <mc:AlternateContent xmlns:mc="http://schemas.openxmlformats.org/markup-compatibility/2006">
          <mc:Choice Requires="x14">
            <control shapeId="36921" r:id="rId40" name="Check Box 57">
              <controlPr defaultSize="0" autoFill="0" autoLine="0" autoPict="0">
                <anchor moveWithCells="1">
                  <from>
                    <xdr:col>30</xdr:col>
                    <xdr:colOff>9525</xdr:colOff>
                    <xdr:row>60</xdr:row>
                    <xdr:rowOff>133350</xdr:rowOff>
                  </from>
                  <to>
                    <xdr:col>31</xdr:col>
                    <xdr:colOff>0</xdr:colOff>
                    <xdr:row>62</xdr:row>
                    <xdr:rowOff>28575</xdr:rowOff>
                  </to>
                </anchor>
              </controlPr>
            </control>
          </mc:Choice>
        </mc:AlternateContent>
        <mc:AlternateContent xmlns:mc="http://schemas.openxmlformats.org/markup-compatibility/2006">
          <mc:Choice Requires="x14">
            <control shapeId="36922" r:id="rId41" name="Check Box 58">
              <controlPr defaultSize="0" autoFill="0" autoLine="0" autoPict="0">
                <anchor moveWithCells="1">
                  <from>
                    <xdr:col>30</xdr:col>
                    <xdr:colOff>19050</xdr:colOff>
                    <xdr:row>62</xdr:row>
                    <xdr:rowOff>133350</xdr:rowOff>
                  </from>
                  <to>
                    <xdr:col>31</xdr:col>
                    <xdr:colOff>9525</xdr:colOff>
                    <xdr:row>64</xdr:row>
                    <xdr:rowOff>28575</xdr:rowOff>
                  </to>
                </anchor>
              </controlPr>
            </control>
          </mc:Choice>
        </mc:AlternateContent>
        <mc:AlternateContent xmlns:mc="http://schemas.openxmlformats.org/markup-compatibility/2006">
          <mc:Choice Requires="x14">
            <control shapeId="36923" r:id="rId42" name="Check Box 59">
              <controlPr defaultSize="0" autoFill="0" autoLine="0" autoPict="0">
                <anchor moveWithCells="1">
                  <from>
                    <xdr:col>30</xdr:col>
                    <xdr:colOff>19050</xdr:colOff>
                    <xdr:row>64</xdr:row>
                    <xdr:rowOff>133350</xdr:rowOff>
                  </from>
                  <to>
                    <xdr:col>31</xdr:col>
                    <xdr:colOff>9525</xdr:colOff>
                    <xdr:row>66</xdr:row>
                    <xdr:rowOff>28575</xdr:rowOff>
                  </to>
                </anchor>
              </controlPr>
            </control>
          </mc:Choice>
        </mc:AlternateContent>
        <mc:AlternateContent xmlns:mc="http://schemas.openxmlformats.org/markup-compatibility/2006">
          <mc:Choice Requires="x14">
            <control shapeId="36998" r:id="rId43" name="Check Box 134">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6999" r:id="rId44" name="Check Box 135">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7000" r:id="rId45" name="Check Box 136">
              <controlPr defaultSize="0" autoFill="0" autoLine="0" autoPict="0">
                <anchor moveWithCells="1">
                  <from>
                    <xdr:col>12</xdr:col>
                    <xdr:colOff>9525</xdr:colOff>
                    <xdr:row>24</xdr:row>
                    <xdr:rowOff>0</xdr:rowOff>
                  </from>
                  <to>
                    <xdr:col>13</xdr:col>
                    <xdr:colOff>0</xdr:colOff>
                    <xdr:row>25</xdr:row>
                    <xdr:rowOff>57150</xdr:rowOff>
                  </to>
                </anchor>
              </controlPr>
            </control>
          </mc:Choice>
        </mc:AlternateContent>
        <mc:AlternateContent xmlns:mc="http://schemas.openxmlformats.org/markup-compatibility/2006">
          <mc:Choice Requires="x14">
            <control shapeId="37001" r:id="rId46" name="Check Box 137">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7002" r:id="rId47" name="Check Box 138">
              <controlPr defaultSize="0" autoFill="0" autoLine="0" autoPict="0">
                <anchor moveWithCells="1">
                  <from>
                    <xdr:col>14</xdr:col>
                    <xdr:colOff>19050</xdr:colOff>
                    <xdr:row>19</xdr:row>
                    <xdr:rowOff>142875</xdr:rowOff>
                  </from>
                  <to>
                    <xdr:col>15</xdr:col>
                    <xdr:colOff>9525</xdr:colOff>
                    <xdr:row>21</xdr:row>
                    <xdr:rowOff>38100</xdr:rowOff>
                  </to>
                </anchor>
              </controlPr>
            </control>
          </mc:Choice>
        </mc:AlternateContent>
        <mc:AlternateContent xmlns:mc="http://schemas.openxmlformats.org/markup-compatibility/2006">
          <mc:Choice Requires="x14">
            <control shapeId="37003" r:id="rId48" name="Check Box 139">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7004" r:id="rId49" name="Check Box 140">
              <controlPr defaultSize="0" autoFill="0" autoLine="0" autoPict="0">
                <anchor moveWithCells="1">
                  <from>
                    <xdr:col>17</xdr:col>
                    <xdr:colOff>19050</xdr:colOff>
                    <xdr:row>21</xdr:row>
                    <xdr:rowOff>133350</xdr:rowOff>
                  </from>
                  <to>
                    <xdr:col>18</xdr:col>
                    <xdr:colOff>9525</xdr:colOff>
                    <xdr:row>23</xdr:row>
                    <xdr:rowOff>28575</xdr:rowOff>
                  </to>
                </anchor>
              </controlPr>
            </control>
          </mc:Choice>
        </mc:AlternateContent>
        <mc:AlternateContent xmlns:mc="http://schemas.openxmlformats.org/markup-compatibility/2006">
          <mc:Choice Requires="x14">
            <control shapeId="37005" r:id="rId50" name="Check Box 141">
              <controlPr defaultSize="0" autoFill="0" autoLine="0" autoPict="0">
                <anchor moveWithCells="1">
                  <from>
                    <xdr:col>21</xdr:col>
                    <xdr:colOff>9525</xdr:colOff>
                    <xdr:row>19</xdr:row>
                    <xdr:rowOff>142875</xdr:rowOff>
                  </from>
                  <to>
                    <xdr:col>22</xdr:col>
                    <xdr:colOff>0</xdr:colOff>
                    <xdr:row>21</xdr:row>
                    <xdr:rowOff>38100</xdr:rowOff>
                  </to>
                </anchor>
              </controlPr>
            </control>
          </mc:Choice>
        </mc:AlternateContent>
        <mc:AlternateContent xmlns:mc="http://schemas.openxmlformats.org/markup-compatibility/2006">
          <mc:Choice Requires="x14">
            <control shapeId="37008" r:id="rId51" name="Check Box 144">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7009" r:id="rId52" name="Check Box 145">
              <controlPr defaultSize="0" autoFill="0" autoLine="0" autoPict="0">
                <anchor moveWithCells="1">
                  <from>
                    <xdr:col>12</xdr:col>
                    <xdr:colOff>9525</xdr:colOff>
                    <xdr:row>30</xdr:row>
                    <xdr:rowOff>133350</xdr:rowOff>
                  </from>
                  <to>
                    <xdr:col>13</xdr:col>
                    <xdr:colOff>0</xdr:colOff>
                    <xdr:row>32</xdr:row>
                    <xdr:rowOff>28575</xdr:rowOff>
                  </to>
                </anchor>
              </controlPr>
            </control>
          </mc:Choice>
        </mc:AlternateContent>
        <mc:AlternateContent xmlns:mc="http://schemas.openxmlformats.org/markup-compatibility/2006">
          <mc:Choice Requires="x14">
            <control shapeId="37010" r:id="rId53" name="Check Box 146">
              <controlPr defaultSize="0" autoFill="0" autoLine="0" autoPict="0">
                <anchor moveWithCells="1">
                  <from>
                    <xdr:col>12</xdr:col>
                    <xdr:colOff>9525</xdr:colOff>
                    <xdr:row>31</xdr:row>
                    <xdr:rowOff>142875</xdr:rowOff>
                  </from>
                  <to>
                    <xdr:col>13</xdr:col>
                    <xdr:colOff>0</xdr:colOff>
                    <xdr:row>33</xdr:row>
                    <xdr:rowOff>38100</xdr:rowOff>
                  </to>
                </anchor>
              </controlPr>
            </control>
          </mc:Choice>
        </mc:AlternateContent>
        <mc:AlternateContent xmlns:mc="http://schemas.openxmlformats.org/markup-compatibility/2006">
          <mc:Choice Requires="x14">
            <control shapeId="37011" r:id="rId54" name="Check Box 147">
              <controlPr defaultSize="0" autoFill="0" autoLine="0" autoPict="0">
                <anchor moveWithCells="1">
                  <from>
                    <xdr:col>12</xdr:col>
                    <xdr:colOff>9525</xdr:colOff>
                    <xdr:row>33</xdr:row>
                    <xdr:rowOff>133350</xdr:rowOff>
                  </from>
                  <to>
                    <xdr:col>13</xdr:col>
                    <xdr:colOff>0</xdr:colOff>
                    <xdr:row>35</xdr:row>
                    <xdr:rowOff>28575</xdr:rowOff>
                  </to>
                </anchor>
              </controlPr>
            </control>
          </mc:Choice>
        </mc:AlternateContent>
        <mc:AlternateContent xmlns:mc="http://schemas.openxmlformats.org/markup-compatibility/2006">
          <mc:Choice Requires="x14">
            <control shapeId="37012" r:id="rId55" name="Check Box 148">
              <controlPr defaultSize="0" autoFill="0" autoLine="0" autoPict="0">
                <anchor moveWithCells="1">
                  <from>
                    <xdr:col>20</xdr:col>
                    <xdr:colOff>19050</xdr:colOff>
                    <xdr:row>29</xdr:row>
                    <xdr:rowOff>142875</xdr:rowOff>
                  </from>
                  <to>
                    <xdr:col>21</xdr:col>
                    <xdr:colOff>9525</xdr:colOff>
                    <xdr:row>31</xdr:row>
                    <xdr:rowOff>38100</xdr:rowOff>
                  </to>
                </anchor>
              </controlPr>
            </control>
          </mc:Choice>
        </mc:AlternateContent>
        <mc:AlternateContent xmlns:mc="http://schemas.openxmlformats.org/markup-compatibility/2006">
          <mc:Choice Requires="x14">
            <control shapeId="37013" r:id="rId56" name="Check Box 149">
              <controlPr defaultSize="0" autoFill="0" autoLine="0" autoPict="0">
                <anchor moveWithCells="1">
                  <from>
                    <xdr:col>18</xdr:col>
                    <xdr:colOff>9525</xdr:colOff>
                    <xdr:row>29</xdr:row>
                    <xdr:rowOff>142875</xdr:rowOff>
                  </from>
                  <to>
                    <xdr:col>19</xdr:col>
                    <xdr:colOff>0</xdr:colOff>
                    <xdr:row>31</xdr:row>
                    <xdr:rowOff>38100</xdr:rowOff>
                  </to>
                </anchor>
              </controlPr>
            </control>
          </mc:Choice>
        </mc:AlternateContent>
        <mc:AlternateContent xmlns:mc="http://schemas.openxmlformats.org/markup-compatibility/2006">
          <mc:Choice Requires="x14">
            <control shapeId="37014" r:id="rId57" name="Check Box 150">
              <controlPr defaultSize="0" autoFill="0" autoLine="0" autoPict="0">
                <anchor moveWithCells="1">
                  <from>
                    <xdr:col>14</xdr:col>
                    <xdr:colOff>9525</xdr:colOff>
                    <xdr:row>25</xdr:row>
                    <xdr:rowOff>142875</xdr:rowOff>
                  </from>
                  <to>
                    <xdr:col>15</xdr:col>
                    <xdr:colOff>0</xdr:colOff>
                    <xdr:row>27</xdr:row>
                    <xdr:rowOff>38100</xdr:rowOff>
                  </to>
                </anchor>
              </controlPr>
            </control>
          </mc:Choice>
        </mc:AlternateContent>
        <mc:AlternateContent xmlns:mc="http://schemas.openxmlformats.org/markup-compatibility/2006">
          <mc:Choice Requires="x14">
            <control shapeId="37015" r:id="rId58" name="Check Box 151">
              <controlPr defaultSize="0" autoFill="0" autoLine="0" autoPict="0">
                <anchor moveWithCells="1">
                  <from>
                    <xdr:col>14</xdr:col>
                    <xdr:colOff>9525</xdr:colOff>
                    <xdr:row>26</xdr:row>
                    <xdr:rowOff>133350</xdr:rowOff>
                  </from>
                  <to>
                    <xdr:col>15</xdr:col>
                    <xdr:colOff>0</xdr:colOff>
                    <xdr:row>28</xdr:row>
                    <xdr:rowOff>28575</xdr:rowOff>
                  </to>
                </anchor>
              </controlPr>
            </control>
          </mc:Choice>
        </mc:AlternateContent>
        <mc:AlternateContent xmlns:mc="http://schemas.openxmlformats.org/markup-compatibility/2006">
          <mc:Choice Requires="x14">
            <control shapeId="37016" r:id="rId59" name="Check Box 152">
              <controlPr defaultSize="0" autoFill="0" autoLine="0" autoPict="0">
                <anchor moveWithCells="1">
                  <from>
                    <xdr:col>14</xdr:col>
                    <xdr:colOff>9525</xdr:colOff>
                    <xdr:row>28</xdr:row>
                    <xdr:rowOff>142875</xdr:rowOff>
                  </from>
                  <to>
                    <xdr:col>15</xdr:col>
                    <xdr:colOff>0</xdr:colOff>
                    <xdr:row>30</xdr:row>
                    <xdr:rowOff>38100</xdr:rowOff>
                  </to>
                </anchor>
              </controlPr>
            </control>
          </mc:Choice>
        </mc:AlternateContent>
        <mc:AlternateContent xmlns:mc="http://schemas.openxmlformats.org/markup-compatibility/2006">
          <mc:Choice Requires="x14">
            <control shapeId="37017" r:id="rId60" name="Check Box 153">
              <controlPr defaultSize="0" autoFill="0" autoLine="0" autoPict="0">
                <anchor moveWithCells="1">
                  <from>
                    <xdr:col>23</xdr:col>
                    <xdr:colOff>9525</xdr:colOff>
                    <xdr:row>26</xdr:row>
                    <xdr:rowOff>142875</xdr:rowOff>
                  </from>
                  <to>
                    <xdr:col>24</xdr:col>
                    <xdr:colOff>0</xdr:colOff>
                    <xdr:row>28</xdr:row>
                    <xdr:rowOff>38100</xdr:rowOff>
                  </to>
                </anchor>
              </controlPr>
            </control>
          </mc:Choice>
        </mc:AlternateContent>
        <mc:AlternateContent xmlns:mc="http://schemas.openxmlformats.org/markup-compatibility/2006">
          <mc:Choice Requires="x14">
            <control shapeId="37018" r:id="rId61" name="Check Box 154">
              <controlPr defaultSize="0" autoFill="0" autoLine="0" autoPict="0">
                <anchor moveWithCells="1">
                  <from>
                    <xdr:col>27</xdr:col>
                    <xdr:colOff>19050</xdr:colOff>
                    <xdr:row>26</xdr:row>
                    <xdr:rowOff>142875</xdr:rowOff>
                  </from>
                  <to>
                    <xdr:col>28</xdr:col>
                    <xdr:colOff>9525</xdr:colOff>
                    <xdr:row>28</xdr:row>
                    <xdr:rowOff>38100</xdr:rowOff>
                  </to>
                </anchor>
              </controlPr>
            </control>
          </mc:Choice>
        </mc:AlternateContent>
        <mc:AlternateContent xmlns:mc="http://schemas.openxmlformats.org/markup-compatibility/2006">
          <mc:Choice Requires="x14">
            <control shapeId="37019" r:id="rId62" name="Check Box 15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mc:AlternateContent xmlns:mc="http://schemas.openxmlformats.org/markup-compatibility/2006">
          <mc:Choice Requires="x14">
            <control shapeId="37020" r:id="rId63" name="Check Box 156">
              <controlPr defaultSize="0" autoFill="0" autoLine="0" autoPict="0">
                <anchor moveWithCells="1">
                  <from>
                    <xdr:col>27</xdr:col>
                    <xdr:colOff>19050</xdr:colOff>
                    <xdr:row>29</xdr:row>
                    <xdr:rowOff>142875</xdr:rowOff>
                  </from>
                  <to>
                    <xdr:col>28</xdr:col>
                    <xdr:colOff>9525</xdr:colOff>
                    <xdr:row>31</xdr:row>
                    <xdr:rowOff>38100</xdr:rowOff>
                  </to>
                </anchor>
              </controlPr>
            </control>
          </mc:Choice>
        </mc:AlternateContent>
        <mc:AlternateContent xmlns:mc="http://schemas.openxmlformats.org/markup-compatibility/2006">
          <mc:Choice Requires="x14">
            <control shapeId="37021" r:id="rId64" name="Check Box 157">
              <controlPr defaultSize="0" autoFill="0" autoLine="0" autoPict="0">
                <anchor moveWithCells="1">
                  <from>
                    <xdr:col>23</xdr:col>
                    <xdr:colOff>9525</xdr:colOff>
                    <xdr:row>30</xdr:row>
                    <xdr:rowOff>133350</xdr:rowOff>
                  </from>
                  <to>
                    <xdr:col>24</xdr:col>
                    <xdr:colOff>0</xdr:colOff>
                    <xdr:row>32</xdr:row>
                    <xdr:rowOff>28575</xdr:rowOff>
                  </to>
                </anchor>
              </controlPr>
            </control>
          </mc:Choice>
        </mc:AlternateContent>
        <mc:AlternateContent xmlns:mc="http://schemas.openxmlformats.org/markup-compatibility/2006">
          <mc:Choice Requires="x14">
            <control shapeId="37022" r:id="rId65" name="Check Box 158">
              <controlPr defaultSize="0" autoFill="0" autoLine="0" autoPict="0">
                <anchor moveWithCells="1">
                  <from>
                    <xdr:col>12</xdr:col>
                    <xdr:colOff>9525</xdr:colOff>
                    <xdr:row>58</xdr:row>
                    <xdr:rowOff>142875</xdr:rowOff>
                  </from>
                  <to>
                    <xdr:col>13</xdr:col>
                    <xdr:colOff>0</xdr:colOff>
                    <xdr:row>61</xdr:row>
                    <xdr:rowOff>38100</xdr:rowOff>
                  </to>
                </anchor>
              </controlPr>
            </control>
          </mc:Choice>
        </mc:AlternateContent>
        <mc:AlternateContent xmlns:mc="http://schemas.openxmlformats.org/markup-compatibility/2006">
          <mc:Choice Requires="x14">
            <control shapeId="37023" r:id="rId66" name="Check Box 159">
              <controlPr defaultSize="0" autoFill="0" autoLine="0" autoPict="0">
                <anchor moveWithCells="1">
                  <from>
                    <xdr:col>12</xdr:col>
                    <xdr:colOff>9525</xdr:colOff>
                    <xdr:row>61</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7024" r:id="rId67" name="Check Box 160">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7025" r:id="rId68" name="Check Box 161">
              <controlPr defaultSize="0" autoFill="0" autoLine="0" autoPict="0">
                <anchor moveWithCells="1">
                  <from>
                    <xdr:col>0</xdr:col>
                    <xdr:colOff>19050</xdr:colOff>
                    <xdr:row>4</xdr:row>
                    <xdr:rowOff>0</xdr:rowOff>
                  </from>
                  <to>
                    <xdr:col>0</xdr:col>
                    <xdr:colOff>257175</xdr:colOff>
                    <xdr:row>10</xdr:row>
                    <xdr:rowOff>38100</xdr:rowOff>
                  </to>
                </anchor>
              </controlPr>
            </control>
          </mc:Choice>
        </mc:AlternateContent>
        <mc:AlternateContent xmlns:mc="http://schemas.openxmlformats.org/markup-compatibility/2006">
          <mc:Choice Requires="x14">
            <control shapeId="37026" r:id="rId69" name="Check Box 162">
              <controlPr defaultSize="0" autoFill="0" autoLine="0" autoPict="0">
                <anchor moveWithCells="1">
                  <from>
                    <xdr:col>0</xdr:col>
                    <xdr:colOff>19050</xdr:colOff>
                    <xdr:row>11</xdr:row>
                    <xdr:rowOff>0</xdr:rowOff>
                  </from>
                  <to>
                    <xdr:col>0</xdr:col>
                    <xdr:colOff>257175</xdr:colOff>
                    <xdr:row>12</xdr:row>
                    <xdr:rowOff>38100</xdr:rowOff>
                  </to>
                </anchor>
              </controlPr>
            </control>
          </mc:Choice>
        </mc:AlternateContent>
        <mc:AlternateContent xmlns:mc="http://schemas.openxmlformats.org/markup-compatibility/2006">
          <mc:Choice Requires="x14">
            <control shapeId="37027" r:id="rId70" name="Check Box 163">
              <controlPr defaultSize="0" autoFill="0" autoLine="0" autoPict="0">
                <anchor moveWithCells="1">
                  <from>
                    <xdr:col>0</xdr:col>
                    <xdr:colOff>19050</xdr:colOff>
                    <xdr:row>12</xdr:row>
                    <xdr:rowOff>152400</xdr:rowOff>
                  </from>
                  <to>
                    <xdr:col>0</xdr:col>
                    <xdr:colOff>257175</xdr:colOff>
                    <xdr:row>14</xdr:row>
                    <xdr:rowOff>28575</xdr:rowOff>
                  </to>
                </anchor>
              </controlPr>
            </control>
          </mc:Choice>
        </mc:AlternateContent>
        <mc:AlternateContent xmlns:mc="http://schemas.openxmlformats.org/markup-compatibility/2006">
          <mc:Choice Requires="x14">
            <control shapeId="37028" r:id="rId71" name="Check Box 164">
              <controlPr defaultSize="0" autoFill="0" autoLine="0" autoPict="0">
                <anchor moveWithCells="1">
                  <from>
                    <xdr:col>0</xdr:col>
                    <xdr:colOff>19050</xdr:colOff>
                    <xdr:row>17</xdr:row>
                    <xdr:rowOff>152400</xdr:rowOff>
                  </from>
                  <to>
                    <xdr:col>0</xdr:col>
                    <xdr:colOff>257175</xdr:colOff>
                    <xdr:row>19</xdr:row>
                    <xdr:rowOff>28575</xdr:rowOff>
                  </to>
                </anchor>
              </controlPr>
            </control>
          </mc:Choice>
        </mc:AlternateContent>
        <mc:AlternateContent xmlns:mc="http://schemas.openxmlformats.org/markup-compatibility/2006">
          <mc:Choice Requires="x14">
            <control shapeId="37029" r:id="rId72" name="Check Box 165">
              <controlPr defaultSize="0" autoFill="0" autoLine="0" autoPict="0">
                <anchor moveWithCells="1">
                  <from>
                    <xdr:col>0</xdr:col>
                    <xdr:colOff>19050</xdr:colOff>
                    <xdr:row>19</xdr:row>
                    <xdr:rowOff>152400</xdr:rowOff>
                  </from>
                  <to>
                    <xdr:col>0</xdr:col>
                    <xdr:colOff>257175</xdr:colOff>
                    <xdr:row>21</xdr:row>
                    <xdr:rowOff>28575</xdr:rowOff>
                  </to>
                </anchor>
              </controlPr>
            </control>
          </mc:Choice>
        </mc:AlternateContent>
        <mc:AlternateContent xmlns:mc="http://schemas.openxmlformats.org/markup-compatibility/2006">
          <mc:Choice Requires="x14">
            <control shapeId="37031" r:id="rId73" name="Check Box 167">
              <controlPr defaultSize="0" autoFill="0" autoLine="0" autoPict="0">
                <anchor moveWithCells="1">
                  <from>
                    <xdr:col>0</xdr:col>
                    <xdr:colOff>19050</xdr:colOff>
                    <xdr:row>24</xdr:row>
                    <xdr:rowOff>0</xdr:rowOff>
                  </from>
                  <to>
                    <xdr:col>0</xdr:col>
                    <xdr:colOff>257175</xdr:colOff>
                    <xdr:row>25</xdr:row>
                    <xdr:rowOff>38100</xdr:rowOff>
                  </to>
                </anchor>
              </controlPr>
            </control>
          </mc:Choice>
        </mc:AlternateContent>
        <mc:AlternateContent xmlns:mc="http://schemas.openxmlformats.org/markup-compatibility/2006">
          <mc:Choice Requires="x14">
            <control shapeId="37032" r:id="rId74" name="Check Box 168">
              <controlPr defaultSize="0" autoFill="0" autoLine="0" autoPict="0">
                <anchor moveWithCells="1">
                  <from>
                    <xdr:col>0</xdr:col>
                    <xdr:colOff>19050</xdr:colOff>
                    <xdr:row>26</xdr:row>
                    <xdr:rowOff>0</xdr:rowOff>
                  </from>
                  <to>
                    <xdr:col>0</xdr:col>
                    <xdr:colOff>257175</xdr:colOff>
                    <xdr:row>27</xdr:row>
                    <xdr:rowOff>38100</xdr:rowOff>
                  </to>
                </anchor>
              </controlPr>
            </control>
          </mc:Choice>
        </mc:AlternateContent>
        <mc:AlternateContent xmlns:mc="http://schemas.openxmlformats.org/markup-compatibility/2006">
          <mc:Choice Requires="x14">
            <control shapeId="37033" r:id="rId75" name="Check Box 169">
              <controlPr defaultSize="0" autoFill="0" autoLine="0" autoPict="0">
                <anchor moveWithCells="1">
                  <from>
                    <xdr:col>0</xdr:col>
                    <xdr:colOff>19050</xdr:colOff>
                    <xdr:row>34</xdr:row>
                    <xdr:rowOff>123825</xdr:rowOff>
                  </from>
                  <to>
                    <xdr:col>0</xdr:col>
                    <xdr:colOff>257175</xdr:colOff>
                    <xdr:row>36</xdr:row>
                    <xdr:rowOff>0</xdr:rowOff>
                  </to>
                </anchor>
              </controlPr>
            </control>
          </mc:Choice>
        </mc:AlternateContent>
        <mc:AlternateContent xmlns:mc="http://schemas.openxmlformats.org/markup-compatibility/2006">
          <mc:Choice Requires="x14">
            <control shapeId="37034" r:id="rId76" name="Check Box 170">
              <controlPr defaultSize="0" autoFill="0" autoLine="0" autoPict="0">
                <anchor moveWithCells="1">
                  <from>
                    <xdr:col>0</xdr:col>
                    <xdr:colOff>19050</xdr:colOff>
                    <xdr:row>37</xdr:row>
                    <xdr:rowOff>152400</xdr:rowOff>
                  </from>
                  <to>
                    <xdr:col>0</xdr:col>
                    <xdr:colOff>257175</xdr:colOff>
                    <xdr:row>40</xdr:row>
                    <xdr:rowOff>28575</xdr:rowOff>
                  </to>
                </anchor>
              </controlPr>
            </control>
          </mc:Choice>
        </mc:AlternateContent>
        <mc:AlternateContent xmlns:mc="http://schemas.openxmlformats.org/markup-compatibility/2006">
          <mc:Choice Requires="x14">
            <control shapeId="37035" r:id="rId77" name="Check Box 171">
              <controlPr defaultSize="0" autoFill="0" autoLine="0" autoPict="0">
                <anchor moveWithCells="1">
                  <from>
                    <xdr:col>0</xdr:col>
                    <xdr:colOff>19050</xdr:colOff>
                    <xdr:row>40</xdr:row>
                    <xdr:rowOff>114300</xdr:rowOff>
                  </from>
                  <to>
                    <xdr:col>0</xdr:col>
                    <xdr:colOff>257175</xdr:colOff>
                    <xdr:row>41</xdr:row>
                    <xdr:rowOff>152400</xdr:rowOff>
                  </to>
                </anchor>
              </controlPr>
            </control>
          </mc:Choice>
        </mc:AlternateContent>
        <mc:AlternateContent xmlns:mc="http://schemas.openxmlformats.org/markup-compatibility/2006">
          <mc:Choice Requires="x14">
            <control shapeId="37036" r:id="rId78" name="Check Box 172">
              <controlPr defaultSize="0" autoFill="0" autoLine="0" autoPict="0">
                <anchor moveWithCells="1">
                  <from>
                    <xdr:col>0</xdr:col>
                    <xdr:colOff>19050</xdr:colOff>
                    <xdr:row>44</xdr:row>
                    <xdr:rowOff>152400</xdr:rowOff>
                  </from>
                  <to>
                    <xdr:col>0</xdr:col>
                    <xdr:colOff>257175</xdr:colOff>
                    <xdr:row>46</xdr:row>
                    <xdr:rowOff>28575</xdr:rowOff>
                  </to>
                </anchor>
              </controlPr>
            </control>
          </mc:Choice>
        </mc:AlternateContent>
        <mc:AlternateContent xmlns:mc="http://schemas.openxmlformats.org/markup-compatibility/2006">
          <mc:Choice Requires="x14">
            <control shapeId="37037" r:id="rId79" name="Check Box 173">
              <controlPr defaultSize="0" autoFill="0" autoLine="0" autoPict="0">
                <anchor moveWithCells="1">
                  <from>
                    <xdr:col>0</xdr:col>
                    <xdr:colOff>19050</xdr:colOff>
                    <xdr:row>46</xdr:row>
                    <xdr:rowOff>152400</xdr:rowOff>
                  </from>
                  <to>
                    <xdr:col>0</xdr:col>
                    <xdr:colOff>257175</xdr:colOff>
                    <xdr:row>48</xdr:row>
                    <xdr:rowOff>28575</xdr:rowOff>
                  </to>
                </anchor>
              </controlPr>
            </control>
          </mc:Choice>
        </mc:AlternateContent>
        <mc:AlternateContent xmlns:mc="http://schemas.openxmlformats.org/markup-compatibility/2006">
          <mc:Choice Requires="x14">
            <control shapeId="37038" r:id="rId80" name="Check Box 174">
              <controlPr defaultSize="0" autoFill="0" autoLine="0" autoPict="0">
                <anchor moveWithCells="1">
                  <from>
                    <xdr:col>0</xdr:col>
                    <xdr:colOff>19050</xdr:colOff>
                    <xdr:row>48</xdr:row>
                    <xdr:rowOff>152400</xdr:rowOff>
                  </from>
                  <to>
                    <xdr:col>0</xdr:col>
                    <xdr:colOff>257175</xdr:colOff>
                    <xdr:row>50</xdr:row>
                    <xdr:rowOff>28575</xdr:rowOff>
                  </to>
                </anchor>
              </controlPr>
            </control>
          </mc:Choice>
        </mc:AlternateContent>
        <mc:AlternateContent xmlns:mc="http://schemas.openxmlformats.org/markup-compatibility/2006">
          <mc:Choice Requires="x14">
            <control shapeId="37039" r:id="rId81" name="Check Box 175">
              <controlPr defaultSize="0" autoFill="0" autoLine="0" autoPict="0">
                <anchor moveWithCells="1">
                  <from>
                    <xdr:col>0</xdr:col>
                    <xdr:colOff>19050</xdr:colOff>
                    <xdr:row>63</xdr:row>
                    <xdr:rowOff>142875</xdr:rowOff>
                  </from>
                  <to>
                    <xdr:col>0</xdr:col>
                    <xdr:colOff>257175</xdr:colOff>
                    <xdr:row>65</xdr:row>
                    <xdr:rowOff>19050</xdr:rowOff>
                  </to>
                </anchor>
              </controlPr>
            </control>
          </mc:Choice>
        </mc:AlternateContent>
        <mc:AlternateContent xmlns:mc="http://schemas.openxmlformats.org/markup-compatibility/2006">
          <mc:Choice Requires="x14">
            <control shapeId="37040" r:id="rId82" name="Check Box 176">
              <controlPr defaultSize="0" autoFill="0" autoLine="0" autoPict="0">
                <anchor moveWithCells="1">
                  <from>
                    <xdr:col>0</xdr:col>
                    <xdr:colOff>19050</xdr:colOff>
                    <xdr:row>58</xdr:row>
                    <xdr:rowOff>142875</xdr:rowOff>
                  </from>
                  <to>
                    <xdr:col>0</xdr:col>
                    <xdr:colOff>257175</xdr:colOff>
                    <xdr:row>61</xdr:row>
                    <xdr:rowOff>19050</xdr:rowOff>
                  </to>
                </anchor>
              </controlPr>
            </control>
          </mc:Choice>
        </mc:AlternateContent>
        <mc:AlternateContent xmlns:mc="http://schemas.openxmlformats.org/markup-compatibility/2006">
          <mc:Choice Requires="x14">
            <control shapeId="37041" r:id="rId83" name="Check Box 177">
              <controlPr defaultSize="0" autoFill="0" autoLine="0" autoPict="0">
                <anchor moveWithCells="1">
                  <from>
                    <xdr:col>0</xdr:col>
                    <xdr:colOff>19050</xdr:colOff>
                    <xdr:row>62</xdr:row>
                    <xdr:rowOff>9525</xdr:rowOff>
                  </from>
                  <to>
                    <xdr:col>0</xdr:col>
                    <xdr:colOff>257175</xdr:colOff>
                    <xdr:row>63</xdr:row>
                    <xdr:rowOff>47625</xdr:rowOff>
                  </to>
                </anchor>
              </controlPr>
            </control>
          </mc:Choice>
        </mc:AlternateContent>
        <mc:AlternateContent xmlns:mc="http://schemas.openxmlformats.org/markup-compatibility/2006">
          <mc:Choice Requires="x14">
            <control shapeId="37042" r:id="rId84" name="Check Box 178">
              <controlPr defaultSize="0" autoFill="0" autoLine="0" autoPict="0">
                <anchor moveWithCells="1">
                  <from>
                    <xdr:col>0</xdr:col>
                    <xdr:colOff>19050</xdr:colOff>
                    <xdr:row>67</xdr:row>
                    <xdr:rowOff>0</xdr:rowOff>
                  </from>
                  <to>
                    <xdr:col>0</xdr:col>
                    <xdr:colOff>257175</xdr:colOff>
                    <xdr:row>68</xdr:row>
                    <xdr:rowOff>38100</xdr:rowOff>
                  </to>
                </anchor>
              </controlPr>
            </control>
          </mc:Choice>
        </mc:AlternateContent>
        <mc:AlternateContent xmlns:mc="http://schemas.openxmlformats.org/markup-compatibility/2006">
          <mc:Choice Requires="x14">
            <control shapeId="37046" r:id="rId85" name="Check Box 182">
              <controlPr defaultSize="0" autoFill="0" autoLine="0" autoPict="0">
                <anchor moveWithCells="1">
                  <from>
                    <xdr:col>0</xdr:col>
                    <xdr:colOff>19050</xdr:colOff>
                    <xdr:row>42</xdr:row>
                    <xdr:rowOff>152400</xdr:rowOff>
                  </from>
                  <to>
                    <xdr:col>0</xdr:col>
                    <xdr:colOff>257175</xdr:colOff>
                    <xdr:row>44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13322CF2-CB31-481F-A7B3-C1C89D7E1A8E}">
            <xm:f>AND(入力フォーム!$A$38=FALSE,入力フォーム!$A$45=FALSE)</xm:f>
            <x14:dxf>
              <fill>
                <patternFill>
                  <bgColor theme="0" tint="-0.499984740745262"/>
                </patternFill>
              </fill>
            </x14:dxf>
          </x14:cfRule>
          <xm:sqref>A1:AG72</xm:sqref>
        </x14:conditionalFormatting>
        <x14:conditionalFormatting xmlns:xm="http://schemas.microsoft.com/office/excel/2006/main">
          <x14:cfRule type="containsText" priority="4" operator="containsText" id="{9CCC945D-C517-41C5-8EAC-E40EF8CFBCE1}">
            <xm:f>NOT(ISERROR(SEARCH(リスト等!$AD$4,AO1)))</xm:f>
            <xm:f>リスト等!$AD$4</xm:f>
            <x14:dxf>
              <font>
                <b/>
                <i val="0"/>
                <color rgb="FFFF0000"/>
              </font>
            </x14:dxf>
          </x14:cfRule>
          <xm:sqref>AO1:BG4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D773-C295-4B93-9562-340960CD6A6B}">
  <sheetPr codeName="Sheet12"/>
  <dimension ref="A1:BG74"/>
  <sheetViews>
    <sheetView view="pageBreakPreview" topLeftCell="A29" zoomScaleNormal="100" zoomScaleSheetLayoutView="100" workbookViewId="0">
      <selection activeCell="M38" sqref="M38:W39"/>
    </sheetView>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59" ht="12.95" customHeight="1" thickBot="1">
      <c r="C1" s="1079" t="s">
        <v>220</v>
      </c>
      <c r="D1" s="1079"/>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1080" t="s">
        <v>6</v>
      </c>
      <c r="AG1" s="1080"/>
      <c r="AN1" s="12"/>
      <c r="AO1" s="912" t="str">
        <f>IF(入力フォーム!$A$50=FALSE,リスト等!AD3,リスト等!AD4)</f>
        <v>対象外　添付不要</v>
      </c>
      <c r="AP1" s="912"/>
      <c r="AQ1" s="912"/>
      <c r="AR1" s="912"/>
      <c r="AS1" s="912"/>
      <c r="AT1" s="912"/>
      <c r="AU1" s="912"/>
      <c r="AV1" s="912"/>
      <c r="AW1" s="912"/>
      <c r="AX1" s="912"/>
      <c r="AY1" s="912"/>
      <c r="AZ1" s="912"/>
      <c r="BA1" s="912"/>
      <c r="BB1" s="912"/>
      <c r="BC1" s="912"/>
      <c r="BD1" s="912"/>
      <c r="BE1" s="912"/>
      <c r="BF1" s="912"/>
      <c r="BG1" s="912"/>
    </row>
    <row r="2" spans="1:59" ht="12.95" customHeight="1" thickBot="1">
      <c r="C2" s="15"/>
      <c r="D2" s="14"/>
      <c r="E2" s="14"/>
      <c r="F2" s="14"/>
      <c r="G2" s="14"/>
      <c r="H2" s="14"/>
      <c r="I2" s="14"/>
      <c r="J2" s="14"/>
      <c r="K2" s="14"/>
      <c r="L2" s="14"/>
      <c r="M2" s="14"/>
      <c r="N2" s="202"/>
      <c r="O2" s="362"/>
      <c r="P2" s="362"/>
      <c r="Q2" s="362"/>
      <c r="R2" s="544"/>
      <c r="S2" s="1085" t="s">
        <v>192</v>
      </c>
      <c r="T2" s="1086"/>
      <c r="U2" s="1086"/>
      <c r="V2" s="1086"/>
      <c r="W2" s="1086"/>
      <c r="X2" s="1086"/>
      <c r="Y2" s="1086"/>
      <c r="Z2" s="1086"/>
      <c r="AA2" s="1086"/>
      <c r="AB2" s="1086"/>
      <c r="AC2" s="1086"/>
      <c r="AD2" s="1086"/>
      <c r="AE2" s="1086"/>
      <c r="AF2" s="1086"/>
      <c r="AG2" s="1087"/>
      <c r="AO2" s="912"/>
      <c r="AP2" s="912"/>
      <c r="AQ2" s="912"/>
      <c r="AR2" s="912"/>
      <c r="AS2" s="912"/>
      <c r="AT2" s="912"/>
      <c r="AU2" s="912"/>
      <c r="AV2" s="912"/>
      <c r="AW2" s="912"/>
      <c r="AX2" s="912"/>
      <c r="AY2" s="912"/>
      <c r="AZ2" s="912"/>
      <c r="BA2" s="912"/>
      <c r="BB2" s="912"/>
      <c r="BC2" s="912"/>
      <c r="BD2" s="912"/>
      <c r="BE2" s="912"/>
      <c r="BF2" s="912"/>
      <c r="BG2" s="912"/>
    </row>
    <row r="3" spans="1:59" ht="12" customHeight="1">
      <c r="A3" s="965" t="s">
        <v>909</v>
      </c>
      <c r="C3" s="15"/>
      <c r="D3" s="14"/>
      <c r="E3" s="14"/>
      <c r="F3" s="14"/>
      <c r="G3" s="14"/>
      <c r="H3" s="14"/>
      <c r="I3" s="14"/>
      <c r="J3" s="14"/>
      <c r="K3" s="14"/>
      <c r="L3" s="1088" t="s">
        <v>54</v>
      </c>
      <c r="M3" s="1088"/>
      <c r="N3" s="1088"/>
      <c r="O3" s="1088"/>
      <c r="P3" s="1088"/>
      <c r="Q3" s="1088"/>
      <c r="R3" s="1088"/>
      <c r="S3" s="1088"/>
      <c r="T3" s="1088"/>
      <c r="U3" s="1088"/>
      <c r="V3" s="1088"/>
      <c r="W3" s="1088"/>
      <c r="X3" s="1088"/>
      <c r="Y3" s="560"/>
      <c r="Z3" s="560"/>
      <c r="AA3" s="560"/>
      <c r="AB3" s="560"/>
      <c r="AC3" s="560"/>
      <c r="AD3" s="560"/>
      <c r="AE3" s="560"/>
      <c r="AF3" s="560"/>
      <c r="AG3" s="560"/>
      <c r="AO3" s="912"/>
      <c r="AP3" s="912"/>
      <c r="AQ3" s="912"/>
      <c r="AR3" s="912"/>
      <c r="AS3" s="912"/>
      <c r="AT3" s="912"/>
      <c r="AU3" s="912"/>
      <c r="AV3" s="912"/>
      <c r="AW3" s="912"/>
      <c r="AX3" s="912"/>
      <c r="AY3" s="912"/>
      <c r="AZ3" s="912"/>
      <c r="BA3" s="912"/>
      <c r="BB3" s="912"/>
      <c r="BC3" s="912"/>
      <c r="BD3" s="912"/>
      <c r="BE3" s="912"/>
      <c r="BF3" s="912"/>
      <c r="BG3" s="912"/>
    </row>
    <row r="4" spans="1:59" ht="12" customHeight="1" thickBot="1">
      <c r="A4" s="966"/>
      <c r="C4" s="567"/>
      <c r="D4" s="567"/>
      <c r="E4" s="567"/>
      <c r="F4" s="567"/>
      <c r="G4" s="567"/>
      <c r="H4" s="567"/>
      <c r="I4" s="567"/>
      <c r="J4" s="567"/>
      <c r="K4" s="570"/>
      <c r="L4" s="1089"/>
      <c r="M4" s="1089"/>
      <c r="N4" s="1089"/>
      <c r="O4" s="1089"/>
      <c r="P4" s="1089"/>
      <c r="Q4" s="1089"/>
      <c r="R4" s="1089"/>
      <c r="S4" s="1089"/>
      <c r="T4" s="1089"/>
      <c r="U4" s="1089"/>
      <c r="V4" s="1089"/>
      <c r="W4" s="1089"/>
      <c r="X4" s="1089"/>
      <c r="Y4" s="570"/>
      <c r="Z4" s="641"/>
      <c r="AA4" s="641"/>
      <c r="AB4" s="641"/>
      <c r="AC4" s="641"/>
      <c r="AD4" s="641"/>
      <c r="AE4" s="641"/>
      <c r="AF4" s="641"/>
      <c r="AG4" s="642" t="str">
        <f>様式第二号!AH2</f>
        <v>Ver.1.1(R70609)　CODENo.00004624</v>
      </c>
      <c r="AO4" s="912"/>
      <c r="AP4" s="912"/>
      <c r="AQ4" s="912"/>
      <c r="AR4" s="912"/>
      <c r="AS4" s="912"/>
      <c r="AT4" s="912"/>
      <c r="AU4" s="912"/>
      <c r="AV4" s="912"/>
      <c r="AW4" s="912"/>
      <c r="AX4" s="912"/>
      <c r="AY4" s="912"/>
      <c r="AZ4" s="912"/>
      <c r="BA4" s="912"/>
      <c r="BB4" s="912"/>
      <c r="BC4" s="912"/>
      <c r="BD4" s="912"/>
      <c r="BE4" s="912"/>
      <c r="BF4" s="912"/>
      <c r="BG4" s="912"/>
    </row>
    <row r="5" spans="1:59" s="188" customFormat="1" ht="12.95" customHeight="1">
      <c r="A5" s="581"/>
      <c r="B5" s="559"/>
      <c r="C5" s="1081" t="s">
        <v>191</v>
      </c>
      <c r="D5" s="1081"/>
      <c r="E5" s="1081"/>
      <c r="F5" s="1081"/>
      <c r="G5" s="1081"/>
      <c r="H5" s="1081"/>
      <c r="I5" s="1081"/>
      <c r="J5" s="1081"/>
      <c r="K5" s="1081"/>
      <c r="L5" s="1081"/>
      <c r="M5" s="351"/>
      <c r="N5" s="351" t="s">
        <v>58</v>
      </c>
      <c r="O5" s="351"/>
      <c r="P5" s="351"/>
      <c r="Q5" s="351"/>
      <c r="R5" s="352"/>
      <c r="S5" s="353"/>
      <c r="T5" s="353"/>
      <c r="U5" s="1082" t="s">
        <v>73</v>
      </c>
      <c r="V5" s="1082"/>
      <c r="W5" s="1082"/>
      <c r="X5" s="1083"/>
      <c r="Y5" s="1083"/>
      <c r="Z5" s="1083"/>
      <c r="AA5" s="1083"/>
      <c r="AB5" s="1083"/>
      <c r="AC5" s="1083"/>
      <c r="AD5" s="1083"/>
      <c r="AE5" s="1083"/>
      <c r="AF5" s="1083"/>
      <c r="AG5" s="354" t="s">
        <v>20</v>
      </c>
      <c r="AH5" s="16" t="b">
        <v>0</v>
      </c>
      <c r="AI5" s="16" t="b">
        <v>0</v>
      </c>
      <c r="AO5" s="193"/>
      <c r="AP5" s="200"/>
      <c r="AQ5" s="200"/>
      <c r="AR5" s="200"/>
      <c r="AS5" s="200"/>
      <c r="AT5" s="200"/>
      <c r="AU5" s="200"/>
      <c r="AV5" s="200"/>
      <c r="AW5" s="200"/>
      <c r="AX5" s="200"/>
      <c r="AY5" s="200"/>
      <c r="AZ5" s="200"/>
      <c r="BA5" s="200"/>
      <c r="BB5" s="200"/>
      <c r="BC5" s="193"/>
      <c r="BD5" s="193"/>
    </row>
    <row r="6" spans="1:59" s="188" customFormat="1" ht="12.95" customHeight="1">
      <c r="A6" s="575"/>
      <c r="B6" s="559"/>
      <c r="C6" s="1081"/>
      <c r="D6" s="1081"/>
      <c r="E6" s="1081"/>
      <c r="F6" s="1081"/>
      <c r="G6" s="1081"/>
      <c r="H6" s="1081"/>
      <c r="I6" s="1081"/>
      <c r="J6" s="1081"/>
      <c r="K6" s="1081"/>
      <c r="L6" s="1081"/>
      <c r="M6" s="355"/>
      <c r="N6" s="355"/>
      <c r="O6" s="355"/>
      <c r="P6" s="355"/>
      <c r="Q6" s="355"/>
      <c r="R6" s="356"/>
      <c r="S6" s="357"/>
      <c r="T6" s="357"/>
      <c r="U6" s="355"/>
      <c r="V6" s="357"/>
      <c r="W6" s="356"/>
      <c r="X6" s="355"/>
      <c r="Y6" s="355"/>
      <c r="Z6" s="358"/>
      <c r="AA6" s="1084"/>
      <c r="AB6" s="1084"/>
      <c r="AC6" s="1084"/>
      <c r="AD6" s="1084"/>
      <c r="AE6" s="1084"/>
      <c r="AF6" s="1084"/>
      <c r="AG6" s="359"/>
      <c r="AO6" s="193"/>
      <c r="AP6" s="193"/>
      <c r="AQ6" s="193"/>
      <c r="AR6" s="193"/>
      <c r="AS6" s="193"/>
      <c r="AT6" s="193"/>
      <c r="AU6" s="193"/>
      <c r="AV6" s="193"/>
      <c r="AW6" s="193"/>
      <c r="AX6" s="193"/>
      <c r="AY6" s="193"/>
      <c r="AZ6" s="193"/>
      <c r="BA6" s="193"/>
      <c r="BB6" s="193"/>
      <c r="BC6" s="193"/>
      <c r="BD6" s="193"/>
    </row>
    <row r="7" spans="1:59" s="188" customFormat="1" ht="12.95" customHeight="1">
      <c r="A7" s="574"/>
      <c r="B7" s="559"/>
      <c r="C7" s="1090" t="s">
        <v>32</v>
      </c>
      <c r="D7" s="1091"/>
      <c r="E7" s="1091"/>
      <c r="F7" s="1091"/>
      <c r="G7" s="1091"/>
      <c r="H7" s="1091"/>
      <c r="I7" s="1091"/>
      <c r="J7" s="1091"/>
      <c r="K7" s="1091"/>
      <c r="L7" s="1092"/>
      <c r="M7" s="540"/>
      <c r="N7" s="361" t="s">
        <v>137</v>
      </c>
      <c r="O7" s="361"/>
      <c r="P7" s="361"/>
      <c r="Q7" s="361"/>
      <c r="R7" s="541"/>
      <c r="S7" s="362" t="s">
        <v>190</v>
      </c>
      <c r="T7" s="363"/>
      <c r="U7" s="361"/>
      <c r="V7" s="363"/>
      <c r="W7" s="362"/>
      <c r="X7" s="541"/>
      <c r="Y7" s="361" t="s">
        <v>189</v>
      </c>
      <c r="Z7" s="364"/>
      <c r="AA7" s="360"/>
      <c r="AB7" s="360"/>
      <c r="AC7" s="360"/>
      <c r="AD7" s="360"/>
      <c r="AE7" s="360"/>
      <c r="AF7" s="360"/>
      <c r="AG7" s="365"/>
      <c r="AH7" s="17" t="b">
        <v>0</v>
      </c>
      <c r="AI7" s="17" t="b">
        <v>0</v>
      </c>
      <c r="AJ7" s="17" t="b">
        <v>0</v>
      </c>
    </row>
    <row r="8" spans="1:59" s="188" customFormat="1" ht="12.95" customHeight="1">
      <c r="A8" s="575"/>
      <c r="B8" s="559"/>
      <c r="C8" s="1093"/>
      <c r="D8" s="1094"/>
      <c r="E8" s="1094"/>
      <c r="F8" s="1094"/>
      <c r="G8" s="1094"/>
      <c r="H8" s="1094"/>
      <c r="I8" s="1094"/>
      <c r="J8" s="1094"/>
      <c r="K8" s="1094"/>
      <c r="L8" s="1095"/>
      <c r="M8" s="366"/>
      <c r="N8" s="367" t="s">
        <v>188</v>
      </c>
      <c r="O8" s="367"/>
      <c r="P8" s="368"/>
      <c r="Q8" s="367" t="s">
        <v>187</v>
      </c>
      <c r="R8" s="369"/>
      <c r="S8" s="370"/>
      <c r="T8" s="371" t="s">
        <v>186</v>
      </c>
      <c r="U8" s="367"/>
      <c r="V8" s="370"/>
      <c r="W8" s="367" t="s">
        <v>185</v>
      </c>
      <c r="X8" s="367"/>
      <c r="Y8" s="367"/>
      <c r="Z8" s="372"/>
      <c r="AA8" s="367" t="s">
        <v>184</v>
      </c>
      <c r="AB8" s="369"/>
      <c r="AC8" s="373"/>
      <c r="AD8" s="367" t="s">
        <v>183</v>
      </c>
      <c r="AE8" s="369"/>
      <c r="AF8" s="369"/>
      <c r="AG8" s="374"/>
      <c r="AH8" s="16" t="b">
        <v>0</v>
      </c>
      <c r="AI8" s="16" t="b">
        <v>0</v>
      </c>
      <c r="AJ8" s="16" t="b">
        <v>0</v>
      </c>
      <c r="AK8" s="16" t="b">
        <v>0</v>
      </c>
      <c r="AL8" s="16" t="b">
        <v>0</v>
      </c>
      <c r="AM8" s="16" t="b">
        <v>0</v>
      </c>
    </row>
    <row r="9" spans="1:59" s="188" customFormat="1" ht="12.95" customHeight="1">
      <c r="A9" s="575"/>
      <c r="B9" s="559"/>
      <c r="C9" s="1096"/>
      <c r="D9" s="1097"/>
      <c r="E9" s="1097"/>
      <c r="F9" s="1097"/>
      <c r="G9" s="1097"/>
      <c r="H9" s="1097"/>
      <c r="I9" s="1097"/>
      <c r="J9" s="1097"/>
      <c r="K9" s="1097"/>
      <c r="L9" s="1098"/>
      <c r="M9" s="375"/>
      <c r="N9" s="355" t="s">
        <v>61</v>
      </c>
      <c r="O9" s="355"/>
      <c r="P9" s="355" t="s">
        <v>26</v>
      </c>
      <c r="Q9" s="1099"/>
      <c r="R9" s="1099"/>
      <c r="S9" s="1099"/>
      <c r="T9" s="1099"/>
      <c r="U9" s="1099"/>
      <c r="V9" s="1099"/>
      <c r="W9" s="1099"/>
      <c r="X9" s="1099"/>
      <c r="Y9" s="1099"/>
      <c r="Z9" s="1099"/>
      <c r="AA9" s="1099"/>
      <c r="AB9" s="1099"/>
      <c r="AC9" s="1099"/>
      <c r="AD9" s="1099"/>
      <c r="AE9" s="1099"/>
      <c r="AF9" s="1099"/>
      <c r="AG9" s="359" t="s">
        <v>20</v>
      </c>
      <c r="AH9" s="16" t="b">
        <v>0</v>
      </c>
      <c r="AI9" s="16"/>
      <c r="AJ9" s="16"/>
      <c r="AK9" s="16"/>
      <c r="AL9" s="16"/>
      <c r="AM9" s="16"/>
    </row>
    <row r="10" spans="1:59" s="188" customFormat="1" ht="12.95" customHeight="1">
      <c r="A10" s="574"/>
      <c r="B10" s="559"/>
      <c r="C10" s="1090" t="s">
        <v>182</v>
      </c>
      <c r="D10" s="1091"/>
      <c r="E10" s="1091"/>
      <c r="F10" s="1091"/>
      <c r="G10" s="1091"/>
      <c r="H10" s="1091"/>
      <c r="I10" s="1091"/>
      <c r="J10" s="1091"/>
      <c r="K10" s="1091"/>
      <c r="L10" s="1092"/>
      <c r="M10" s="361"/>
      <c r="N10" s="361" t="s">
        <v>140</v>
      </c>
      <c r="O10" s="361"/>
      <c r="P10" s="361"/>
      <c r="Q10" s="360"/>
      <c r="R10" s="360"/>
      <c r="S10" s="361" t="s">
        <v>141</v>
      </c>
      <c r="T10" s="376"/>
      <c r="U10" s="360"/>
      <c r="V10" s="360"/>
      <c r="W10" s="360"/>
      <c r="X10" s="360"/>
      <c r="Y10" s="360"/>
      <c r="Z10" s="360"/>
      <c r="AA10" s="360"/>
      <c r="AB10" s="360"/>
      <c r="AC10" s="360"/>
      <c r="AD10" s="360"/>
      <c r="AE10" s="360"/>
      <c r="AF10" s="360"/>
      <c r="AG10" s="365"/>
      <c r="AH10" s="16" t="b">
        <v>0</v>
      </c>
      <c r="AI10" s="16" t="b">
        <v>0</v>
      </c>
      <c r="AJ10" s="16"/>
      <c r="AK10" s="16"/>
      <c r="AL10" s="16"/>
      <c r="AM10" s="16"/>
    </row>
    <row r="11" spans="1:59" s="188" customFormat="1" ht="12.95" customHeight="1">
      <c r="A11" s="575"/>
      <c r="B11" s="559"/>
      <c r="C11" s="1096"/>
      <c r="D11" s="1097"/>
      <c r="E11" s="1097"/>
      <c r="F11" s="1097"/>
      <c r="G11" s="1097"/>
      <c r="H11" s="1097"/>
      <c r="I11" s="1097"/>
      <c r="J11" s="1097"/>
      <c r="K11" s="1097"/>
      <c r="L11" s="1098"/>
      <c r="M11" s="361"/>
      <c r="N11" s="361" t="s">
        <v>142</v>
      </c>
      <c r="O11" s="361"/>
      <c r="P11" s="361"/>
      <c r="Q11" s="360"/>
      <c r="R11" s="360"/>
      <c r="S11" s="360"/>
      <c r="T11" s="376"/>
      <c r="U11" s="360"/>
      <c r="V11" s="361" t="s">
        <v>143</v>
      </c>
      <c r="W11" s="360"/>
      <c r="X11" s="360"/>
      <c r="Y11" s="360"/>
      <c r="Z11" s="360"/>
      <c r="AA11" s="360"/>
      <c r="AB11" s="360"/>
      <c r="AC11" s="360"/>
      <c r="AD11" s="360"/>
      <c r="AE11" s="360"/>
      <c r="AF11" s="360"/>
      <c r="AG11" s="365"/>
      <c r="AH11" s="16" t="b">
        <v>0</v>
      </c>
      <c r="AI11" s="16" t="b">
        <v>0</v>
      </c>
      <c r="AJ11" s="16"/>
      <c r="AK11" s="16"/>
      <c r="AL11" s="16"/>
      <c r="AM11" s="16"/>
    </row>
    <row r="12" spans="1:59" s="169" customFormat="1" ht="12.95" customHeight="1">
      <c r="A12" s="576"/>
      <c r="C12" s="1063" t="s">
        <v>179</v>
      </c>
      <c r="D12" s="1064"/>
      <c r="E12" s="1064"/>
      <c r="F12" s="1065"/>
      <c r="G12" s="1066" t="s">
        <v>181</v>
      </c>
      <c r="H12" s="1066"/>
      <c r="I12" s="1066"/>
      <c r="J12" s="1066"/>
      <c r="K12" s="1066"/>
      <c r="L12" s="1067"/>
      <c r="M12" s="377" t="s">
        <v>63</v>
      </c>
      <c r="N12" s="351"/>
      <c r="O12" s="351"/>
      <c r="P12" s="1100"/>
      <c r="Q12" s="1100"/>
      <c r="R12" s="353" t="s">
        <v>64</v>
      </c>
      <c r="S12" s="353"/>
      <c r="T12" s="351"/>
      <c r="U12" s="353"/>
      <c r="V12" s="353"/>
      <c r="W12" s="353"/>
      <c r="X12" s="351"/>
      <c r="Y12" s="351"/>
      <c r="Z12" s="351"/>
      <c r="AA12" s="351"/>
      <c r="AB12" s="351"/>
      <c r="AC12" s="351"/>
      <c r="AD12" s="351"/>
      <c r="AE12" s="351"/>
      <c r="AF12" s="351"/>
      <c r="AG12" s="354"/>
      <c r="AH12" s="17"/>
      <c r="AI12" s="17" t="b">
        <v>0</v>
      </c>
      <c r="AJ12" s="17"/>
      <c r="AK12" s="17"/>
      <c r="AL12" s="17"/>
      <c r="AM12" s="17"/>
    </row>
    <row r="13" spans="1:59" s="169" customFormat="1" ht="12.95" customHeight="1">
      <c r="A13" s="577"/>
      <c r="C13" s="1063"/>
      <c r="D13" s="1064"/>
      <c r="E13" s="1064"/>
      <c r="F13" s="1065"/>
      <c r="G13" s="1068"/>
      <c r="H13" s="1068"/>
      <c r="I13" s="1068"/>
      <c r="J13" s="1068"/>
      <c r="K13" s="1068"/>
      <c r="L13" s="1069"/>
      <c r="M13" s="378" t="s">
        <v>61</v>
      </c>
      <c r="N13" s="355"/>
      <c r="O13" s="358" t="s">
        <v>26</v>
      </c>
      <c r="P13" s="1099"/>
      <c r="Q13" s="1099"/>
      <c r="R13" s="1099"/>
      <c r="S13" s="1099"/>
      <c r="T13" s="1099"/>
      <c r="U13" s="1099"/>
      <c r="V13" s="1099"/>
      <c r="W13" s="1099"/>
      <c r="X13" s="1099"/>
      <c r="Y13" s="1099"/>
      <c r="Z13" s="1099"/>
      <c r="AA13" s="1099"/>
      <c r="AB13" s="1099"/>
      <c r="AC13" s="1099"/>
      <c r="AD13" s="1099"/>
      <c r="AE13" s="1099"/>
      <c r="AF13" s="1099"/>
      <c r="AG13" s="359" t="s">
        <v>20</v>
      </c>
      <c r="AH13" s="17"/>
      <c r="AI13" s="17"/>
      <c r="AJ13" s="17"/>
      <c r="AK13" s="17"/>
      <c r="AL13" s="17"/>
      <c r="AM13" s="17"/>
    </row>
    <row r="14" spans="1:59" s="169" customFormat="1" ht="12.95" customHeight="1">
      <c r="A14" s="576"/>
      <c r="C14" s="1063"/>
      <c r="D14" s="1064"/>
      <c r="E14" s="1064"/>
      <c r="F14" s="1065"/>
      <c r="G14" s="1066" t="s">
        <v>67</v>
      </c>
      <c r="H14" s="1066"/>
      <c r="I14" s="1066"/>
      <c r="J14" s="1066"/>
      <c r="K14" s="1066"/>
      <c r="L14" s="1067"/>
      <c r="M14" s="361" t="s">
        <v>221</v>
      </c>
      <c r="N14" s="361"/>
      <c r="O14" s="361"/>
      <c r="P14" s="361"/>
      <c r="Q14" s="379"/>
      <c r="R14" s="380"/>
      <c r="S14" s="362" t="s">
        <v>69</v>
      </c>
      <c r="T14" s="363"/>
      <c r="U14" s="379"/>
      <c r="V14" s="381"/>
      <c r="W14" s="361" t="s">
        <v>70</v>
      </c>
      <c r="X14" s="361"/>
      <c r="Y14" s="361"/>
      <c r="Z14" s="379"/>
      <c r="AA14" s="380"/>
      <c r="AB14" s="361" t="s">
        <v>71</v>
      </c>
      <c r="AC14" s="352"/>
      <c r="AD14" s="352"/>
      <c r="AE14" s="352"/>
      <c r="AF14" s="352"/>
      <c r="AG14" s="365"/>
      <c r="AH14" s="17" t="b">
        <v>0</v>
      </c>
      <c r="AI14" s="17" t="b">
        <v>0</v>
      </c>
      <c r="AJ14" s="17" t="b">
        <v>0</v>
      </c>
      <c r="AK14" s="17"/>
      <c r="AL14" s="17"/>
      <c r="AM14" s="17"/>
    </row>
    <row r="15" spans="1:59" s="169" customFormat="1" ht="12.95" customHeight="1">
      <c r="A15" s="577"/>
      <c r="C15" s="1063"/>
      <c r="D15" s="1064"/>
      <c r="E15" s="1064"/>
      <c r="F15" s="1065"/>
      <c r="G15" s="1070"/>
      <c r="H15" s="1070"/>
      <c r="I15" s="1070"/>
      <c r="J15" s="1070"/>
      <c r="K15" s="1070"/>
      <c r="L15" s="1071"/>
      <c r="M15" s="361"/>
      <c r="N15" s="361"/>
      <c r="O15" s="361"/>
      <c r="P15" s="380"/>
      <c r="Q15" s="361" t="s">
        <v>72</v>
      </c>
      <c r="R15" s="362"/>
      <c r="S15" s="380"/>
      <c r="T15" s="362" t="s">
        <v>61</v>
      </c>
      <c r="U15" s="362"/>
      <c r="V15" s="361" t="s">
        <v>26</v>
      </c>
      <c r="W15" s="1077"/>
      <c r="X15" s="1077"/>
      <c r="Y15" s="1077"/>
      <c r="Z15" s="1077"/>
      <c r="AA15" s="1077"/>
      <c r="AB15" s="1077"/>
      <c r="AC15" s="1077"/>
      <c r="AD15" s="1077"/>
      <c r="AE15" s="1077"/>
      <c r="AF15" s="1077"/>
      <c r="AG15" s="365" t="s">
        <v>20</v>
      </c>
      <c r="AH15" s="17" t="b">
        <v>0</v>
      </c>
      <c r="AI15" s="17" t="b">
        <v>0</v>
      </c>
      <c r="AJ15" s="17"/>
      <c r="AK15" s="17"/>
      <c r="AL15" s="17"/>
      <c r="AM15" s="17"/>
    </row>
    <row r="16" spans="1:59" s="169" customFormat="1" ht="12.95" customHeight="1">
      <c r="A16" s="577"/>
      <c r="C16" s="1063"/>
      <c r="D16" s="1064"/>
      <c r="E16" s="1064"/>
      <c r="F16" s="1065"/>
      <c r="G16" s="1070"/>
      <c r="H16" s="1070"/>
      <c r="I16" s="1070"/>
      <c r="J16" s="1070"/>
      <c r="K16" s="1070"/>
      <c r="L16" s="1071"/>
      <c r="M16" s="361" t="s">
        <v>74</v>
      </c>
      <c r="N16" s="361"/>
      <c r="O16" s="361"/>
      <c r="P16" s="361"/>
      <c r="Q16" s="361"/>
      <c r="R16" s="361"/>
      <c r="S16" s="361"/>
      <c r="T16" s="361" t="s">
        <v>75</v>
      </c>
      <c r="U16" s="1078"/>
      <c r="V16" s="1078"/>
      <c r="W16" s="361" t="s">
        <v>76</v>
      </c>
      <c r="X16" s="361"/>
      <c r="Y16" s="361"/>
      <c r="Z16" s="361"/>
      <c r="AA16" s="361"/>
      <c r="AB16" s="361"/>
      <c r="AC16" s="361"/>
      <c r="AD16" s="361"/>
      <c r="AE16" s="361"/>
      <c r="AF16" s="361"/>
      <c r="AG16" s="365"/>
      <c r="AH16" s="17"/>
      <c r="AI16" s="17"/>
      <c r="AJ16" s="17"/>
      <c r="AK16" s="17"/>
      <c r="AL16" s="17"/>
      <c r="AM16" s="17"/>
    </row>
    <row r="17" spans="1:40" s="169" customFormat="1" ht="12.95" customHeight="1">
      <c r="A17" s="577"/>
      <c r="C17" s="1063"/>
      <c r="D17" s="1064"/>
      <c r="E17" s="1064"/>
      <c r="F17" s="1065"/>
      <c r="G17" s="1068"/>
      <c r="H17" s="1068"/>
      <c r="I17" s="1068"/>
      <c r="J17" s="1068"/>
      <c r="K17" s="1068"/>
      <c r="L17" s="1069"/>
      <c r="M17" s="361" t="s">
        <v>77</v>
      </c>
      <c r="N17" s="361"/>
      <c r="O17" s="361" t="s">
        <v>26</v>
      </c>
      <c r="P17" s="1101"/>
      <c r="Q17" s="1101"/>
      <c r="R17" s="1101"/>
      <c r="S17" s="1101"/>
      <c r="T17" s="1101"/>
      <c r="U17" s="1101"/>
      <c r="V17" s="1101"/>
      <c r="W17" s="1101"/>
      <c r="X17" s="1101"/>
      <c r="Y17" s="1101"/>
      <c r="Z17" s="1101"/>
      <c r="AA17" s="1101"/>
      <c r="AB17" s="1101"/>
      <c r="AC17" s="1101"/>
      <c r="AD17" s="1101"/>
      <c r="AE17" s="1101"/>
      <c r="AF17" s="1101"/>
      <c r="AG17" s="365" t="s">
        <v>20</v>
      </c>
      <c r="AH17" s="17"/>
      <c r="AI17" s="17"/>
      <c r="AJ17" s="17"/>
      <c r="AK17" s="17"/>
      <c r="AL17" s="17"/>
      <c r="AM17" s="17"/>
    </row>
    <row r="18" spans="1:40" s="169" customFormat="1" ht="12.95" customHeight="1">
      <c r="A18" s="577"/>
      <c r="C18" s="1063" t="s">
        <v>180</v>
      </c>
      <c r="D18" s="1064"/>
      <c r="E18" s="1064"/>
      <c r="F18" s="1065"/>
      <c r="G18" s="1072"/>
      <c r="H18" s="1072"/>
      <c r="I18" s="1072"/>
      <c r="J18" s="1072"/>
      <c r="K18" s="1072"/>
      <c r="L18" s="1073"/>
      <c r="M18" s="920" t="s">
        <v>78</v>
      </c>
      <c r="N18" s="920"/>
      <c r="O18" s="920"/>
      <c r="P18" s="920"/>
      <c r="Q18" s="920"/>
      <c r="R18" s="920"/>
      <c r="S18" s="920"/>
      <c r="T18" s="920"/>
      <c r="U18" s="920"/>
      <c r="V18" s="920"/>
      <c r="W18" s="913"/>
      <c r="X18" s="918" t="s">
        <v>79</v>
      </c>
      <c r="Y18" s="918"/>
      <c r="Z18" s="918"/>
      <c r="AA18" s="918"/>
      <c r="AB18" s="918"/>
      <c r="AC18" s="918"/>
      <c r="AD18" s="918"/>
      <c r="AE18" s="918"/>
      <c r="AF18" s="918"/>
      <c r="AG18" s="918"/>
      <c r="AH18" s="17"/>
      <c r="AI18" s="17"/>
      <c r="AJ18" s="17"/>
      <c r="AK18" s="17"/>
      <c r="AL18" s="17"/>
      <c r="AM18" s="17"/>
      <c r="AN18" s="7"/>
    </row>
    <row r="19" spans="1:40" s="169" customFormat="1" ht="12.95" customHeight="1">
      <c r="A19" s="576"/>
      <c r="C19" s="1063"/>
      <c r="D19" s="1064"/>
      <c r="E19" s="1064"/>
      <c r="F19" s="1065"/>
      <c r="G19" s="987" t="s">
        <v>80</v>
      </c>
      <c r="H19" s="987"/>
      <c r="I19" s="987"/>
      <c r="J19" s="987"/>
      <c r="K19" s="987"/>
      <c r="L19" s="988"/>
      <c r="M19" s="232" t="s">
        <v>81</v>
      </c>
      <c r="N19" s="232"/>
      <c r="O19" s="232"/>
      <c r="P19" s="224"/>
      <c r="Q19" s="223" t="s">
        <v>82</v>
      </c>
      <c r="R19" s="223"/>
      <c r="S19" s="225"/>
      <c r="T19" s="223" t="s">
        <v>83</v>
      </c>
      <c r="U19" s="223"/>
      <c r="V19" s="226"/>
      <c r="W19" s="226"/>
      <c r="X19" s="947"/>
      <c r="Y19" s="948"/>
      <c r="Z19" s="948"/>
      <c r="AA19" s="948"/>
      <c r="AB19" s="948"/>
      <c r="AC19" s="948"/>
      <c r="AD19" s="948"/>
      <c r="AE19" s="948"/>
      <c r="AF19" s="948"/>
      <c r="AG19" s="949"/>
      <c r="AH19" s="17" t="b">
        <v>0</v>
      </c>
      <c r="AI19" s="17" t="b">
        <v>0</v>
      </c>
      <c r="AJ19" s="17"/>
      <c r="AK19" s="17"/>
      <c r="AL19" s="17"/>
      <c r="AM19" s="17"/>
      <c r="AN19" s="7"/>
    </row>
    <row r="20" spans="1:40" s="169" customFormat="1" ht="12.95" customHeight="1">
      <c r="A20" s="577"/>
      <c r="C20" s="1063"/>
      <c r="D20" s="1064"/>
      <c r="E20" s="1064"/>
      <c r="F20" s="1065"/>
      <c r="G20" s="993"/>
      <c r="H20" s="993"/>
      <c r="I20" s="993"/>
      <c r="J20" s="993"/>
      <c r="K20" s="993"/>
      <c r="L20" s="994"/>
      <c r="M20" s="232" t="s">
        <v>77</v>
      </c>
      <c r="N20" s="232"/>
      <c r="O20" s="227" t="s">
        <v>26</v>
      </c>
      <c r="P20" s="898"/>
      <c r="Q20" s="898"/>
      <c r="R20" s="898"/>
      <c r="S20" s="898"/>
      <c r="T20" s="898"/>
      <c r="U20" s="898"/>
      <c r="V20" s="898"/>
      <c r="W20" s="223" t="s">
        <v>20</v>
      </c>
      <c r="X20" s="950"/>
      <c r="Y20" s="951"/>
      <c r="Z20" s="951"/>
      <c r="AA20" s="951"/>
      <c r="AB20" s="951"/>
      <c r="AC20" s="951"/>
      <c r="AD20" s="951"/>
      <c r="AE20" s="951"/>
      <c r="AF20" s="951"/>
      <c r="AG20" s="952"/>
      <c r="AH20" s="17"/>
      <c r="AI20" s="17"/>
      <c r="AJ20" s="17"/>
      <c r="AK20" s="17"/>
      <c r="AL20" s="17"/>
      <c r="AM20" s="17"/>
      <c r="AN20" s="7"/>
    </row>
    <row r="21" spans="1:40" s="169" customFormat="1" ht="12.95" customHeight="1">
      <c r="A21" s="576"/>
      <c r="C21" s="1063"/>
      <c r="D21" s="1064"/>
      <c r="E21" s="1064"/>
      <c r="F21" s="1065"/>
      <c r="G21" s="987" t="s">
        <v>84</v>
      </c>
      <c r="H21" s="987"/>
      <c r="I21" s="987"/>
      <c r="J21" s="987"/>
      <c r="K21" s="987"/>
      <c r="L21" s="988"/>
      <c r="M21" s="210" t="s">
        <v>85</v>
      </c>
      <c r="N21" s="210"/>
      <c r="O21" s="228"/>
      <c r="P21" s="210" t="s">
        <v>86</v>
      </c>
      <c r="Q21" s="229" t="s">
        <v>26</v>
      </c>
      <c r="R21" s="963"/>
      <c r="S21" s="963"/>
      <c r="T21" s="963"/>
      <c r="U21" s="211" t="s">
        <v>20</v>
      </c>
      <c r="V21" s="212"/>
      <c r="W21" s="213" t="s">
        <v>87</v>
      </c>
      <c r="X21" s="953"/>
      <c r="Y21" s="954"/>
      <c r="Z21" s="954"/>
      <c r="AA21" s="954"/>
      <c r="AB21" s="954"/>
      <c r="AC21" s="954"/>
      <c r="AD21" s="954"/>
      <c r="AE21" s="954"/>
      <c r="AF21" s="954"/>
      <c r="AG21" s="955"/>
      <c r="AH21" s="17" t="b">
        <v>0</v>
      </c>
      <c r="AI21" s="17" t="b">
        <v>0</v>
      </c>
      <c r="AJ21" s="17"/>
      <c r="AK21" s="17"/>
      <c r="AL21" s="17"/>
      <c r="AM21" s="17"/>
      <c r="AN21" s="7"/>
    </row>
    <row r="22" spans="1:40" s="169" customFormat="1" ht="12.95" customHeight="1">
      <c r="A22" s="577"/>
      <c r="C22" s="1063"/>
      <c r="D22" s="1064"/>
      <c r="E22" s="1064"/>
      <c r="F22" s="1065"/>
      <c r="G22" s="990"/>
      <c r="H22" s="990"/>
      <c r="I22" s="990"/>
      <c r="J22" s="990"/>
      <c r="K22" s="990"/>
      <c r="L22" s="991"/>
      <c r="M22" s="232" t="s">
        <v>88</v>
      </c>
      <c r="N22" s="232"/>
      <c r="O22" s="232"/>
      <c r="P22" s="232"/>
      <c r="Q22" s="232"/>
      <c r="R22" s="223" t="s">
        <v>75</v>
      </c>
      <c r="S22" s="962"/>
      <c r="T22" s="962"/>
      <c r="U22" s="223" t="s">
        <v>76</v>
      </c>
      <c r="V22" s="226"/>
      <c r="W22" s="230"/>
      <c r="X22" s="956"/>
      <c r="Y22" s="957"/>
      <c r="Z22" s="957"/>
      <c r="AA22" s="957"/>
      <c r="AB22" s="957"/>
      <c r="AC22" s="957"/>
      <c r="AD22" s="957"/>
      <c r="AE22" s="957"/>
      <c r="AF22" s="957"/>
      <c r="AG22" s="958"/>
      <c r="AH22" s="17"/>
      <c r="AI22" s="17"/>
      <c r="AJ22" s="17"/>
      <c r="AK22" s="17"/>
      <c r="AL22" s="17"/>
    </row>
    <row r="23" spans="1:40" s="169" customFormat="1" ht="12.95" customHeight="1">
      <c r="A23" s="577"/>
      <c r="C23" s="1063"/>
      <c r="D23" s="1064"/>
      <c r="E23" s="1064"/>
      <c r="F23" s="1065"/>
      <c r="G23" s="990"/>
      <c r="H23" s="990"/>
      <c r="I23" s="990"/>
      <c r="J23" s="990"/>
      <c r="K23" s="990"/>
      <c r="L23" s="991"/>
      <c r="M23" s="232" t="s">
        <v>89</v>
      </c>
      <c r="N23" s="232"/>
      <c r="O23" s="224"/>
      <c r="P23" s="232" t="s">
        <v>86</v>
      </c>
      <c r="Q23" s="232"/>
      <c r="R23" s="225"/>
      <c r="S23" s="223" t="s">
        <v>87</v>
      </c>
      <c r="T23" s="223"/>
      <c r="U23" s="223"/>
      <c r="V23" s="226"/>
      <c r="W23" s="230"/>
      <c r="X23" s="956"/>
      <c r="Y23" s="957"/>
      <c r="Z23" s="957"/>
      <c r="AA23" s="957"/>
      <c r="AB23" s="957"/>
      <c r="AC23" s="957"/>
      <c r="AD23" s="957"/>
      <c r="AE23" s="957"/>
      <c r="AF23" s="957"/>
      <c r="AG23" s="958"/>
      <c r="AH23" s="17" t="b">
        <v>0</v>
      </c>
      <c r="AI23" s="17" t="b">
        <v>0</v>
      </c>
      <c r="AJ23" s="17"/>
      <c r="AK23" s="17"/>
      <c r="AL23" s="17"/>
    </row>
    <row r="24" spans="1:40" s="169" customFormat="1" ht="12.95" customHeight="1">
      <c r="A24" s="577"/>
      <c r="C24" s="1063"/>
      <c r="D24" s="1064"/>
      <c r="E24" s="1064"/>
      <c r="F24" s="1065"/>
      <c r="G24" s="993"/>
      <c r="H24" s="993"/>
      <c r="I24" s="993"/>
      <c r="J24" s="993"/>
      <c r="K24" s="993"/>
      <c r="L24" s="994"/>
      <c r="M24" s="215" t="s">
        <v>77</v>
      </c>
      <c r="N24" s="215"/>
      <c r="O24" s="233" t="s">
        <v>26</v>
      </c>
      <c r="P24" s="964"/>
      <c r="Q24" s="964"/>
      <c r="R24" s="964"/>
      <c r="S24" s="964"/>
      <c r="T24" s="964"/>
      <c r="U24" s="964"/>
      <c r="V24" s="964"/>
      <c r="W24" s="219" t="s">
        <v>20</v>
      </c>
      <c r="X24" s="959"/>
      <c r="Y24" s="960"/>
      <c r="Z24" s="960"/>
      <c r="AA24" s="960"/>
      <c r="AB24" s="960"/>
      <c r="AC24" s="960"/>
      <c r="AD24" s="960"/>
      <c r="AE24" s="960"/>
      <c r="AF24" s="960"/>
      <c r="AG24" s="961"/>
      <c r="AH24" s="17"/>
      <c r="AI24" s="17"/>
      <c r="AJ24" s="17"/>
      <c r="AK24" s="17"/>
      <c r="AL24" s="17"/>
      <c r="AM24" s="17"/>
      <c r="AN24" s="7"/>
    </row>
    <row r="25" spans="1:40" s="207" customFormat="1" ht="12.95" hidden="1" customHeight="1">
      <c r="A25" s="577"/>
      <c r="C25" s="1063"/>
      <c r="D25" s="1064"/>
      <c r="E25" s="1064"/>
      <c r="F25" s="1065"/>
      <c r="G25" s="505"/>
      <c r="H25" s="505"/>
      <c r="I25" s="505"/>
      <c r="J25" s="505"/>
      <c r="K25" s="505"/>
      <c r="L25" s="450"/>
      <c r="M25" s="450"/>
      <c r="N25" s="506"/>
      <c r="O25" s="507"/>
      <c r="P25" s="507"/>
      <c r="Q25" s="507"/>
      <c r="R25" s="507"/>
      <c r="S25" s="507"/>
      <c r="T25" s="507"/>
      <c r="U25" s="507"/>
      <c r="V25" s="507"/>
      <c r="W25" s="451"/>
      <c r="X25" s="508"/>
      <c r="Y25" s="508"/>
      <c r="Z25" s="508"/>
      <c r="AA25" s="508"/>
      <c r="AB25" s="508"/>
      <c r="AC25" s="508"/>
      <c r="AD25" s="508"/>
      <c r="AE25" s="508"/>
      <c r="AF25" s="508"/>
      <c r="AG25" s="509"/>
      <c r="AH25" s="206"/>
      <c r="AI25" s="206"/>
      <c r="AJ25" s="206"/>
      <c r="AK25" s="206"/>
      <c r="AL25" s="206"/>
      <c r="AM25" s="206"/>
    </row>
    <row r="26" spans="1:40" s="207" customFormat="1" ht="12.95" hidden="1" customHeight="1">
      <c r="A26" s="577"/>
      <c r="C26" s="1063"/>
      <c r="D26" s="1064"/>
      <c r="E26" s="1064"/>
      <c r="F26" s="1065"/>
      <c r="G26" s="510"/>
      <c r="H26" s="510"/>
      <c r="I26" s="510"/>
      <c r="J26" s="510"/>
      <c r="K26" s="510"/>
      <c r="L26" s="511"/>
      <c r="M26" s="511"/>
      <c r="N26" s="512"/>
      <c r="O26" s="513"/>
      <c r="P26" s="513"/>
      <c r="Q26" s="513"/>
      <c r="R26" s="513"/>
      <c r="S26" s="513"/>
      <c r="T26" s="513"/>
      <c r="U26" s="513"/>
      <c r="V26" s="513"/>
      <c r="W26" s="503"/>
      <c r="X26" s="514"/>
      <c r="Y26" s="514"/>
      <c r="Z26" s="514"/>
      <c r="AA26" s="514"/>
      <c r="AB26" s="514"/>
      <c r="AC26" s="514"/>
      <c r="AD26" s="514"/>
      <c r="AE26" s="514"/>
      <c r="AF26" s="514"/>
      <c r="AG26" s="515"/>
      <c r="AH26" s="206"/>
      <c r="AI26" s="206"/>
      <c r="AJ26" s="206"/>
      <c r="AK26" s="206"/>
      <c r="AL26" s="206"/>
      <c r="AM26" s="206"/>
    </row>
    <row r="27" spans="1:40" s="169" customFormat="1" ht="12.95" customHeight="1">
      <c r="A27" s="576"/>
      <c r="C27" s="1063"/>
      <c r="D27" s="1064"/>
      <c r="E27" s="1064"/>
      <c r="F27" s="1065"/>
      <c r="G27" s="1062" t="s">
        <v>889</v>
      </c>
      <c r="H27" s="915"/>
      <c r="I27" s="915"/>
      <c r="J27" s="915"/>
      <c r="K27" s="915"/>
      <c r="L27" s="915"/>
      <c r="M27" s="212"/>
      <c r="N27" s="210" t="s">
        <v>86</v>
      </c>
      <c r="O27" s="229" t="s">
        <v>26</v>
      </c>
      <c r="P27" s="917"/>
      <c r="Q27" s="917"/>
      <c r="R27" s="917"/>
      <c r="S27" s="917"/>
      <c r="T27" s="917"/>
      <c r="U27" s="917"/>
      <c r="V27" s="917"/>
      <c r="W27" s="213" t="s">
        <v>20</v>
      </c>
      <c r="X27" s="901"/>
      <c r="Y27" s="902"/>
      <c r="Z27" s="902"/>
      <c r="AA27" s="902"/>
      <c r="AB27" s="902"/>
      <c r="AC27" s="902"/>
      <c r="AD27" s="902"/>
      <c r="AE27" s="902"/>
      <c r="AF27" s="902"/>
      <c r="AG27" s="903"/>
      <c r="AH27" s="17" t="b">
        <v>0</v>
      </c>
      <c r="AI27" s="17"/>
      <c r="AJ27" s="17"/>
      <c r="AK27" s="17"/>
      <c r="AL27" s="17"/>
      <c r="AM27" s="17"/>
      <c r="AN27" s="7"/>
    </row>
    <row r="28" spans="1:40" s="169" customFormat="1" ht="12.95" customHeight="1">
      <c r="A28" s="577"/>
      <c r="C28" s="1063"/>
      <c r="D28" s="1064"/>
      <c r="E28" s="1064"/>
      <c r="F28" s="1065"/>
      <c r="G28" s="1062"/>
      <c r="H28" s="915"/>
      <c r="I28" s="915"/>
      <c r="J28" s="915"/>
      <c r="K28" s="915"/>
      <c r="L28" s="915"/>
      <c r="M28" s="418"/>
      <c r="N28" s="215" t="s">
        <v>87</v>
      </c>
      <c r="O28" s="233"/>
      <c r="P28" s="215"/>
      <c r="Q28" s="215"/>
      <c r="R28" s="214"/>
      <c r="S28" s="214"/>
      <c r="T28" s="214"/>
      <c r="U28" s="235"/>
      <c r="V28" s="235"/>
      <c r="W28" s="236"/>
      <c r="X28" s="907"/>
      <c r="Y28" s="908"/>
      <c r="Z28" s="908"/>
      <c r="AA28" s="908"/>
      <c r="AB28" s="908"/>
      <c r="AC28" s="908"/>
      <c r="AD28" s="908"/>
      <c r="AE28" s="908"/>
      <c r="AF28" s="908"/>
      <c r="AG28" s="909"/>
      <c r="AH28" s="17" t="b">
        <v>0</v>
      </c>
      <c r="AI28" s="17"/>
      <c r="AJ28" s="17"/>
      <c r="AK28" s="17"/>
      <c r="AL28" s="17"/>
      <c r="AM28" s="17"/>
      <c r="AN28" s="7"/>
    </row>
    <row r="29" spans="1:40" s="169" customFormat="1" ht="12.95" customHeight="1">
      <c r="A29" s="578"/>
      <c r="C29" s="1063"/>
      <c r="D29" s="1064"/>
      <c r="E29" s="1064"/>
      <c r="F29" s="1065"/>
      <c r="G29" s="1138" t="s">
        <v>893</v>
      </c>
      <c r="H29" s="1139"/>
      <c r="I29" s="911" t="s">
        <v>890</v>
      </c>
      <c r="J29" s="911"/>
      <c r="K29" s="911"/>
      <c r="L29" s="911"/>
      <c r="M29" s="237"/>
      <c r="N29" s="238" t="s">
        <v>874</v>
      </c>
      <c r="O29" s="239"/>
      <c r="P29" s="538" t="s">
        <v>875</v>
      </c>
      <c r="Q29" s="241"/>
      <c r="R29" s="223"/>
      <c r="S29" s="223"/>
      <c r="T29" s="223"/>
      <c r="U29" s="241"/>
      <c r="V29" s="241"/>
      <c r="W29" s="243"/>
      <c r="X29" s="244" t="s">
        <v>866</v>
      </c>
      <c r="Y29" s="245"/>
      <c r="Z29" s="246"/>
      <c r="AA29" s="246"/>
      <c r="AB29" s="246"/>
      <c r="AC29" s="246"/>
      <c r="AD29" s="246"/>
      <c r="AE29" s="246"/>
      <c r="AF29" s="246"/>
      <c r="AG29" s="247"/>
      <c r="AH29" s="17" t="b">
        <v>0</v>
      </c>
      <c r="AI29" s="17"/>
      <c r="AJ29" s="17"/>
      <c r="AK29" s="17"/>
      <c r="AL29" s="17"/>
      <c r="AM29" s="17"/>
      <c r="AN29" s="7"/>
    </row>
    <row r="30" spans="1:40" s="169" customFormat="1" ht="12.95" customHeight="1">
      <c r="A30" s="577"/>
      <c r="C30" s="1063"/>
      <c r="D30" s="1064"/>
      <c r="E30" s="1064"/>
      <c r="F30" s="1065"/>
      <c r="G30" s="1140"/>
      <c r="H30" s="1141"/>
      <c r="I30" s="911"/>
      <c r="J30" s="911"/>
      <c r="K30" s="911"/>
      <c r="L30" s="911"/>
      <c r="M30" s="248"/>
      <c r="N30" s="248" t="s">
        <v>884</v>
      </c>
      <c r="O30" s="249"/>
      <c r="P30" s="539" t="s">
        <v>876</v>
      </c>
      <c r="Q30" s="248"/>
      <c r="R30" s="248"/>
      <c r="S30" s="248"/>
      <c r="T30" s="248"/>
      <c r="U30" s="248"/>
      <c r="V30" s="248"/>
      <c r="W30" s="250"/>
      <c r="X30" s="251"/>
      <c r="Y30" s="252" t="s">
        <v>873</v>
      </c>
      <c r="Z30" s="253"/>
      <c r="AA30" s="249"/>
      <c r="AB30" s="249"/>
      <c r="AC30" s="252" t="s">
        <v>869</v>
      </c>
      <c r="AD30" s="253"/>
      <c r="AE30" s="253"/>
      <c r="AF30" s="254"/>
      <c r="AG30" s="255"/>
      <c r="AH30" s="17" t="b">
        <v>0</v>
      </c>
      <c r="AI30" s="17" t="b">
        <v>0</v>
      </c>
      <c r="AJ30" s="17" t="b">
        <v>0</v>
      </c>
      <c r="AK30" s="17"/>
      <c r="AL30" s="17"/>
      <c r="AM30" s="17"/>
      <c r="AN30" s="7"/>
    </row>
    <row r="31" spans="1:40" s="169" customFormat="1" ht="12.95" customHeight="1">
      <c r="A31" s="577"/>
      <c r="C31" s="1063"/>
      <c r="D31" s="1064"/>
      <c r="E31" s="1064"/>
      <c r="F31" s="1065"/>
      <c r="G31" s="1140"/>
      <c r="H31" s="1141"/>
      <c r="I31" s="911"/>
      <c r="J31" s="911"/>
      <c r="K31" s="911"/>
      <c r="L31" s="911"/>
      <c r="M31" s="248"/>
      <c r="N31" s="238" t="s">
        <v>877</v>
      </c>
      <c r="O31" s="256"/>
      <c r="P31" s="240" t="s">
        <v>879</v>
      </c>
      <c r="Q31" s="257"/>
      <c r="R31" s="223"/>
      <c r="S31" s="916"/>
      <c r="T31" s="916"/>
      <c r="U31" s="258" t="s">
        <v>25</v>
      </c>
      <c r="V31" s="241"/>
      <c r="W31" s="243"/>
      <c r="X31" s="249"/>
      <c r="Y31" s="252" t="s">
        <v>901</v>
      </c>
      <c r="Z31" s="254"/>
      <c r="AA31" s="254"/>
      <c r="AB31" s="254"/>
      <c r="AC31" s="254"/>
      <c r="AD31" s="254"/>
      <c r="AE31" s="254"/>
      <c r="AF31" s="254"/>
      <c r="AG31" s="255"/>
      <c r="AH31" s="17" t="b">
        <v>0</v>
      </c>
      <c r="AI31" s="17" t="b">
        <v>0</v>
      </c>
      <c r="AJ31" s="17" t="b">
        <v>0</v>
      </c>
      <c r="AK31" s="17"/>
      <c r="AL31" s="17"/>
      <c r="AM31" s="17"/>
      <c r="AN31" s="7"/>
    </row>
    <row r="32" spans="1:40" s="169" customFormat="1" ht="12.95" customHeight="1">
      <c r="A32" s="577"/>
      <c r="C32" s="1063"/>
      <c r="D32" s="1064"/>
      <c r="E32" s="1064"/>
      <c r="F32" s="1065"/>
      <c r="G32" s="1140"/>
      <c r="H32" s="1141"/>
      <c r="I32" s="911"/>
      <c r="J32" s="911"/>
      <c r="K32" s="911"/>
      <c r="L32" s="911"/>
      <c r="M32" s="256"/>
      <c r="N32" s="238" t="s">
        <v>877</v>
      </c>
      <c r="O32" s="256"/>
      <c r="P32" s="240" t="s">
        <v>878</v>
      </c>
      <c r="Q32" s="257"/>
      <c r="R32" s="910"/>
      <c r="S32" s="910"/>
      <c r="T32" s="910"/>
      <c r="U32" s="910"/>
      <c r="V32" s="910"/>
      <c r="W32" s="222" t="s">
        <v>868</v>
      </c>
      <c r="X32" s="244" t="s">
        <v>867</v>
      </c>
      <c r="Y32" s="259"/>
      <c r="Z32" s="254"/>
      <c r="AA32" s="254"/>
      <c r="AB32" s="254"/>
      <c r="AC32" s="254"/>
      <c r="AD32" s="254"/>
      <c r="AE32" s="254"/>
      <c r="AF32" s="254"/>
      <c r="AG32" s="255"/>
      <c r="AH32" s="17" t="b">
        <v>0</v>
      </c>
      <c r="AI32" s="17" t="b">
        <v>0</v>
      </c>
      <c r="AJ32" s="17" t="b">
        <v>0</v>
      </c>
      <c r="AK32" s="17"/>
      <c r="AL32" s="17"/>
      <c r="AM32" s="17"/>
      <c r="AN32" s="7"/>
    </row>
    <row r="33" spans="1:40" s="169" customFormat="1" ht="12.95" customHeight="1">
      <c r="A33" s="577"/>
      <c r="C33" s="1063"/>
      <c r="D33" s="1064"/>
      <c r="E33" s="1064"/>
      <c r="F33" s="1065"/>
      <c r="G33" s="1140"/>
      <c r="H33" s="1141"/>
      <c r="I33" s="911"/>
      <c r="J33" s="911"/>
      <c r="K33" s="911"/>
      <c r="L33" s="911"/>
      <c r="M33" s="240" t="s">
        <v>145</v>
      </c>
      <c r="N33" s="242"/>
      <c r="O33" s="240"/>
      <c r="P33" s="240"/>
      <c r="Q33" s="240"/>
      <c r="R33" s="240"/>
      <c r="S33" s="223"/>
      <c r="T33" s="223" t="s">
        <v>86</v>
      </c>
      <c r="U33" s="241"/>
      <c r="V33" s="260" t="s">
        <v>87</v>
      </c>
      <c r="W33" s="222" t="s">
        <v>20</v>
      </c>
      <c r="X33" s="261"/>
      <c r="Y33" s="259" t="s">
        <v>870</v>
      </c>
      <c r="Z33" s="254"/>
      <c r="AA33" s="248"/>
      <c r="AB33" s="248"/>
      <c r="AC33" s="259" t="s">
        <v>871</v>
      </c>
      <c r="AD33" s="254"/>
      <c r="AE33" s="254"/>
      <c r="AF33" s="254"/>
      <c r="AG33" s="255"/>
      <c r="AH33" s="17" t="b">
        <v>0</v>
      </c>
      <c r="AI33" s="17" t="b">
        <v>0</v>
      </c>
      <c r="AJ33" s="17"/>
      <c r="AK33" s="17"/>
      <c r="AL33" s="17"/>
      <c r="AM33" s="17"/>
      <c r="AN33" s="7"/>
    </row>
    <row r="34" spans="1:40" s="169" customFormat="1" ht="12.95" customHeight="1">
      <c r="A34" s="577"/>
      <c r="C34" s="1063"/>
      <c r="D34" s="1064"/>
      <c r="E34" s="1064"/>
      <c r="F34" s="1065"/>
      <c r="G34" s="1142"/>
      <c r="H34" s="1143"/>
      <c r="I34" s="911"/>
      <c r="J34" s="911"/>
      <c r="K34" s="911"/>
      <c r="L34" s="911"/>
      <c r="M34" s="262"/>
      <c r="N34" s="238" t="s">
        <v>87</v>
      </c>
      <c r="O34" s="240"/>
      <c r="P34" s="240"/>
      <c r="Q34" s="257"/>
      <c r="R34" s="223"/>
      <c r="S34" s="223"/>
      <c r="T34" s="223"/>
      <c r="U34" s="241"/>
      <c r="V34" s="241"/>
      <c r="W34" s="243"/>
      <c r="X34" s="263"/>
      <c r="Y34" s="264" t="s">
        <v>872</v>
      </c>
      <c r="Z34" s="263"/>
      <c r="AA34" s="263"/>
      <c r="AB34" s="248"/>
      <c r="AC34" s="248"/>
      <c r="AD34" s="248"/>
      <c r="AE34" s="248"/>
      <c r="AF34" s="263"/>
      <c r="AG34" s="265"/>
      <c r="AH34" s="17" t="b">
        <v>0</v>
      </c>
      <c r="AI34" s="17"/>
      <c r="AJ34" s="17"/>
      <c r="AK34" s="17"/>
      <c r="AL34" s="17"/>
      <c r="AM34" s="17"/>
      <c r="AN34" s="7"/>
    </row>
    <row r="35" spans="1:40" s="169" customFormat="1" ht="12.95" hidden="1" customHeight="1">
      <c r="A35" s="577"/>
      <c r="C35" s="1063"/>
      <c r="D35" s="1064"/>
      <c r="E35" s="1064"/>
      <c r="F35" s="1065"/>
      <c r="G35" s="518"/>
      <c r="H35" s="518"/>
      <c r="I35" s="1074"/>
      <c r="J35" s="1074"/>
      <c r="K35" s="1074"/>
      <c r="L35" s="1074"/>
      <c r="M35" s="451"/>
      <c r="N35" s="499"/>
      <c r="O35" s="499"/>
      <c r="P35" s="499"/>
      <c r="Q35" s="499"/>
      <c r="R35" s="499"/>
      <c r="S35" s="499"/>
      <c r="T35" s="499"/>
      <c r="U35" s="499"/>
      <c r="V35" s="499"/>
      <c r="W35" s="499"/>
      <c r="X35" s="1119"/>
      <c r="Y35" s="1119"/>
      <c r="Z35" s="1119"/>
      <c r="AA35" s="1119"/>
      <c r="AB35" s="1119"/>
      <c r="AC35" s="1119"/>
      <c r="AD35" s="1119"/>
      <c r="AE35" s="1119"/>
      <c r="AF35" s="1119"/>
      <c r="AG35" s="1120"/>
      <c r="AH35" s="17" t="b">
        <v>0</v>
      </c>
      <c r="AI35" s="17"/>
      <c r="AJ35" s="17"/>
      <c r="AK35" s="17"/>
      <c r="AL35" s="17"/>
      <c r="AM35" s="17"/>
      <c r="AN35" s="7"/>
    </row>
    <row r="36" spans="1:40" s="169" customFormat="1" ht="12.95" hidden="1" customHeight="1">
      <c r="A36" s="577"/>
      <c r="C36" s="1063"/>
      <c r="D36" s="1064"/>
      <c r="E36" s="1064"/>
      <c r="F36" s="1065"/>
      <c r="G36" s="519"/>
      <c r="H36" s="519"/>
      <c r="I36" s="1075"/>
      <c r="J36" s="1075"/>
      <c r="K36" s="1075"/>
      <c r="L36" s="1075"/>
      <c r="M36" s="500"/>
      <c r="N36" s="520"/>
      <c r="O36" s="521"/>
      <c r="P36" s="521"/>
      <c r="Q36" s="521"/>
      <c r="R36" s="521"/>
      <c r="S36" s="521"/>
      <c r="T36" s="521"/>
      <c r="U36" s="521"/>
      <c r="V36" s="521"/>
      <c r="W36" s="521"/>
      <c r="X36" s="1121"/>
      <c r="Y36" s="1121"/>
      <c r="Z36" s="1121"/>
      <c r="AA36" s="1121"/>
      <c r="AB36" s="1121"/>
      <c r="AC36" s="1121"/>
      <c r="AD36" s="1121"/>
      <c r="AE36" s="1121"/>
      <c r="AF36" s="1121"/>
      <c r="AG36" s="1122"/>
      <c r="AH36" s="17"/>
      <c r="AI36" s="17"/>
      <c r="AJ36" s="18"/>
    </row>
    <row r="37" spans="1:40" s="169" customFormat="1" ht="12.95" hidden="1" customHeight="1">
      <c r="A37" s="577"/>
      <c r="C37" s="1063"/>
      <c r="D37" s="1064"/>
      <c r="E37" s="1064"/>
      <c r="F37" s="1065"/>
      <c r="G37" s="522"/>
      <c r="H37" s="522"/>
      <c r="I37" s="1076"/>
      <c r="J37" s="1076"/>
      <c r="K37" s="1076"/>
      <c r="L37" s="1076"/>
      <c r="M37" s="501"/>
      <c r="N37" s="502"/>
      <c r="O37" s="501"/>
      <c r="P37" s="503"/>
      <c r="Q37" s="503"/>
      <c r="R37" s="503"/>
      <c r="S37" s="503"/>
      <c r="T37" s="503"/>
      <c r="U37" s="504"/>
      <c r="V37" s="504"/>
      <c r="W37" s="504"/>
      <c r="X37" s="1123"/>
      <c r="Y37" s="1123"/>
      <c r="Z37" s="1123"/>
      <c r="AA37" s="1123"/>
      <c r="AB37" s="1123"/>
      <c r="AC37" s="1123"/>
      <c r="AD37" s="1123"/>
      <c r="AE37" s="1123"/>
      <c r="AF37" s="1123"/>
      <c r="AG37" s="1124"/>
      <c r="AH37" s="17" t="b">
        <v>0</v>
      </c>
      <c r="AI37" s="17"/>
      <c r="AJ37" s="17"/>
    </row>
    <row r="38" spans="1:40" s="169" customFormat="1" ht="12.95" customHeight="1">
      <c r="A38" s="576"/>
      <c r="C38" s="1063"/>
      <c r="D38" s="1064"/>
      <c r="E38" s="1064"/>
      <c r="F38" s="1065"/>
      <c r="G38" s="1062" t="s">
        <v>61</v>
      </c>
      <c r="H38" s="915"/>
      <c r="I38" s="915"/>
      <c r="J38" s="915"/>
      <c r="K38" s="915"/>
      <c r="L38" s="915"/>
      <c r="M38" s="899"/>
      <c r="N38" s="899"/>
      <c r="O38" s="899"/>
      <c r="P38" s="899"/>
      <c r="Q38" s="899"/>
      <c r="R38" s="899"/>
      <c r="S38" s="899"/>
      <c r="T38" s="899"/>
      <c r="U38" s="899"/>
      <c r="V38" s="899"/>
      <c r="W38" s="899"/>
      <c r="X38" s="953"/>
      <c r="Y38" s="954"/>
      <c r="Z38" s="954"/>
      <c r="AA38" s="954"/>
      <c r="AB38" s="954"/>
      <c r="AC38" s="954"/>
      <c r="AD38" s="954"/>
      <c r="AE38" s="954"/>
      <c r="AF38" s="954"/>
      <c r="AG38" s="955"/>
      <c r="AH38" s="17"/>
      <c r="AI38" s="17"/>
      <c r="AJ38" s="17"/>
    </row>
    <row r="39" spans="1:40" s="169" customFormat="1" ht="12.95" customHeight="1">
      <c r="A39" s="577"/>
      <c r="C39" s="1063"/>
      <c r="D39" s="1064"/>
      <c r="E39" s="1064"/>
      <c r="F39" s="1065"/>
      <c r="G39" s="1062"/>
      <c r="H39" s="915"/>
      <c r="I39" s="915"/>
      <c r="J39" s="915"/>
      <c r="K39" s="915"/>
      <c r="L39" s="915"/>
      <c r="M39" s="900"/>
      <c r="N39" s="900"/>
      <c r="O39" s="900"/>
      <c r="P39" s="900"/>
      <c r="Q39" s="900"/>
      <c r="R39" s="900"/>
      <c r="S39" s="900"/>
      <c r="T39" s="900"/>
      <c r="U39" s="900"/>
      <c r="V39" s="900"/>
      <c r="W39" s="900"/>
      <c r="X39" s="959"/>
      <c r="Y39" s="960"/>
      <c r="Z39" s="960"/>
      <c r="AA39" s="960"/>
      <c r="AB39" s="960"/>
      <c r="AC39" s="960"/>
      <c r="AD39" s="960"/>
      <c r="AE39" s="960"/>
      <c r="AF39" s="960"/>
      <c r="AG39" s="961"/>
      <c r="AH39" s="16"/>
      <c r="AI39" s="16"/>
      <c r="AJ39" s="16"/>
      <c r="AK39" s="16"/>
      <c r="AL39" s="16"/>
      <c r="AM39" s="16"/>
      <c r="AN39" s="6"/>
    </row>
    <row r="40" spans="1:40" s="169" customFormat="1" ht="12.95" customHeight="1">
      <c r="A40" s="577"/>
      <c r="C40" s="1116" t="s">
        <v>93</v>
      </c>
      <c r="D40" s="1113" t="s">
        <v>94</v>
      </c>
      <c r="E40" s="1114"/>
      <c r="F40" s="1114"/>
      <c r="G40" s="1114"/>
      <c r="H40" s="1114"/>
      <c r="I40" s="1114"/>
      <c r="J40" s="1114"/>
      <c r="K40" s="1114"/>
      <c r="L40" s="1114"/>
      <c r="M40" s="1113" t="s">
        <v>95</v>
      </c>
      <c r="N40" s="1114"/>
      <c r="O40" s="1114"/>
      <c r="P40" s="1114"/>
      <c r="Q40" s="1114"/>
      <c r="R40" s="1114"/>
      <c r="S40" s="1114"/>
      <c r="T40" s="1114"/>
      <c r="U40" s="1114"/>
      <c r="V40" s="1114"/>
      <c r="W40" s="1126"/>
      <c r="X40" s="1113" t="s">
        <v>96</v>
      </c>
      <c r="Y40" s="1114"/>
      <c r="Z40" s="1114"/>
      <c r="AA40" s="1114"/>
      <c r="AB40" s="1114"/>
      <c r="AC40" s="1114"/>
      <c r="AD40" s="1114"/>
      <c r="AE40" s="1114"/>
      <c r="AF40" s="1114"/>
      <c r="AG40" s="1126"/>
      <c r="AH40" s="17"/>
      <c r="AI40" s="17"/>
      <c r="AJ40" s="17"/>
      <c r="AK40" s="17"/>
      <c r="AL40" s="17"/>
      <c r="AM40" s="17"/>
    </row>
    <row r="41" spans="1:40" s="169" customFormat="1" ht="12.95" customHeight="1">
      <c r="A41" s="577"/>
      <c r="C41" s="1117"/>
      <c r="D41" s="1115"/>
      <c r="E41" s="1084"/>
      <c r="F41" s="1084"/>
      <c r="G41" s="1084"/>
      <c r="H41" s="1084"/>
      <c r="I41" s="1084"/>
      <c r="J41" s="1084"/>
      <c r="K41" s="1084"/>
      <c r="L41" s="1084"/>
      <c r="M41" s="1059"/>
      <c r="N41" s="1060"/>
      <c r="O41" s="1060"/>
      <c r="P41" s="1060"/>
      <c r="Q41" s="1060"/>
      <c r="R41" s="1060"/>
      <c r="S41" s="1060"/>
      <c r="T41" s="1060"/>
      <c r="U41" s="1060"/>
      <c r="V41" s="1060"/>
      <c r="W41" s="1061"/>
      <c r="X41" s="1059" t="s">
        <v>178</v>
      </c>
      <c r="Y41" s="1060"/>
      <c r="Z41" s="1060"/>
      <c r="AA41" s="1060"/>
      <c r="AB41" s="1060"/>
      <c r="AC41" s="1060"/>
      <c r="AD41" s="1060"/>
      <c r="AE41" s="1060"/>
      <c r="AF41" s="1060"/>
      <c r="AG41" s="1061"/>
      <c r="AH41" s="17"/>
      <c r="AI41" s="17"/>
      <c r="AJ41" s="17"/>
      <c r="AK41" s="17"/>
      <c r="AL41" s="17"/>
      <c r="AM41" s="17"/>
    </row>
    <row r="42" spans="1:40" s="169" customFormat="1" ht="12.95" customHeight="1">
      <c r="A42" s="576"/>
      <c r="C42" s="1117"/>
      <c r="D42" s="400" t="s">
        <v>177</v>
      </c>
      <c r="E42" s="401"/>
      <c r="F42" s="401"/>
      <c r="G42" s="401"/>
      <c r="H42" s="401"/>
      <c r="I42" s="401"/>
      <c r="J42" s="401"/>
      <c r="K42" s="401"/>
      <c r="L42" s="401"/>
      <c r="M42" s="382" t="s">
        <v>176</v>
      </c>
      <c r="N42" s="353"/>
      <c r="O42" s="353"/>
      <c r="P42" s="353"/>
      <c r="Q42" s="425"/>
      <c r="R42" s="383"/>
      <c r="S42" s="353" t="s">
        <v>86</v>
      </c>
      <c r="T42" s="383"/>
      <c r="U42" s="353" t="s">
        <v>87</v>
      </c>
      <c r="V42" s="425"/>
      <c r="W42" s="425"/>
      <c r="X42" s="382"/>
      <c r="Y42" s="352" t="s">
        <v>99</v>
      </c>
      <c r="Z42" s="384"/>
      <c r="AA42" s="425"/>
      <c r="AB42" s="425"/>
      <c r="AC42" s="352"/>
      <c r="AD42" s="352"/>
      <c r="AE42" s="352"/>
      <c r="AF42" s="352"/>
      <c r="AG42" s="386"/>
      <c r="AH42" s="17" t="b">
        <v>0</v>
      </c>
      <c r="AI42" s="17" t="b">
        <v>0</v>
      </c>
      <c r="AJ42" s="17"/>
      <c r="AK42" s="17"/>
      <c r="AL42" s="17"/>
      <c r="AM42" s="17"/>
    </row>
    <row r="43" spans="1:40" s="169" customFormat="1" ht="12.95" customHeight="1">
      <c r="A43" s="577"/>
      <c r="C43" s="1117"/>
      <c r="D43" s="529"/>
      <c r="E43" s="530"/>
      <c r="F43" s="530"/>
      <c r="G43" s="530"/>
      <c r="H43" s="530"/>
      <c r="I43" s="530"/>
      <c r="J43" s="530"/>
      <c r="K43" s="530"/>
      <c r="L43" s="530"/>
      <c r="M43" s="393"/>
      <c r="N43" s="357"/>
      <c r="O43" s="357"/>
      <c r="P43" s="357"/>
      <c r="Q43" s="427"/>
      <c r="R43" s="357"/>
      <c r="S43" s="357"/>
      <c r="T43" s="357"/>
      <c r="U43" s="357"/>
      <c r="V43" s="427"/>
      <c r="W43" s="427"/>
      <c r="X43" s="389"/>
      <c r="Y43" s="356" t="s">
        <v>165</v>
      </c>
      <c r="Z43" s="394"/>
      <c r="AA43" s="427"/>
      <c r="AB43" s="427"/>
      <c r="AC43" s="356"/>
      <c r="AD43" s="356"/>
      <c r="AE43" s="356"/>
      <c r="AF43" s="356"/>
      <c r="AG43" s="390"/>
      <c r="AH43" s="17" t="b">
        <v>0</v>
      </c>
      <c r="AI43" s="17" t="b">
        <v>0</v>
      </c>
      <c r="AJ43" s="17"/>
      <c r="AK43" s="17"/>
      <c r="AL43" s="17"/>
      <c r="AM43" s="17"/>
    </row>
    <row r="44" spans="1:40" s="169" customFormat="1" ht="12.95" customHeight="1">
      <c r="A44" s="576"/>
      <c r="C44" s="1117"/>
      <c r="D44" s="400" t="s">
        <v>175</v>
      </c>
      <c r="E44" s="401"/>
      <c r="F44" s="401"/>
      <c r="G44" s="401"/>
      <c r="H44" s="401"/>
      <c r="I44" s="401"/>
      <c r="J44" s="401"/>
      <c r="K44" s="401"/>
      <c r="L44" s="401"/>
      <c r="M44" s="391" t="s">
        <v>174</v>
      </c>
      <c r="N44" s="363"/>
      <c r="O44" s="363"/>
      <c r="P44" s="363"/>
      <c r="R44" s="397"/>
      <c r="S44" s="362" t="s">
        <v>167</v>
      </c>
      <c r="T44" s="397"/>
      <c r="U44" s="363" t="s">
        <v>166</v>
      </c>
      <c r="X44" s="391"/>
      <c r="Y44" s="362" t="s">
        <v>99</v>
      </c>
      <c r="Z44" s="363"/>
      <c r="AA44" s="426"/>
      <c r="AB44" s="426"/>
      <c r="AC44" s="362"/>
      <c r="AD44" s="362"/>
      <c r="AE44" s="362"/>
      <c r="AF44" s="362"/>
      <c r="AG44" s="392"/>
      <c r="AH44" s="17" t="b">
        <v>0</v>
      </c>
      <c r="AI44" s="17" t="b">
        <v>0</v>
      </c>
      <c r="AJ44" s="17"/>
      <c r="AK44" s="17"/>
      <c r="AL44" s="17"/>
      <c r="AM44" s="17"/>
    </row>
    <row r="45" spans="1:40" s="169" customFormat="1" ht="12.95" customHeight="1">
      <c r="A45" s="577"/>
      <c r="C45" s="1117"/>
      <c r="D45" s="403"/>
      <c r="E45" s="404"/>
      <c r="F45" s="404"/>
      <c r="G45" s="404"/>
      <c r="H45" s="404"/>
      <c r="I45" s="404"/>
      <c r="J45" s="404"/>
      <c r="K45" s="404"/>
      <c r="L45" s="404"/>
      <c r="M45" s="387"/>
      <c r="N45" s="363"/>
      <c r="O45" s="363"/>
      <c r="P45" s="363"/>
      <c r="R45" s="363"/>
      <c r="S45" s="363"/>
      <c r="T45" s="363"/>
      <c r="U45" s="363"/>
      <c r="X45" s="396"/>
      <c r="Y45" s="361" t="s">
        <v>165</v>
      </c>
      <c r="Z45" s="379"/>
      <c r="AA45" s="426"/>
      <c r="AB45" s="426"/>
      <c r="AC45" s="361"/>
      <c r="AD45" s="361"/>
      <c r="AE45" s="361"/>
      <c r="AF45" s="361"/>
      <c r="AG45" s="365"/>
      <c r="AH45" s="17" t="b">
        <v>0</v>
      </c>
      <c r="AI45" s="17" t="b">
        <v>0</v>
      </c>
      <c r="AJ45" s="17"/>
      <c r="AK45" s="17"/>
      <c r="AL45" s="17"/>
      <c r="AM45" s="17"/>
    </row>
    <row r="46" spans="1:40" s="169" customFormat="1" ht="12.95" customHeight="1">
      <c r="A46" s="576"/>
      <c r="C46" s="1117"/>
      <c r="D46" s="529" t="s">
        <v>173</v>
      </c>
      <c r="E46" s="530"/>
      <c r="F46" s="530"/>
      <c r="G46" s="530"/>
      <c r="H46" s="530"/>
      <c r="I46" s="530"/>
      <c r="J46" s="530"/>
      <c r="K46" s="530"/>
      <c r="L46" s="530"/>
      <c r="M46" s="382" t="s">
        <v>172</v>
      </c>
      <c r="N46" s="353"/>
      <c r="O46" s="353"/>
      <c r="P46" s="353"/>
      <c r="Q46" s="425"/>
      <c r="R46" s="383"/>
      <c r="S46" s="353" t="s">
        <v>167</v>
      </c>
      <c r="T46" s="383"/>
      <c r="U46" s="353" t="s">
        <v>166</v>
      </c>
      <c r="V46" s="425"/>
      <c r="W46" s="425"/>
      <c r="X46" s="382"/>
      <c r="Y46" s="352" t="s">
        <v>99</v>
      </c>
      <c r="Z46" s="384"/>
      <c r="AA46" s="425"/>
      <c r="AB46" s="425"/>
      <c r="AC46" s="352"/>
      <c r="AD46" s="352"/>
      <c r="AE46" s="352"/>
      <c r="AF46" s="352"/>
      <c r="AG46" s="386"/>
      <c r="AH46" s="17" t="b">
        <v>0</v>
      </c>
      <c r="AI46" s="17" t="b">
        <v>0</v>
      </c>
      <c r="AJ46" s="17"/>
      <c r="AK46" s="17"/>
      <c r="AL46" s="17"/>
      <c r="AM46" s="17"/>
    </row>
    <row r="47" spans="1:40" s="169" customFormat="1" ht="12.95" customHeight="1">
      <c r="A47" s="577"/>
      <c r="C47" s="1117"/>
      <c r="D47" s="529"/>
      <c r="E47" s="530"/>
      <c r="F47" s="530"/>
      <c r="G47" s="530"/>
      <c r="H47" s="530"/>
      <c r="I47" s="530"/>
      <c r="J47" s="530"/>
      <c r="K47" s="530"/>
      <c r="L47" s="530"/>
      <c r="M47" s="393"/>
      <c r="N47" s="357"/>
      <c r="O47" s="357"/>
      <c r="P47" s="357"/>
      <c r="Q47" s="357"/>
      <c r="R47" s="357"/>
      <c r="S47" s="357"/>
      <c r="T47" s="357"/>
      <c r="U47" s="357"/>
      <c r="V47" s="427"/>
      <c r="W47" s="427"/>
      <c r="X47" s="389"/>
      <c r="Y47" s="356" t="s">
        <v>165</v>
      </c>
      <c r="Z47" s="394"/>
      <c r="AA47" s="427"/>
      <c r="AB47" s="427"/>
      <c r="AC47" s="356"/>
      <c r="AD47" s="356"/>
      <c r="AE47" s="356"/>
      <c r="AF47" s="356"/>
      <c r="AG47" s="390"/>
      <c r="AH47" s="17" t="b">
        <v>0</v>
      </c>
      <c r="AI47" s="17" t="b">
        <v>0</v>
      </c>
      <c r="AJ47" s="17"/>
      <c r="AK47" s="17"/>
      <c r="AL47" s="17"/>
      <c r="AM47" s="17"/>
    </row>
    <row r="48" spans="1:40" s="169" customFormat="1" ht="12.95" customHeight="1">
      <c r="A48" s="576"/>
      <c r="C48" s="1117"/>
      <c r="D48" s="400" t="s">
        <v>171</v>
      </c>
      <c r="E48" s="401"/>
      <c r="F48" s="401"/>
      <c r="G48" s="401"/>
      <c r="H48" s="401"/>
      <c r="I48" s="401"/>
      <c r="J48" s="401"/>
      <c r="K48" s="401"/>
      <c r="L48" s="401"/>
      <c r="M48" s="391" t="s">
        <v>170</v>
      </c>
      <c r="N48" s="362"/>
      <c r="O48" s="362"/>
      <c r="P48" s="362"/>
      <c r="Q48" s="362"/>
      <c r="R48" s="399"/>
      <c r="S48" s="362" t="s">
        <v>167</v>
      </c>
      <c r="T48" s="399"/>
      <c r="U48" s="379" t="s">
        <v>166</v>
      </c>
      <c r="X48" s="391"/>
      <c r="Y48" s="362" t="s">
        <v>99</v>
      </c>
      <c r="Z48" s="379"/>
      <c r="AA48" s="426"/>
      <c r="AB48" s="426"/>
      <c r="AC48" s="362"/>
      <c r="AD48" s="362"/>
      <c r="AE48" s="362"/>
      <c r="AF48" s="362"/>
      <c r="AG48" s="392"/>
      <c r="AH48" s="17" t="b">
        <v>0</v>
      </c>
      <c r="AI48" s="17" t="b">
        <v>0</v>
      </c>
      <c r="AJ48" s="17"/>
      <c r="AK48" s="17"/>
      <c r="AL48" s="17"/>
      <c r="AM48" s="17"/>
    </row>
    <row r="49" spans="1:51" s="169" customFormat="1" ht="12.95" customHeight="1">
      <c r="A49" s="577"/>
      <c r="C49" s="1117"/>
      <c r="D49" s="403"/>
      <c r="E49" s="404"/>
      <c r="F49" s="404"/>
      <c r="G49" s="404"/>
      <c r="H49" s="404"/>
      <c r="I49" s="404"/>
      <c r="J49" s="404"/>
      <c r="K49" s="404"/>
      <c r="L49" s="404"/>
      <c r="M49" s="387"/>
      <c r="N49" s="363"/>
      <c r="O49" s="363"/>
      <c r="P49" s="363"/>
      <c r="Q49" s="363"/>
      <c r="R49" s="361"/>
      <c r="S49" s="361"/>
      <c r="T49" s="361"/>
      <c r="U49" s="361"/>
      <c r="X49" s="391"/>
      <c r="Y49" s="362" t="s">
        <v>165</v>
      </c>
      <c r="Z49" s="379"/>
      <c r="AA49" s="426"/>
      <c r="AB49" s="426"/>
      <c r="AC49" s="362"/>
      <c r="AD49" s="362"/>
      <c r="AE49" s="362"/>
      <c r="AF49" s="362"/>
      <c r="AG49" s="392"/>
      <c r="AH49" s="17" t="b">
        <v>0</v>
      </c>
      <c r="AI49" s="17" t="b">
        <v>0</v>
      </c>
      <c r="AJ49" s="17"/>
      <c r="AK49" s="17"/>
      <c r="AL49" s="17"/>
      <c r="AM49" s="17"/>
    </row>
    <row r="50" spans="1:51" s="169" customFormat="1" ht="12.95" customHeight="1">
      <c r="A50" s="576"/>
      <c r="C50" s="1117"/>
      <c r="D50" s="529" t="s">
        <v>169</v>
      </c>
      <c r="E50" s="530"/>
      <c r="F50" s="530"/>
      <c r="G50" s="530"/>
      <c r="H50" s="530"/>
      <c r="I50" s="530"/>
      <c r="J50" s="530"/>
      <c r="K50" s="530"/>
      <c r="L50" s="530"/>
      <c r="M50" s="382" t="s">
        <v>168</v>
      </c>
      <c r="N50" s="352"/>
      <c r="O50" s="352"/>
      <c r="P50" s="352"/>
      <c r="Q50" s="352"/>
      <c r="R50" s="398"/>
      <c r="S50" s="352" t="s">
        <v>167</v>
      </c>
      <c r="T50" s="398"/>
      <c r="U50" s="384" t="s">
        <v>166</v>
      </c>
      <c r="V50" s="425"/>
      <c r="W50" s="425"/>
      <c r="X50" s="382"/>
      <c r="Y50" s="352" t="s">
        <v>99</v>
      </c>
      <c r="Z50" s="384"/>
      <c r="AA50" s="425"/>
      <c r="AB50" s="425"/>
      <c r="AC50" s="352"/>
      <c r="AD50" s="352"/>
      <c r="AE50" s="352"/>
      <c r="AF50" s="352"/>
      <c r="AG50" s="386"/>
      <c r="AH50" s="17" t="b">
        <v>0</v>
      </c>
      <c r="AI50" s="17" t="b">
        <v>0</v>
      </c>
      <c r="AJ50" s="17"/>
      <c r="AK50" s="17"/>
      <c r="AL50" s="17"/>
      <c r="AM50" s="17"/>
    </row>
    <row r="51" spans="1:51" s="169" customFormat="1" ht="12.95" customHeight="1">
      <c r="A51" s="577"/>
      <c r="C51" s="1117"/>
      <c r="D51" s="529"/>
      <c r="E51" s="530"/>
      <c r="F51" s="530"/>
      <c r="G51" s="530"/>
      <c r="H51" s="530"/>
      <c r="I51" s="530"/>
      <c r="J51" s="530"/>
      <c r="K51" s="530"/>
      <c r="L51" s="530"/>
      <c r="M51" s="393"/>
      <c r="N51" s="357"/>
      <c r="O51" s="357"/>
      <c r="P51" s="357"/>
      <c r="Q51" s="357"/>
      <c r="R51" s="355"/>
      <c r="S51" s="355"/>
      <c r="T51" s="355"/>
      <c r="U51" s="355"/>
      <c r="V51" s="427"/>
      <c r="W51" s="427"/>
      <c r="X51" s="389"/>
      <c r="Y51" s="356" t="s">
        <v>165</v>
      </c>
      <c r="Z51" s="394"/>
      <c r="AA51" s="427"/>
      <c r="AB51" s="427"/>
      <c r="AC51" s="356"/>
      <c r="AD51" s="356"/>
      <c r="AE51" s="356"/>
      <c r="AF51" s="356"/>
      <c r="AG51" s="390"/>
      <c r="AH51" s="17" t="b">
        <v>0</v>
      </c>
      <c r="AI51" s="17" t="b">
        <v>0</v>
      </c>
      <c r="AJ51" s="17"/>
      <c r="AK51" s="17"/>
      <c r="AL51" s="17"/>
      <c r="AM51" s="17"/>
    </row>
    <row r="52" spans="1:51" s="169" customFormat="1" ht="12.95" customHeight="1">
      <c r="A52" s="576"/>
      <c r="C52" s="1117"/>
      <c r="D52" s="400" t="s">
        <v>155</v>
      </c>
      <c r="E52" s="401"/>
      <c r="F52" s="401"/>
      <c r="G52" s="401"/>
      <c r="H52" s="401"/>
      <c r="I52" s="401"/>
      <c r="J52" s="401"/>
      <c r="K52" s="401"/>
      <c r="L52" s="401"/>
      <c r="M52" s="382" t="s">
        <v>156</v>
      </c>
      <c r="N52" s="353"/>
      <c r="O52" s="353"/>
      <c r="P52" s="353"/>
      <c r="Q52" s="353"/>
      <c r="R52" s="402"/>
      <c r="S52" s="351" t="s">
        <v>167</v>
      </c>
      <c r="T52" s="402"/>
      <c r="U52" s="384" t="s">
        <v>166</v>
      </c>
      <c r="V52" s="425"/>
      <c r="W52" s="425"/>
      <c r="X52" s="382"/>
      <c r="Y52" s="352" t="s">
        <v>99</v>
      </c>
      <c r="Z52" s="384"/>
      <c r="AA52" s="425"/>
      <c r="AB52" s="425"/>
      <c r="AC52" s="352"/>
      <c r="AD52" s="352"/>
      <c r="AE52" s="352"/>
      <c r="AF52" s="352"/>
      <c r="AG52" s="386"/>
      <c r="AH52" s="17" t="b">
        <v>0</v>
      </c>
      <c r="AI52" s="17" t="b">
        <v>0</v>
      </c>
      <c r="AJ52" s="17"/>
      <c r="AK52" s="17"/>
      <c r="AL52" s="17"/>
      <c r="AM52" s="17"/>
    </row>
    <row r="53" spans="1:51" s="169" customFormat="1" ht="12.95" customHeight="1">
      <c r="A53" s="577"/>
      <c r="C53" s="1118"/>
      <c r="D53" s="403" t="s">
        <v>26</v>
      </c>
      <c r="E53" s="1112"/>
      <c r="F53" s="1112"/>
      <c r="G53" s="1112"/>
      <c r="H53" s="1112"/>
      <c r="I53" s="1112"/>
      <c r="J53" s="1112"/>
      <c r="K53" s="1112"/>
      <c r="L53" s="404" t="s">
        <v>20</v>
      </c>
      <c r="M53" s="393"/>
      <c r="N53" s="357"/>
      <c r="O53" s="357"/>
      <c r="P53" s="357"/>
      <c r="Q53" s="357"/>
      <c r="R53" s="355"/>
      <c r="S53" s="355"/>
      <c r="T53" s="355"/>
      <c r="U53" s="355"/>
      <c r="V53" s="427"/>
      <c r="W53" s="427"/>
      <c r="X53" s="389"/>
      <c r="Y53" s="356" t="s">
        <v>165</v>
      </c>
      <c r="Z53" s="394"/>
      <c r="AA53" s="427"/>
      <c r="AB53" s="427"/>
      <c r="AC53" s="356"/>
      <c r="AD53" s="356"/>
      <c r="AE53" s="356"/>
      <c r="AF53" s="356"/>
      <c r="AG53" s="390"/>
      <c r="AH53" s="17" t="b">
        <v>0</v>
      </c>
      <c r="AI53" s="17" t="b">
        <v>0</v>
      </c>
      <c r="AJ53" s="17"/>
      <c r="AK53" s="17"/>
      <c r="AL53" s="17"/>
      <c r="AM53" s="17"/>
    </row>
    <row r="54" spans="1:51" s="169" customFormat="1" ht="12.95" customHeight="1">
      <c r="A54" s="576"/>
      <c r="C54" s="1106" t="s">
        <v>164</v>
      </c>
      <c r="D54" s="1107"/>
      <c r="E54" s="1107"/>
      <c r="F54" s="1107"/>
      <c r="G54" s="1107"/>
      <c r="H54" s="1107"/>
      <c r="I54" s="1107"/>
      <c r="J54" s="1107"/>
      <c r="K54" s="1107"/>
      <c r="L54" s="1107"/>
      <c r="M54" s="409"/>
      <c r="N54" s="384" t="s">
        <v>163</v>
      </c>
      <c r="O54" s="384"/>
      <c r="P54" s="384"/>
      <c r="Q54" s="384"/>
      <c r="R54" s="384"/>
      <c r="S54" s="384"/>
      <c r="T54" s="384"/>
      <c r="U54" s="384"/>
      <c r="V54" s="425"/>
      <c r="W54" s="425"/>
      <c r="X54" s="384"/>
      <c r="Y54" s="384"/>
      <c r="Z54" s="384"/>
      <c r="AA54" s="384"/>
      <c r="AB54" s="384"/>
      <c r="AC54" s="384"/>
      <c r="AD54" s="384"/>
      <c r="AE54" s="384"/>
      <c r="AF54" s="384"/>
      <c r="AG54" s="385"/>
      <c r="AH54" s="17" t="b">
        <v>0</v>
      </c>
      <c r="AI54" s="17"/>
      <c r="AJ54" s="19"/>
      <c r="AK54" s="19"/>
      <c r="AL54" s="19"/>
      <c r="AM54" s="19"/>
      <c r="AN54" s="5"/>
      <c r="AO54" s="5"/>
      <c r="AP54" s="188"/>
      <c r="AQ54" s="188"/>
      <c r="AR54" s="188"/>
      <c r="AS54" s="188"/>
      <c r="AT54" s="188"/>
      <c r="AU54" s="188"/>
      <c r="AV54" s="188"/>
      <c r="AW54" s="188"/>
      <c r="AX54" s="188"/>
      <c r="AY54" s="188"/>
    </row>
    <row r="55" spans="1:51" s="169" customFormat="1" ht="12.95" customHeight="1">
      <c r="A55" s="577"/>
      <c r="C55" s="1108"/>
      <c r="D55" s="1109"/>
      <c r="E55" s="1109"/>
      <c r="F55" s="1109"/>
      <c r="G55" s="1109"/>
      <c r="H55" s="1109"/>
      <c r="I55" s="1109"/>
      <c r="J55" s="1109"/>
      <c r="K55" s="1109"/>
      <c r="L55" s="1109"/>
      <c r="M55" s="391"/>
      <c r="N55" s="362" t="s">
        <v>73</v>
      </c>
      <c r="O55" s="362"/>
      <c r="P55" s="1125"/>
      <c r="Q55" s="1125"/>
      <c r="R55" s="1125"/>
      <c r="S55" s="1125"/>
      <c r="T55" s="1125"/>
      <c r="U55" s="1125"/>
      <c r="V55" s="1125"/>
      <c r="W55" s="1125"/>
      <c r="X55" s="1125"/>
      <c r="Y55" s="1125"/>
      <c r="Z55" s="1125"/>
      <c r="AA55" s="1125"/>
      <c r="AB55" s="1125"/>
      <c r="AC55" s="1125"/>
      <c r="AD55" s="1125"/>
      <c r="AE55" s="1125"/>
      <c r="AF55" s="1125"/>
      <c r="AG55" s="388" t="s">
        <v>20</v>
      </c>
      <c r="AH55" s="17" t="b">
        <v>0</v>
      </c>
      <c r="AI55" s="17"/>
      <c r="AJ55" s="17"/>
      <c r="AK55" s="17"/>
      <c r="AL55" s="17"/>
      <c r="AM55" s="17"/>
    </row>
    <row r="56" spans="1:51" s="169" customFormat="1" ht="12.95" customHeight="1">
      <c r="A56" s="577"/>
      <c r="C56" s="1110"/>
      <c r="D56" s="1111"/>
      <c r="E56" s="1111"/>
      <c r="F56" s="1111"/>
      <c r="G56" s="1111"/>
      <c r="H56" s="1111"/>
      <c r="I56" s="1111"/>
      <c r="J56" s="1111"/>
      <c r="K56" s="1111"/>
      <c r="L56" s="1111"/>
      <c r="M56" s="389" t="s">
        <v>113</v>
      </c>
      <c r="N56" s="356"/>
      <c r="O56" s="356"/>
      <c r="P56" s="356"/>
      <c r="Q56" s="356"/>
      <c r="R56" s="1105"/>
      <c r="S56" s="1105"/>
      <c r="T56" s="1105"/>
      <c r="U56" s="1105"/>
      <c r="V56" s="1105"/>
      <c r="W56" s="1105"/>
      <c r="X56" s="1105"/>
      <c r="Y56" s="1105"/>
      <c r="Z56" s="1105"/>
      <c r="AA56" s="1105"/>
      <c r="AB56" s="1105"/>
      <c r="AC56" s="1105"/>
      <c r="AD56" s="1105"/>
      <c r="AE56" s="1105"/>
      <c r="AF56" s="1105"/>
      <c r="AG56" s="395" t="s">
        <v>20</v>
      </c>
    </row>
    <row r="57" spans="1:51" s="169" customFormat="1" ht="12.95" customHeight="1">
      <c r="A57" s="576"/>
      <c r="C57" s="1106" t="s">
        <v>162</v>
      </c>
      <c r="D57" s="1107"/>
      <c r="E57" s="1107"/>
      <c r="F57" s="1107"/>
      <c r="G57" s="1107"/>
      <c r="H57" s="1107"/>
      <c r="I57" s="1107"/>
      <c r="J57" s="1107"/>
      <c r="K57" s="1107"/>
      <c r="L57" s="1107"/>
      <c r="M57" s="527"/>
      <c r="N57" s="528"/>
      <c r="O57" s="405"/>
      <c r="P57" s="405"/>
      <c r="Q57" s="405"/>
      <c r="R57" s="405"/>
      <c r="S57" s="405"/>
      <c r="T57" s="1100"/>
      <c r="U57" s="1100"/>
      <c r="V57" s="405"/>
      <c r="AA57" s="405"/>
      <c r="AB57" s="405"/>
      <c r="AC57" s="405"/>
      <c r="AD57" s="405"/>
      <c r="AE57" s="405"/>
      <c r="AF57" s="405"/>
      <c r="AG57" s="406"/>
      <c r="AJ57" s="8"/>
      <c r="AK57" s="9"/>
      <c r="AL57" s="9"/>
      <c r="AM57" s="9"/>
      <c r="AN57" s="9"/>
      <c r="AO57" s="9"/>
      <c r="AP57" s="188"/>
      <c r="AQ57" s="188"/>
      <c r="AR57" s="188"/>
      <c r="AS57" s="188"/>
      <c r="AT57" s="188"/>
      <c r="AU57" s="188"/>
      <c r="AV57" s="188"/>
      <c r="AW57" s="188"/>
      <c r="AX57" s="188"/>
      <c r="AY57" s="188"/>
    </row>
    <row r="58" spans="1:51" s="169" customFormat="1" ht="12.95" customHeight="1">
      <c r="A58" s="577"/>
      <c r="C58" s="1110"/>
      <c r="D58" s="1111"/>
      <c r="E58" s="1111"/>
      <c r="F58" s="1111"/>
      <c r="G58" s="1111"/>
      <c r="H58" s="1111"/>
      <c r="I58" s="1111"/>
      <c r="J58" s="1111"/>
      <c r="K58" s="1111"/>
      <c r="L58" s="1111"/>
      <c r="M58" s="525"/>
      <c r="N58" s="526"/>
      <c r="O58" s="407"/>
      <c r="P58" s="407"/>
      <c r="Q58" s="407"/>
      <c r="R58" s="407"/>
      <c r="S58" s="407"/>
      <c r="T58" s="1137"/>
      <c r="U58" s="1137"/>
      <c r="V58" s="407" t="s">
        <v>120</v>
      </c>
      <c r="AA58" s="407"/>
      <c r="AB58" s="407"/>
      <c r="AC58" s="407"/>
      <c r="AD58" s="407"/>
      <c r="AE58" s="407"/>
      <c r="AF58" s="407"/>
      <c r="AG58" s="408"/>
      <c r="AJ58" s="1127"/>
      <c r="AK58" s="1127"/>
      <c r="AL58" s="1127"/>
      <c r="AM58" s="1127"/>
      <c r="AN58" s="1127"/>
      <c r="AO58" s="1127"/>
      <c r="AP58" s="188"/>
      <c r="AQ58" s="188"/>
      <c r="AR58" s="188"/>
      <c r="AS58" s="188"/>
      <c r="AT58" s="188"/>
      <c r="AU58" s="188"/>
      <c r="AV58" s="188"/>
      <c r="AW58" s="188"/>
      <c r="AX58" s="188"/>
      <c r="AY58" s="188"/>
    </row>
    <row r="59" spans="1:51" s="169" customFormat="1" ht="12.95" hidden="1" customHeight="1">
      <c r="A59" s="577"/>
      <c r="C59" s="489"/>
      <c r="D59" s="490"/>
      <c r="E59" s="490"/>
      <c r="F59" s="490"/>
      <c r="G59" s="490"/>
      <c r="H59" s="490"/>
      <c r="I59" s="490"/>
      <c r="J59" s="490"/>
      <c r="K59" s="490"/>
      <c r="L59" s="490"/>
      <c r="M59" s="490"/>
      <c r="N59" s="490"/>
      <c r="O59" s="491"/>
      <c r="P59" s="491"/>
      <c r="Q59" s="491"/>
      <c r="R59" s="491"/>
      <c r="S59" s="491"/>
      <c r="T59" s="491"/>
      <c r="U59" s="491"/>
      <c r="V59" s="491"/>
      <c r="W59" s="491"/>
      <c r="X59" s="492"/>
      <c r="Y59" s="492"/>
      <c r="Z59" s="491"/>
      <c r="AA59" s="491"/>
      <c r="AB59" s="491"/>
      <c r="AC59" s="491"/>
      <c r="AD59" s="491"/>
      <c r="AE59" s="491"/>
      <c r="AF59" s="491"/>
      <c r="AG59" s="493"/>
      <c r="AJ59" s="194"/>
      <c r="AK59" s="194"/>
      <c r="AL59" s="194"/>
      <c r="AM59" s="194"/>
      <c r="AN59" s="194"/>
      <c r="AO59" s="194"/>
      <c r="AP59" s="194"/>
      <c r="AQ59" s="194"/>
      <c r="AR59" s="194"/>
      <c r="AS59" s="194"/>
      <c r="AT59" s="194"/>
      <c r="AU59" s="194"/>
      <c r="AV59" s="194"/>
      <c r="AW59" s="194"/>
      <c r="AX59" s="194"/>
      <c r="AY59" s="194"/>
    </row>
    <row r="60" spans="1:51" s="169" customFormat="1" ht="12.95" hidden="1" customHeight="1">
      <c r="A60" s="577"/>
      <c r="C60" s="494"/>
      <c r="D60" s="495"/>
      <c r="E60" s="495"/>
      <c r="F60" s="495"/>
      <c r="G60" s="495"/>
      <c r="H60" s="495"/>
      <c r="I60" s="495"/>
      <c r="J60" s="495"/>
      <c r="K60" s="495"/>
      <c r="L60" s="495"/>
      <c r="M60" s="495"/>
      <c r="N60" s="495"/>
      <c r="O60" s="496"/>
      <c r="P60" s="496"/>
      <c r="Q60" s="496"/>
      <c r="R60" s="496"/>
      <c r="S60" s="496"/>
      <c r="T60" s="496"/>
      <c r="U60" s="496"/>
      <c r="V60" s="496"/>
      <c r="W60" s="496"/>
      <c r="X60" s="497"/>
      <c r="Y60" s="497"/>
      <c r="Z60" s="496"/>
      <c r="AA60" s="496"/>
      <c r="AB60" s="496"/>
      <c r="AC60" s="496"/>
      <c r="AD60" s="496"/>
      <c r="AE60" s="496"/>
      <c r="AF60" s="496"/>
      <c r="AG60" s="498"/>
      <c r="AJ60" s="194"/>
      <c r="AK60" s="194"/>
      <c r="AL60" s="194"/>
      <c r="AM60" s="194"/>
      <c r="AN60" s="194"/>
      <c r="AO60" s="194"/>
      <c r="AP60" s="194"/>
      <c r="AQ60" s="194"/>
      <c r="AR60" s="194"/>
      <c r="AS60" s="194"/>
      <c r="AT60" s="194"/>
      <c r="AU60" s="194"/>
      <c r="AV60" s="194"/>
      <c r="AW60" s="194"/>
      <c r="AX60" s="194"/>
      <c r="AY60" s="194"/>
    </row>
    <row r="61" spans="1:51" s="169" customFormat="1" ht="12.95" customHeight="1">
      <c r="A61" s="576"/>
      <c r="C61" s="1135" t="s">
        <v>121</v>
      </c>
      <c r="D61" s="1102" t="s">
        <v>161</v>
      </c>
      <c r="E61" s="1066"/>
      <c r="F61" s="1066"/>
      <c r="G61" s="1066"/>
      <c r="H61" s="1066"/>
      <c r="I61" s="1066"/>
      <c r="J61" s="1066"/>
      <c r="K61" s="1066"/>
      <c r="L61" s="1066"/>
      <c r="M61" s="941" t="s">
        <v>123</v>
      </c>
      <c r="N61" s="942"/>
      <c r="O61" s="942"/>
      <c r="P61" s="942"/>
      <c r="Q61" s="942"/>
      <c r="R61" s="943"/>
      <c r="S61" s="1001" t="s">
        <v>124</v>
      </c>
      <c r="T61" s="920"/>
      <c r="U61" s="920"/>
      <c r="V61" s="920"/>
      <c r="W61" s="913"/>
      <c r="X61" s="1051" t="s">
        <v>158</v>
      </c>
      <c r="Y61" s="1052"/>
      <c r="Z61" s="1052"/>
      <c r="AA61" s="1052"/>
      <c r="AB61" s="1052"/>
      <c r="AC61" s="1052"/>
      <c r="AD61" s="1052"/>
      <c r="AE61" s="1052"/>
      <c r="AF61" s="1052"/>
      <c r="AG61" s="1053"/>
      <c r="AH61" s="17"/>
      <c r="AI61" s="17"/>
      <c r="AJ61" s="17"/>
      <c r="AK61" s="17"/>
      <c r="AL61" s="17"/>
      <c r="AM61" s="17"/>
    </row>
    <row r="62" spans="1:51" s="169" customFormat="1" ht="12.95" hidden="1" customHeight="1">
      <c r="A62" s="577"/>
      <c r="C62" s="1135"/>
      <c r="D62" s="1103"/>
      <c r="E62" s="1070"/>
      <c r="F62" s="1070"/>
      <c r="G62" s="1070"/>
      <c r="H62" s="1070"/>
      <c r="I62" s="1070"/>
      <c r="J62" s="1070"/>
      <c r="K62" s="1070"/>
      <c r="L62" s="1070"/>
      <c r="M62" s="415"/>
      <c r="N62" s="414"/>
      <c r="O62" s="414"/>
      <c r="P62" s="414"/>
      <c r="Q62" s="414"/>
      <c r="R62" s="414"/>
      <c r="S62" s="414"/>
      <c r="T62" s="414"/>
      <c r="U62" s="414"/>
      <c r="V62" s="414"/>
      <c r="W62" s="488"/>
      <c r="X62" s="1051"/>
      <c r="Y62" s="1052"/>
      <c r="Z62" s="1052"/>
      <c r="AA62" s="1052"/>
      <c r="AB62" s="1052"/>
      <c r="AC62" s="1052"/>
      <c r="AD62" s="1052"/>
      <c r="AE62" s="1052"/>
      <c r="AF62" s="1052"/>
      <c r="AG62" s="1053"/>
      <c r="AH62" s="17"/>
      <c r="AI62" s="17"/>
      <c r="AJ62" s="17"/>
      <c r="AK62" s="17"/>
      <c r="AL62" s="17"/>
      <c r="AM62" s="17"/>
      <c r="AP62" s="1134"/>
      <c r="AQ62" s="1134"/>
      <c r="AR62" s="188"/>
    </row>
    <row r="63" spans="1:51" s="169" customFormat="1" ht="12.95" customHeight="1">
      <c r="A63" s="576"/>
      <c r="C63" s="1135"/>
      <c r="D63" s="1103"/>
      <c r="E63" s="1070"/>
      <c r="F63" s="1070"/>
      <c r="G63" s="1070"/>
      <c r="H63" s="1070"/>
      <c r="I63" s="1070"/>
      <c r="J63" s="1070"/>
      <c r="K63" s="1070"/>
      <c r="L63" s="1070"/>
      <c r="M63" s="302"/>
      <c r="N63" s="210" t="s">
        <v>126</v>
      </c>
      <c r="O63" s="210"/>
      <c r="P63" s="210"/>
      <c r="Q63" s="209"/>
      <c r="R63" s="213"/>
      <c r="S63" s="981"/>
      <c r="T63" s="982"/>
      <c r="U63" s="982"/>
      <c r="V63" s="209"/>
      <c r="W63" s="432"/>
      <c r="X63" s="322"/>
      <c r="Y63" s="309" t="s">
        <v>127</v>
      </c>
      <c r="Z63" s="524"/>
      <c r="AA63" s="307"/>
      <c r="AB63" s="307" t="s">
        <v>128</v>
      </c>
      <c r="AC63" s="425"/>
      <c r="AD63" s="307"/>
      <c r="AE63" s="307" t="s">
        <v>129</v>
      </c>
      <c r="AF63" s="425"/>
      <c r="AG63" s="311"/>
      <c r="AH63" s="17" t="b">
        <v>0</v>
      </c>
      <c r="AI63" s="17"/>
      <c r="AJ63" s="17"/>
      <c r="AK63" s="17"/>
      <c r="AL63" s="17"/>
      <c r="AM63" s="17"/>
      <c r="AP63" s="1134"/>
      <c r="AQ63" s="1134"/>
      <c r="AR63" s="188"/>
    </row>
    <row r="64" spans="1:51" s="169" customFormat="1" ht="12.95" customHeight="1">
      <c r="A64" s="577"/>
      <c r="C64" s="1135"/>
      <c r="D64" s="1103"/>
      <c r="E64" s="1070"/>
      <c r="F64" s="1070"/>
      <c r="G64" s="1070"/>
      <c r="H64" s="1070"/>
      <c r="I64" s="1070"/>
      <c r="J64" s="1070"/>
      <c r="K64" s="1070"/>
      <c r="L64" s="1070"/>
      <c r="M64" s="279"/>
      <c r="N64" s="215"/>
      <c r="O64" s="215"/>
      <c r="P64" s="215"/>
      <c r="Q64" s="214"/>
      <c r="R64" s="219"/>
      <c r="S64" s="983"/>
      <c r="T64" s="984"/>
      <c r="U64" s="984"/>
      <c r="V64" s="218" t="s">
        <v>120</v>
      </c>
      <c r="W64" s="434"/>
      <c r="X64" s="453"/>
      <c r="Y64" s="315"/>
      <c r="Z64" s="315" t="s">
        <v>130</v>
      </c>
      <c r="AA64" s="318"/>
      <c r="AB64" s="313"/>
      <c r="AC64" s="313" t="s">
        <v>131</v>
      </c>
      <c r="AD64" s="427"/>
      <c r="AE64" s="313"/>
      <c r="AF64" s="313" t="s">
        <v>224</v>
      </c>
      <c r="AG64" s="319"/>
      <c r="AH64" s="17" t="b">
        <v>0</v>
      </c>
      <c r="AI64" s="17" t="b">
        <v>0</v>
      </c>
      <c r="AJ64" s="17" t="b">
        <v>0</v>
      </c>
      <c r="AK64" s="17" t="b">
        <v>0</v>
      </c>
      <c r="AL64" s="17" t="b">
        <v>0</v>
      </c>
      <c r="AM64" s="17" t="b">
        <v>0</v>
      </c>
      <c r="AP64" s="1134"/>
      <c r="AQ64" s="1134"/>
      <c r="AR64" s="188"/>
    </row>
    <row r="65" spans="1:51" s="169" customFormat="1" ht="12.95" customHeight="1">
      <c r="A65" s="576"/>
      <c r="C65" s="1135"/>
      <c r="D65" s="1103"/>
      <c r="E65" s="1070"/>
      <c r="F65" s="1070"/>
      <c r="G65" s="1070"/>
      <c r="H65" s="1070"/>
      <c r="I65" s="1070"/>
      <c r="J65" s="1070"/>
      <c r="K65" s="1070"/>
      <c r="L65" s="1070"/>
      <c r="M65" s="303"/>
      <c r="N65" s="223" t="s">
        <v>132</v>
      </c>
      <c r="O65" s="223"/>
      <c r="P65" s="223"/>
      <c r="Q65" s="223"/>
      <c r="R65" s="222"/>
      <c r="S65" s="981"/>
      <c r="T65" s="982"/>
      <c r="U65" s="982"/>
      <c r="V65" s="304"/>
      <c r="W65" s="432"/>
      <c r="X65" s="322"/>
      <c r="Y65" s="309" t="s">
        <v>127</v>
      </c>
      <c r="Z65" s="524"/>
      <c r="AA65" s="307"/>
      <c r="AB65" s="307" t="s">
        <v>128</v>
      </c>
      <c r="AC65" s="425"/>
      <c r="AD65" s="307"/>
      <c r="AE65" s="307" t="s">
        <v>129</v>
      </c>
      <c r="AF65" s="425"/>
      <c r="AG65" s="311"/>
      <c r="AH65" s="17" t="b">
        <v>0</v>
      </c>
      <c r="AI65" s="17"/>
      <c r="AJ65" s="17"/>
      <c r="AK65" s="17"/>
      <c r="AL65" s="17"/>
      <c r="AM65" s="17"/>
      <c r="AP65" s="1134"/>
      <c r="AQ65" s="1134"/>
      <c r="AR65" s="188"/>
    </row>
    <row r="66" spans="1:51" s="169" customFormat="1" ht="12.95" customHeight="1">
      <c r="A66" s="577"/>
      <c r="C66" s="1135"/>
      <c r="D66" s="1103"/>
      <c r="E66" s="1070"/>
      <c r="F66" s="1070"/>
      <c r="G66" s="1070"/>
      <c r="H66" s="1070"/>
      <c r="I66" s="1070"/>
      <c r="J66" s="1070"/>
      <c r="K66" s="1070"/>
      <c r="L66" s="1070"/>
      <c r="M66" s="231"/>
      <c r="N66" s="232"/>
      <c r="O66" s="232"/>
      <c r="P66" s="232"/>
      <c r="Q66" s="223"/>
      <c r="R66" s="222"/>
      <c r="S66" s="983"/>
      <c r="T66" s="984"/>
      <c r="U66" s="984"/>
      <c r="V66" s="218" t="s">
        <v>120</v>
      </c>
      <c r="W66" s="434"/>
      <c r="X66" s="453"/>
      <c r="Y66" s="315"/>
      <c r="Z66" s="315" t="s">
        <v>130</v>
      </c>
      <c r="AA66" s="318"/>
      <c r="AB66" s="313"/>
      <c r="AC66" s="313" t="s">
        <v>131</v>
      </c>
      <c r="AD66" s="427"/>
      <c r="AE66" s="313"/>
      <c r="AF66" s="313" t="s">
        <v>224</v>
      </c>
      <c r="AG66" s="319"/>
      <c r="AH66" s="17" t="b">
        <v>0</v>
      </c>
      <c r="AI66" s="17" t="b">
        <v>0</v>
      </c>
      <c r="AJ66" s="17" t="b">
        <v>0</v>
      </c>
      <c r="AK66" s="17" t="b">
        <v>0</v>
      </c>
      <c r="AL66" s="17" t="b">
        <v>0</v>
      </c>
      <c r="AM66" s="17" t="b">
        <v>0</v>
      </c>
      <c r="AP66" s="1134"/>
      <c r="AQ66" s="1134"/>
      <c r="AR66" s="188"/>
    </row>
    <row r="67" spans="1:51" s="169" customFormat="1" ht="12.95" customHeight="1">
      <c r="A67" s="578"/>
      <c r="C67" s="1135"/>
      <c r="D67" s="1103"/>
      <c r="E67" s="1070"/>
      <c r="F67" s="1070"/>
      <c r="G67" s="1070"/>
      <c r="H67" s="1070"/>
      <c r="I67" s="1070"/>
      <c r="J67" s="1070"/>
      <c r="K67" s="1070"/>
      <c r="L67" s="1070"/>
      <c r="M67" s="302" t="s">
        <v>44</v>
      </c>
      <c r="N67" s="210" t="s">
        <v>133</v>
      </c>
      <c r="O67" s="210"/>
      <c r="P67" s="210"/>
      <c r="Q67" s="209"/>
      <c r="R67" s="213"/>
      <c r="S67" s="981"/>
      <c r="T67" s="982"/>
      <c r="U67" s="982"/>
      <c r="V67" s="304"/>
      <c r="W67" s="432"/>
      <c r="X67" s="322"/>
      <c r="Y67" s="309" t="s">
        <v>127</v>
      </c>
      <c r="Z67" s="524"/>
      <c r="AA67" s="307"/>
      <c r="AB67" s="307" t="s">
        <v>128</v>
      </c>
      <c r="AC67" s="425"/>
      <c r="AD67" s="307"/>
      <c r="AE67" s="307" t="s">
        <v>129</v>
      </c>
      <c r="AF67" s="425"/>
      <c r="AG67" s="311"/>
      <c r="AH67" s="17" t="b">
        <v>0</v>
      </c>
      <c r="AI67" s="17"/>
      <c r="AJ67" s="17"/>
      <c r="AK67" s="17"/>
      <c r="AL67" s="17"/>
      <c r="AM67" s="17"/>
      <c r="AP67" s="1134"/>
      <c r="AQ67" s="1134"/>
      <c r="AR67" s="188"/>
    </row>
    <row r="68" spans="1:51" s="169" customFormat="1" ht="12.95" customHeight="1">
      <c r="A68" s="577"/>
      <c r="C68" s="1135"/>
      <c r="D68" s="1104"/>
      <c r="E68" s="1068"/>
      <c r="F68" s="1068"/>
      <c r="G68" s="1068"/>
      <c r="H68" s="1068"/>
      <c r="I68" s="1068"/>
      <c r="J68" s="1068"/>
      <c r="K68" s="1068"/>
      <c r="L68" s="1068"/>
      <c r="M68" s="279"/>
      <c r="N68" s="215"/>
      <c r="O68" s="215"/>
      <c r="P68" s="215"/>
      <c r="Q68" s="214"/>
      <c r="R68" s="219"/>
      <c r="S68" s="983"/>
      <c r="T68" s="984"/>
      <c r="U68" s="984"/>
      <c r="V68" s="218" t="s">
        <v>120</v>
      </c>
      <c r="W68" s="434"/>
      <c r="X68" s="453"/>
      <c r="Y68" s="315"/>
      <c r="Z68" s="315" t="s">
        <v>130</v>
      </c>
      <c r="AA68" s="318"/>
      <c r="AB68" s="313"/>
      <c r="AC68" s="313" t="s">
        <v>131</v>
      </c>
      <c r="AD68" s="427"/>
      <c r="AE68" s="313"/>
      <c r="AF68" s="313" t="s">
        <v>224</v>
      </c>
      <c r="AG68" s="434"/>
      <c r="AH68" s="17" t="b">
        <v>0</v>
      </c>
      <c r="AI68" s="17" t="b">
        <v>0</v>
      </c>
      <c r="AJ68" s="17" t="b">
        <v>0</v>
      </c>
      <c r="AK68" s="17" t="b">
        <v>0</v>
      </c>
      <c r="AL68" s="17" t="b">
        <v>0</v>
      </c>
      <c r="AM68" s="17" t="b">
        <v>0</v>
      </c>
      <c r="AP68" s="186"/>
      <c r="AQ68" s="186"/>
      <c r="AR68" s="188"/>
      <c r="AS68" s="5"/>
      <c r="AT68" s="5"/>
      <c r="AU68" s="188"/>
      <c r="AV68" s="188"/>
      <c r="AW68" s="188"/>
      <c r="AX68" s="188"/>
      <c r="AY68" s="188"/>
    </row>
    <row r="69" spans="1:51" s="169" customFormat="1" ht="12.95" customHeight="1">
      <c r="A69" s="577"/>
      <c r="C69" s="1136"/>
      <c r="D69" s="535" t="s">
        <v>160</v>
      </c>
      <c r="E69" s="536"/>
      <c r="F69" s="536"/>
      <c r="G69" s="536"/>
      <c r="H69" s="536"/>
      <c r="I69" s="536"/>
      <c r="J69" s="536"/>
      <c r="K69" s="536"/>
      <c r="L69" s="536"/>
      <c r="M69" s="536"/>
      <c r="N69" s="536"/>
      <c r="O69" s="536"/>
      <c r="P69" s="536"/>
      <c r="Q69" s="536"/>
      <c r="R69" s="536"/>
      <c r="S69" s="516"/>
      <c r="T69" s="516"/>
      <c r="U69" s="516"/>
      <c r="V69" s="516"/>
      <c r="W69" s="516"/>
      <c r="X69" s="516"/>
      <c r="Y69" s="516"/>
      <c r="Z69" s="516"/>
      <c r="AA69" s="516"/>
      <c r="AB69" s="516"/>
      <c r="AC69" s="516"/>
      <c r="AD69" s="516"/>
      <c r="AE69" s="516"/>
      <c r="AF69" s="516"/>
      <c r="AG69" s="517"/>
    </row>
    <row r="70" spans="1:51" s="169" customFormat="1" ht="12.95" customHeight="1">
      <c r="A70" s="576"/>
      <c r="C70" s="382" t="s">
        <v>135</v>
      </c>
      <c r="D70" s="352"/>
      <c r="E70" s="1128"/>
      <c r="F70" s="1128"/>
      <c r="G70" s="1128"/>
      <c r="H70" s="1128"/>
      <c r="I70" s="1128"/>
      <c r="J70" s="1128"/>
      <c r="K70" s="1128"/>
      <c r="L70" s="1128"/>
      <c r="M70" s="1128"/>
      <c r="N70" s="1128"/>
      <c r="O70" s="1128"/>
      <c r="P70" s="1128"/>
      <c r="Q70" s="1128"/>
      <c r="R70" s="1128"/>
      <c r="S70" s="1128"/>
      <c r="T70" s="1128"/>
      <c r="U70" s="1128"/>
      <c r="V70" s="1128"/>
      <c r="W70" s="1128"/>
      <c r="X70" s="1128"/>
      <c r="Y70" s="1128"/>
      <c r="Z70" s="1128"/>
      <c r="AA70" s="1128"/>
      <c r="AB70" s="1128"/>
      <c r="AC70" s="1128"/>
      <c r="AD70" s="1128"/>
      <c r="AE70" s="1128"/>
      <c r="AF70" s="1128"/>
      <c r="AG70" s="1129"/>
    </row>
    <row r="71" spans="1:51" s="169" customFormat="1" ht="12.95" customHeight="1">
      <c r="A71" s="577"/>
      <c r="C71" s="391"/>
      <c r="D71" s="362"/>
      <c r="E71" s="1130"/>
      <c r="F71" s="1130"/>
      <c r="G71" s="1130"/>
      <c r="H71" s="1130"/>
      <c r="I71" s="1130"/>
      <c r="J71" s="1130"/>
      <c r="K71" s="1130"/>
      <c r="L71" s="1130"/>
      <c r="M71" s="1130"/>
      <c r="N71" s="1130"/>
      <c r="O71" s="1130"/>
      <c r="P71" s="1130"/>
      <c r="Q71" s="1130"/>
      <c r="R71" s="1130"/>
      <c r="S71" s="1130"/>
      <c r="T71" s="1130"/>
      <c r="U71" s="1130"/>
      <c r="V71" s="1130"/>
      <c r="W71" s="1130"/>
      <c r="X71" s="1130"/>
      <c r="Y71" s="1130"/>
      <c r="Z71" s="1130"/>
      <c r="AA71" s="1130"/>
      <c r="AB71" s="1130"/>
      <c r="AC71" s="1130"/>
      <c r="AD71" s="1130"/>
      <c r="AE71" s="1130"/>
      <c r="AF71" s="1130"/>
      <c r="AG71" s="1131"/>
    </row>
    <row r="72" spans="1:51" s="169" customFormat="1" ht="12.95" hidden="1" customHeight="1">
      <c r="A72" s="577"/>
      <c r="C72" s="391"/>
      <c r="D72" s="362"/>
      <c r="E72" s="1130"/>
      <c r="F72" s="1130"/>
      <c r="G72" s="1130"/>
      <c r="H72" s="1130"/>
      <c r="I72" s="1130"/>
      <c r="J72" s="1130"/>
      <c r="K72" s="1130"/>
      <c r="L72" s="1130"/>
      <c r="M72" s="1130"/>
      <c r="N72" s="1130"/>
      <c r="O72" s="1130"/>
      <c r="P72" s="1130"/>
      <c r="Q72" s="1130"/>
      <c r="R72" s="1130"/>
      <c r="S72" s="1130"/>
      <c r="T72" s="1130"/>
      <c r="U72" s="1130"/>
      <c r="V72" s="1130"/>
      <c r="W72" s="1130"/>
      <c r="X72" s="1130"/>
      <c r="Y72" s="1130"/>
      <c r="Z72" s="1130"/>
      <c r="AA72" s="1130"/>
      <c r="AB72" s="1130"/>
      <c r="AC72" s="1130"/>
      <c r="AD72" s="1130"/>
      <c r="AE72" s="1130"/>
      <c r="AF72" s="1130"/>
      <c r="AG72" s="1131"/>
    </row>
    <row r="73" spans="1:51" s="169" customFormat="1" ht="12.95" customHeight="1" thickBot="1">
      <c r="A73" s="579"/>
      <c r="C73" s="389"/>
      <c r="D73" s="356"/>
      <c r="E73" s="1132"/>
      <c r="F73" s="1132"/>
      <c r="G73" s="1132"/>
      <c r="H73" s="1132"/>
      <c r="I73" s="1132"/>
      <c r="J73" s="1132"/>
      <c r="K73" s="1132"/>
      <c r="L73" s="1132"/>
      <c r="M73" s="1132"/>
      <c r="N73" s="1132"/>
      <c r="O73" s="1132"/>
      <c r="P73" s="1132"/>
      <c r="Q73" s="1132"/>
      <c r="R73" s="1132"/>
      <c r="S73" s="1132"/>
      <c r="T73" s="1132"/>
      <c r="U73" s="1132"/>
      <c r="V73" s="1132"/>
      <c r="W73" s="1132"/>
      <c r="X73" s="1132"/>
      <c r="Y73" s="1132"/>
      <c r="Z73" s="1132"/>
      <c r="AA73" s="1132"/>
      <c r="AB73" s="1132"/>
      <c r="AC73" s="1132"/>
      <c r="AD73" s="1132"/>
      <c r="AE73" s="1132"/>
      <c r="AF73" s="1132"/>
      <c r="AG73" s="1133"/>
    </row>
    <row r="74" spans="1:51" ht="12.95" customHeight="1">
      <c r="C74" s="410" t="s">
        <v>136</v>
      </c>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row>
  </sheetData>
  <sheetProtection sheet="1" selectLockedCells="1"/>
  <mergeCells count="69">
    <mergeCell ref="A3:A4"/>
    <mergeCell ref="AJ58:AO58"/>
    <mergeCell ref="E70:AG73"/>
    <mergeCell ref="AP62:AQ63"/>
    <mergeCell ref="AP64:AQ65"/>
    <mergeCell ref="AP66:AQ67"/>
    <mergeCell ref="M61:R61"/>
    <mergeCell ref="S61:W61"/>
    <mergeCell ref="S63:U64"/>
    <mergeCell ref="S65:U66"/>
    <mergeCell ref="S67:U68"/>
    <mergeCell ref="C57:L58"/>
    <mergeCell ref="C61:C69"/>
    <mergeCell ref="X61:AG62"/>
    <mergeCell ref="T57:U58"/>
    <mergeCell ref="G29:H34"/>
    <mergeCell ref="I29:L34"/>
    <mergeCell ref="S31:T31"/>
    <mergeCell ref="R32:V32"/>
    <mergeCell ref="D61:L68"/>
    <mergeCell ref="R56:AF56"/>
    <mergeCell ref="G38:L39"/>
    <mergeCell ref="C54:L56"/>
    <mergeCell ref="E53:K53"/>
    <mergeCell ref="D40:L41"/>
    <mergeCell ref="C40:C53"/>
    <mergeCell ref="X35:AG37"/>
    <mergeCell ref="P55:AF55"/>
    <mergeCell ref="M38:W39"/>
    <mergeCell ref="X38:AG39"/>
    <mergeCell ref="M40:W41"/>
    <mergeCell ref="X40:AG40"/>
    <mergeCell ref="C7:L9"/>
    <mergeCell ref="Q9:AF9"/>
    <mergeCell ref="C10:L11"/>
    <mergeCell ref="P12:Q12"/>
    <mergeCell ref="P13:AF13"/>
    <mergeCell ref="C12:F17"/>
    <mergeCell ref="P17:AF17"/>
    <mergeCell ref="C1:D1"/>
    <mergeCell ref="AF1:AG1"/>
    <mergeCell ref="C5:L6"/>
    <mergeCell ref="U5:W5"/>
    <mergeCell ref="X5:AF5"/>
    <mergeCell ref="AA6:AF6"/>
    <mergeCell ref="S2:AG2"/>
    <mergeCell ref="L3:X4"/>
    <mergeCell ref="G27:L28"/>
    <mergeCell ref="P27:V27"/>
    <mergeCell ref="C18:F39"/>
    <mergeCell ref="G12:L13"/>
    <mergeCell ref="G14:L17"/>
    <mergeCell ref="G18:L18"/>
    <mergeCell ref="G19:L20"/>
    <mergeCell ref="G21:L24"/>
    <mergeCell ref="P24:V24"/>
    <mergeCell ref="M18:W18"/>
    <mergeCell ref="P20:V20"/>
    <mergeCell ref="R21:T21"/>
    <mergeCell ref="S22:T22"/>
    <mergeCell ref="I35:L37"/>
    <mergeCell ref="W15:AF15"/>
    <mergeCell ref="U16:V16"/>
    <mergeCell ref="X41:AG41"/>
    <mergeCell ref="X19:AG20"/>
    <mergeCell ref="X21:AG24"/>
    <mergeCell ref="AO1:BG4"/>
    <mergeCell ref="X27:AG28"/>
    <mergeCell ref="X18:AG18"/>
  </mergeCells>
  <phoneticPr fontId="4"/>
  <conditionalFormatting sqref="E53 L53">
    <cfRule type="notContainsBlanks" dxfId="143" priority="209" stopIfTrue="1">
      <formula>LEN(TRIM(E53))&gt;0</formula>
    </cfRule>
    <cfRule type="expression" dxfId="142" priority="210" stopIfTrue="1">
      <formula>$AH$52=TRUE</formula>
    </cfRule>
  </conditionalFormatting>
  <conditionalFormatting sqref="E70:AG73">
    <cfRule type="notContainsBlanks" dxfId="141" priority="173" stopIfTrue="1">
      <formula>LEN(TRIM(E70))&gt;0</formula>
    </cfRule>
  </conditionalFormatting>
  <conditionalFormatting sqref="M5 T5 T57:U58 X59:Y60 M54:M55">
    <cfRule type="expression" dxfId="140" priority="475" stopIfTrue="1">
      <formula>$AJ$7=TRUE</formula>
    </cfRule>
  </conditionalFormatting>
  <conditionalFormatting sqref="M5 T5">
    <cfRule type="expression" dxfId="139" priority="273" stopIfTrue="1">
      <formula>$AI$5=TRUE</formula>
    </cfRule>
    <cfRule type="expression" dxfId="138" priority="274" stopIfTrue="1">
      <formula>$AH$5=TRUE</formula>
    </cfRule>
  </conditionalFormatting>
  <conditionalFormatting sqref="M7 R7 X7">
    <cfRule type="expression" dxfId="137" priority="4">
      <formula>COUNTIF($AH$7:$AJ$7,TRUE)=1</formula>
    </cfRule>
  </conditionalFormatting>
  <conditionalFormatting sqref="M27:M28">
    <cfRule type="expression" dxfId="136" priority="50" stopIfTrue="1">
      <formula>$AH$28=TRUE</formula>
    </cfRule>
    <cfRule type="expression" dxfId="135" priority="51" stopIfTrue="1">
      <formula>$AH$27=TRUE</formula>
    </cfRule>
  </conditionalFormatting>
  <conditionalFormatting sqref="M29 M33:M34">
    <cfRule type="expression" dxfId="134" priority="52" stopIfTrue="1">
      <formula>$AH$34=TRUE</formula>
    </cfRule>
    <cfRule type="expression" dxfId="133" priority="53" stopIfTrue="1">
      <formula>$AH$29=TRUE</formula>
    </cfRule>
  </conditionalFormatting>
  <conditionalFormatting sqref="M35 M37">
    <cfRule type="expression" dxfId="132" priority="46" stopIfTrue="1">
      <formula>$AH$37=TRUE</formula>
    </cfRule>
    <cfRule type="expression" dxfId="131" priority="47" stopIfTrue="1">
      <formula>$AH$35=TRUE</formula>
    </cfRule>
  </conditionalFormatting>
  <conditionalFormatting sqref="M38 X38">
    <cfRule type="notContainsBlanks" dxfId="130" priority="37" stopIfTrue="1">
      <formula>LEN(TRIM(M38))&gt;0</formula>
    </cfRule>
  </conditionalFormatting>
  <conditionalFormatting sqref="M54:M55">
    <cfRule type="expression" dxfId="129" priority="177" stopIfTrue="1">
      <formula>$AH$55=TRUE</formula>
    </cfRule>
    <cfRule type="expression" dxfId="128" priority="180" stopIfTrue="1">
      <formula>$AH$54=TRUE</formula>
    </cfRule>
  </conditionalFormatting>
  <conditionalFormatting sqref="M63 M65 M67">
    <cfRule type="expression" dxfId="127" priority="11" stopIfTrue="1">
      <formula>$AH$67=TRUE</formula>
    </cfRule>
    <cfRule type="expression" dxfId="126" priority="12" stopIfTrue="1">
      <formula>$AH$65=TRUE</formula>
    </cfRule>
    <cfRule type="expression" dxfId="125" priority="13" stopIfTrue="1">
      <formula>$AH$63=TRUE</formula>
    </cfRule>
  </conditionalFormatting>
  <conditionalFormatting sqref="O21 V21">
    <cfRule type="expression" dxfId="124" priority="67" stopIfTrue="1">
      <formula>$AI$21=TRUE</formula>
    </cfRule>
    <cfRule type="expression" dxfId="123" priority="68" stopIfTrue="1">
      <formula>$AH$21=TRUE</formula>
    </cfRule>
  </conditionalFormatting>
  <conditionalFormatting sqref="O23 R23">
    <cfRule type="expression" dxfId="122" priority="62" stopIfTrue="1">
      <formula>$AI$23=TRUE</formula>
    </cfRule>
    <cfRule type="expression" dxfId="121" priority="63" stopIfTrue="1">
      <formula>$AH$23=TRUE</formula>
    </cfRule>
  </conditionalFormatting>
  <conditionalFormatting sqref="O29:O30 O32">
    <cfRule type="expression" dxfId="120" priority="43">
      <formula>AND($AH$29=TRUE,COUNTIF($AH$30:$AJ$30,TRUE)=0)</formula>
    </cfRule>
  </conditionalFormatting>
  <conditionalFormatting sqref="P8 S8 V8 Z8 AC8 M8:M9">
    <cfRule type="expression" dxfId="119" priority="264" stopIfTrue="1">
      <formula>$AM$8=TRUE</formula>
    </cfRule>
    <cfRule type="expression" dxfId="118" priority="265" stopIfTrue="1">
      <formula>$AH$9=TRUE</formula>
    </cfRule>
    <cfRule type="expression" dxfId="117" priority="266" stopIfTrue="1">
      <formula>$AL$8=TRUE</formula>
    </cfRule>
    <cfRule type="expression" dxfId="116" priority="267" stopIfTrue="1">
      <formula>$AK$8=TRUE</formula>
    </cfRule>
    <cfRule type="expression" dxfId="115" priority="268" stopIfTrue="1">
      <formula>$AJ$8=TRUE</formula>
    </cfRule>
    <cfRule type="expression" dxfId="114" priority="269" stopIfTrue="1">
      <formula>$AI$8=TRUE</formula>
    </cfRule>
    <cfRule type="expression" dxfId="113" priority="270" stopIfTrue="1">
      <formula>$AH$8=TRUE</formula>
    </cfRule>
  </conditionalFormatting>
  <conditionalFormatting sqref="P19 S19">
    <cfRule type="expression" dxfId="112" priority="70" stopIfTrue="1">
      <formula>$AI$19=TRUE</formula>
    </cfRule>
    <cfRule type="expression" dxfId="111" priority="71" stopIfTrue="1">
      <formula>$AH$19=TRUE</formula>
    </cfRule>
  </conditionalFormatting>
  <conditionalFormatting sqref="P20 W20">
    <cfRule type="containsBlanks" dxfId="110" priority="69" stopIfTrue="1">
      <formula>LEN(TRIM(P20))=0</formula>
    </cfRule>
  </conditionalFormatting>
  <conditionalFormatting sqref="P24">
    <cfRule type="containsBlanks" dxfId="109" priority="139" stopIfTrue="1">
      <formula>LEN(TRIM(P24))=0</formula>
    </cfRule>
  </conditionalFormatting>
  <conditionalFormatting sqref="P27 X27">
    <cfRule type="notContainsBlanks" dxfId="108" priority="48" stopIfTrue="1">
      <formula>LEN(TRIM(P27))&gt;0</formula>
    </cfRule>
    <cfRule type="expression" dxfId="107" priority="49" stopIfTrue="1">
      <formula>$AH$27=TRUE</formula>
    </cfRule>
  </conditionalFormatting>
  <conditionalFormatting sqref="P55 R56">
    <cfRule type="notContainsBlanks" dxfId="106" priority="175" stopIfTrue="1">
      <formula>LEN(TRIM(P55))&gt;0</formula>
    </cfRule>
    <cfRule type="expression" dxfId="105" priority="176" stopIfTrue="1">
      <formula>$AH$55=TRUE</formula>
    </cfRule>
  </conditionalFormatting>
  <conditionalFormatting sqref="P12:Q12">
    <cfRule type="notContainsBlanks" dxfId="104" priority="471" stopIfTrue="1">
      <formula>LEN(TRIM(P12))&gt;0</formula>
    </cfRule>
    <cfRule type="expression" dxfId="103" priority="524" stopIfTrue="1">
      <formula>$AJ$7=TRUE</formula>
    </cfRule>
  </conditionalFormatting>
  <conditionalFormatting sqref="P13:AF13">
    <cfRule type="notContainsBlanks" dxfId="102" priority="525" stopIfTrue="1">
      <formula>LEN(TRIM(P13))&gt;0</formula>
    </cfRule>
    <cfRule type="expression" dxfId="101" priority="526" stopIfTrue="1">
      <formula>$AJ$7=TRUE</formula>
    </cfRule>
    <cfRule type="expression" dxfId="100" priority="527" stopIfTrue="1">
      <formula>$AI$7=TRUE</formula>
    </cfRule>
  </conditionalFormatting>
  <conditionalFormatting sqref="P17:AF17">
    <cfRule type="notContainsBlanks" dxfId="99" priority="254" stopIfTrue="1">
      <formula>LEN(TRIM(P17))&gt;0</formula>
    </cfRule>
  </conditionalFormatting>
  <conditionalFormatting sqref="Q9:AF9">
    <cfRule type="notContainsBlanks" dxfId="98" priority="263" stopIfTrue="1">
      <formula>LEN(TRIM(Q9))&gt;0</formula>
    </cfRule>
    <cfRule type="expression" dxfId="97" priority="271" stopIfTrue="1">
      <formula>$AH$9=TRUE</formula>
    </cfRule>
  </conditionalFormatting>
  <conditionalFormatting sqref="R10 M10:M11 U11 P12:Q12">
    <cfRule type="expression" dxfId="96" priority="523" stopIfTrue="1">
      <formula>$AI$7=TRUE</formula>
    </cfRule>
  </conditionalFormatting>
  <conditionalFormatting sqref="R10 M10:M11 U11">
    <cfRule type="expression" dxfId="95" priority="140" stopIfTrue="1">
      <formula>$AI$11=TRUE</formula>
    </cfRule>
    <cfRule type="expression" dxfId="94" priority="141" stopIfTrue="1">
      <formula>$AH$11=TRUE</formula>
    </cfRule>
    <cfRule type="expression" dxfId="93" priority="142" stopIfTrue="1">
      <formula>$AI$10=TRUE</formula>
    </cfRule>
    <cfRule type="expression" dxfId="92" priority="148" stopIfTrue="1">
      <formula>$AH$10=TRUE</formula>
    </cfRule>
    <cfRule type="expression" dxfId="91" priority="504" stopIfTrue="1">
      <formula>$AH$7=TRUE</formula>
    </cfRule>
  </conditionalFormatting>
  <conditionalFormatting sqref="R14 V14 AA14 P15 S15">
    <cfRule type="expression" dxfId="90" priority="258" stopIfTrue="1">
      <formula>$AI$15=TRUE</formula>
    </cfRule>
    <cfRule type="expression" dxfId="89" priority="259" stopIfTrue="1">
      <formula>$AH$15=TRUE</formula>
    </cfRule>
    <cfRule type="expression" dxfId="88" priority="260" stopIfTrue="1">
      <formula>$AJ$14=TRUE</formula>
    </cfRule>
    <cfRule type="expression" dxfId="87" priority="261" stopIfTrue="1">
      <formula>$AI$14=TRUE</formula>
    </cfRule>
    <cfRule type="expression" dxfId="86" priority="262" stopIfTrue="1">
      <formula>$AH$14=TRUE</formula>
    </cfRule>
  </conditionalFormatting>
  <conditionalFormatting sqref="R21 U21">
    <cfRule type="notContainsBlanks" dxfId="85" priority="65" stopIfTrue="1">
      <formula>LEN(TRIM(R21))&gt;0</formula>
    </cfRule>
    <cfRule type="expression" dxfId="84" priority="66" stopIfTrue="1">
      <formula>$AH$21=TRUE</formula>
    </cfRule>
  </conditionalFormatting>
  <conditionalFormatting sqref="R32">
    <cfRule type="expression" dxfId="83" priority="39">
      <formula>$AJ$30=TRUE</formula>
    </cfRule>
  </conditionalFormatting>
  <conditionalFormatting sqref="R42 T42">
    <cfRule type="expression" dxfId="82" priority="223" stopIfTrue="1">
      <formula>$AI$42=TRUE</formula>
    </cfRule>
    <cfRule type="expression" dxfId="81" priority="253" stopIfTrue="1">
      <formula>$AH$42=TRUE</formula>
    </cfRule>
  </conditionalFormatting>
  <conditionalFormatting sqref="R44 T44">
    <cfRule type="expression" dxfId="80" priority="219" stopIfTrue="1">
      <formula>$AI$44=TRUE</formula>
    </cfRule>
    <cfRule type="expression" dxfId="79" priority="222" stopIfTrue="1">
      <formula>$AH$44=TRUE</formula>
    </cfRule>
  </conditionalFormatting>
  <conditionalFormatting sqref="R46">
    <cfRule type="expression" dxfId="78" priority="217" stopIfTrue="1">
      <formula>$AI$46=TRUE</formula>
    </cfRule>
    <cfRule type="expression" dxfId="77" priority="218" stopIfTrue="1">
      <formula>$AH$46=TRUE</formula>
    </cfRule>
  </conditionalFormatting>
  <conditionalFormatting sqref="R48 T48">
    <cfRule type="expression" dxfId="76" priority="215" stopIfTrue="1">
      <formula>$AI$48=TRUE</formula>
    </cfRule>
    <cfRule type="expression" dxfId="75" priority="216" stopIfTrue="1">
      <formula>$AH$48=TRUE</formula>
    </cfRule>
  </conditionalFormatting>
  <conditionalFormatting sqref="R50 T50">
    <cfRule type="expression" dxfId="74" priority="213" stopIfTrue="1">
      <formula>$AI$50=TRUE</formula>
    </cfRule>
    <cfRule type="expression" dxfId="73" priority="214" stopIfTrue="1">
      <formula>$AH$50=TRUE</formula>
    </cfRule>
  </conditionalFormatting>
  <conditionalFormatting sqref="R52 T52">
    <cfRule type="expression" dxfId="72" priority="211" stopIfTrue="1">
      <formula>$AI$52=TRUE</formula>
    </cfRule>
    <cfRule type="expression" dxfId="71" priority="212" stopIfTrue="1">
      <formula>$AH$52=TRUE</formula>
    </cfRule>
  </conditionalFormatting>
  <conditionalFormatting sqref="S22">
    <cfRule type="containsBlanks" dxfId="70" priority="64" stopIfTrue="1">
      <formula>LEN(TRIM(S22))=0</formula>
    </cfRule>
  </conditionalFormatting>
  <conditionalFormatting sqref="S31 R32">
    <cfRule type="notContainsBlanks" dxfId="69" priority="38">
      <formula>LEN(TRIM(R31))&gt;0</formula>
    </cfRule>
  </conditionalFormatting>
  <conditionalFormatting sqref="S31">
    <cfRule type="expression" dxfId="68" priority="40">
      <formula>$AI$30=TRUE</formula>
    </cfRule>
  </conditionalFormatting>
  <conditionalFormatting sqref="S33 U33">
    <cfRule type="expression" dxfId="67" priority="54" stopIfTrue="1">
      <formula>$AI$33=TRUE</formula>
    </cfRule>
    <cfRule type="expression" dxfId="66" priority="55" stopIfTrue="1">
      <formula>$AH$33=TRUE</formula>
    </cfRule>
    <cfRule type="expression" dxfId="65" priority="56" stopIfTrue="1">
      <formula>$AH$29=TRUE</formula>
    </cfRule>
  </conditionalFormatting>
  <conditionalFormatting sqref="S63">
    <cfRule type="notContainsBlanks" dxfId="64" priority="7" stopIfTrue="1">
      <formula>LEN(TRIM(S63))&gt;0</formula>
    </cfRule>
    <cfRule type="expression" dxfId="63" priority="10" stopIfTrue="1">
      <formula>$AH$63=TRUE</formula>
    </cfRule>
  </conditionalFormatting>
  <conditionalFormatting sqref="S65">
    <cfRule type="notContainsBlanks" dxfId="62" priority="6" stopIfTrue="1">
      <formula>LEN(TRIM(S65))&gt;0</formula>
    </cfRule>
    <cfRule type="expression" dxfId="61" priority="9" stopIfTrue="1">
      <formula>$AH$65=TRUE</formula>
    </cfRule>
  </conditionalFormatting>
  <conditionalFormatting sqref="S67">
    <cfRule type="notContainsBlanks" dxfId="60" priority="5" stopIfTrue="1">
      <formula>LEN(TRIM(S67))&gt;0</formula>
    </cfRule>
    <cfRule type="expression" dxfId="59" priority="8" stopIfTrue="1">
      <formula>$AH$67=TRUE</formula>
    </cfRule>
  </conditionalFormatting>
  <conditionalFormatting sqref="T46 AH46">
    <cfRule type="expression" dxfId="58" priority="220" stopIfTrue="1">
      <formula>$AI$46=TRUE</formula>
    </cfRule>
    <cfRule type="expression" dxfId="57" priority="221" stopIfTrue="1">
      <formula>$AH$46=TRUE</formula>
    </cfRule>
  </conditionalFormatting>
  <conditionalFormatting sqref="U16:V16 T57:U58 X59:Y60">
    <cfRule type="notContainsBlanks" dxfId="56" priority="255" stopIfTrue="1">
      <formula>LEN(TRIM(T16))&gt;0</formula>
    </cfRule>
  </conditionalFormatting>
  <conditionalFormatting sqref="W15:AF15">
    <cfRule type="notContainsBlanks" dxfId="55" priority="256" stopIfTrue="1">
      <formula>LEN(TRIM(W15))&gt;0</formula>
    </cfRule>
    <cfRule type="expression" dxfId="54" priority="257" stopIfTrue="1">
      <formula>$AI$15=TRUE</formula>
    </cfRule>
  </conditionalFormatting>
  <conditionalFormatting sqref="X19">
    <cfRule type="notContainsBlanks" dxfId="53" priority="60" stopIfTrue="1">
      <formula>LEN(TRIM(X19))&gt;0</formula>
    </cfRule>
    <cfRule type="expression" dxfId="52" priority="61" stopIfTrue="1">
      <formula>$AI$19=TRUE</formula>
    </cfRule>
  </conditionalFormatting>
  <conditionalFormatting sqref="X21">
    <cfRule type="notContainsBlanks" dxfId="51" priority="57" stopIfTrue="1">
      <formula>LEN(TRIM(X21))&gt;0</formula>
    </cfRule>
    <cfRule type="expression" dxfId="50" priority="58" stopIfTrue="1">
      <formula>$AH$23=TRUE</formula>
    </cfRule>
    <cfRule type="expression" dxfId="49" priority="59" stopIfTrue="1">
      <formula>$AH$21=TRUE</formula>
    </cfRule>
  </conditionalFormatting>
  <conditionalFormatting sqref="X35">
    <cfRule type="notContainsBlanks" dxfId="48" priority="44" stopIfTrue="1">
      <formula>LEN(TRIM(X35))&gt;0</formula>
    </cfRule>
    <cfRule type="expression" dxfId="47" priority="45" stopIfTrue="1">
      <formula>$AH$35=TRUE</formula>
    </cfRule>
  </conditionalFormatting>
  <conditionalFormatting sqref="X42:X43">
    <cfRule type="expression" dxfId="46" priority="206" stopIfTrue="1">
      <formula>$AI$43=TRUE</formula>
    </cfRule>
    <cfRule type="expression" dxfId="45" priority="207" stopIfTrue="1">
      <formula>$AH$43=TRUE</formula>
    </cfRule>
    <cfRule type="expression" dxfId="44" priority="208" stopIfTrue="1">
      <formula>$AH$42=TRUE</formula>
    </cfRule>
  </conditionalFormatting>
  <conditionalFormatting sqref="X42:X53">
    <cfRule type="expression" dxfId="43" priority="474" stopIfTrue="1">
      <formula>$AI$7=TRUE</formula>
    </cfRule>
    <cfRule type="expression" dxfId="42" priority="507" stopIfTrue="1">
      <formula>$AH$7=TRUE</formula>
    </cfRule>
  </conditionalFormatting>
  <conditionalFormatting sqref="X44:X45">
    <cfRule type="expression" dxfId="41" priority="201" stopIfTrue="1">
      <formula>$AI$45=TRUE</formula>
    </cfRule>
    <cfRule type="expression" dxfId="40" priority="202" stopIfTrue="1">
      <formula>$AH$45=TRUE</formula>
    </cfRule>
    <cfRule type="expression" dxfId="39" priority="205" stopIfTrue="1">
      <formula>$AH$44=TRUE</formula>
    </cfRule>
  </conditionalFormatting>
  <conditionalFormatting sqref="X46:X47">
    <cfRule type="expression" dxfId="38" priority="196" stopIfTrue="1">
      <formula>$AI$47=TRUE</formula>
    </cfRule>
    <cfRule type="expression" dxfId="37" priority="197" stopIfTrue="1">
      <formula>$AH$47=TRUE</formula>
    </cfRule>
    <cfRule type="expression" dxfId="36" priority="200" stopIfTrue="1">
      <formula>$AH$46=TRUE</formula>
    </cfRule>
  </conditionalFormatting>
  <conditionalFormatting sqref="X48:X49">
    <cfRule type="expression" dxfId="35" priority="191" stopIfTrue="1">
      <formula>$AI$49=TRUE</formula>
    </cfRule>
    <cfRule type="expression" dxfId="34" priority="192" stopIfTrue="1">
      <formula>$AH$49=TRUE</formula>
    </cfRule>
    <cfRule type="expression" dxfId="33" priority="195" stopIfTrue="1">
      <formula>$AH$48=TRUE</formula>
    </cfRule>
  </conditionalFormatting>
  <conditionalFormatting sqref="X50:X51">
    <cfRule type="expression" dxfId="32" priority="186" stopIfTrue="1">
      <formula>$AI$51=TRUE</formula>
    </cfRule>
    <cfRule type="expression" dxfId="31" priority="187" stopIfTrue="1">
      <formula>$AH$51=TRUE</formula>
    </cfRule>
    <cfRule type="expression" dxfId="30" priority="190" stopIfTrue="1">
      <formula>$AH$50=TRUE</formula>
    </cfRule>
  </conditionalFormatting>
  <conditionalFormatting sqref="X52:X53">
    <cfRule type="expression" dxfId="29" priority="181" stopIfTrue="1">
      <formula>$AI$53=TRUE</formula>
    </cfRule>
    <cfRule type="expression" dxfId="28" priority="182" stopIfTrue="1">
      <formula>$AH$53=TRUE</formula>
    </cfRule>
    <cfRule type="expression" dxfId="27" priority="185" stopIfTrue="1">
      <formula>$AH$52=TRUE</formula>
    </cfRule>
  </conditionalFormatting>
  <conditionalFormatting sqref="X63 AA63 AD63 Y64 AB64 AE64">
    <cfRule type="expression" dxfId="26" priority="16" stopIfTrue="1">
      <formula>$AM$64=TRUE</formula>
    </cfRule>
    <cfRule type="expression" dxfId="25" priority="28" stopIfTrue="1">
      <formula>$AL$64=TRUE</formula>
    </cfRule>
    <cfRule type="expression" dxfId="24" priority="29" stopIfTrue="1">
      <formula>$AK$64=TRUE</formula>
    </cfRule>
    <cfRule type="expression" dxfId="23" priority="30" stopIfTrue="1">
      <formula>$AJ$64=TRUE</formula>
    </cfRule>
    <cfRule type="expression" dxfId="22" priority="31" stopIfTrue="1">
      <formula>$AI$64=TRUE</formula>
    </cfRule>
    <cfRule type="expression" dxfId="21" priority="32" stopIfTrue="1">
      <formula>$AH$64=TRUE</formula>
    </cfRule>
    <cfRule type="expression" dxfId="20" priority="36" stopIfTrue="1">
      <formula>$AH$63=TRUE</formula>
    </cfRule>
  </conditionalFormatting>
  <conditionalFormatting sqref="X63">
    <cfRule type="notContainsBlanks" dxfId="19" priority="17" stopIfTrue="1">
      <formula>LEN(TRIM(X63))&gt;0</formula>
    </cfRule>
  </conditionalFormatting>
  <conditionalFormatting sqref="X65 AA65 AD65 Y66 AB66 AE66">
    <cfRule type="expression" dxfId="18" priority="15" stopIfTrue="1">
      <formula>$AM$66=TRUE</formula>
    </cfRule>
    <cfRule type="expression" dxfId="17" priority="23" stopIfTrue="1">
      <formula>$AL$66=TRUE</formula>
    </cfRule>
    <cfRule type="expression" dxfId="16" priority="24" stopIfTrue="1">
      <formula>$AK$66=TRUE</formula>
    </cfRule>
    <cfRule type="expression" dxfId="15" priority="25" stopIfTrue="1">
      <formula>$AJ$66=TRUE</formula>
    </cfRule>
    <cfRule type="expression" dxfId="14" priority="26" stopIfTrue="1">
      <formula>$AI$66=TRUE</formula>
    </cfRule>
    <cfRule type="expression" dxfId="13" priority="27" stopIfTrue="1">
      <formula>$AH$66=TRUE</formula>
    </cfRule>
    <cfRule type="expression" dxfId="12" priority="35" stopIfTrue="1">
      <formula>$AH$65=TRUE</formula>
    </cfRule>
  </conditionalFormatting>
  <conditionalFormatting sqref="X67 AA67 AD67 Y68 AB68 AE68">
    <cfRule type="expression" dxfId="11" priority="14" stopIfTrue="1">
      <formula>$AM$68=TRUE</formula>
    </cfRule>
    <cfRule type="expression" dxfId="10" priority="18" stopIfTrue="1">
      <formula>$AL$68=TRUE</formula>
    </cfRule>
    <cfRule type="expression" dxfId="9" priority="19" stopIfTrue="1">
      <formula>$AK$68=TRUE</formula>
    </cfRule>
    <cfRule type="expression" dxfId="8" priority="20" stopIfTrue="1">
      <formula>$AJ$68=TRUE</formula>
    </cfRule>
    <cfRule type="expression" dxfId="7" priority="21" stopIfTrue="1">
      <formula>$AI$68=TRUE</formula>
    </cfRule>
    <cfRule type="expression" dxfId="6" priority="22" stopIfTrue="1">
      <formula>$AH$68=TRUE</formula>
    </cfRule>
    <cfRule type="expression" dxfId="5" priority="33" stopIfTrue="1">
      <formula>$AH$67=TRUE</formula>
    </cfRule>
  </conditionalFormatting>
  <conditionalFormatting sqref="X5:AF5">
    <cfRule type="notContainsBlanks" dxfId="4" priority="272" stopIfTrue="1">
      <formula>LEN(TRIM(X5))&gt;0</formula>
    </cfRule>
    <cfRule type="expression" dxfId="3" priority="565" stopIfTrue="1">
      <formula>$AI$5=TRUE</formula>
    </cfRule>
  </conditionalFormatting>
  <conditionalFormatting sqref="AB30 X30:X31">
    <cfRule type="expression" dxfId="2" priority="42">
      <formula>COUNTIF($AH$31:$AJ$31,TRUE)=0</formula>
    </cfRule>
  </conditionalFormatting>
  <conditionalFormatting sqref="AB33 X33:X34">
    <cfRule type="expression" dxfId="1" priority="41">
      <formula>COUNTIF($AH$32:$AJ$32,TRUE)=0</formula>
    </cfRule>
  </conditionalFormatting>
  <dataValidations count="12">
    <dataValidation allowBlank="1" showInputMessage="1" errorTitle="禁止" error="半角コンマが使用されています。" sqref="E70:AG73 X5:AF5 Q9:AF9 W15:AF15 P17:AF17 U21 O25:O26 W20 P24 P20 R21 E53 L53" xr:uid="{E4D85ACE-63EC-44E1-973D-74CFEFD77513}"/>
    <dataValidation allowBlank="1" showInputMessage="1" errorTitle="禁止" error="半角コンマが使用されています。" promptTitle="記入例" prompt="石綿以外の有害物質の有無や、埋蔵文化財調査等、特記事項があれば入力してください。" sqref="M38 X38" xr:uid="{5B7D6DC0-81E7-4161-B248-726D1AF07F01}"/>
    <dataValidation allowBlank="1" showInputMessage="1" errorTitle="禁止" error="半角コンマが使用されています。" promptTitle="記入例" prompt="「適正処理対策の実施予定」など。" sqref="X27" xr:uid="{A45676A7-917D-471E-A928-E3BA82414F37}"/>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73864060-695A-4175-91B7-78548607BAE8}"/>
    <dataValidation allowBlank="1" showInputMessage="1" errorTitle="禁止" error="半角コンマが使用されています。" promptTitle="記入例" prompt="「隣地使用の承諾済み」「道路使用許可済」など。_x000a_※作業場所が「不十分」の場合、必ず入力してください。" sqref="X19" xr:uid="{5D224C82-9D12-4C22-BD47-CD3DEF60522A}"/>
    <dataValidation allowBlank="1" showInputMessage="1" errorTitle="禁止" error="半角コンマが使用されています。" promptTitle="その他" prompt="「住宅密集地」「周辺畑地」など該当する場合は入力してください。" sqref="P13:AF13" xr:uid="{21C7F0B7-2F3F-43F6-AF72-81E80DF1E84A}"/>
    <dataValidation allowBlank="1" showInputMessage="1" showErrorMessage="1" promptTitle="築年数" prompt="分からない場合は「不明」と入力してください。" sqref="P12:Q12" xr:uid="{D86CD525-6E21-40AB-A7BA-FAF2EF5CC3AC}"/>
    <dataValidation type="decimal" imeMode="halfAlpha" operator="greaterThanOrEqual" allowBlank="1" showInputMessage="1" showErrorMessage="1" sqref="S22 U16:V16 S65:T68 S63 T57:U58 X59:Y60 X63 Y64 X65 Y66 Y68 X67" xr:uid="{4F0AFF6D-0EF9-4F47-B6FC-E21F67E9D266}">
      <formula1>0</formula1>
    </dataValidation>
    <dataValidation allowBlank="1" errorTitle="禁止" error="半角コンマが使用されています。" sqref="P27" xr:uid="{5B5BF59C-5974-4D21-AD40-6678D074F513}"/>
    <dataValidation allowBlank="1" showInputMessage="1" errorTitle="禁止" error="半角コンマが使用されています。" promptTitle="記入例" prompt="「フロン回収予定」など。" sqref="X35" xr:uid="{ED83F320-17B8-44F6-8F05-A7E673714B6C}"/>
    <dataValidation allowBlank="1" showInputMessage="1" errorTitle="禁止" error="半角コンマが使用されています。" promptTitle="記入例" prompt="「①、②の工程があるため」など。" sqref="R56" xr:uid="{D95514B4-9F35-4B6D-A272-8D0A1491F31E}"/>
    <dataValidation allowBlank="1" showInputMessage="1" errorTitle="禁止" error="半角コンマが使用されています。" promptTitle="記入例" prompt="「➄→④→③→②→①」など。" sqref="P55" xr:uid="{52C0B41F-DED7-4C42-9E7D-BBFCB87F6C30}"/>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9525</xdr:colOff>
                    <xdr:row>3</xdr:row>
                    <xdr:rowOff>171450</xdr:rowOff>
                  </from>
                  <to>
                    <xdr:col>13</xdr:col>
                    <xdr:colOff>0</xdr:colOff>
                    <xdr:row>5</xdr:row>
                    <xdr:rowOff>57150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19</xdr:col>
                    <xdr:colOff>19050</xdr:colOff>
                    <xdr:row>3</xdr:row>
                    <xdr:rowOff>171450</xdr:rowOff>
                  </from>
                  <to>
                    <xdr:col>20</xdr:col>
                    <xdr:colOff>9525</xdr:colOff>
                    <xdr:row>5</xdr:row>
                    <xdr:rowOff>57150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26</xdr:col>
                    <xdr:colOff>0</xdr:colOff>
                    <xdr:row>12</xdr:row>
                    <xdr:rowOff>142875</xdr:rowOff>
                  </from>
                  <to>
                    <xdr:col>26</xdr:col>
                    <xdr:colOff>219075</xdr:colOff>
                    <xdr:row>14</xdr:row>
                    <xdr:rowOff>38100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15</xdr:col>
                    <xdr:colOff>9525</xdr:colOff>
                    <xdr:row>13</xdr:row>
                    <xdr:rowOff>142875</xdr:rowOff>
                  </from>
                  <to>
                    <xdr:col>16</xdr:col>
                    <xdr:colOff>0</xdr:colOff>
                    <xdr:row>15</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18</xdr:col>
                    <xdr:colOff>9525</xdr:colOff>
                    <xdr:row>13</xdr:row>
                    <xdr:rowOff>142875</xdr:rowOff>
                  </from>
                  <to>
                    <xdr:col>19</xdr:col>
                    <xdr:colOff>0</xdr:colOff>
                    <xdr:row>15</xdr:row>
                    <xdr:rowOff>38100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19</xdr:col>
                    <xdr:colOff>19050</xdr:colOff>
                    <xdr:row>50</xdr:row>
                    <xdr:rowOff>142875</xdr:rowOff>
                  </from>
                  <to>
                    <xdr:col>20</xdr:col>
                    <xdr:colOff>9525</xdr:colOff>
                    <xdr:row>52</xdr:row>
                    <xdr:rowOff>38100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7909" r:id="rId12" name="Check Box 21">
              <controlPr defaultSize="0" autoFill="0" autoLine="0" autoPict="0">
                <anchor moveWithCells="1">
                  <from>
                    <xdr:col>17</xdr:col>
                    <xdr:colOff>9525</xdr:colOff>
                    <xdr:row>40</xdr:row>
                    <xdr:rowOff>142875</xdr:rowOff>
                  </from>
                  <to>
                    <xdr:col>18</xdr:col>
                    <xdr:colOff>0</xdr:colOff>
                    <xdr:row>42</xdr:row>
                    <xdr:rowOff>38100</xdr:rowOff>
                  </to>
                </anchor>
              </controlPr>
            </control>
          </mc:Choice>
        </mc:AlternateContent>
        <mc:AlternateContent xmlns:mc="http://schemas.openxmlformats.org/markup-compatibility/2006">
          <mc:Choice Requires="x14">
            <control shapeId="37910" r:id="rId13" name="Check Box 22">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7911" r:id="rId14" name="Check Box 23">
              <controlPr defaultSize="0" autoFill="0" autoLine="0" autoPict="0">
                <anchor moveWithCells="1">
                  <from>
                    <xdr:col>19</xdr:col>
                    <xdr:colOff>19050</xdr:colOff>
                    <xdr:row>40</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7912" r:id="rId15" name="Check Box 24">
              <controlPr defaultSize="0" autoFill="0" autoLine="0" autoPict="0">
                <anchor moveWithCells="1">
                  <from>
                    <xdr:col>17</xdr:col>
                    <xdr:colOff>9525</xdr:colOff>
                    <xdr:row>42</xdr:row>
                    <xdr:rowOff>142875</xdr:rowOff>
                  </from>
                  <to>
                    <xdr:col>18</xdr:col>
                    <xdr:colOff>0</xdr:colOff>
                    <xdr:row>44</xdr:row>
                    <xdr:rowOff>38100</xdr:rowOff>
                  </to>
                </anchor>
              </controlPr>
            </control>
          </mc:Choice>
        </mc:AlternateContent>
        <mc:AlternateContent xmlns:mc="http://schemas.openxmlformats.org/markup-compatibility/2006">
          <mc:Choice Requires="x14">
            <control shapeId="37913" r:id="rId16" name="Check Box 25">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7915" r:id="rId18" name="Check Box 27">
              <controlPr defaultSize="0" autoFill="0" autoLine="0" autoPict="0">
                <anchor moveWithCells="1">
                  <from>
                    <xdr:col>17</xdr:col>
                    <xdr:colOff>9525</xdr:colOff>
                    <xdr:row>44</xdr:row>
                    <xdr:rowOff>142875</xdr:rowOff>
                  </from>
                  <to>
                    <xdr:col>18</xdr:col>
                    <xdr:colOff>0</xdr:colOff>
                    <xdr:row>46</xdr:row>
                    <xdr:rowOff>38100</xdr:rowOff>
                  </to>
                </anchor>
              </controlPr>
            </control>
          </mc:Choice>
        </mc:AlternateContent>
        <mc:AlternateContent xmlns:mc="http://schemas.openxmlformats.org/markup-compatibility/2006">
          <mc:Choice Requires="x14">
            <control shapeId="37916" r:id="rId19" name="Check Box 28">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7917" r:id="rId20" name="Check Box 2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7918" r:id="rId21" name="Check Box 3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7919" r:id="rId22" name="Check Box 3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7920" r:id="rId23" name="Check Box 32">
              <controlPr defaultSize="0" autoFill="0" autoLine="0" autoPict="0">
                <anchor moveWithCells="1">
                  <from>
                    <xdr:col>23</xdr:col>
                    <xdr:colOff>9525</xdr:colOff>
                    <xdr:row>45</xdr:row>
                    <xdr:rowOff>133350</xdr:rowOff>
                  </from>
                  <to>
                    <xdr:col>24</xdr:col>
                    <xdr:colOff>0</xdr:colOff>
                    <xdr:row>47</xdr:row>
                    <xdr:rowOff>28575</xdr:rowOff>
                  </to>
                </anchor>
              </controlPr>
            </control>
          </mc:Choice>
        </mc:AlternateContent>
        <mc:AlternateContent xmlns:mc="http://schemas.openxmlformats.org/markup-compatibility/2006">
          <mc:Choice Requires="x14">
            <control shapeId="37921" r:id="rId24" name="Check Box 33">
              <controlPr defaultSize="0" autoFill="0" autoLine="0" autoPict="0">
                <anchor moveWithCells="1">
                  <from>
                    <xdr:col>23</xdr:col>
                    <xdr:colOff>9525</xdr:colOff>
                    <xdr:row>44</xdr:row>
                    <xdr:rowOff>142875</xdr:rowOff>
                  </from>
                  <to>
                    <xdr:col>24</xdr:col>
                    <xdr:colOff>0</xdr:colOff>
                    <xdr:row>46</xdr:row>
                    <xdr:rowOff>38100</xdr:rowOff>
                  </to>
                </anchor>
              </controlPr>
            </control>
          </mc:Choice>
        </mc:AlternateContent>
        <mc:AlternateContent xmlns:mc="http://schemas.openxmlformats.org/markup-compatibility/2006">
          <mc:Choice Requires="x14">
            <control shapeId="37922" r:id="rId25" name="Check Box 34">
              <controlPr defaultSize="0" autoFill="0" autoLine="0" autoPict="0">
                <anchor moveWithCells="1">
                  <from>
                    <xdr:col>23</xdr:col>
                    <xdr:colOff>9525</xdr:colOff>
                    <xdr:row>43</xdr:row>
                    <xdr:rowOff>133350</xdr:rowOff>
                  </from>
                  <to>
                    <xdr:col>24</xdr:col>
                    <xdr:colOff>0</xdr:colOff>
                    <xdr:row>45</xdr:row>
                    <xdr:rowOff>28575</xdr:rowOff>
                  </to>
                </anchor>
              </controlPr>
            </control>
          </mc:Choice>
        </mc:AlternateContent>
        <mc:AlternateContent xmlns:mc="http://schemas.openxmlformats.org/markup-compatibility/2006">
          <mc:Choice Requires="x14">
            <control shapeId="37923" r:id="rId26" name="Check Box 35">
              <controlPr defaultSize="0" autoFill="0" autoLine="0" autoPict="0">
                <anchor moveWithCells="1">
                  <from>
                    <xdr:col>23</xdr:col>
                    <xdr:colOff>9525</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37924" r:id="rId27" name="Check Box 36">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7925" r:id="rId28" name="Check Box 37">
              <controlPr defaultSize="0" autoFill="0" autoLine="0" autoPict="0">
                <anchor moveWithCells="1">
                  <from>
                    <xdr:col>17</xdr:col>
                    <xdr:colOff>9525</xdr:colOff>
                    <xdr:row>46</xdr:row>
                    <xdr:rowOff>142875</xdr:rowOff>
                  </from>
                  <to>
                    <xdr:col>18</xdr:col>
                    <xdr:colOff>0</xdr:colOff>
                    <xdr:row>48</xdr:row>
                    <xdr:rowOff>38100</xdr:rowOff>
                  </to>
                </anchor>
              </controlPr>
            </control>
          </mc:Choice>
        </mc:AlternateContent>
        <mc:AlternateContent xmlns:mc="http://schemas.openxmlformats.org/markup-compatibility/2006">
          <mc:Choice Requires="x14">
            <control shapeId="37926" r:id="rId29" name="Check Box 38">
              <controlPr defaultSize="0" autoFill="0" autoLine="0" autoPict="0">
                <anchor moveWithCells="1">
                  <from>
                    <xdr:col>17</xdr:col>
                    <xdr:colOff>9525</xdr:colOff>
                    <xdr:row>48</xdr:row>
                    <xdr:rowOff>142875</xdr:rowOff>
                  </from>
                  <to>
                    <xdr:col>18</xdr:col>
                    <xdr:colOff>0</xdr:colOff>
                    <xdr:row>50</xdr:row>
                    <xdr:rowOff>38100</xdr:rowOff>
                  </to>
                </anchor>
              </controlPr>
            </control>
          </mc:Choice>
        </mc:AlternateContent>
        <mc:AlternateContent xmlns:mc="http://schemas.openxmlformats.org/markup-compatibility/2006">
          <mc:Choice Requires="x14">
            <control shapeId="37927" r:id="rId30" name="Check Box 39">
              <controlPr defaultSize="0" autoFill="0" autoLine="0" autoPict="0">
                <anchor moveWithCells="1">
                  <from>
                    <xdr:col>19</xdr:col>
                    <xdr:colOff>19050</xdr:colOff>
                    <xdr:row>48</xdr:row>
                    <xdr:rowOff>142875</xdr:rowOff>
                  </from>
                  <to>
                    <xdr:col>20</xdr:col>
                    <xdr:colOff>9525</xdr:colOff>
                    <xdr:row>50</xdr:row>
                    <xdr:rowOff>38100</xdr:rowOff>
                  </to>
                </anchor>
              </controlPr>
            </control>
          </mc:Choice>
        </mc:AlternateContent>
        <mc:AlternateContent xmlns:mc="http://schemas.openxmlformats.org/markup-compatibility/2006">
          <mc:Choice Requires="x14">
            <control shapeId="37928" r:id="rId31" name="Check Box 40">
              <controlPr defaultSize="0" autoFill="0" autoLine="0" autoPict="0">
                <anchor moveWithCells="1">
                  <from>
                    <xdr:col>17</xdr:col>
                    <xdr:colOff>9525</xdr:colOff>
                    <xdr:row>50</xdr:row>
                    <xdr:rowOff>142875</xdr:rowOff>
                  </from>
                  <to>
                    <xdr:col>18</xdr:col>
                    <xdr:colOff>0</xdr:colOff>
                    <xdr:row>52</xdr:row>
                    <xdr:rowOff>38100</xdr:rowOff>
                  </to>
                </anchor>
              </controlPr>
            </control>
          </mc:Choice>
        </mc:AlternateContent>
        <mc:AlternateContent xmlns:mc="http://schemas.openxmlformats.org/markup-compatibility/2006">
          <mc:Choice Requires="x14">
            <control shapeId="37929" r:id="rId32" name="Check Box 41">
              <controlPr defaultSize="0" autoFill="0" autoLine="0" autoPict="0">
                <anchor moveWithCells="1">
                  <from>
                    <xdr:col>12</xdr:col>
                    <xdr:colOff>9525</xdr:colOff>
                    <xdr:row>53</xdr:row>
                    <xdr:rowOff>142875</xdr:rowOff>
                  </from>
                  <to>
                    <xdr:col>13</xdr:col>
                    <xdr:colOff>0</xdr:colOff>
                    <xdr:row>55</xdr:row>
                    <xdr:rowOff>38100</xdr:rowOff>
                  </to>
                </anchor>
              </controlPr>
            </control>
          </mc:Choice>
        </mc:AlternateContent>
        <mc:AlternateContent xmlns:mc="http://schemas.openxmlformats.org/markup-compatibility/2006">
          <mc:Choice Requires="x14">
            <control shapeId="37945" r:id="rId33" name="Check Box 57">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7946" r:id="rId34" name="Check Box 58">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7947" r:id="rId35" name="Check Box 59">
              <controlPr defaultSize="0" autoFill="0" autoLine="0" autoPict="0">
                <anchor moveWithCells="1">
                  <from>
                    <xdr:col>12</xdr:col>
                    <xdr:colOff>9525</xdr:colOff>
                    <xdr:row>6</xdr:row>
                    <xdr:rowOff>142875</xdr:rowOff>
                  </from>
                  <to>
                    <xdr:col>13</xdr:col>
                    <xdr:colOff>0</xdr:colOff>
                    <xdr:row>8</xdr:row>
                    <xdr:rowOff>38100</xdr:rowOff>
                  </to>
                </anchor>
              </controlPr>
            </control>
          </mc:Choice>
        </mc:AlternateContent>
        <mc:AlternateContent xmlns:mc="http://schemas.openxmlformats.org/markup-compatibility/2006">
          <mc:Choice Requires="x14">
            <control shapeId="37948" r:id="rId36" name="Check Box 60">
              <controlPr defaultSize="0" autoFill="0" autoLine="0" autoPict="0">
                <anchor moveWithCells="1">
                  <from>
                    <xdr:col>15</xdr:col>
                    <xdr:colOff>19050</xdr:colOff>
                    <xdr:row>6</xdr:row>
                    <xdr:rowOff>142875</xdr:rowOff>
                  </from>
                  <to>
                    <xdr:col>16</xdr:col>
                    <xdr:colOff>9525</xdr:colOff>
                    <xdr:row>8</xdr:row>
                    <xdr:rowOff>38100</xdr:rowOff>
                  </to>
                </anchor>
              </controlPr>
            </control>
          </mc:Choice>
        </mc:AlternateContent>
        <mc:AlternateContent xmlns:mc="http://schemas.openxmlformats.org/markup-compatibility/2006">
          <mc:Choice Requires="x14">
            <control shapeId="37949" r:id="rId37" name="Check Box 61">
              <controlPr defaultSize="0" autoFill="0" autoLine="0" autoPict="0">
                <anchor moveWithCells="1">
                  <from>
                    <xdr:col>18</xdr:col>
                    <xdr:colOff>19050</xdr:colOff>
                    <xdr:row>6</xdr:row>
                    <xdr:rowOff>142875</xdr:rowOff>
                  </from>
                  <to>
                    <xdr:col>19</xdr:col>
                    <xdr:colOff>9525</xdr:colOff>
                    <xdr:row>8</xdr:row>
                    <xdr:rowOff>38100</xdr:rowOff>
                  </to>
                </anchor>
              </controlPr>
            </control>
          </mc:Choice>
        </mc:AlternateContent>
        <mc:AlternateContent xmlns:mc="http://schemas.openxmlformats.org/markup-compatibility/2006">
          <mc:Choice Requires="x14">
            <control shapeId="37950" r:id="rId38" name="Check Box 62">
              <controlPr defaultSize="0" autoFill="0" autoLine="0" autoPict="0">
                <anchor moveWithCells="1">
                  <from>
                    <xdr:col>21</xdr:col>
                    <xdr:colOff>9525</xdr:colOff>
                    <xdr:row>6</xdr:row>
                    <xdr:rowOff>142875</xdr:rowOff>
                  </from>
                  <to>
                    <xdr:col>22</xdr:col>
                    <xdr:colOff>0</xdr:colOff>
                    <xdr:row>8</xdr:row>
                    <xdr:rowOff>38100</xdr:rowOff>
                  </to>
                </anchor>
              </controlPr>
            </control>
          </mc:Choice>
        </mc:AlternateContent>
        <mc:AlternateContent xmlns:mc="http://schemas.openxmlformats.org/markup-compatibility/2006">
          <mc:Choice Requires="x14">
            <control shapeId="37951" r:id="rId39" name="Check Box 63">
              <controlPr defaultSize="0" autoFill="0" autoLine="0" autoPict="0">
                <anchor moveWithCells="1">
                  <from>
                    <xdr:col>25</xdr:col>
                    <xdr:colOff>9525</xdr:colOff>
                    <xdr:row>6</xdr:row>
                    <xdr:rowOff>142875</xdr:rowOff>
                  </from>
                  <to>
                    <xdr:col>26</xdr:col>
                    <xdr:colOff>0</xdr:colOff>
                    <xdr:row>8</xdr:row>
                    <xdr:rowOff>38100</xdr:rowOff>
                  </to>
                </anchor>
              </controlPr>
            </control>
          </mc:Choice>
        </mc:AlternateContent>
        <mc:AlternateContent xmlns:mc="http://schemas.openxmlformats.org/markup-compatibility/2006">
          <mc:Choice Requires="x14">
            <control shapeId="37952" r:id="rId40" name="Check Box 64">
              <controlPr defaultSize="0" autoFill="0" autoLine="0" autoPict="0">
                <anchor moveWithCells="1">
                  <from>
                    <xdr:col>28</xdr:col>
                    <xdr:colOff>19050</xdr:colOff>
                    <xdr:row>6</xdr:row>
                    <xdr:rowOff>142875</xdr:rowOff>
                  </from>
                  <to>
                    <xdr:col>29</xdr:col>
                    <xdr:colOff>9525</xdr:colOff>
                    <xdr:row>8</xdr:row>
                    <xdr:rowOff>38100</xdr:rowOff>
                  </to>
                </anchor>
              </controlPr>
            </control>
          </mc:Choice>
        </mc:AlternateContent>
        <mc:AlternateContent xmlns:mc="http://schemas.openxmlformats.org/markup-compatibility/2006">
          <mc:Choice Requires="x14">
            <control shapeId="37953" r:id="rId41" name="Check Box 65">
              <controlPr defaultSize="0" autoFill="0" autoLine="0" autoPict="0">
                <anchor moveWithCells="1">
                  <from>
                    <xdr:col>12</xdr:col>
                    <xdr:colOff>9525</xdr:colOff>
                    <xdr:row>7</xdr:row>
                    <xdr:rowOff>133350</xdr:rowOff>
                  </from>
                  <to>
                    <xdr:col>13</xdr:col>
                    <xdr:colOff>0</xdr:colOff>
                    <xdr:row>9</xdr:row>
                    <xdr:rowOff>28575</xdr:rowOff>
                  </to>
                </anchor>
              </controlPr>
            </control>
          </mc:Choice>
        </mc:AlternateContent>
        <mc:AlternateContent xmlns:mc="http://schemas.openxmlformats.org/markup-compatibility/2006">
          <mc:Choice Requires="x14">
            <control shapeId="37954" r:id="rId42" name="Check Box 66">
              <controlPr defaultSize="0" autoFill="0" autoLine="0" autoPict="0">
                <anchor moveWithCells="1">
                  <from>
                    <xdr:col>23</xdr:col>
                    <xdr:colOff>9525</xdr:colOff>
                    <xdr:row>40</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7955" r:id="rId43" name="Check Box 67">
              <controlPr defaultSize="0" autoFill="0" autoLine="0" autoPict="0">
                <anchor moveWithCells="1">
                  <from>
                    <xdr:col>12</xdr:col>
                    <xdr:colOff>9525</xdr:colOff>
                    <xdr:row>52</xdr:row>
                    <xdr:rowOff>152400</xdr:rowOff>
                  </from>
                  <to>
                    <xdr:col>13</xdr:col>
                    <xdr:colOff>0</xdr:colOff>
                    <xdr:row>54</xdr:row>
                    <xdr:rowOff>47625</xdr:rowOff>
                  </to>
                </anchor>
              </controlPr>
            </control>
          </mc:Choice>
        </mc:AlternateContent>
        <mc:AlternateContent xmlns:mc="http://schemas.openxmlformats.org/markup-compatibility/2006">
          <mc:Choice Requires="x14">
            <control shapeId="37959" r:id="rId44" name="Check Box 71">
              <controlPr defaultSize="0" autoFill="0" autoLine="0" autoPict="0">
                <anchor moveWithCells="1">
                  <from>
                    <xdr:col>12</xdr:col>
                    <xdr:colOff>9525</xdr:colOff>
                    <xdr:row>8</xdr:row>
                    <xdr:rowOff>142875</xdr:rowOff>
                  </from>
                  <to>
                    <xdr:col>13</xdr:col>
                    <xdr:colOff>0</xdr:colOff>
                    <xdr:row>10</xdr:row>
                    <xdr:rowOff>38100</xdr:rowOff>
                  </to>
                </anchor>
              </controlPr>
            </control>
          </mc:Choice>
        </mc:AlternateContent>
        <mc:AlternateContent xmlns:mc="http://schemas.openxmlformats.org/markup-compatibility/2006">
          <mc:Choice Requires="x14">
            <control shapeId="37960" r:id="rId45" name="Check Box 72">
              <controlPr defaultSize="0" autoFill="0" autoLine="0" autoPict="0">
                <anchor moveWithCells="1">
                  <from>
                    <xdr:col>17</xdr:col>
                    <xdr:colOff>0</xdr:colOff>
                    <xdr:row>8</xdr:row>
                    <xdr:rowOff>142875</xdr:rowOff>
                  </from>
                  <to>
                    <xdr:col>17</xdr:col>
                    <xdr:colOff>219075</xdr:colOff>
                    <xdr:row>10</xdr:row>
                    <xdr:rowOff>38100</xdr:rowOff>
                  </to>
                </anchor>
              </controlPr>
            </control>
          </mc:Choice>
        </mc:AlternateContent>
        <mc:AlternateContent xmlns:mc="http://schemas.openxmlformats.org/markup-compatibility/2006">
          <mc:Choice Requires="x14">
            <control shapeId="37961" r:id="rId46" name="Check Box 7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7962" r:id="rId47" name="Check Box 74">
              <controlPr defaultSize="0" autoFill="0" autoLine="0" autoPict="0">
                <anchor moveWithCells="1">
                  <from>
                    <xdr:col>20</xdr:col>
                    <xdr:colOff>9525</xdr:colOff>
                    <xdr:row>9</xdr:row>
                    <xdr:rowOff>133350</xdr:rowOff>
                  </from>
                  <to>
                    <xdr:col>21</xdr:col>
                    <xdr:colOff>0</xdr:colOff>
                    <xdr:row>11</xdr:row>
                    <xdr:rowOff>28575</xdr:rowOff>
                  </to>
                </anchor>
              </controlPr>
            </control>
          </mc:Choice>
        </mc:AlternateContent>
        <mc:AlternateContent xmlns:mc="http://schemas.openxmlformats.org/markup-compatibility/2006">
          <mc:Choice Requires="x14">
            <control shapeId="37963" r:id="rId48" name="Check Box 75">
              <controlPr defaultSize="0" autoFill="0" autoLine="0" autoPict="0">
                <anchor moveWithCells="1">
                  <from>
                    <xdr:col>23</xdr:col>
                    <xdr:colOff>9525</xdr:colOff>
                    <xdr:row>5</xdr:row>
                    <xdr:rowOff>142875</xdr:rowOff>
                  </from>
                  <to>
                    <xdr:col>24</xdr:col>
                    <xdr:colOff>0</xdr:colOff>
                    <xdr:row>7</xdr:row>
                    <xdr:rowOff>38100</xdr:rowOff>
                  </to>
                </anchor>
              </controlPr>
            </control>
          </mc:Choice>
        </mc:AlternateContent>
        <mc:AlternateContent xmlns:mc="http://schemas.openxmlformats.org/markup-compatibility/2006">
          <mc:Choice Requires="x14">
            <control shapeId="37964" r:id="rId49" name="Check Box 76">
              <controlPr defaultSize="0" autoFill="0" autoLine="0" autoPict="0">
                <anchor moveWithCells="1">
                  <from>
                    <xdr:col>17</xdr:col>
                    <xdr:colOff>9525</xdr:colOff>
                    <xdr:row>5</xdr:row>
                    <xdr:rowOff>142875</xdr:rowOff>
                  </from>
                  <to>
                    <xdr:col>18</xdr:col>
                    <xdr:colOff>0</xdr:colOff>
                    <xdr:row>7</xdr:row>
                    <xdr:rowOff>38100</xdr:rowOff>
                  </to>
                </anchor>
              </controlPr>
            </control>
          </mc:Choice>
        </mc:AlternateContent>
        <mc:AlternateContent xmlns:mc="http://schemas.openxmlformats.org/markup-compatibility/2006">
          <mc:Choice Requires="x14">
            <control shapeId="37965" r:id="rId50" name="Check Box 77">
              <controlPr defaultSize="0" autoFill="0" autoLine="0" autoPict="0">
                <anchor moveWithCells="1">
                  <from>
                    <xdr:col>12</xdr:col>
                    <xdr:colOff>9525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8059" r:id="rId51" name="Check Box 171">
              <controlPr defaultSize="0" autoFill="0" autoLine="0" autoPict="0">
                <anchor moveWithCells="1">
                  <from>
                    <xdr:col>15</xdr:col>
                    <xdr:colOff>9525</xdr:colOff>
                    <xdr:row>17</xdr:row>
                    <xdr:rowOff>142875</xdr:rowOff>
                  </from>
                  <to>
                    <xdr:col>16</xdr:col>
                    <xdr:colOff>0</xdr:colOff>
                    <xdr:row>19</xdr:row>
                    <xdr:rowOff>38100</xdr:rowOff>
                  </to>
                </anchor>
              </controlPr>
            </control>
          </mc:Choice>
        </mc:AlternateContent>
        <mc:AlternateContent xmlns:mc="http://schemas.openxmlformats.org/markup-compatibility/2006">
          <mc:Choice Requires="x14">
            <control shapeId="38060" r:id="rId52" name="Check Box 17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8061" r:id="rId53" name="Check Box 17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8062" r:id="rId54" name="Check Box 174">
              <controlPr defaultSize="0" autoFill="0" autoLine="0" autoPict="0">
                <anchor moveWithCells="1">
                  <from>
                    <xdr:col>14</xdr:col>
                    <xdr:colOff>9525</xdr:colOff>
                    <xdr:row>21</xdr:row>
                    <xdr:rowOff>142875</xdr:rowOff>
                  </from>
                  <to>
                    <xdr:col>15</xdr:col>
                    <xdr:colOff>0</xdr:colOff>
                    <xdr:row>23</xdr:row>
                    <xdr:rowOff>38100</xdr:rowOff>
                  </to>
                </anchor>
              </controlPr>
            </control>
          </mc:Choice>
        </mc:AlternateContent>
        <mc:AlternateContent xmlns:mc="http://schemas.openxmlformats.org/markup-compatibility/2006">
          <mc:Choice Requires="x14">
            <control shapeId="38063" r:id="rId55" name="Check Box 175">
              <controlPr defaultSize="0" autoFill="0" autoLine="0" autoPict="0">
                <anchor moveWithCells="1">
                  <from>
                    <xdr:col>17</xdr:col>
                    <xdr:colOff>9525</xdr:colOff>
                    <xdr:row>21</xdr:row>
                    <xdr:rowOff>142875</xdr:rowOff>
                  </from>
                  <to>
                    <xdr:col>18</xdr:col>
                    <xdr:colOff>0</xdr:colOff>
                    <xdr:row>23</xdr:row>
                    <xdr:rowOff>38100</xdr:rowOff>
                  </to>
                </anchor>
              </controlPr>
            </control>
          </mc:Choice>
        </mc:AlternateContent>
        <mc:AlternateContent xmlns:mc="http://schemas.openxmlformats.org/markup-compatibility/2006">
          <mc:Choice Requires="x14">
            <control shapeId="38064" r:id="rId56" name="Check Box 17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8065" r:id="rId57" name="Check Box 177">
              <controlPr defaultSize="0" autoFill="0" autoLine="0" autoPict="0">
                <anchor moveWithCells="1">
                  <from>
                    <xdr:col>12</xdr:col>
                    <xdr:colOff>9525</xdr:colOff>
                    <xdr:row>23</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8066" r:id="rId58" name="Check Box 178">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8067" r:id="rId59" name="Check Box 179">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8068" r:id="rId60" name="Check Box 180">
              <controlPr defaultSize="0" autoFill="0" autoLine="0" autoPict="0">
                <anchor moveWithCells="1">
                  <from>
                    <xdr:col>12</xdr:col>
                    <xdr:colOff>19050</xdr:colOff>
                    <xdr:row>32</xdr:row>
                    <xdr:rowOff>133350</xdr:rowOff>
                  </from>
                  <to>
                    <xdr:col>13</xdr:col>
                    <xdr:colOff>9525</xdr:colOff>
                    <xdr:row>37</xdr:row>
                    <xdr:rowOff>28575</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8072" r:id="rId62" name="Check Box 184">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8073" r:id="rId63" name="Check Box 185">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8074" r:id="rId64" name="Check Box 186">
              <controlPr defaultSize="0" autoFill="0" autoLine="0" autoPict="0">
                <anchor moveWithCells="1">
                  <from>
                    <xdr:col>14</xdr:col>
                    <xdr:colOff>19050</xdr:colOff>
                    <xdr:row>28</xdr:row>
                    <xdr:rowOff>142875</xdr:rowOff>
                  </from>
                  <to>
                    <xdr:col>15</xdr:col>
                    <xdr:colOff>9525</xdr:colOff>
                    <xdr:row>30</xdr:row>
                    <xdr:rowOff>38100</xdr:rowOff>
                  </to>
                </anchor>
              </controlPr>
            </control>
          </mc:Choice>
        </mc:AlternateContent>
        <mc:AlternateContent xmlns:mc="http://schemas.openxmlformats.org/markup-compatibility/2006">
          <mc:Choice Requires="x14">
            <control shapeId="38075" r:id="rId65" name="Check Box 187">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8076" r:id="rId66" name="Check Box 188">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8077" r:id="rId67" name="Check Box 189">
              <controlPr defaultSize="0" autoFill="0" autoLine="0" autoPict="0">
                <anchor moveWithCells="1">
                  <from>
                    <xdr:col>27</xdr:col>
                    <xdr:colOff>9525</xdr:colOff>
                    <xdr:row>28</xdr:row>
                    <xdr:rowOff>142875</xdr:rowOff>
                  </from>
                  <to>
                    <xdr:col>28</xdr:col>
                    <xdr:colOff>0</xdr:colOff>
                    <xdr:row>30</xdr:row>
                    <xdr:rowOff>38100</xdr:rowOff>
                  </to>
                </anchor>
              </controlPr>
            </control>
          </mc:Choice>
        </mc:AlternateContent>
        <mc:AlternateContent xmlns:mc="http://schemas.openxmlformats.org/markup-compatibility/2006">
          <mc:Choice Requires="x14">
            <control shapeId="38078" r:id="rId68" name="Check Box 190">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8079" r:id="rId69" name="Check Box 191">
              <controlPr defaultSize="0" autoFill="0" autoLine="0" autoPict="0">
                <anchor moveWithCells="1">
                  <from>
                    <xdr:col>27</xdr:col>
                    <xdr:colOff>9525</xdr:colOff>
                    <xdr:row>31</xdr:row>
                    <xdr:rowOff>142875</xdr:rowOff>
                  </from>
                  <to>
                    <xdr:col>28</xdr:col>
                    <xdr:colOff>0</xdr:colOff>
                    <xdr:row>33</xdr:row>
                    <xdr:rowOff>38100</xdr:rowOff>
                  </to>
                </anchor>
              </controlPr>
            </control>
          </mc:Choice>
        </mc:AlternateContent>
        <mc:AlternateContent xmlns:mc="http://schemas.openxmlformats.org/markup-compatibility/2006">
          <mc:Choice Requires="x14">
            <control shapeId="38080" r:id="rId70" name="Check Box 192">
              <controlPr defaultSize="0" autoFill="0" autoLine="0" autoPict="0">
                <anchor moveWithCells="1">
                  <from>
                    <xdr:col>23</xdr:col>
                    <xdr:colOff>9525</xdr:colOff>
                    <xdr:row>32</xdr:row>
                    <xdr:rowOff>133350</xdr:rowOff>
                  </from>
                  <to>
                    <xdr:col>24</xdr:col>
                    <xdr:colOff>0</xdr:colOff>
                    <xdr:row>37</xdr:row>
                    <xdr:rowOff>28575</xdr:rowOff>
                  </to>
                </anchor>
              </controlPr>
            </control>
          </mc:Choice>
        </mc:AlternateContent>
        <mc:AlternateContent xmlns:mc="http://schemas.openxmlformats.org/markup-compatibility/2006">
          <mc:Choice Requires="x14">
            <control shapeId="38102" r:id="rId71" name="Check Box 21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8103" r:id="rId72" name="Check Box 21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8104" r:id="rId73" name="Check Box 21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8105" r:id="rId74" name="Check Box 21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8106" r:id="rId75" name="Check Box 218">
              <controlPr defaultSize="0" autoFill="0" autoLine="0" autoPict="0">
                <anchor moveWithCells="1">
                  <from>
                    <xdr:col>27</xdr:col>
                    <xdr:colOff>9525</xdr:colOff>
                    <xdr:row>62</xdr:row>
                    <xdr:rowOff>133350</xdr:rowOff>
                  </from>
                  <to>
                    <xdr:col>28</xdr:col>
                    <xdr:colOff>0</xdr:colOff>
                    <xdr:row>64</xdr:row>
                    <xdr:rowOff>28575</xdr:rowOff>
                  </to>
                </anchor>
              </controlPr>
            </control>
          </mc:Choice>
        </mc:AlternateContent>
        <mc:AlternateContent xmlns:mc="http://schemas.openxmlformats.org/markup-compatibility/2006">
          <mc:Choice Requires="x14">
            <control shapeId="38107" r:id="rId76" name="Check Box 21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8108" r:id="rId77" name="Check Box 220">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8109" r:id="rId78" name="Check Box 22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8110" r:id="rId79" name="Check Box 222">
              <controlPr defaultSize="0" autoFill="0" autoLine="0" autoPict="0">
                <anchor moveWithCells="1">
                  <from>
                    <xdr:col>27</xdr:col>
                    <xdr:colOff>9525</xdr:colOff>
                    <xdr:row>64</xdr:row>
                    <xdr:rowOff>133350</xdr:rowOff>
                  </from>
                  <to>
                    <xdr:col>28</xdr:col>
                    <xdr:colOff>0</xdr:colOff>
                    <xdr:row>66</xdr:row>
                    <xdr:rowOff>28575</xdr:rowOff>
                  </to>
                </anchor>
              </controlPr>
            </control>
          </mc:Choice>
        </mc:AlternateContent>
        <mc:AlternateContent xmlns:mc="http://schemas.openxmlformats.org/markup-compatibility/2006">
          <mc:Choice Requires="x14">
            <control shapeId="38111" r:id="rId80" name="Check Box 223">
              <controlPr defaultSize="0" autoFill="0" autoLine="0" autoPict="0">
                <anchor moveWithCells="1">
                  <from>
                    <xdr:col>26</xdr:col>
                    <xdr:colOff>9525</xdr:colOff>
                    <xdr:row>63</xdr:row>
                    <xdr:rowOff>142875</xdr:rowOff>
                  </from>
                  <to>
                    <xdr:col>27</xdr:col>
                    <xdr:colOff>0</xdr:colOff>
                    <xdr:row>65</xdr:row>
                    <xdr:rowOff>38100</xdr:rowOff>
                  </to>
                </anchor>
              </controlPr>
            </control>
          </mc:Choice>
        </mc:AlternateContent>
        <mc:AlternateContent xmlns:mc="http://schemas.openxmlformats.org/markup-compatibility/2006">
          <mc:Choice Requires="x14">
            <control shapeId="38112" r:id="rId81" name="Check Box 22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8113" r:id="rId82" name="Check Box 225">
              <controlPr defaultSize="0" autoFill="0" autoLine="0" autoPict="0">
                <anchor moveWithCells="1">
                  <from>
                    <xdr:col>26</xdr:col>
                    <xdr:colOff>9525</xdr:colOff>
                    <xdr:row>65</xdr:row>
                    <xdr:rowOff>142875</xdr:rowOff>
                  </from>
                  <to>
                    <xdr:col>27</xdr:col>
                    <xdr:colOff>0</xdr:colOff>
                    <xdr:row>67</xdr:row>
                    <xdr:rowOff>38100</xdr:rowOff>
                  </to>
                </anchor>
              </controlPr>
            </control>
          </mc:Choice>
        </mc:AlternateContent>
        <mc:AlternateContent xmlns:mc="http://schemas.openxmlformats.org/markup-compatibility/2006">
          <mc:Choice Requires="x14">
            <control shapeId="38114" r:id="rId83" name="Check Box 226">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8115" r:id="rId84" name="Check Box 22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8116" r:id="rId85" name="Check Box 228">
              <controlPr defaultSize="0" autoFill="0" autoLine="0" autoPict="0">
                <anchor moveWithCells="1">
                  <from>
                    <xdr:col>27</xdr:col>
                    <xdr:colOff>9525</xdr:colOff>
                    <xdr:row>66</xdr:row>
                    <xdr:rowOff>133350</xdr:rowOff>
                  </from>
                  <to>
                    <xdr:col>28</xdr:col>
                    <xdr:colOff>0</xdr:colOff>
                    <xdr:row>68</xdr:row>
                    <xdr:rowOff>28575</xdr:rowOff>
                  </to>
                </anchor>
              </controlPr>
            </control>
          </mc:Choice>
        </mc:AlternateContent>
        <mc:AlternateContent xmlns:mc="http://schemas.openxmlformats.org/markup-compatibility/2006">
          <mc:Choice Requires="x14">
            <control shapeId="38117" r:id="rId86" name="Check Box 229">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8118" r:id="rId87" name="Check Box 230">
              <controlPr defaultSize="0" autoFill="0" autoLine="0" autoPict="0">
                <anchor moveWithCells="1">
                  <from>
                    <xdr:col>30</xdr:col>
                    <xdr:colOff>9525</xdr:colOff>
                    <xdr:row>64</xdr:row>
                    <xdr:rowOff>133350</xdr:rowOff>
                  </from>
                  <to>
                    <xdr:col>31</xdr:col>
                    <xdr:colOff>0</xdr:colOff>
                    <xdr:row>66</xdr:row>
                    <xdr:rowOff>28575</xdr:rowOff>
                  </to>
                </anchor>
              </controlPr>
            </control>
          </mc:Choice>
        </mc:AlternateContent>
        <mc:AlternateContent xmlns:mc="http://schemas.openxmlformats.org/markup-compatibility/2006">
          <mc:Choice Requires="x14">
            <control shapeId="38119" r:id="rId88" name="Check Box 231">
              <controlPr defaultSize="0" autoFill="0" autoLine="0" autoPict="0">
                <anchor moveWithCells="1">
                  <from>
                    <xdr:col>30</xdr:col>
                    <xdr:colOff>9525</xdr:colOff>
                    <xdr:row>66</xdr:row>
                    <xdr:rowOff>133350</xdr:rowOff>
                  </from>
                  <to>
                    <xdr:col>31</xdr:col>
                    <xdr:colOff>0</xdr:colOff>
                    <xdr:row>68</xdr:row>
                    <xdr:rowOff>28575</xdr:rowOff>
                  </to>
                </anchor>
              </controlPr>
            </control>
          </mc:Choice>
        </mc:AlternateContent>
        <mc:AlternateContent xmlns:mc="http://schemas.openxmlformats.org/markup-compatibility/2006">
          <mc:Choice Requires="x14">
            <control shapeId="38120" r:id="rId89" name="Check Box 232">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8121" r:id="rId90" name="Check Box 233">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8122" r:id="rId91" name="Check Box 234">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8123" r:id="rId92" name="Check Box 23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mc:AlternateContent xmlns:mc="http://schemas.openxmlformats.org/markup-compatibility/2006">
          <mc:Choice Requires="x14">
            <control shapeId="38125" r:id="rId93" name="Check Box 237">
              <controlPr defaultSize="0" autoFill="0" autoLine="0" autoPict="0">
                <anchor moveWithCells="1">
                  <from>
                    <xdr:col>0</xdr:col>
                    <xdr:colOff>38100</xdr:colOff>
                    <xdr:row>4</xdr:row>
                    <xdr:rowOff>0</xdr:rowOff>
                  </from>
                  <to>
                    <xdr:col>0</xdr:col>
                    <xdr:colOff>266700</xdr:colOff>
                    <xdr:row>5</xdr:row>
                    <xdr:rowOff>38100</xdr:rowOff>
                  </to>
                </anchor>
              </controlPr>
            </control>
          </mc:Choice>
        </mc:AlternateContent>
        <mc:AlternateContent xmlns:mc="http://schemas.openxmlformats.org/markup-compatibility/2006">
          <mc:Choice Requires="x14">
            <control shapeId="38126" r:id="rId94" name="Check Box 238">
              <controlPr defaultSize="0" autoFill="0" autoLine="0" autoPict="0">
                <anchor moveWithCells="1">
                  <from>
                    <xdr:col>0</xdr:col>
                    <xdr:colOff>38100</xdr:colOff>
                    <xdr:row>6</xdr:row>
                    <xdr:rowOff>0</xdr:rowOff>
                  </from>
                  <to>
                    <xdr:col>0</xdr:col>
                    <xdr:colOff>266700</xdr:colOff>
                    <xdr:row>7</xdr:row>
                    <xdr:rowOff>38100</xdr:rowOff>
                  </to>
                </anchor>
              </controlPr>
            </control>
          </mc:Choice>
        </mc:AlternateContent>
        <mc:AlternateContent xmlns:mc="http://schemas.openxmlformats.org/markup-compatibility/2006">
          <mc:Choice Requires="x14">
            <control shapeId="38127" r:id="rId95" name="Check Box 239">
              <controlPr defaultSize="0" autoFill="0" autoLine="0" autoPict="0">
                <anchor moveWithCells="1">
                  <from>
                    <xdr:col>0</xdr:col>
                    <xdr:colOff>38100</xdr:colOff>
                    <xdr:row>9</xdr:row>
                    <xdr:rowOff>0</xdr:rowOff>
                  </from>
                  <to>
                    <xdr:col>0</xdr:col>
                    <xdr:colOff>266700</xdr:colOff>
                    <xdr:row>10</xdr:row>
                    <xdr:rowOff>38100</xdr:rowOff>
                  </to>
                </anchor>
              </controlPr>
            </control>
          </mc:Choice>
        </mc:AlternateContent>
        <mc:AlternateContent xmlns:mc="http://schemas.openxmlformats.org/markup-compatibility/2006">
          <mc:Choice Requires="x14">
            <control shapeId="38128" r:id="rId96" name="Check Box 240">
              <controlPr defaultSize="0" autoFill="0" autoLine="0" autoPict="0">
                <anchor moveWithCells="1">
                  <from>
                    <xdr:col>0</xdr:col>
                    <xdr:colOff>38100</xdr:colOff>
                    <xdr:row>10</xdr:row>
                    <xdr:rowOff>152400</xdr:rowOff>
                  </from>
                  <to>
                    <xdr:col>0</xdr:col>
                    <xdr:colOff>266700</xdr:colOff>
                    <xdr:row>12</xdr:row>
                    <xdr:rowOff>28575</xdr:rowOff>
                  </to>
                </anchor>
              </controlPr>
            </control>
          </mc:Choice>
        </mc:AlternateContent>
        <mc:AlternateContent xmlns:mc="http://schemas.openxmlformats.org/markup-compatibility/2006">
          <mc:Choice Requires="x14">
            <control shapeId="38129" r:id="rId97" name="Check Box 241">
              <controlPr defaultSize="0" autoFill="0" autoLine="0" autoPict="0">
                <anchor moveWithCells="1">
                  <from>
                    <xdr:col>0</xdr:col>
                    <xdr:colOff>38100</xdr:colOff>
                    <xdr:row>12</xdr:row>
                    <xdr:rowOff>152400</xdr:rowOff>
                  </from>
                  <to>
                    <xdr:col>0</xdr:col>
                    <xdr:colOff>266700</xdr:colOff>
                    <xdr:row>14</xdr:row>
                    <xdr:rowOff>28575</xdr:rowOff>
                  </to>
                </anchor>
              </controlPr>
            </control>
          </mc:Choice>
        </mc:AlternateContent>
        <mc:AlternateContent xmlns:mc="http://schemas.openxmlformats.org/markup-compatibility/2006">
          <mc:Choice Requires="x14">
            <control shapeId="38130" r:id="rId98" name="Check Box 242">
              <controlPr defaultSize="0" autoFill="0" autoLine="0" autoPict="0">
                <anchor moveWithCells="1">
                  <from>
                    <xdr:col>0</xdr:col>
                    <xdr:colOff>38100</xdr:colOff>
                    <xdr:row>17</xdr:row>
                    <xdr:rowOff>142875</xdr:rowOff>
                  </from>
                  <to>
                    <xdr:col>0</xdr:col>
                    <xdr:colOff>266700</xdr:colOff>
                    <xdr:row>19</xdr:row>
                    <xdr:rowOff>19050</xdr:rowOff>
                  </to>
                </anchor>
              </controlPr>
            </control>
          </mc:Choice>
        </mc:AlternateContent>
        <mc:AlternateContent xmlns:mc="http://schemas.openxmlformats.org/markup-compatibility/2006">
          <mc:Choice Requires="x14">
            <control shapeId="38131" r:id="rId99" name="Check Box 243">
              <controlPr defaultSize="0" autoFill="0" autoLine="0" autoPict="0">
                <anchor moveWithCells="1">
                  <from>
                    <xdr:col>0</xdr:col>
                    <xdr:colOff>38100</xdr:colOff>
                    <xdr:row>19</xdr:row>
                    <xdr:rowOff>142875</xdr:rowOff>
                  </from>
                  <to>
                    <xdr:col>0</xdr:col>
                    <xdr:colOff>266700</xdr:colOff>
                    <xdr:row>21</xdr:row>
                    <xdr:rowOff>19050</xdr:rowOff>
                  </to>
                </anchor>
              </controlPr>
            </control>
          </mc:Choice>
        </mc:AlternateContent>
        <mc:AlternateContent xmlns:mc="http://schemas.openxmlformats.org/markup-compatibility/2006">
          <mc:Choice Requires="x14">
            <control shapeId="38132" r:id="rId100" name="Check Box 244">
              <controlPr defaultSize="0" autoFill="0" autoLine="0" autoPict="0">
                <anchor moveWithCells="1">
                  <from>
                    <xdr:col>0</xdr:col>
                    <xdr:colOff>38100</xdr:colOff>
                    <xdr:row>24</xdr:row>
                    <xdr:rowOff>0</xdr:rowOff>
                  </from>
                  <to>
                    <xdr:col>0</xdr:col>
                    <xdr:colOff>266700</xdr:colOff>
                    <xdr:row>27</xdr:row>
                    <xdr:rowOff>38100</xdr:rowOff>
                  </to>
                </anchor>
              </controlPr>
            </control>
          </mc:Choice>
        </mc:AlternateContent>
        <mc:AlternateContent xmlns:mc="http://schemas.openxmlformats.org/markup-compatibility/2006">
          <mc:Choice Requires="x14">
            <control shapeId="38133" r:id="rId101" name="Check Box 245">
              <controlPr defaultSize="0" autoFill="0" autoLine="0" autoPict="0">
                <anchor moveWithCells="1">
                  <from>
                    <xdr:col>0</xdr:col>
                    <xdr:colOff>38100</xdr:colOff>
                    <xdr:row>34</xdr:row>
                    <xdr:rowOff>0</xdr:rowOff>
                  </from>
                  <to>
                    <xdr:col>0</xdr:col>
                    <xdr:colOff>266700</xdr:colOff>
                    <xdr:row>38</xdr:row>
                    <xdr:rowOff>38100</xdr:rowOff>
                  </to>
                </anchor>
              </controlPr>
            </control>
          </mc:Choice>
        </mc:AlternateContent>
        <mc:AlternateContent xmlns:mc="http://schemas.openxmlformats.org/markup-compatibility/2006">
          <mc:Choice Requires="x14">
            <control shapeId="38134" r:id="rId102" name="Check Box 246">
              <controlPr defaultSize="0" autoFill="0" autoLine="0" autoPict="0">
                <anchor moveWithCells="1">
                  <from>
                    <xdr:col>0</xdr:col>
                    <xdr:colOff>38100</xdr:colOff>
                    <xdr:row>48</xdr:row>
                    <xdr:rowOff>142875</xdr:rowOff>
                  </from>
                  <to>
                    <xdr:col>0</xdr:col>
                    <xdr:colOff>266700</xdr:colOff>
                    <xdr:row>50</xdr:row>
                    <xdr:rowOff>19050</xdr:rowOff>
                  </to>
                </anchor>
              </controlPr>
            </control>
          </mc:Choice>
        </mc:AlternateContent>
        <mc:AlternateContent xmlns:mc="http://schemas.openxmlformats.org/markup-compatibility/2006">
          <mc:Choice Requires="x14">
            <control shapeId="38135" r:id="rId103" name="Check Box 247">
              <controlPr defaultSize="0" autoFill="0" autoLine="0" autoPict="0">
                <anchor moveWithCells="1">
                  <from>
                    <xdr:col>0</xdr:col>
                    <xdr:colOff>38100</xdr:colOff>
                    <xdr:row>42</xdr:row>
                    <xdr:rowOff>142875</xdr:rowOff>
                  </from>
                  <to>
                    <xdr:col>0</xdr:col>
                    <xdr:colOff>266700</xdr:colOff>
                    <xdr:row>44</xdr:row>
                    <xdr:rowOff>19050</xdr:rowOff>
                  </to>
                </anchor>
              </controlPr>
            </control>
          </mc:Choice>
        </mc:AlternateContent>
        <mc:AlternateContent xmlns:mc="http://schemas.openxmlformats.org/markup-compatibility/2006">
          <mc:Choice Requires="x14">
            <control shapeId="38136" r:id="rId104" name="Check Box 248">
              <controlPr defaultSize="0" autoFill="0" autoLine="0" autoPict="0">
                <anchor moveWithCells="1">
                  <from>
                    <xdr:col>0</xdr:col>
                    <xdr:colOff>38100</xdr:colOff>
                    <xdr:row>44</xdr:row>
                    <xdr:rowOff>142875</xdr:rowOff>
                  </from>
                  <to>
                    <xdr:col>0</xdr:col>
                    <xdr:colOff>266700</xdr:colOff>
                    <xdr:row>46</xdr:row>
                    <xdr:rowOff>19050</xdr:rowOff>
                  </to>
                </anchor>
              </controlPr>
            </control>
          </mc:Choice>
        </mc:AlternateContent>
        <mc:AlternateContent xmlns:mc="http://schemas.openxmlformats.org/markup-compatibility/2006">
          <mc:Choice Requires="x14">
            <control shapeId="38137" r:id="rId105" name="Check Box 249">
              <controlPr defaultSize="0" autoFill="0" autoLine="0" autoPict="0">
                <anchor moveWithCells="1">
                  <from>
                    <xdr:col>0</xdr:col>
                    <xdr:colOff>38100</xdr:colOff>
                    <xdr:row>46</xdr:row>
                    <xdr:rowOff>142875</xdr:rowOff>
                  </from>
                  <to>
                    <xdr:col>0</xdr:col>
                    <xdr:colOff>266700</xdr:colOff>
                    <xdr:row>48</xdr:row>
                    <xdr:rowOff>19050</xdr:rowOff>
                  </to>
                </anchor>
              </controlPr>
            </control>
          </mc:Choice>
        </mc:AlternateContent>
        <mc:AlternateContent xmlns:mc="http://schemas.openxmlformats.org/markup-compatibility/2006">
          <mc:Choice Requires="x14">
            <control shapeId="38138" r:id="rId106" name="Check Box 250">
              <controlPr defaultSize="0" autoFill="0" autoLine="0" autoPict="0">
                <anchor moveWithCells="1">
                  <from>
                    <xdr:col>0</xdr:col>
                    <xdr:colOff>38100</xdr:colOff>
                    <xdr:row>55</xdr:row>
                    <xdr:rowOff>123825</xdr:rowOff>
                  </from>
                  <to>
                    <xdr:col>0</xdr:col>
                    <xdr:colOff>266700</xdr:colOff>
                    <xdr:row>57</xdr:row>
                    <xdr:rowOff>0</xdr:rowOff>
                  </to>
                </anchor>
              </controlPr>
            </control>
          </mc:Choice>
        </mc:AlternateContent>
        <mc:AlternateContent xmlns:mc="http://schemas.openxmlformats.org/markup-compatibility/2006">
          <mc:Choice Requires="x14">
            <control shapeId="38139" r:id="rId107" name="Check Box 251">
              <controlPr defaultSize="0" autoFill="0" autoLine="0" autoPict="0">
                <anchor moveWithCells="1">
                  <from>
                    <xdr:col>0</xdr:col>
                    <xdr:colOff>38100</xdr:colOff>
                    <xdr:row>50</xdr:row>
                    <xdr:rowOff>142875</xdr:rowOff>
                  </from>
                  <to>
                    <xdr:col>0</xdr:col>
                    <xdr:colOff>266700</xdr:colOff>
                    <xdr:row>52</xdr:row>
                    <xdr:rowOff>19050</xdr:rowOff>
                  </to>
                </anchor>
              </controlPr>
            </control>
          </mc:Choice>
        </mc:AlternateContent>
        <mc:AlternateContent xmlns:mc="http://schemas.openxmlformats.org/markup-compatibility/2006">
          <mc:Choice Requires="x14">
            <control shapeId="38140" r:id="rId108" name="Check Box 252">
              <controlPr defaultSize="0" autoFill="0" autoLine="0" autoPict="0">
                <anchor moveWithCells="1">
                  <from>
                    <xdr:col>0</xdr:col>
                    <xdr:colOff>38100</xdr:colOff>
                    <xdr:row>52</xdr:row>
                    <xdr:rowOff>152400</xdr:rowOff>
                  </from>
                  <to>
                    <xdr:col>0</xdr:col>
                    <xdr:colOff>266700</xdr:colOff>
                    <xdr:row>54</xdr:row>
                    <xdr:rowOff>28575</xdr:rowOff>
                  </to>
                </anchor>
              </controlPr>
            </control>
          </mc:Choice>
        </mc:AlternateContent>
        <mc:AlternateContent xmlns:mc="http://schemas.openxmlformats.org/markup-compatibility/2006">
          <mc:Choice Requires="x14">
            <control shapeId="38141" r:id="rId109" name="Check Box 253">
              <controlPr defaultSize="0" autoFill="0" autoLine="0" autoPict="0">
                <anchor moveWithCells="1">
                  <from>
                    <xdr:col>0</xdr:col>
                    <xdr:colOff>38100</xdr:colOff>
                    <xdr:row>40</xdr:row>
                    <xdr:rowOff>142875</xdr:rowOff>
                  </from>
                  <to>
                    <xdr:col>0</xdr:col>
                    <xdr:colOff>266700</xdr:colOff>
                    <xdr:row>42</xdr:row>
                    <xdr:rowOff>19050</xdr:rowOff>
                  </to>
                </anchor>
              </controlPr>
            </control>
          </mc:Choice>
        </mc:AlternateContent>
        <mc:AlternateContent xmlns:mc="http://schemas.openxmlformats.org/markup-compatibility/2006">
          <mc:Choice Requires="x14">
            <control shapeId="38142" r:id="rId110" name="Check Box 254">
              <controlPr defaultSize="0" autoFill="0" autoLine="0" autoPict="0">
                <anchor moveWithCells="1">
                  <from>
                    <xdr:col>0</xdr:col>
                    <xdr:colOff>38100</xdr:colOff>
                    <xdr:row>63</xdr:row>
                    <xdr:rowOff>142875</xdr:rowOff>
                  </from>
                  <to>
                    <xdr:col>0</xdr:col>
                    <xdr:colOff>266700</xdr:colOff>
                    <xdr:row>65</xdr:row>
                    <xdr:rowOff>19050</xdr:rowOff>
                  </to>
                </anchor>
              </controlPr>
            </control>
          </mc:Choice>
        </mc:AlternateContent>
        <mc:AlternateContent xmlns:mc="http://schemas.openxmlformats.org/markup-compatibility/2006">
          <mc:Choice Requires="x14">
            <control shapeId="38143" r:id="rId111" name="Check Box 255">
              <controlPr defaultSize="0" autoFill="0" autoLine="0" autoPict="0">
                <anchor moveWithCells="1">
                  <from>
                    <xdr:col>0</xdr:col>
                    <xdr:colOff>38100</xdr:colOff>
                    <xdr:row>65</xdr:row>
                    <xdr:rowOff>133350</xdr:rowOff>
                  </from>
                  <to>
                    <xdr:col>0</xdr:col>
                    <xdr:colOff>266700</xdr:colOff>
                    <xdr:row>67</xdr:row>
                    <xdr:rowOff>9525</xdr:rowOff>
                  </to>
                </anchor>
              </controlPr>
            </control>
          </mc:Choice>
        </mc:AlternateContent>
        <mc:AlternateContent xmlns:mc="http://schemas.openxmlformats.org/markup-compatibility/2006">
          <mc:Choice Requires="x14">
            <control shapeId="38144" r:id="rId112" name="Check Box 256">
              <controlPr defaultSize="0" autoFill="0" autoLine="0" autoPict="0">
                <anchor moveWithCells="1">
                  <from>
                    <xdr:col>0</xdr:col>
                    <xdr:colOff>38100</xdr:colOff>
                    <xdr:row>60</xdr:row>
                    <xdr:rowOff>152400</xdr:rowOff>
                  </from>
                  <to>
                    <xdr:col>0</xdr:col>
                    <xdr:colOff>266700</xdr:colOff>
                    <xdr:row>63</xdr:row>
                    <xdr:rowOff>28575</xdr:rowOff>
                  </to>
                </anchor>
              </controlPr>
            </control>
          </mc:Choice>
        </mc:AlternateContent>
        <mc:AlternateContent xmlns:mc="http://schemas.openxmlformats.org/markup-compatibility/2006">
          <mc:Choice Requires="x14">
            <control shapeId="38145" r:id="rId113" name="Check Box 257">
              <controlPr defaultSize="0" autoFill="0" autoLine="0" autoPict="0">
                <anchor moveWithCells="1">
                  <from>
                    <xdr:col>0</xdr:col>
                    <xdr:colOff>38100</xdr:colOff>
                    <xdr:row>68</xdr:row>
                    <xdr:rowOff>152400</xdr:rowOff>
                  </from>
                  <to>
                    <xdr:col>0</xdr:col>
                    <xdr:colOff>266700</xdr:colOff>
                    <xdr:row>70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1BD7C30-F69B-480F-8A5F-6698ACC8968E}">
            <xm:f>入力フォーム!$A$50=FALSE</xm:f>
            <x14:dxf>
              <fill>
                <patternFill>
                  <bgColor theme="0" tint="-0.499984740745262"/>
                </patternFill>
              </fill>
            </x14:dxf>
          </x14:cfRule>
          <xm:sqref>A1:AG74</xm:sqref>
        </x14:conditionalFormatting>
        <x14:conditionalFormatting xmlns:xm="http://schemas.microsoft.com/office/excel/2006/main">
          <x14:cfRule type="containsText" priority="3" operator="containsText" id="{6D07DE69-E9B3-4FB8-9A57-CDC6F9F8CE7B}">
            <xm:f>NOT(ISERROR(SEARCH(リスト等!$AD$4,AO1)))</xm:f>
            <xm:f>リスト等!$AD$4</xm:f>
            <x14:dxf>
              <font>
                <b/>
                <i val="0"/>
                <color rgb="FFFF0000"/>
              </font>
            </x14:dxf>
          </x14:cfRule>
          <xm:sqref>AO1:BG4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リスト等</vt:lpstr>
      <vt:lpstr>担当課作業用</vt:lpstr>
      <vt:lpstr>マップナビおおさか操作</vt:lpstr>
      <vt:lpstr>記入例</vt:lpstr>
      <vt:lpstr>入力フォーム</vt:lpstr>
      <vt:lpstr>様式第二号</vt:lpstr>
      <vt:lpstr>別表１</vt:lpstr>
      <vt:lpstr>別表２</vt:lpstr>
      <vt:lpstr>別表3</vt:lpstr>
      <vt:lpstr>マップナビおおさか操作!Print_Area</vt:lpstr>
      <vt:lpstr>記入例!Print_Area</vt:lpstr>
      <vt:lpstr>入力フォーム!Print_Area</vt:lpstr>
      <vt:lpstr>別表１!Print_Area</vt:lpstr>
      <vt:lpstr>別表２!Print_Area</vt:lpstr>
      <vt:lpstr>別表3!Print_Area</vt:lpstr>
      <vt:lpstr>様式第二号!Print_Area</vt:lpstr>
      <vt:lpstr>改修種別</vt:lpstr>
      <vt:lpstr>許可年度</vt:lpstr>
      <vt:lpstr>業種</vt:lpstr>
      <vt:lpstr>建設業</vt:lpstr>
      <vt:lpstr>工事</vt:lpstr>
      <vt:lpstr>工事主体</vt:lpstr>
      <vt:lpstr>工程表</vt:lpstr>
      <vt:lpstr>構造</vt:lpstr>
      <vt:lpstr>新増築種別</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2025-05-28T01:57:08Z</cp:lastPrinted>
  <dcterms:created xsi:type="dcterms:W3CDTF">2023-08-18T02:57:21Z</dcterms:created>
  <dcterms:modified xsi:type="dcterms:W3CDTF">2025-06-09T01:22:03Z</dcterms:modified>
</cp:coreProperties>
</file>