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6.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drawings/drawing7.xml" ContentType="application/vnd.openxmlformats-officedocument.drawing+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PIF102C\OA-ea0031$\ユーザ作業用フォルダ\002-意匠\021-ホームページ関係\R07.09様式変更(内容の変更なし)\後\"/>
    </mc:Choice>
  </mc:AlternateContent>
  <xr:revisionPtr revIDLastSave="0" documentId="13_ncr:1_{0A5BB926-A36A-438E-B482-75989DBAF2E2}" xr6:coauthVersionLast="47" xr6:coauthVersionMax="47" xr10:uidLastSave="{00000000-0000-0000-0000-000000000000}"/>
  <bookViews>
    <workbookView xWindow="-120" yWindow="-120" windowWidth="29040" windowHeight="15720" firstSheet="4" activeTab="4" xr2:uid="{469B86BB-8873-45E0-B086-E5E1F7C54216}"/>
  </bookViews>
  <sheets>
    <sheet name="リスト等" sheetId="27" state="hidden" r:id="rId1"/>
    <sheet name="担当課作業用" sheetId="24" state="hidden" r:id="rId2"/>
    <sheet name="マップナビおおさか操作" sheetId="26" r:id="rId3"/>
    <sheet name="記入例" sheetId="36" r:id="rId4"/>
    <sheet name="入力フォーム" sheetId="11" r:id="rId5"/>
    <sheet name="様式第一号" sheetId="12" r:id="rId6"/>
    <sheet name="別表１" sheetId="32" r:id="rId7"/>
    <sheet name="別表２" sheetId="33" r:id="rId8"/>
    <sheet name="別表３"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別表１!$C$1:$AG$74</definedName>
    <definedName name="_xlnm.Print_Area" localSheetId="7">別表２!$C$1:$AG$74</definedName>
    <definedName name="_xlnm.Print_Area" localSheetId="8">別表３!$C$1:$AG$74</definedName>
    <definedName name="_xlnm.Print_Area" localSheetId="5">様式第一号!$C$1:$AH$61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3" i="33" l="1"/>
  <c r="AG3" i="34" s="1"/>
  <c r="AG3" i="32"/>
  <c r="AH2" i="12"/>
  <c r="CU2" i="24" l="1"/>
  <c r="N2" i="24"/>
  <c r="P2" i="24" s="1"/>
  <c r="O2" i="24" l="1"/>
  <c r="G31" i="12"/>
  <c r="O11" i="12"/>
  <c r="O9" i="12"/>
  <c r="Q31" i="12"/>
  <c r="X11" i="12" l="1"/>
  <c r="H62" i="11"/>
  <c r="H17" i="11"/>
  <c r="H13" i="11"/>
  <c r="X9" i="12"/>
  <c r="T22" i="12" l="1"/>
  <c r="T21" i="12"/>
  <c r="AE22" i="12" l="1"/>
  <c r="AE21" i="12"/>
  <c r="B110" i="11"/>
  <c r="B108" i="11"/>
  <c r="B106" i="11"/>
  <c r="Q2" i="24"/>
  <c r="H76" i="11" l="1"/>
  <c r="AO2" i="24"/>
  <c r="AP2" i="24"/>
  <c r="AN2" i="24"/>
  <c r="AM2" i="24" l="1"/>
  <c r="AL2" i="24"/>
  <c r="H3" i="11"/>
  <c r="H22" i="11" l="1"/>
  <c r="H21" i="11"/>
  <c r="H26" i="11" l="1"/>
  <c r="R2" i="24" l="1"/>
  <c r="J55" i="11"/>
  <c r="G63" i="11"/>
  <c r="E23" i="11" l="1"/>
  <c r="E29" i="11"/>
  <c r="J58" i="11" l="1"/>
  <c r="J9" i="11"/>
  <c r="BH2" i="24"/>
  <c r="BG2" i="24"/>
  <c r="BF2" i="24"/>
  <c r="W2" i="24"/>
  <c r="X2" i="24"/>
  <c r="V2" i="24"/>
  <c r="U2" i="24"/>
  <c r="T2" i="24"/>
  <c r="BB2" i="24"/>
  <c r="BA2" i="24"/>
  <c r="AJ2" i="24"/>
  <c r="AK2" i="24" s="1"/>
  <c r="AI2" i="24"/>
  <c r="AH2" i="24"/>
  <c r="AG2" i="24"/>
  <c r="AF2" i="24"/>
  <c r="AE2" i="24"/>
  <c r="AD2" i="24"/>
  <c r="AC2" i="24"/>
  <c r="AB2" i="24"/>
  <c r="AA2" i="24"/>
  <c r="Z2" i="24"/>
  <c r="Y2" i="24"/>
  <c r="S2" i="24"/>
  <c r="M2" i="24"/>
  <c r="L2" i="24"/>
  <c r="K2" i="24"/>
  <c r="J2" i="24"/>
  <c r="I2" i="24"/>
  <c r="H2" i="24"/>
  <c r="G2" i="24"/>
  <c r="F2" i="24"/>
  <c r="E2" i="24"/>
  <c r="D2" i="24"/>
  <c r="A2" i="24"/>
  <c r="AX2" i="24" l="1"/>
  <c r="AV2" i="24"/>
  <c r="AZ2" i="24"/>
  <c r="AQ2" i="24"/>
  <c r="AU2" i="24"/>
  <c r="AR2" i="24"/>
  <c r="AW2" i="24"/>
  <c r="AS2" i="24"/>
  <c r="AY2" i="24"/>
  <c r="AT2" i="24"/>
  <c r="D37" i="12" l="1"/>
  <c r="L39" i="12" l="1"/>
  <c r="P36" i="12"/>
  <c r="W35" i="12"/>
  <c r="S35" i="12"/>
  <c r="P35" i="12"/>
  <c r="D34" i="12"/>
  <c r="L35" i="12"/>
  <c r="J35" i="12"/>
  <c r="P38" i="12"/>
  <c r="L38" i="12"/>
  <c r="H104" i="36"/>
  <c r="H103" i="11"/>
  <c r="C52" i="12"/>
  <c r="C2" i="24" l="1"/>
  <c r="L103" i="36"/>
  <c r="K103" i="36"/>
  <c r="I103" i="36"/>
  <c r="H103" i="36"/>
  <c r="L102" i="36"/>
  <c r="K102" i="36"/>
  <c r="I102" i="36"/>
  <c r="H102" i="36"/>
  <c r="L101" i="36"/>
  <c r="K101" i="36"/>
  <c r="I101" i="36"/>
  <c r="H101" i="36"/>
  <c r="L100" i="36"/>
  <c r="K100" i="36"/>
  <c r="I100" i="36" s="1"/>
  <c r="H100" i="36"/>
  <c r="L99" i="36"/>
  <c r="K99" i="36"/>
  <c r="I99" i="36"/>
  <c r="H99" i="36"/>
  <c r="L98" i="36"/>
  <c r="K98" i="36"/>
  <c r="I98" i="36"/>
  <c r="H98" i="36"/>
  <c r="L96" i="36"/>
  <c r="K96" i="36"/>
  <c r="I96" i="36" s="1"/>
  <c r="H96" i="36"/>
  <c r="L95" i="36"/>
  <c r="K95" i="36"/>
  <c r="I95" i="36" s="1"/>
  <c r="H95" i="36"/>
  <c r="L94" i="36"/>
  <c r="K94" i="36"/>
  <c r="I94" i="36" s="1"/>
  <c r="H94" i="36"/>
  <c r="L93" i="36"/>
  <c r="K93" i="36"/>
  <c r="I93" i="36" s="1"/>
  <c r="H93" i="36"/>
  <c r="L92" i="36"/>
  <c r="K92" i="36"/>
  <c r="I92" i="36" s="1"/>
  <c r="H92" i="36"/>
  <c r="L91" i="36"/>
  <c r="K91" i="36"/>
  <c r="I91" i="36" s="1"/>
  <c r="H91" i="36"/>
  <c r="L89" i="36"/>
  <c r="K89" i="36"/>
  <c r="I89" i="36" s="1"/>
  <c r="L88" i="36"/>
  <c r="K88" i="36"/>
  <c r="I88" i="36" s="1"/>
  <c r="H88" i="36"/>
  <c r="L87" i="36"/>
  <c r="K87" i="36"/>
  <c r="I87" i="36" s="1"/>
  <c r="L86" i="36"/>
  <c r="K86" i="36"/>
  <c r="I86" i="36" s="1"/>
  <c r="L85" i="36"/>
  <c r="K85" i="36"/>
  <c r="I85" i="36" s="1"/>
  <c r="J82" i="36"/>
  <c r="I82" i="36"/>
  <c r="H82" i="36"/>
  <c r="I81" i="36"/>
  <c r="H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I58" i="36"/>
  <c r="H58" i="36"/>
  <c r="C58"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E59" i="36"/>
  <c r="E7" i="36"/>
  <c r="E9" i="36"/>
  <c r="H85" i="36" l="1"/>
  <c r="H89" i="36"/>
  <c r="H87" i="36"/>
  <c r="H86" i="36"/>
  <c r="E83" i="36"/>
  <c r="H83" i="36" s="1"/>
  <c r="H9" i="36"/>
  <c r="I9" i="36"/>
  <c r="I7" i="36"/>
  <c r="I57" i="36"/>
  <c r="I59" i="36"/>
  <c r="H59" i="36"/>
  <c r="I3" i="36"/>
  <c r="I104" i="36" l="1"/>
  <c r="G2" i="36" s="1"/>
  <c r="Y10" i="32" l="1"/>
  <c r="Q10" i="32"/>
  <c r="M11" i="32"/>
  <c r="Q11" i="32"/>
  <c r="M10" i="32"/>
  <c r="AO1" i="33" l="1"/>
  <c r="AO1" i="34"/>
  <c r="AO1" i="32"/>
  <c r="BD2" i="24" l="1"/>
  <c r="BC2" i="24"/>
  <c r="BE2" i="24"/>
  <c r="BK2" i="24"/>
  <c r="BJ2" i="24"/>
  <c r="BI2" i="24"/>
  <c r="CK2" i="24"/>
  <c r="CG2" i="24"/>
  <c r="CJ2" i="24"/>
  <c r="CF2" i="24"/>
  <c r="CI2" i="24"/>
  <c r="CE2" i="24"/>
  <c r="CL2" i="24"/>
  <c r="CH2" i="24"/>
  <c r="CB2" i="24"/>
  <c r="BX2" i="24"/>
  <c r="CA2" i="24"/>
  <c r="BW2" i="24"/>
  <c r="CC2" i="24"/>
  <c r="CD2" i="24"/>
  <c r="BZ2" i="24"/>
  <c r="BY2" i="24"/>
  <c r="BS2" i="24"/>
  <c r="BO2" i="24"/>
  <c r="BV2" i="24"/>
  <c r="BR2" i="24"/>
  <c r="BT2" i="24"/>
  <c r="BP2" i="24"/>
  <c r="BU2" i="24"/>
  <c r="BQ2" i="24"/>
  <c r="I70" i="11"/>
  <c r="I81" i="11"/>
  <c r="I73" i="11"/>
  <c r="I67" i="11"/>
  <c r="I61"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CN2" i="24" l="1"/>
  <c r="BN2" i="24"/>
  <c r="CQ2" i="24"/>
  <c r="CO2" i="24"/>
  <c r="BL2" i="24"/>
  <c r="CP2" i="24"/>
  <c r="BM2" i="24"/>
  <c r="CR2" i="24"/>
  <c r="CS2" i="24" s="1"/>
  <c r="CT2" i="24" s="1"/>
  <c r="CM2" i="24"/>
  <c r="M54" i="32"/>
  <c r="J57" i="11" l="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F72" i="11"/>
  <c r="F65" i="11"/>
  <c r="H84" i="11" l="1"/>
  <c r="H82" i="11"/>
  <c r="I3" i="11" l="1"/>
  <c r="H79" i="11"/>
  <c r="J81" i="11"/>
  <c r="H81" i="11"/>
  <c r="H52" i="11"/>
  <c r="H63" i="11"/>
  <c r="D43" i="12"/>
  <c r="AB8" i="27" l="1"/>
  <c r="AB7" i="27"/>
  <c r="AB6" i="27"/>
  <c r="AB5" i="27"/>
  <c r="AB4" i="27"/>
  <c r="AB3" i="27"/>
  <c r="G48" i="11"/>
  <c r="G51" i="11"/>
  <c r="J6" i="11" l="1"/>
  <c r="J7" i="11"/>
  <c r="H69" i="11"/>
  <c r="H74" i="11"/>
  <c r="H75" i="11"/>
  <c r="H66" i="11"/>
  <c r="H67" i="11"/>
  <c r="H68" i="11"/>
  <c r="H70" i="11"/>
  <c r="H65" i="11"/>
  <c r="H61" i="11"/>
  <c r="H60" i="11"/>
  <c r="H57" i="11"/>
  <c r="I58" i="11" l="1"/>
  <c r="I56" i="11"/>
  <c r="H29" i="11"/>
  <c r="I103" i="11" l="1"/>
  <c r="G2" i="11" s="1"/>
  <c r="F32" i="12"/>
  <c r="T30" i="12"/>
  <c r="X25" i="12"/>
  <c r="N12" i="12"/>
  <c r="H16" i="11"/>
  <c r="H15" i="11"/>
  <c r="O26" i="12"/>
  <c r="K26" i="12"/>
  <c r="H19" i="12"/>
  <c r="N10" i="12"/>
  <c r="X24" i="12"/>
  <c r="Q24" i="12"/>
  <c r="K24" i="12"/>
  <c r="O22" i="12"/>
  <c r="D22" i="12"/>
  <c r="D21" i="12"/>
  <c r="O21" i="12"/>
  <c r="C58" i="11"/>
  <c r="C57" i="11"/>
  <c r="O2" i="27"/>
  <c r="H58" i="11" l="1"/>
  <c r="T29" i="12"/>
  <c r="H51" i="11" l="1"/>
  <c r="H50" i="11"/>
  <c r="H45" i="11"/>
  <c r="H46" i="11"/>
  <c r="H47" i="11"/>
  <c r="H48" i="11"/>
  <c r="H39" i="11"/>
  <c r="H40" i="11"/>
  <c r="H41" i="11"/>
  <c r="H32" i="11"/>
  <c r="H33" i="11"/>
  <c r="H34" i="11"/>
  <c r="H35" i="11"/>
  <c r="H31" i="11"/>
  <c r="H20" i="11"/>
  <c r="H12" i="11"/>
  <c r="H11" i="11"/>
  <c r="H8" i="11"/>
  <c r="C8" i="11" l="1"/>
  <c r="H9" i="11" l="1"/>
  <c r="J1" i="11" s="1"/>
  <c r="C9" i="11"/>
  <c r="K2" i="27"/>
  <c r="L6" i="27" a="1"/>
  <c r="P8" i="27" a="1"/>
  <c r="P7" i="27" a="1"/>
  <c r="Q11" i="27" a="1"/>
  <c r="M11" i="27" a="1"/>
  <c r="L8" i="27" a="1"/>
  <c r="P6" i="27" a="1"/>
  <c r="P5" i="27" a="1"/>
  <c r="L5" i="27" a="1"/>
  <c r="L7" i="27" a="1"/>
  <c r="M11" i="27" l="1"/>
  <c r="P8" i="27"/>
  <c r="Q8" i="27" s="1"/>
  <c r="P7" i="27"/>
  <c r="Q7" i="27" s="1"/>
  <c r="Q11" i="27"/>
  <c r="P5" i="27"/>
  <c r="Q5" i="27" s="1"/>
  <c r="P6" i="27"/>
  <c r="Q6" i="27" s="1"/>
  <c r="L6" i="27"/>
  <c r="M6" i="27" s="1"/>
  <c r="L8" i="27"/>
  <c r="M8" i="27" s="1"/>
  <c r="L5" i="27"/>
  <c r="M5" i="27" s="1"/>
  <c r="L7" i="27"/>
  <c r="M7" i="27" s="1"/>
  <c r="AN3" i="24"/>
  <c r="W7" i="12"/>
  <c r="G2" i="27"/>
  <c r="H7" i="27" a="1"/>
  <c r="H8" i="27" a="1"/>
  <c r="I11" i="27" a="1"/>
  <c r="H5" i="27" a="1"/>
  <c r="H6" i="27" a="1"/>
  <c r="Q9" i="27" l="1"/>
  <c r="M9" i="27"/>
  <c r="I11" i="27"/>
  <c r="H6" i="27"/>
  <c r="I6" i="27" s="1"/>
  <c r="H8" i="27"/>
  <c r="I8" i="27" s="1"/>
  <c r="H7" i="27"/>
  <c r="I7" i="27" s="1"/>
  <c r="H5" i="27"/>
  <c r="I5" i="27" s="1"/>
  <c r="AB4" i="12"/>
  <c r="O11" i="27" a="1"/>
  <c r="K11" i="27" a="1"/>
  <c r="I9" i="27" l="1"/>
  <c r="O11" i="27"/>
  <c r="K11" i="27"/>
  <c r="L11" i="27" a="1"/>
  <c r="P11" i="27" a="1"/>
  <c r="P11" i="27" l="1"/>
  <c r="L11" i="27"/>
  <c r="G11" i="27" a="1"/>
  <c r="G11" i="27" l="1"/>
  <c r="H11" i="27" a="1"/>
  <c r="H11" i="27" l="1"/>
  <c r="AP3" i="24" s="1"/>
  <c r="D25" i="12"/>
  <c r="D23" i="12"/>
  <c r="W5" i="12"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<sst xmlns="http://schemas.openxmlformats.org/spreadsheetml/2006/main" count="1639" uniqueCount="986">
  <si>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</si>
  <si>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</si>
  <si>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</si>
  <si>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</si>
  <si>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</si>
  <si>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</si>
  <si>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</si>
  <si>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</si>
  <si>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</si>
  <si>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</si>
  <si>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</si>
  <si>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</si>
  <si>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</si>
  <si>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</si>
  <si>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（様式第一号）</t>
    <rPh sb="1" eb="3">
      <t>ヨウシキ</t>
    </rPh>
    <rPh sb="3" eb="4">
      <t>ダイ</t>
    </rPh>
    <rPh sb="4" eb="5">
      <t>1</t>
    </rPh>
    <rPh sb="5" eb="6">
      <t>ゴウ</t>
    </rPh>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</si>
  <si>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</si>
  <si>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</si>
  <si>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</si>
  <si>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</si>
  <si>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</si>
  <si>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</si>
  <si>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</si>
  <si>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</si>
  <si>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</si>
  <si>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</si>
  <si>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</si>
  <si>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</si>
  <si>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</si>
  <si>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</si>
  <si>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</si>
  <si>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</si>
  <si>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</si>
  <si>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</si>
  <si>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</si>
  <si>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</si>
  <si>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</si>
  <si>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</si>
  <si>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</si>
  <si>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</si>
  <si>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</si>
  <si>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</si>
  <si>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</si>
  <si>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</si>
  <si>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</si>
  <si>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</si>
  <si>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</si>
  <si>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</si>
  <si>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</si>
  <si>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</si>
  <si>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</si>
  <si>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</si>
  <si>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</si>
  <si>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</si>
  <si>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</si>
  <si>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</si>
  <si>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</si>
  <si>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</si>
  <si>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</si>
  <si>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</si>
  <si>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</si>
  <si>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</si>
  <si>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</si>
  <si>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</si>
  <si>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</si>
  <si>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</si>
  <si>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</si>
  <si>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</si>
  <si>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</si>
  <si>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</si>
  <si>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</si>
  <si>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</si>
  <si>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</si>
  <si>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</si>
  <si>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</si>
  <si>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</si>
  <si>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</si>
  <si>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</si>
  <si>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</si>
  <si>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</si>
  <si>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</si>
  <si>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</si>
  <si>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</si>
  <si>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</si>
  <si>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</si>
  <si>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</si>
  <si>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</si>
  <si>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</si>
  <si>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</si>
  <si>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</si>
  <si>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</si>
  <si>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</si>
  <si>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</si>
  <si>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</si>
  <si>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</si>
  <si>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</si>
  <si>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</si>
  <si>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</si>
  <si>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</si>
  <si>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</si>
  <si>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</si>
  <si>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</si>
  <si>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</si>
  <si>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</si>
  <si>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</si>
  <si>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</si>
  <si>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</si>
  <si>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</si>
  <si>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</si>
  <si>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</si>
  <si>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</si>
  <si>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</si>
  <si>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</si>
  <si>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</si>
  <si>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</si>
  <si>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</si>
  <si>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</si>
  <si>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</si>
  <si>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</si>
  <si>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</si>
  <si>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</si>
  <si>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</si>
  <si>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</si>
  <si>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</si>
  <si>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</si>
  <si>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</si>
  <si>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</si>
  <si>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</si>
  <si>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</si>
  <si>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</si>
  <si>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</si>
  <si>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</si>
  <si>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</si>
  <si>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</si>
  <si>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</si>
  <si>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</si>
  <si>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</si>
  <si>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</si>
  <si>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</si>
  <si>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</si>
  <si>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</si>
  <si>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</si>
  <si>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</si>
  <si>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</si>
  <si>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</si>
  <si>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</si>
  <si>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</si>
  <si>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</si>
  <si>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</si>
  <si>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</si>
  <si>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</si>
  <si>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</si>
  <si>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</si>
  <si>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</si>
  <si>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</si>
  <si>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</si>
  <si>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</si>
  <si>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</si>
  <si>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</si>
  <si>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</si>
  <si>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</si>
  <si>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</si>
  <si>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</si>
  <si>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</si>
  <si>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</si>
  <si>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</si>
  <si>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</si>
  <si>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</si>
  <si>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</si>
  <si>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</si>
  <si>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</si>
  <si>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</si>
  <si>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</si>
  <si>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</si>
  <si>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</si>
  <si>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</si>
  <si>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</si>
  <si>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</si>
  <si>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</si>
  <si>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</si>
  <si>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</si>
  <si>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</si>
  <si>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</si>
  <si>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</si>
  <si>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</si>
  <si>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</si>
  <si>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</si>
  <si>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</si>
  <si>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</si>
  <si>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</si>
  <si>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</si>
  <si>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</si>
  <si>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</si>
  <si>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</si>
  <si>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</si>
  <si>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</si>
  <si>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</si>
  <si>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</si>
  <si>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</si>
  <si>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</si>
  <si>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</si>
  <si>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</si>
  <si>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</si>
  <si>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</si>
  <si>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</si>
  <si>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</si>
  <si>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</si>
  <si>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</si>
  <si>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</si>
  <si>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</si>
  <si>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</si>
  <si>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</si>
  <si>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</si>
  <si>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</si>
  <si>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</si>
  <si>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</si>
  <si>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</si>
  <si>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</si>
  <si>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</si>
  <si>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</si>
  <si>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</si>
  <si>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</si>
  <si>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</si>
  <si>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</si>
  <si>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</si>
  <si>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</si>
  <si>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</si>
  <si>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</si>
  <si>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</si>
  <si>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</si>
  <si>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</si>
  <si>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</si>
  <si>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</si>
  <si>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</si>
  <si>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</si>
  <si>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</si>
  <si>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</si>
  <si>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</si>
  <si>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</si>
  <si>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</si>
  <si>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</si>
  <si>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</si>
  <si>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</si>
  <si>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</si>
  <si>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</si>
  <si>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</si>
  <si>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</si>
  <si>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</si>
  <si>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</si>
  <si>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</si>
  <si>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</si>
  <si>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</si>
  <si>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</si>
  <si>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</si>
  <si>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</si>
  <si>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</si>
  <si>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</si>
  <si>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</si>
  <si>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</si>
  <si>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</si>
  <si>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</si>
  <si>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</si>
  <si>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</si>
  <si>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</si>
  <si>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</si>
  <si>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</si>
  <si>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</si>
  <si>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</si>
  <si>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</si>
  <si>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</si>
  <si>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</si>
  <si>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</si>
  <si>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</si>
  <si>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</si>
  <si>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</si>
  <si>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</si>
  <si>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</si>
  <si>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</si>
  <si>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</si>
  <si>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</si>
  <si>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</si>
  <si>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</si>
  <si>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</si>
  <si>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</si>
  <si>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</si>
  <si>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</si>
  <si>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</si>
  <si>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</si>
  <si>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</si>
  <si>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</si>
  <si>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</si>
  <si>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</si>
  <si>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</si>
  <si>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</si>
  <si>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</si>
  <si>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</si>
  <si>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</si>
  <si>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</si>
  <si>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</si>
  <si>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</si>
  <si>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</si>
  <si>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</si>
  <si>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</si>
  <si>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</si>
  <si>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</si>
  <si>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</si>
  <si>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</si>
  <si>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</si>
  <si>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</si>
  <si>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</si>
  <si>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</si>
  <si>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</si>
  <si>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</si>
  <si>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</si>
  <si>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</si>
  <si>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</si>
  <si>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</si>
  <si>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</si>
  <si>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</si>
  <si>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</si>
  <si>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</si>
  <si>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</si>
  <si>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</si>
  <si>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</si>
  <si>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</si>
  <si>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</si>
  <si>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</si>
  <si>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</si>
  <si>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</si>
  <si>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</si>
  <si>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</si>
  <si>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</si>
  <si>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</si>
  <si>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</si>
  <si>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</si>
  <si>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</si>
  <si>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</si>
  <si>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</si>
  <si>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</si>
  <si>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</si>
  <si>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</si>
  <si>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</si>
  <si>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</si>
  <si>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</si>
  <si>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</si>
  <si>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</si>
  <si>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</si>
  <si>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</si>
  <si>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</si>
  <si>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</si>
  <si>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</si>
  <si>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</si>
  <si>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</si>
  <si>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</si>
  <si>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</si>
  <si>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</si>
  <si>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</si>
  <si>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</si>
  <si>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</si>
  <si>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</si>
  <si>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</si>
  <si>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</si>
  <si>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</si>
  <si>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</si>
  <si>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</si>
  <si>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</si>
  <si>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</si>
  <si>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</si>
  <si>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</si>
  <si>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</si>
  <si>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</si>
  <si>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</si>
  <si>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</si>
  <si>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</si>
  <si>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</si>
  <si>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</si>
  <si>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</si>
  <si>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</si>
  <si>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</si>
  <si>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</si>
  <si>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</si>
  <si>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</si>
  <si>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</si>
  <si>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</si>
  <si>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</si>
  <si>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</si>
  <si>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</si>
  <si>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</si>
  <si>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</si>
  <si>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</si>
  <si>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</si>
  <si>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</si>
  <si>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</si>
  <si>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</si>
  <si>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</si>
  <si>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</si>
  <si>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</si>
  <si>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</si>
  <si>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</si>
  <si>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</si>
  <si>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</si>
  <si>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</si>
  <si>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</si>
  <si>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</si>
  <si>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</si>
  <si>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</si>
  <si>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</si>
  <si>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</si>
  <si>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</si>
  <si>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</si>
  <si>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</si>
  <si>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</si>
  <si>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</si>
  <si>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</si>
  <si>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</si>
  <si>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</si>
  <si>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</si>
  <si>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</si>
  <si>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</si>
  <si>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</si>
  <si>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</si>
  <si>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</si>
  <si>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</si>
  <si>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</si>
  <si>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</si>
  <si>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</si>
  <si>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</si>
  <si>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</si>
  <si>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</si>
  <si>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</si>
  <si>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</si>
  <si>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</si>
  <si>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</si>
  <si>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</si>
  <si>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</si>
  <si>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</si>
  <si>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</si>
  <si>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</si>
  <si>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</si>
  <si>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</si>
  <si>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</si>
  <si>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</si>
  <si>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</si>
  <si>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</si>
  <si>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</si>
  <si>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</si>
  <si>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</si>
  <si>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</si>
  <si>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</si>
  <si>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</si>
  <si>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</si>
  <si>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</si>
  <si>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</si>
  <si>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</si>
  <si>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</si>
  <si>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</si>
  <si>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</si>
  <si>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</si>
  <si>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</si>
  <si>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</si>
  <si>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</si>
  <si>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</si>
  <si>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</si>
  <si>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</si>
  <si>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</si>
  <si>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</si>
  <si>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</si>
  <si>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</si>
  <si>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</si>
  <si>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</si>
  <si>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</si>
  <si>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</si>
  <si>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</si>
  <si>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</si>
  <si>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</si>
  <si>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</si>
  <si>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</si>
  <si>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</si>
  <si>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</si>
  <si>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</si>
  <si>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</si>
  <si>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</si>
  <si>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</si>
  <si>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</si>
  <si>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</si>
  <si>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</si>
  <si>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</si>
  <si>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</si>
  <si>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</si>
  <si>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</si>
  <si>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</si>
  <si>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</si>
  <si>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</si>
  <si>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</si>
  <si>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</si>
  <si>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</si>
  <si>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</si>
  <si>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</si>
  <si>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</si>
  <si>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</si>
  <si>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</si>
  <si>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</si>
  <si>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</si>
  <si>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</si>
  <si>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</si>
  <si>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</si>
  <si>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</si>
  <si>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</si>
  <si>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</si>
  <si>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</si>
  <si>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</si>
  <si>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</si>
  <si>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</si>
  <si>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</si>
  <si>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</si>
  <si>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</si>
  <si>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</si>
  <si>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</si>
  <si>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</si>
  <si>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</si>
  <si>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</si>
  <si>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</si>
  <si>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</si>
  <si>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</si>
  <si>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</si>
  <si>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</si>
  <si>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</si>
  <si>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</si>
  <si>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</si>
  <si>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</si>
  <si>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</si>
  <si>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</si>
  <si>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</si>
  <si>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</si>
  <si>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</si>
  <si>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</si>
  <si>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</si>
  <si>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</si>
  <si>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</si>
  <si>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</si>
  <si>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</si>
  <si>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</si>
  <si>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</si>
  <si>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</si>
  <si>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</si>
  <si>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</si>
  <si>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</si>
  <si>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</si>
  <si>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</si>
  <si>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</si>
  <si>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</si>
  <si>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</si>
  <si>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</si>
  <si>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</si>
  <si>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</si>
  <si>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</si>
  <si>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</si>
  <si>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</si>
  <si>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</si>
  <si>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</si>
  <si>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</si>
  <si>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</si>
  <si>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</si>
  <si>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</si>
  <si>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</si>
  <si>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</si>
  <si>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</si>
  <si>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</si>
  <si>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</si>
  <si>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</si>
  <si>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</si>
  <si>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</si>
  <si>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</si>
  <si>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</si>
  <si>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</si>
  <si>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</si>
  <si>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</si>
  <si>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</si>
  <si>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</si>
  <si>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</si>
  <si>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</si>
  <si>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</si>
  <si>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</si>
  <si>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</si>
  <si>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</si>
  <si>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</si>
  <si>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</si>
  <si>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</si>
  <si>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</si>
  <si>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</si>
  <si>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</si>
  <si>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</si>
  <si>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</si>
  <si>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</si>
  <si>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</si>
  <si>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</si>
  <si>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</si>
  <si>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</si>
  <si>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</si>
  <si>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</si>
  <si>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</si>
  <si>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</si>
  <si>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</si>
  <si>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</si>
  <si>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</si>
  <si>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</si>
  <si>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</si>
  <si>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</si>
  <si>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</si>
  <si>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</si>
  <si>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</si>
  <si>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</si>
  <si>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</si>
  <si>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</si>
  <si>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</si>
  <si>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</si>
  <si>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</si>
  <si>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</si>
  <si>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</si>
  <si>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</si>
  <si>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</si>
  <si>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</si>
  <si>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</si>
  <si>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</si>
  <si>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</si>
  <si>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</si>
  <si>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</si>
  <si>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</si>
  <si>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</si>
  <si>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</si>
  <si>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</si>
  <si>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</si>
  <si>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</si>
  <si>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</si>
  <si>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</si>
  <si>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</si>
  <si>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</si>
  <si>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</si>
  <si>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</si>
  <si>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</si>
  <si>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</si>
  <si>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</si>
  <si>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</si>
  <si>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</si>
  <si>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【４】元請業者の情報について（自主施工の場合は入力不要。）</t>
    <phoneticPr fontId="4"/>
  </si>
  <si>
    <t>住所等情報</t>
    <rPh sb="0" eb="2">
      <t>ジュウショ</t>
    </rPh>
    <rPh sb="2" eb="3">
      <t>トウ</t>
    </rPh>
    <rPh sb="3" eb="5">
      <t>ジョウホウ</t>
    </rPh>
    <phoneticPr fontId="4"/>
  </si>
  <si>
    <t>請負</t>
  </si>
  <si>
    <t>地名地番：大阪市</t>
    <rPh sb="0" eb="4">
      <t>チメイチバン</t>
    </rPh>
    <rPh sb="5" eb="8">
      <t>オオサカシ</t>
    </rPh>
    <phoneticPr fontId="4"/>
  </si>
  <si>
    <t>住居表示：大阪市</t>
    <rPh sb="0" eb="4">
      <t>ジュウキョヒョウジ</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</si>
  <si>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</si>
  <si>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</si>
  <si>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</si>
  <si>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</si>
  <si>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</si>
  <si>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</si>
  <si>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</si>
  <si>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</si>
  <si>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第</t>
    <rPh sb="0" eb="1">
      <t>ダイ</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</si>
  <si>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</si>
  <si>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</si>
  <si>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</si>
  <si>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</si>
  <si>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</si>
  <si>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電気工事</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</si>
  <si>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</si>
  <si>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</si>
  <si>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</si>
  <si>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</si>
  <si>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</si>
  <si>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</si>
  <si>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</si>
  <si>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</si>
  <si>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</si>
  <si>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</si>
  <si>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</si>
  <si>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</si>
  <si>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</si>
  <si>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</si>
  <si>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</si>
  <si>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</si>
  <si>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</si>
  <si>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</si>
  <si>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</si>
  <si>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</si>
  <si>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</si>
  <si>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</si>
  <si>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</si>
  <si>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</si>
  <si>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</si>
  <si>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</si>
  <si>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</si>
  <si>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</si>
  <si>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</si>
  <si>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</si>
  <si>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</si>
  <si>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</si>
  <si>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</si>
  <si>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</si>
  <si>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</si>
  <si>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</si>
  <si>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</si>
  <si>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</si>
  <si>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</si>
  <si>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</si>
  <si>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</si>
  <si>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</si>
  <si>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</si>
  <si>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</si>
  <si>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</si>
  <si>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</si>
  <si>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</si>
  <si>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</si>
  <si>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</si>
  <si>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</si>
  <si>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</si>
  <si>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</si>
  <si>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</si>
  <si>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</si>
  <si>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</si>
  <si>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</si>
  <si>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</si>
  <si>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</si>
  <si>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</si>
  <si>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</si>
  <si>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</si>
  <si>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</si>
  <si>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</si>
  <si>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</si>
  <si>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</si>
  <si>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</si>
  <si>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</si>
  <si>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</si>
  <si>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</si>
  <si>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</si>
  <si>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</si>
  <si>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</si>
  <si>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</si>
  <si>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</si>
  <si>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</si>
  <si>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</si>
  <si>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</si>
  <si>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</si>
  <si>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</si>
  <si>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</si>
  <si>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</si>
  <si>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</si>
  <si>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</si>
  <si>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</si>
  <si>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</si>
  <si>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</si>
  <si>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</si>
  <si>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</si>
  <si>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</si>
  <si>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</si>
  <si>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</si>
  <si>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</si>
  <si>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</si>
  <si>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</si>
  <si>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</si>
  <si>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</si>
  <si>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</si>
  <si>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</si>
  <si>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</si>
  <si>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</si>
  <si>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</si>
  <si>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</si>
  <si>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</si>
  <si>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</si>
  <si>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</si>
  <si>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</si>
  <si>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号</t>
    <rPh sb="0" eb="1">
      <t>ゴウ</t>
    </rPh>
    <phoneticPr fontId="4"/>
  </si>
  <si>
    <t>工事業</t>
    <rPh sb="0" eb="2">
      <t>コウジ</t>
    </rPh>
    <rPh sb="2" eb="3">
      <t>ギョウ</t>
    </rPh>
    <phoneticPr fontId="4"/>
  </si>
  <si>
    <t>届出日</t>
  </si>
  <si>
    <t>【1】</t>
    <phoneticPr fontId="4"/>
  </si>
  <si>
    <t>【2】</t>
    <phoneticPr fontId="4"/>
  </si>
  <si>
    <t>5-1</t>
    <phoneticPr fontId="4"/>
  </si>
  <si>
    <t>5-2</t>
  </si>
  <si>
    <t>5-3</t>
  </si>
  <si>
    <t>6-1</t>
    <phoneticPr fontId="4"/>
  </si>
  <si>
    <t>6-2</t>
  </si>
  <si>
    <t>6-3</t>
  </si>
  <si>
    <t>【3】1</t>
    <phoneticPr fontId="4"/>
  </si>
  <si>
    <t>2-1</t>
    <phoneticPr fontId="4"/>
  </si>
  <si>
    <t>2-2</t>
    <phoneticPr fontId="4"/>
  </si>
  <si>
    <t>2-3</t>
    <phoneticPr fontId="4"/>
  </si>
  <si>
    <t>3-1</t>
    <phoneticPr fontId="4"/>
  </si>
  <si>
    <t>3-2</t>
    <phoneticPr fontId="4"/>
  </si>
  <si>
    <t>新築/増築_用途</t>
  </si>
  <si>
    <t>新築/増築_地上階数</t>
  </si>
  <si>
    <t>新築/増築_地下階数</t>
  </si>
  <si>
    <t>新築/増築_床面積</t>
  </si>
  <si>
    <t>修繕/模様替_地上階数</t>
  </si>
  <si>
    <t>修繕/模様替_地下階数</t>
  </si>
  <si>
    <t>5</t>
    <phoneticPr fontId="4"/>
  </si>
  <si>
    <t>国土交通</t>
    <rPh sb="0" eb="2">
      <t>コクド</t>
    </rPh>
    <rPh sb="2" eb="4">
      <t>コウツウ</t>
    </rPh>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</si>
  <si>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</si>
  <si>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</si>
  <si>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</si>
  <si>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</si>
  <si>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</si>
  <si>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</si>
  <si>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</si>
  <si>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</si>
  <si>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</si>
  <si>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</si>
  <si>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</si>
  <si>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</si>
  <si>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</si>
  <si>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</si>
  <si>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</si>
  <si>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</si>
  <si>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</si>
  <si>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</si>
  <si>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</si>
  <si>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</si>
  <si>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</si>
  <si>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</si>
  <si>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</si>
  <si>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</si>
  <si>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</si>
  <si>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</si>
  <si>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</si>
  <si>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</si>
  <si>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</si>
  <si>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</si>
  <si>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</si>
  <si>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</si>
  <si>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</si>
  <si>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</si>
  <si>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</si>
  <si>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</si>
  <si>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</si>
  <si>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</si>
  <si>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</si>
  <si>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入力フォームの内容が反映されるため
入力不要です</t>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</si>
  <si>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</si>
  <si>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</si>
  <si>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</si>
  <si>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</si>
  <si>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</si>
  <si>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</si>
  <si>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</si>
  <si>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t>
    <phoneticPr fontId="4"/>
  </si>
  <si>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</si>
  <si>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</si>
  <si>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</si>
  <si>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</si>
  <si>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</si>
  <si>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</si>
  <si>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</si>
  <si>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</si>
  <si>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</si>
  <si>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その他（　</t>
    <phoneticPr fontId="4"/>
  </si>
  <si>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</si>
  <si>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</si>
  <si>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</si>
  <si>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</si>
  <si>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</si>
  <si>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</si>
  <si>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</si>
  <si>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</si>
  <si>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</si>
  <si>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</si>
  <si>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</si>
  <si>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</si>
  <si>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</si>
  <si>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</si>
  <si>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</si>
  <si>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</si>
  <si>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</si>
  <si>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</si>
  <si>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</si>
  <si>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</si>
  <si>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</si>
  <si>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</si>
  <si>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</si>
  <si>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</si>
  <si>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</si>
  <si>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</si>
  <si>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</si>
  <si>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</si>
  <si>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</si>
  <si>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</si>
  <si>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</si>
  <si>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</si>
  <si>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</si>
  <si>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</si>
  <si>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</si>
  <si>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</si>
  <si>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</si>
  <si>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Ver.0(R704)</t>
    <phoneticPr fontId="4"/>
  </si>
  <si>
    <t>別表１　①5/20～5/25、②5/26～5/28、③5/29～6/5、④6/6～6/10、⑤－</t>
    <rPh sb="0" eb="2">
      <t>ベッピョウ</t>
    </rPh>
    <phoneticPr fontId="4"/>
  </si>
  <si>
    <t>新築等_コンクリート</t>
  </si>
  <si>
    <t>新築等_アスファルト</t>
  </si>
  <si>
    <t>Ver</t>
    <phoneticPr fontId="4"/>
  </si>
  <si>
    <t>新規・変更</t>
    <rPh sb="0" eb="2">
      <t>シンキ</t>
    </rPh>
    <rPh sb="3" eb="5">
      <t>ヘンコウ</t>
    </rPh>
    <phoneticPr fontId="4"/>
  </si>
  <si>
    <t>新規</t>
    <rPh sb="0" eb="2">
      <t>シンキ</t>
    </rPh>
    <phoneticPr fontId="4"/>
  </si>
  <si>
    <t>発注者等_法人</t>
    <phoneticPr fontId="4"/>
  </si>
  <si>
    <t>発注者等_商号又は名称</t>
    <rPh sb="5" eb="7">
      <t>ショウゴウ</t>
    </rPh>
    <rPh sb="7" eb="8">
      <t>マタ</t>
    </rPh>
    <rPh sb="9" eb="11">
      <t>メイショウ</t>
    </rPh>
    <phoneticPr fontId="4"/>
  </si>
  <si>
    <t>1</t>
    <phoneticPr fontId="4"/>
  </si>
  <si>
    <t>発注者等_（代表者）氏名</t>
    <rPh sb="6" eb="8">
      <t>ダイヒョウ</t>
    </rPh>
    <rPh sb="8" eb="9">
      <t>シャ</t>
    </rPh>
    <rPh sb="10" eb="12">
      <t>シメイ</t>
    </rPh>
    <phoneticPr fontId="4"/>
  </si>
  <si>
    <t>3</t>
    <phoneticPr fontId="4"/>
  </si>
  <si>
    <t>発注者等_郵便番号</t>
    <rPh sb="3" eb="4">
      <t>トウ</t>
    </rPh>
    <phoneticPr fontId="4"/>
  </si>
  <si>
    <t>発注者等_住所</t>
    <rPh sb="3" eb="4">
      <t>トウ</t>
    </rPh>
    <phoneticPr fontId="4"/>
  </si>
  <si>
    <t>発注者等_電話番号</t>
    <rPh sb="3" eb="4">
      <t>トウ</t>
    </rPh>
    <phoneticPr fontId="4"/>
  </si>
  <si>
    <t>発注者等_転居先郵便番号</t>
    <rPh sb="3" eb="4">
      <t>トウ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</si>
  <si>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</si>
  <si>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</si>
  <si>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工事場所_地名地番</t>
    <rPh sb="5" eb="9">
      <t>チメイチバン</t>
    </rPh>
    <phoneticPr fontId="4"/>
  </si>
  <si>
    <t>工事場所_X座標
mpx</t>
    <rPh sb="0" eb="2">
      <t>コウジ</t>
    </rPh>
    <rPh sb="2" eb="4">
      <t>バショ</t>
    </rPh>
    <rPh sb="6" eb="8">
      <t>ザヒョウ</t>
    </rPh>
    <phoneticPr fontId="4"/>
  </si>
  <si>
    <t>工事場所_Y座標
mpy</t>
    <rPh sb="6" eb="8">
      <t>ザヒョウ</t>
    </rPh>
    <phoneticPr fontId="4"/>
  </si>
  <si>
    <t>解体_用途</t>
    <phoneticPr fontId="4"/>
  </si>
  <si>
    <t>解体_構造</t>
    <rPh sb="3" eb="5">
      <t>コウゾウ</t>
    </rPh>
    <phoneticPr fontId="4"/>
  </si>
  <si>
    <t>解体_地上階数</t>
    <rPh sb="0" eb="2">
      <t>カイタイ</t>
    </rPh>
    <phoneticPr fontId="4"/>
  </si>
  <si>
    <t>解体_地下階数</t>
    <phoneticPr fontId="4"/>
  </si>
  <si>
    <t>解体_床面積</t>
    <phoneticPr fontId="4"/>
  </si>
  <si>
    <t>修繕/模様替_用途</t>
    <phoneticPr fontId="4"/>
  </si>
  <si>
    <t>修繕/模様替_構造</t>
    <rPh sb="7" eb="9">
      <t>コウゾウ</t>
    </rPh>
    <phoneticPr fontId="4"/>
  </si>
  <si>
    <t>修繕/模様替_請負金額</t>
    <rPh sb="7" eb="9">
      <t>ウケオイ</t>
    </rPh>
    <rPh sb="9" eb="11">
      <t>キンガク</t>
    </rPh>
    <phoneticPr fontId="4"/>
  </si>
  <si>
    <t>工作物_工事種別</t>
    <rPh sb="4" eb="6">
      <t>コウジ</t>
    </rPh>
    <rPh sb="6" eb="8">
      <t>シュベツ</t>
    </rPh>
    <phoneticPr fontId="4"/>
  </si>
  <si>
    <t>工作物_請負金額</t>
    <rPh sb="4" eb="6">
      <t>ウケオイ</t>
    </rPh>
    <rPh sb="6" eb="8">
      <t>キンガク</t>
    </rPh>
    <phoneticPr fontId="4"/>
  </si>
  <si>
    <t>請負</t>
    <rPh sb="0" eb="2">
      <t>ウケオイ</t>
    </rPh>
    <phoneticPr fontId="4"/>
  </si>
  <si>
    <t>元請_法人</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</si>
  <si>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</si>
  <si>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</si>
  <si>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</si>
  <si>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元請_大臣・都道府県知事の別</t>
    <rPh sb="3" eb="5">
      <t>ダイジン</t>
    </rPh>
    <rPh sb="6" eb="10">
      <t>トドウフケン</t>
    </rPh>
    <rPh sb="10" eb="12">
      <t>チジ</t>
    </rPh>
    <rPh sb="13" eb="14">
      <t>ベツ</t>
    </rPh>
    <phoneticPr fontId="4"/>
  </si>
  <si>
    <t>元請_一般・特定の別</t>
    <phoneticPr fontId="4"/>
  </si>
  <si>
    <t>元請_登録（更新）年度</t>
    <phoneticPr fontId="4"/>
  </si>
  <si>
    <t>元請_登録番号</t>
    <phoneticPr fontId="4"/>
  </si>
  <si>
    <t>元請_解体登録（更新）年度</t>
    <rPh sb="3" eb="5">
      <t>カイタイ</t>
    </rPh>
    <phoneticPr fontId="4"/>
  </si>
  <si>
    <t>元請_解体登録番号</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</si>
  <si>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</si>
  <si>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</si>
  <si>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</si>
  <si>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新築等_木材</t>
    <rPh sb="4" eb="6">
      <t>モクザイ</t>
    </rPh>
    <phoneticPr fontId="4"/>
  </si>
  <si>
    <t>工作物_コンクリート</t>
    <phoneticPr fontId="4"/>
  </si>
  <si>
    <t>工作物_アスファルト</t>
    <phoneticPr fontId="4"/>
  </si>
  <si>
    <t>工作物_木材</t>
    <rPh sb="4" eb="6">
      <t>モクザイ</t>
    </rPh>
    <phoneticPr fontId="4"/>
  </si>
  <si>
    <t>アスファルト</t>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</si>
  <si>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</si>
  <si>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</si>
  <si>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</si>
  <si>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</si>
  <si>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</si>
  <si>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</si>
  <si>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</si>
  <si>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</si>
  <si>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</si>
  <si>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</si>
  <si>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</si>
  <si>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</si>
  <si>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</si>
  <si>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</si>
  <si>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</si>
  <si>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</si>
  <si>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</si>
  <si>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</si>
  <si>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</si>
  <si>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</si>
  <si>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</si>
  <si>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</si>
  <si>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</si>
  <si>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</si>
  <si>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</si>
  <si>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</si>
  <si>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</si>
  <si>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石綿_面積</t>
    <rPh sb="0" eb="2">
      <t>イシワタ</t>
    </rPh>
    <rPh sb="3" eb="5">
      <t>メンセキ</t>
    </rPh>
    <phoneticPr fontId="4"/>
  </si>
  <si>
    <t>石綿_事前調査</t>
    <rPh sb="0" eb="2">
      <t>イシワタ</t>
    </rPh>
    <rPh sb="3" eb="7">
      <t>ジゼンチョウサ</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</si>
  <si>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</si>
  <si>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</si>
  <si>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</si>
  <si>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</si>
  <si>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</si>
  <si>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</si>
  <si>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 xml:space="preserve"> ●建築物以外のものに係る解体工事又は新築工事等</t>
    <phoneticPr fontId="4"/>
  </si>
  <si>
    <t>06XXXXYYYY</t>
    <phoneticPr fontId="4"/>
  </si>
  <si>
    <t>ｶﾌﾞｼｷｶﾞｲｼｬ○○ｺｳﾑﾃﾝ</t>
    <phoneticPr fontId="4"/>
  </si>
  <si>
    <t>大阪市北区扇町2丁目X番XX号</t>
    <phoneticPr fontId="4"/>
  </si>
  <si>
    <t>大阪府大阪市住之江区南港北2丁目X番XX号</t>
    <phoneticPr fontId="4"/>
  </si>
  <si>
    <t>XXXX</t>
    <phoneticPr fontId="4"/>
  </si>
  <si>
    <t>XXXXXX</t>
    <phoneticPr fontId="4"/>
  </si>
  <si>
    <t>06YYYYXXXX</t>
    <phoneticPr fontId="4"/>
  </si>
  <si>
    <t>06XXYYXXYY</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</si>
  <si>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</si>
  <si>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</si>
  <si>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大阪市電子申請専用様式 Ver.1.3(R70827)</t>
    <rPh sb="0" eb="3">
      <t>オオサカシ</t>
    </rPh>
    <rPh sb="3" eb="7">
      <t>デンシシンセイ</t>
    </rPh>
    <rPh sb="7" eb="11">
      <t>センヨウヨウシキ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</si>
</sst>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5">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1"/>
      <color rgb="FFFF0000"/>
      <name val="UD デジタル 教科書体 N-R"/>
      <family val="1"/>
      <charset val="128"/>
    </font>
    <font>
      <sz val="10"/>
      <name val="UD デジタル 教科書体 N-R"/>
      <family val="1"/>
      <charset val="128"/>
    </font>
    <font>
      <sz val="10"/>
      <color theme="0"/>
      <name val="ＭＳ Ｐ明朝"/>
      <family val="1"/>
      <charset val="128"/>
    </font>
    <font>
      <sz val="10"/>
      <color theme="0"/>
      <name val="ＭＳ Ｐ明朝"/>
      <family val="1"/>
      <charset val="128"/>
      <scheme val="major"/>
    </font>
    <font>
      <b/>
      <u/>
      <sz val="14"/>
      <color rgb="FFFF0000"/>
      <name val="HG丸ｺﾞｼｯｸM-PRO"/>
      <family val="3"/>
      <charset val="128"/>
    </font>
    <font>
      <sz val="6"/>
      <name val="ＭＳ Ｐ明朝"/>
      <family val="1"/>
      <charset val="128"/>
      <scheme val="major"/>
    </font>
    <font>
      <sz val="6"/>
      <name val="ＭＳ Ｐ明朝"/>
      <family val="1"/>
      <charset val="128"/>
      <scheme val="minor"/>
    </font>
    <font>
      <sz val="6"/>
      <name val="ＭＳ Ｐ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B0F0"/>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09">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38" fillId="0" borderId="23" xfId="0" applyFont="1" applyFill="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38" fillId="0" borderId="12" xfId="0" applyFont="1" applyBorder="1" applyAlignment="1" applyProtection="1">
      <alignment horizontal="left" vertical="top" indent="1"/>
    </xf>
    <xf numFmtId="0" fontId="38" fillId="0" borderId="24" xfId="0" applyFont="1" applyBorder="1" applyAlignment="1" applyProtection="1">
      <alignment horizontal="left" vertical="top" indent="1"/>
    </xf>
    <xf numFmtId="0" fontId="37" fillId="0" borderId="24" xfId="0" applyFont="1" applyBorder="1" applyAlignment="1" applyProtection="1">
      <alignment horizontal="left" vertical="top" indent="1"/>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49" fontId="38" fillId="0" borderId="23" xfId="0" applyNumberFormat="1" applyFont="1" applyFill="1" applyBorder="1" applyAlignment="1" applyProtection="1">
      <alignment horizontal="left" vertical="top" indent="1"/>
      <protection locked="0"/>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69" fillId="0" borderId="12" xfId="0" applyFont="1" applyBorder="1" applyAlignment="1" applyProtection="1">
      <alignment vertical="center"/>
      <protection locked="0"/>
    </xf>
    <xf numFmtId="0" fontId="69" fillId="0" borderId="12" xfId="0" applyFont="1" applyBorder="1" applyAlignment="1" applyProtection="1">
      <alignment vertical="center" wrapText="1"/>
      <protection locked="0"/>
    </xf>
    <xf numFmtId="0" fontId="69" fillId="0" borderId="24" xfId="0" applyFont="1" applyBorder="1" applyAlignment="1" applyProtection="1">
      <alignment vertical="center" wrapText="1"/>
      <protection locked="0"/>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3" fillId="0" borderId="13" xfId="0" applyFont="1" applyFill="1" applyBorder="1" applyAlignment="1">
      <alignment horizontal="left"/>
    </xf>
    <xf numFmtId="0" fontId="69" fillId="0" borderId="0" xfId="0" applyFont="1" applyFill="1" applyBorder="1" applyAlignment="1" applyProtection="1">
      <alignment vertical="center"/>
      <protection locked="0"/>
    </xf>
    <xf numFmtId="0" fontId="69" fillId="0" borderId="0" xfId="0" applyFont="1" applyFill="1" applyBorder="1" applyAlignment="1" applyProtection="1">
      <alignment vertical="center" wrapText="1"/>
      <protection locked="0"/>
    </xf>
    <xf numFmtId="0" fontId="69" fillId="0" borderId="0" xfId="0" applyFont="1" applyBorder="1" applyAlignment="1" applyProtection="1">
      <alignment vertical="center" wrapText="1"/>
      <protection locked="0"/>
    </xf>
    <xf numFmtId="0" fontId="69" fillId="0" borderId="26" xfId="0" applyFont="1" applyBorder="1" applyAlignment="1" applyProtection="1">
      <alignment vertical="center" wrapText="1"/>
      <protection locked="0"/>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9" fillId="0" borderId="0" xfId="0" applyFont="1" applyBorder="1" applyAlignment="1" applyProtection="1">
      <alignment vertical="center"/>
      <protection locked="0"/>
    </xf>
    <xf numFmtId="0" fontId="66" fillId="0" borderId="0" xfId="0" applyFont="1" applyBorder="1" applyAlignment="1">
      <alignment vertical="center" wrapText="1"/>
    </xf>
    <xf numFmtId="0" fontId="73" fillId="0" borderId="13" xfId="0" applyFont="1" applyBorder="1" applyAlignment="1">
      <alignment horizontal="left"/>
    </xf>
    <xf numFmtId="0" fontId="71" fillId="24" borderId="0" xfId="0" applyFont="1" applyFill="1" applyBorder="1" applyAlignment="1">
      <alignment vertical="center"/>
    </xf>
    <xf numFmtId="0" fontId="69" fillId="0" borderId="15" xfId="0" applyFont="1" applyBorder="1" applyAlignment="1" applyProtection="1">
      <alignment vertical="center" wrapText="1"/>
      <protection locked="0"/>
    </xf>
    <xf numFmtId="0" fontId="69" fillId="0" borderId="15" xfId="0" applyFont="1" applyBorder="1" applyAlignment="1" applyProtection="1">
      <alignment vertical="center"/>
      <protection locked="0"/>
    </xf>
    <xf numFmtId="0" fontId="69" fillId="0" borderId="25" xfId="0" applyFont="1" applyBorder="1" applyAlignment="1" applyProtection="1">
      <alignment vertical="center" wrapText="1"/>
      <protection locked="0"/>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8" fillId="0" borderId="43" xfId="0" applyFont="1" applyBorder="1" applyAlignment="1">
      <alignment horizontal="center" vertical="center"/>
    </xf>
    <xf numFmtId="0" fontId="84" fillId="0" borderId="43" xfId="0" applyFont="1" applyBorder="1" applyAlignment="1">
      <alignment horizontal="center" vertical="center"/>
    </xf>
    <xf numFmtId="0" fontId="85" fillId="0" borderId="43" xfId="0" applyFont="1" applyBorder="1" applyAlignment="1">
      <alignment horizontal="center" vertical="center"/>
    </xf>
    <xf numFmtId="0" fontId="8" fillId="0" borderId="48" xfId="0" applyFont="1" applyBorder="1" applyAlignment="1">
      <alignment horizontal="center"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56" fillId="0" borderId="0" xfId="0" applyFont="1" applyAlignment="1"/>
    <xf numFmtId="0" fontId="38" fillId="0" borderId="13" xfId="0" applyFont="1" applyBorder="1" applyProtection="1"/>
    <xf numFmtId="0" fontId="39" fillId="0" borderId="0" xfId="0" applyFont="1" applyBorder="1" applyAlignment="1" applyProtection="1">
      <alignment vertical="top"/>
      <protection locked="0"/>
    </xf>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9" fillId="0" borderId="0" xfId="0" applyFont="1" applyFill="1" applyBorder="1" applyAlignment="1" applyProtection="1">
      <alignment vertical="top"/>
      <protection locked="0"/>
    </xf>
    <xf numFmtId="0" fontId="39" fillId="0" borderId="26" xfId="0" applyFont="1" applyFill="1" applyBorder="1" applyAlignment="1" applyProtection="1">
      <alignment vertical="top"/>
      <protection locked="0"/>
    </xf>
    <xf numFmtId="0" fontId="38" fillId="0" borderId="0" xfId="0" applyFont="1" applyBorder="1" applyAlignment="1" applyProtection="1">
      <alignment horizontal="left" wrapText="1"/>
    </xf>
    <xf numFmtId="0" fontId="38" fillId="0" borderId="24" xfId="0" applyFont="1" applyBorder="1" applyAlignment="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49" fontId="38" fillId="0" borderId="23" xfId="0" applyNumberFormat="1" applyFont="1" applyBorder="1" applyAlignment="1" applyProtection="1">
      <alignment horizontal="left" vertical="top" indent="1"/>
    </xf>
    <xf numFmtId="184" fontId="38" fillId="27" borderId="27" xfId="0" applyNumberFormat="1" applyFont="1" applyFill="1" applyBorder="1" applyAlignment="1" applyProtection="1">
      <alignment vertical="top"/>
    </xf>
    <xf numFmtId="0" fontId="44" fillId="0" borderId="50" xfId="0" applyFont="1" applyFill="1" applyBorder="1" applyAlignment="1" applyProtection="1">
      <alignment vertical="center"/>
    </xf>
    <xf numFmtId="49" fontId="38" fillId="27" borderId="28" xfId="0" applyNumberFormat="1" applyFont="1" applyFill="1" applyBorder="1" applyAlignment="1" applyProtection="1">
      <alignment vertical="top"/>
    </xf>
    <xf numFmtId="0" fontId="38" fillId="27" borderId="23" xfId="0" applyFont="1" applyFill="1" applyBorder="1" applyAlignment="1" applyProtection="1">
      <alignment horizontal="left" vertical="top" indent="1"/>
    </xf>
    <xf numFmtId="0" fontId="6" fillId="0" borderId="0" xfId="0" applyFont="1" applyProtection="1"/>
    <xf numFmtId="0" fontId="6" fillId="0" borderId="0" xfId="0" applyFont="1" applyBorder="1" applyProtection="1"/>
    <xf numFmtId="0" fontId="5" fillId="0" borderId="0" xfId="0" applyFont="1" applyAlignment="1" applyProtection="1">
      <alignment horizontal="left" vertical="center"/>
    </xf>
    <xf numFmtId="0" fontId="5" fillId="0" borderId="0" xfId="0" applyFont="1" applyAlignment="1" applyProtection="1">
      <alignment horizontal="left"/>
    </xf>
    <xf numFmtId="0" fontId="42" fillId="30" borderId="10" xfId="0" applyFont="1" applyFill="1" applyBorder="1" applyAlignment="1">
      <alignment vertical="center" shrinkToFit="1"/>
    </xf>
    <xf numFmtId="0" fontId="42" fillId="0" borderId="0" xfId="0" applyNumberFormat="1" applyFont="1" applyAlignment="1">
      <alignment vertical="center" shrinkToFit="1"/>
    </xf>
    <xf numFmtId="0" fontId="42" fillId="30" borderId="10" xfId="0" applyFont="1" applyFill="1" applyBorder="1" applyAlignment="1">
      <alignment horizontal="left" vertical="top" wrapText="1"/>
    </xf>
    <xf numFmtId="0" fontId="42" fillId="30" borderId="10" xfId="0" applyFont="1" applyFill="1" applyBorder="1" applyAlignment="1">
      <alignment horizontal="right" vertical="center"/>
    </xf>
    <xf numFmtId="0" fontId="42" fillId="0" borderId="0" xfId="0" applyFont="1"/>
    <xf numFmtId="0" fontId="42" fillId="30" borderId="10" xfId="0" applyFont="1" applyFill="1" applyBorder="1" applyAlignment="1">
      <alignment vertical="center"/>
    </xf>
    <xf numFmtId="0" fontId="42" fillId="30" borderId="10" xfId="0" applyFont="1" applyFill="1" applyBorder="1" applyAlignment="1">
      <alignment vertical="top" wrapText="1"/>
    </xf>
    <xf numFmtId="49" fontId="42" fillId="30" borderId="10" xfId="0" applyNumberFormat="1" applyFont="1" applyFill="1" applyBorder="1" applyAlignment="1">
      <alignment vertical="center"/>
    </xf>
    <xf numFmtId="0" fontId="39" fillId="26" borderId="0" xfId="0" applyFont="1" applyFill="1" applyAlignment="1" applyProtection="1">
      <alignment horizontal="right" vertical="top"/>
    </xf>
    <xf numFmtId="0" fontId="87" fillId="0" borderId="0" xfId="0" applyFont="1" applyProtection="1"/>
    <xf numFmtId="0" fontId="87" fillId="0" borderId="0" xfId="0" applyFont="1" applyFill="1" applyBorder="1" applyProtection="1"/>
    <xf numFmtId="0" fontId="87" fillId="0" borderId="0" xfId="0" applyFont="1" applyBorder="1" applyProtection="1"/>
    <xf numFmtId="0" fontId="87" fillId="0" borderId="0" xfId="0" applyFont="1" applyAlignment="1" applyProtection="1">
      <alignment vertical="center"/>
    </xf>
    <xf numFmtId="0" fontId="69" fillId="31" borderId="59" xfId="0" applyFont="1" applyFill="1" applyBorder="1" applyAlignment="1" applyProtection="1">
      <alignment horizontal="center" vertical="center"/>
      <protection locked="0"/>
    </xf>
    <xf numFmtId="0" fontId="38" fillId="0" borderId="13" xfId="0" applyFont="1" applyBorder="1" applyAlignment="1">
      <alignment horizontal="center" vertical="top"/>
    </xf>
    <xf numFmtId="0" fontId="38" fillId="0" borderId="0" xfId="0" applyFont="1" applyAlignment="1">
      <alignment vertical="top"/>
    </xf>
    <xf numFmtId="0" fontId="38" fillId="0" borderId="14" xfId="0" applyFont="1" applyBorder="1" applyAlignment="1">
      <alignment horizontal="center" vertical="top"/>
    </xf>
    <xf numFmtId="0" fontId="38" fillId="0" borderId="15" xfId="0" applyFont="1" applyBorder="1" applyAlignment="1">
      <alignment vertical="top"/>
    </xf>
    <xf numFmtId="0" fontId="38" fillId="0" borderId="15" xfId="0" applyFont="1" applyBorder="1" applyAlignment="1">
      <alignment horizontal="right" vertical="top"/>
    </xf>
    <xf numFmtId="0" fontId="38" fillId="0" borderId="11" xfId="0" applyFont="1" applyBorder="1" applyAlignment="1">
      <alignment horizontal="center" vertical="top"/>
    </xf>
    <xf numFmtId="0" fontId="88" fillId="0" borderId="0" xfId="0" applyFont="1" applyBorder="1" applyAlignment="1" applyProtection="1">
      <alignment horizontal="left" vertical="center"/>
    </xf>
    <xf numFmtId="0" fontId="89" fillId="0" borderId="0" xfId="0" applyFont="1" applyBorder="1" applyAlignment="1">
      <alignment horizontal="right" vertical="center"/>
    </xf>
    <xf numFmtId="0" fontId="90" fillId="0" borderId="0" xfId="0" applyFont="1" applyBorder="1" applyAlignment="1">
      <alignment horizontal="right" vertical="center"/>
    </xf>
    <xf numFmtId="0" fontId="90" fillId="0" borderId="15" xfId="0" applyFont="1" applyBorder="1" applyAlignment="1">
      <alignment horizontal="right" vertical="center"/>
    </xf>
    <xf numFmtId="0" fontId="38" fillId="0" borderId="0" xfId="0" applyFont="1" applyBorder="1" applyAlignment="1" applyProtection="1">
      <alignment vertical="center"/>
    </xf>
    <xf numFmtId="182" fontId="53" fillId="0" borderId="0" xfId="33" applyNumberFormat="1" applyFont="1" applyBorder="1" applyAlignment="1"/>
    <xf numFmtId="0" fontId="53" fillId="0" borderId="0" xfId="0" applyFont="1" applyBorder="1" applyAlignment="1">
      <alignment vertical="center" shrinkToFit="1"/>
    </xf>
    <xf numFmtId="177" fontId="53" fillId="0" borderId="0" xfId="0" applyNumberFormat="1" applyFont="1" applyAlignment="1"/>
    <xf numFmtId="0" fontId="68" fillId="0" borderId="0" xfId="0" applyFont="1"/>
    <xf numFmtId="0" fontId="27" fillId="0" borderId="0" xfId="0" applyFont="1" applyAlignment="1">
      <alignment horizontal="right"/>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0" fontId="78" fillId="0" borderId="0" xfId="0" applyFont="1" applyBorder="1" applyAlignment="1">
      <alignment horizontal="center" vertical="center"/>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0" fontId="38" fillId="0" borderId="11" xfId="0" applyFont="1" applyBorder="1" applyAlignment="1" applyProtection="1">
      <alignment horizontal="left" vertical="top" wrapTex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13"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4"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0" fontId="44" fillId="29" borderId="56" xfId="0" applyFont="1" applyFill="1" applyBorder="1" applyAlignment="1" applyProtection="1">
      <alignment horizontal="left" vertical="center"/>
    </xf>
    <xf numFmtId="0" fontId="44" fillId="29" borderId="62"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0" fontId="38" fillId="0" borderId="0" xfId="0" applyFont="1" applyBorder="1" applyAlignment="1" applyProtection="1">
      <alignment horizontal="left" wrapText="1"/>
    </xf>
    <xf numFmtId="184" fontId="38" fillId="0" borderId="23" xfId="0" applyNumberFormat="1" applyFont="1" applyBorder="1" applyAlignment="1" applyProtection="1">
      <alignment horizontal="left" vertical="top" indent="1"/>
    </xf>
    <xf numFmtId="184" fontId="38" fillId="0" borderId="27" xfId="0" applyNumberFormat="1" applyFont="1" applyBorder="1" applyAlignment="1" applyProtection="1">
      <alignment horizontal="left" vertical="top" indent="1"/>
    </xf>
    <xf numFmtId="184" fontId="38" fillId="0" borderId="28" xfId="0" applyNumberFormat="1" applyFont="1" applyBorder="1" applyAlignment="1" applyProtection="1">
      <alignment horizontal="left" vertical="top" indent="1"/>
    </xf>
    <xf numFmtId="0" fontId="38" fillId="0" borderId="23" xfId="0" applyFont="1" applyBorder="1" applyAlignment="1" applyProtection="1">
      <alignment horizontal="left" vertical="top" indent="1"/>
    </xf>
    <xf numFmtId="0" fontId="0" fillId="0" borderId="27" xfId="0" applyBorder="1" applyAlignment="1" applyProtection="1">
      <alignment horizontal="left" vertical="top" indent="1"/>
    </xf>
    <xf numFmtId="0" fontId="0" fillId="0" borderId="28" xfId="0"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49" fontId="38" fillId="0" borderId="23" xfId="0" applyNumberFormat="1" applyFont="1" applyBorder="1" applyAlignment="1" applyProtection="1">
      <alignment horizontal="left" vertical="top" indent="1"/>
    </xf>
    <xf numFmtId="49" fontId="38" fillId="0" borderId="27" xfId="0" applyNumberFormat="1" applyFont="1" applyBorder="1" applyAlignment="1" applyProtection="1">
      <alignment horizontal="left" vertical="top" indent="1"/>
    </xf>
    <xf numFmtId="49" fontId="38" fillId="0" borderId="28" xfId="0" applyNumberFormat="1" applyFont="1" applyBorder="1" applyAlignment="1" applyProtection="1">
      <alignment horizontal="left" vertical="top" indent="1"/>
    </xf>
    <xf numFmtId="0" fontId="38" fillId="0" borderId="23" xfId="0" applyFont="1" applyBorder="1" applyAlignment="1" applyProtection="1">
      <alignment horizontal="left" vertical="top" indent="1"/>
      <protection locked="0"/>
    </xf>
    <xf numFmtId="0" fontId="38" fillId="0" borderId="27"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0" fontId="38" fillId="0" borderId="23" xfId="0" applyNumberFormat="1" applyFont="1" applyBorder="1" applyAlignment="1" applyProtection="1">
      <alignment horizontal="left" vertical="top" indent="1"/>
    </xf>
    <xf numFmtId="0" fontId="38" fillId="0" borderId="27" xfId="0" applyNumberFormat="1" applyFont="1" applyBorder="1" applyAlignment="1" applyProtection="1">
      <alignment horizontal="left" vertical="top" indent="1"/>
    </xf>
    <xf numFmtId="0" fontId="38" fillId="0" borderId="28" xfId="0" applyNumberFormat="1" applyFont="1" applyBorder="1" applyAlignment="1" applyProtection="1">
      <alignment horizontal="left" vertical="top"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Fill="1" applyBorder="1" applyAlignment="1" applyProtection="1">
      <alignment horizontal="left" vertical="top"/>
    </xf>
    <xf numFmtId="183" fontId="38" fillId="0" borderId="27" xfId="0" applyNumberFormat="1" applyFont="1" applyFill="1" applyBorder="1" applyAlignment="1" applyProtection="1">
      <alignment horizontal="left" vertical="top"/>
    </xf>
    <xf numFmtId="183" fontId="38" fillId="0" borderId="28" xfId="0" applyNumberFormat="1" applyFont="1" applyFill="1" applyBorder="1" applyAlignment="1" applyProtection="1">
      <alignment horizontal="left" vertical="top"/>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pplyProtection="1">
      <alignment horizontal="left"/>
    </xf>
    <xf numFmtId="0" fontId="38" fillId="0" borderId="0" xfId="0" applyFont="1" applyAlignment="1" applyProtection="1">
      <alignment horizontal="center" wrapText="1"/>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45" fillId="24" borderId="47" xfId="45" applyFont="1" applyFill="1" applyBorder="1" applyAlignment="1" applyProtection="1">
      <alignment horizontal="center" vertical="center" wrapText="1"/>
      <protection locked="0"/>
    </xf>
    <xf numFmtId="0" fontId="45" fillId="24" borderId="43" xfId="45" applyFont="1" applyFill="1" applyBorder="1" applyAlignment="1" applyProtection="1">
      <alignment horizontal="center" vertical="center" wrapText="1"/>
      <protection locked="0"/>
    </xf>
    <xf numFmtId="0" fontId="45" fillId="24"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44" fillId="29" borderId="30" xfId="0" applyFont="1" applyFill="1" applyBorder="1" applyAlignment="1">
      <alignment horizontal="left" vertical="center" wrapText="1"/>
    </xf>
    <xf numFmtId="0" fontId="44" fillId="29" borderId="0" xfId="0" applyFont="1" applyFill="1" applyAlignment="1">
      <alignment horizontal="left" vertical="center" wrapText="1"/>
    </xf>
    <xf numFmtId="0" fontId="44" fillId="29" borderId="20" xfId="0" applyFont="1" applyFill="1" applyBorder="1" applyAlignment="1">
      <alignment horizontal="left" vertical="center" wrapText="1"/>
    </xf>
    <xf numFmtId="0" fontId="87" fillId="0" borderId="0" xfId="0" applyFont="1" applyBorder="1" applyAlignment="1" applyProtection="1">
      <alignment horizontal="left" wrapText="1"/>
    </xf>
    <xf numFmtId="56" fontId="38" fillId="0" borderId="23" xfId="0" applyNumberFormat="1" applyFont="1" applyBorder="1" applyAlignment="1" applyProtection="1">
      <alignment horizontal="left" vertical="top" indent="1"/>
      <protection locked="0"/>
    </xf>
    <xf numFmtId="183" fontId="38" fillId="0" borderId="23" xfId="0" applyNumberFormat="1" applyFont="1" applyFill="1" applyBorder="1" applyAlignment="1" applyProtection="1">
      <alignment horizontal="left" vertical="top"/>
      <protection locked="0"/>
    </xf>
    <xf numFmtId="183" fontId="38" fillId="0" borderId="27" xfId="0" applyNumberFormat="1" applyFont="1" applyFill="1" applyBorder="1" applyAlignment="1" applyProtection="1">
      <alignment horizontal="left" vertical="top"/>
      <protection locked="0"/>
    </xf>
    <xf numFmtId="183" fontId="38" fillId="0" borderId="28" xfId="0" applyNumberFormat="1" applyFont="1" applyFill="1" applyBorder="1" applyAlignment="1" applyProtection="1">
      <alignment horizontal="left" vertical="top"/>
      <protection locked="0"/>
    </xf>
    <xf numFmtId="0" fontId="38" fillId="0" borderId="10" xfId="0" applyFont="1" applyBorder="1" applyAlignment="1" applyProtection="1">
      <alignment horizontal="left"/>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7" xfId="0" applyNumberFormat="1" applyFont="1" applyFill="1" applyBorder="1" applyAlignment="1" applyProtection="1">
      <alignment horizontal="left" vertical="top" indent="1"/>
      <protection locked="0"/>
    </xf>
    <xf numFmtId="49" fontId="38" fillId="0" borderId="28" xfId="0" applyNumberFormat="1" applyFont="1" applyFill="1" applyBorder="1" applyAlignment="1" applyProtection="1">
      <alignment horizontal="left" vertical="top" indent="1"/>
      <protection locked="0"/>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0" fontId="91" fillId="0" borderId="0" xfId="45" applyFont="1" applyBorder="1" applyAlignment="1" applyProtection="1">
      <alignment horizontal="center" vertical="center"/>
      <protection locked="0"/>
    </xf>
    <xf numFmtId="0" fontId="91" fillId="0" borderId="12" xfId="45" applyFont="1" applyBorder="1" applyAlignment="1" applyProtection="1">
      <alignment horizontal="center" vertical="center"/>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182" fontId="53" fillId="0" borderId="27" xfId="33" applyNumberFormat="1" applyFont="1" applyBorder="1" applyAlignment="1">
      <alignment horizontal="center"/>
    </xf>
    <xf numFmtId="0" fontId="53" fillId="0" borderId="15" xfId="0" applyFont="1" applyBorder="1" applyAlignment="1">
      <alignment horizontal="center" vertical="center" shrinkToFit="1"/>
    </xf>
    <xf numFmtId="0" fontId="53" fillId="0" borderId="27" xfId="0" applyFont="1" applyBorder="1" applyAlignment="1">
      <alignment horizontal="center" vertical="center" shrinkToFit="1"/>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58" fillId="0" borderId="0" xfId="0" applyFont="1" applyBorder="1" applyAlignment="1">
      <alignment horizontal="left" wrapText="1"/>
    </xf>
    <xf numFmtId="0" fontId="58" fillId="0" borderId="15" xfId="0" applyFont="1" applyBorder="1" applyAlignment="1">
      <alignment horizontal="left" wrapText="1"/>
    </xf>
    <xf numFmtId="180" fontId="53" fillId="0" borderId="12" xfId="0" applyNumberFormat="1" applyFont="1" applyBorder="1" applyAlignment="1">
      <alignment horizontal="center"/>
    </xf>
    <xf numFmtId="180" fontId="54" fillId="0" borderId="0" xfId="0" applyNumberFormat="1" applyFont="1" applyAlignment="1">
      <alignment horizontal="left" wrapText="1" shrinkToFit="1"/>
    </xf>
    <xf numFmtId="178" fontId="53" fillId="0" borderId="15" xfId="0" applyNumberFormat="1" applyFont="1" applyBorder="1" applyAlignment="1">
      <alignment horizontal="center" vertical="center"/>
    </xf>
    <xf numFmtId="180" fontId="53" fillId="0" borderId="15" xfId="0" applyNumberFormat="1" applyFont="1" applyBorder="1" applyAlignment="1">
      <alignment horizontal="left" shrinkToFit="1"/>
    </xf>
    <xf numFmtId="0" fontId="53" fillId="0" borderId="0" xfId="0" applyFont="1" applyAlignment="1">
      <alignment horizontal="left" shrinkToFit="1"/>
    </xf>
    <xf numFmtId="176" fontId="67" fillId="0" borderId="0" xfId="0" applyNumberFormat="1" applyFont="1" applyAlignment="1">
      <alignment horizontal="right" vertical="top"/>
    </xf>
    <xf numFmtId="0" fontId="53" fillId="0" borderId="15" xfId="0" applyFont="1" applyBorder="1" applyAlignment="1">
      <alignment horizontal="left" shrinkToFit="1"/>
    </xf>
    <xf numFmtId="182" fontId="53" fillId="0" borderId="15" xfId="0" applyNumberFormat="1" applyFont="1" applyBorder="1" applyAlignment="1">
      <alignment horizontal="right"/>
    </xf>
    <xf numFmtId="0" fontId="8" fillId="0" borderId="0" xfId="0" applyFont="1" applyAlignment="1">
      <alignment horizontal="right"/>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shrinkToFit="1"/>
    </xf>
    <xf numFmtId="0" fontId="54" fillId="0" borderId="15" xfId="0" applyFont="1" applyBorder="1" applyAlignment="1">
      <alignment horizontal="center" vertical="center" wrapText="1" shrinkToFi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0" fontId="8" fillId="0" borderId="0" xfId="0" applyFont="1" applyAlignment="1">
      <alignment horizontal="left"/>
    </xf>
    <xf numFmtId="0" fontId="8" fillId="0" borderId="15" xfId="0" applyFont="1" applyBorder="1" applyAlignment="1">
      <alignment horizontal="center"/>
    </xf>
    <xf numFmtId="178" fontId="53" fillId="0" borderId="15" xfId="0" applyNumberFormat="1" applyFont="1" applyBorder="1" applyAlignment="1">
      <alignment horizontal="center"/>
    </xf>
    <xf numFmtId="0" fontId="53" fillId="0" borderId="27" xfId="0" applyFont="1" applyBorder="1" applyAlignment="1">
      <alignment horizontal="left" shrinkToFit="1"/>
    </xf>
    <xf numFmtId="0" fontId="53" fillId="0" borderId="15" xfId="0" applyFont="1" applyBorder="1" applyAlignment="1">
      <alignment horizontal="center"/>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2" fontId="53" fillId="0" borderId="15" xfId="33" applyNumberFormat="1" applyFont="1" applyBorder="1" applyAlignment="1">
      <alignment horizontal="center"/>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8" fillId="0" borderId="0" xfId="0" applyFont="1" applyAlignment="1">
      <alignment horizontal="center"/>
    </xf>
    <xf numFmtId="180" fontId="53" fillId="0" borderId="15" xfId="0" applyNumberFormat="1" applyFont="1" applyBorder="1" applyAlignment="1">
      <alignment shrinkToFit="1"/>
    </xf>
    <xf numFmtId="0" fontId="5" fillId="0" borderId="15" xfId="0" applyFont="1" applyBorder="1" applyAlignment="1">
      <alignment horizontal="center"/>
    </xf>
    <xf numFmtId="176" fontId="8" fillId="0" borderId="0" xfId="0" applyNumberFormat="1" applyFont="1" applyAlignment="1">
      <alignment horizontal="center"/>
    </xf>
    <xf numFmtId="180" fontId="53" fillId="0" borderId="0" xfId="0" applyNumberFormat="1" applyFont="1" applyAlignment="1">
      <alignment horizontal="center"/>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69" fillId="0" borderId="27" xfId="0" applyFont="1" applyBorder="1" applyAlignment="1">
      <alignment horizontal="center" vertical="center"/>
    </xf>
    <xf numFmtId="0" fontId="69" fillId="0" borderId="28"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10" xfId="0" applyFont="1" applyBorder="1" applyAlignment="1">
      <alignment horizontal="center" vertical="center" wrapText="1"/>
    </xf>
    <xf numFmtId="0" fontId="69" fillId="0" borderId="0" xfId="0" applyFont="1" applyBorder="1" applyAlignment="1" applyProtection="1">
      <alignment horizontal="left" vertical="top" shrinkToFi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0" fillId="0" borderId="10" xfId="0" applyBorder="1" applyAlignment="1">
      <alignment horizontal="center" vertical="center" wrapText="1"/>
    </xf>
    <xf numFmtId="0" fontId="69" fillId="0" borderId="15" xfId="0" applyFont="1" applyBorder="1" applyAlignment="1" applyProtection="1">
      <alignment horizontal="left" vertical="center" shrinkToFit="1"/>
      <protection locked="0"/>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15" xfId="0" applyFont="1" applyBorder="1" applyAlignment="1" applyProtection="1">
      <alignment horizontal="left" vertical="center"/>
      <protection locked="0"/>
    </xf>
    <xf numFmtId="0" fontId="69" fillId="0" borderId="12" xfId="0" applyFont="1" applyBorder="1" applyAlignment="1" applyProtection="1">
      <alignment horizontal="left" vertical="center"/>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0" xfId="0" applyFont="1" applyBorder="1" applyAlignment="1" applyProtection="1">
      <alignment horizontal="left" vertical="center"/>
      <protection locked="0"/>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10" xfId="0" applyFont="1" applyBorder="1" applyAlignment="1">
      <alignment horizontal="center" vertical="center"/>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5" xfId="0" applyFont="1" applyBorder="1" applyAlignment="1" applyProtection="1">
      <alignment horizontal="left" vertical="center" shrinkToFit="1"/>
      <protection locked="0"/>
    </xf>
    <xf numFmtId="0" fontId="74" fillId="0" borderId="28"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2" xfId="0" applyFont="1" applyBorder="1" applyAlignment="1" applyProtection="1">
      <alignment horizontal="center" vertical="center"/>
      <protection locked="0"/>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xf numFmtId="0" fontId="76" fillId="0" borderId="11" xfId="0" applyFont="1" applyBorder="1" applyAlignment="1">
      <alignment horizontal="left" vertical="top" wrapText="1"/>
    </xf>
    <xf numFmtId="0" fontId="76" fillId="0" borderId="12" xfId="0" applyFont="1" applyBorder="1" applyAlignment="1">
      <alignment horizontal="left" vertical="top" wrapText="1"/>
    </xf>
    <xf numFmtId="0" fontId="76" fillId="0" borderId="13" xfId="0" applyFont="1" applyBorder="1" applyAlignment="1">
      <alignment horizontal="left" vertical="top" wrapText="1"/>
    </xf>
    <xf numFmtId="0" fontId="76" fillId="0" borderId="0"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69" fillId="0" borderId="28" xfId="0" applyFont="1" applyBorder="1" applyAlignment="1">
      <alignment horizontal="left"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5"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25" borderId="0" xfId="0" applyFont="1" applyFill="1" applyBorder="1" applyAlignment="1" applyProtection="1">
      <alignment horizontal="center" vertical="center" shrinkToFit="1"/>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24" xfId="0" applyFont="1" applyBorder="1" applyAlignment="1">
      <alignment horizontal="left" vertical="top" wrapText="1"/>
    </xf>
    <xf numFmtId="0" fontId="76" fillId="0" borderId="25"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xf numFmtId="0" fontId="92" fillId="0" borderId="0" xfId="0" applyFont="1" applyBorder="1" applyAlignment="1">
      <alignment horizontal="right" vertical="center"/>
    </xf>
    <xf numFmtId="0" fontId="93" fillId="0" borderId="0" xfId="0" applyFont="1" applyBorder="1" applyAlignment="1">
      <alignment horizontal="right" vertical="center"/>
    </xf>
    <xf numFmtId="0" fontId="94" fillId="0" borderId="0" xfId="0" applyFont="1" applyBorder="1" applyAlignment="1">
      <alignment horizontal="righ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50">
    <dxf>
      <font>
        <b/>
        <i val="0"/>
        <color rgb="FFFF0000"/>
      </font>
    </dxf>
    <dxf>
      <fill>
        <patternFill patternType="solid">
          <bgColor rgb="FFFFFF00"/>
        </patternFill>
      </fill>
    </dxf>
    <dxf>
      <fill>
        <patternFill patternType="solid">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patternType="solid">
          <bgColor rgb="FFFFFF00"/>
        </patternFill>
      </fill>
    </dxf>
    <dxf>
      <fill>
        <patternFill>
          <bgColor theme="0"/>
        </patternFill>
      </fill>
    </dxf>
    <dxf>
      <fill>
        <patternFill>
          <bgColor theme="0"/>
        </patternFill>
      </fill>
    </dxf>
    <dxf>
      <fill>
        <patternFill patternType="solid">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00B0F0"/>
        </patternFill>
      </fill>
    </dxf>
    <dxf>
      <fill>
        <patternFill>
          <bgColor theme="0" tint="-0.499984740745262"/>
        </patternFill>
      </fill>
    </dxf>
    <dxf>
      <border>
        <left style="hair">
          <color auto="1"/>
        </left>
        <right/>
        <top/>
        <bottom/>
        <vertical/>
        <horizontal/>
      </border>
    </dxf>
    <dxf>
      <border>
        <left/>
        <right/>
        <top/>
        <bottom/>
        <vertical/>
        <horizontal/>
      </border>
    </dxf>
    <dxf>
      <font>
        <b/>
        <i val="0"/>
        <strike val="0"/>
        <color auto="1"/>
      </font>
      <fill>
        <patternFill>
          <bgColor rgb="FFFFC000"/>
        </patternFill>
      </fill>
      <border>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theme="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fmlaLink="$AI$48" lockText="1" noThreeD="1"/>
</file>

<file path=xl/ctrlProps/ctrlProp101.xml><?xml version="1.0" encoding="utf-8"?>
<formControlPr xmlns="http://schemas.microsoft.com/office/spreadsheetml/2009/9/main" objectType="CheckBox" fmlaLink="$AH$50" lockText="1" noThreeD="1"/>
</file>

<file path=xl/ctrlProps/ctrlProp102.xml><?xml version="1.0" encoding="utf-8"?>
<formControlPr xmlns="http://schemas.microsoft.com/office/spreadsheetml/2009/9/main" objectType="CheckBox" fmlaLink="$AH$52" lockText="1" noThreeD="1"/>
</file>

<file path=xl/ctrlProps/ctrlProp103.xml><?xml version="1.0" encoding="utf-8"?>
<formControlPr xmlns="http://schemas.microsoft.com/office/spreadsheetml/2009/9/main" objectType="CheckBox" fmlaLink="$AI$52" lockText="1" noThreeD="1"/>
</file>

<file path=xl/ctrlProps/ctrlProp104.xml><?xml version="1.0" encoding="utf-8"?>
<formControlPr xmlns="http://schemas.microsoft.com/office/spreadsheetml/2009/9/main" objectType="CheckBox" fmlaLink="$AH$64" lockText="1" noThreeD="1"/>
</file>

<file path=xl/ctrlProps/ctrlProp105.xml><?xml version="1.0" encoding="utf-8"?>
<formControlPr xmlns="http://schemas.microsoft.com/office/spreadsheetml/2009/9/main" objectType="CheckBox" fmlaLink="$AI$64" lockText="1" noThreeD="1"/>
</file>

<file path=xl/ctrlProps/ctrlProp106.xml><?xml version="1.0" encoding="utf-8"?>
<formControlPr xmlns="http://schemas.microsoft.com/office/spreadsheetml/2009/9/main" objectType="CheckBox" fmlaLink="$AJ$64" lockText="1" noThreeD="1"/>
</file>

<file path=xl/ctrlProps/ctrlProp107.xml><?xml version="1.0" encoding="utf-8"?>
<formControlPr xmlns="http://schemas.microsoft.com/office/spreadsheetml/2009/9/main" objectType="CheckBox" fmlaLink="$AK$64" lockText="1" noThreeD="1"/>
</file>

<file path=xl/ctrlProps/ctrlProp108.xml><?xml version="1.0" encoding="utf-8"?>
<formControlPr xmlns="http://schemas.microsoft.com/office/spreadsheetml/2009/9/main" objectType="CheckBox" fmlaLink="$AL$64" lockText="1" noThreeD="1"/>
</file>

<file path=xl/ctrlProps/ctrlProp109.xml><?xml version="1.0" encoding="utf-8"?>
<formControlPr xmlns="http://schemas.microsoft.com/office/spreadsheetml/2009/9/main" objectType="CheckBox" fmlaLink="$AH$66"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fmlaLink="$AJ$66" lockText="1" noThreeD="1"/>
</file>

<file path=xl/ctrlProps/ctrlProp111.xml><?xml version="1.0" encoding="utf-8"?>
<formControlPr xmlns="http://schemas.microsoft.com/office/spreadsheetml/2009/9/main" objectType="CheckBox" fmlaLink="$AK$66" lockText="1" noThreeD="1"/>
</file>

<file path=xl/ctrlProps/ctrlProp112.xml><?xml version="1.0" encoding="utf-8"?>
<formControlPr xmlns="http://schemas.microsoft.com/office/spreadsheetml/2009/9/main" objectType="CheckBox" fmlaLink="$AL$66" lockText="1" noThreeD="1"/>
</file>

<file path=xl/ctrlProps/ctrlProp113.xml><?xml version="1.0" encoding="utf-8"?>
<formControlPr xmlns="http://schemas.microsoft.com/office/spreadsheetml/2009/9/main" objectType="CheckBox" fmlaLink="$AI$66" lockText="1" noThreeD="1"/>
</file>

<file path=xl/ctrlProps/ctrlProp114.xml><?xml version="1.0" encoding="utf-8"?>
<formControlPr xmlns="http://schemas.microsoft.com/office/spreadsheetml/2009/9/main" objectType="CheckBox" fmlaLink="$AH$68" lockText="1" noThreeD="1"/>
</file>

<file path=xl/ctrlProps/ctrlProp115.xml><?xml version="1.0" encoding="utf-8"?>
<formControlPr xmlns="http://schemas.microsoft.com/office/spreadsheetml/2009/9/main" objectType="CheckBox" fmlaLink="$AI$68" lockText="1" noThreeD="1"/>
</file>

<file path=xl/ctrlProps/ctrlProp116.xml><?xml version="1.0" encoding="utf-8"?>
<formControlPr xmlns="http://schemas.microsoft.com/office/spreadsheetml/2009/9/main" objectType="CheckBox" fmlaLink="$AJ$68" lockText="1" noThreeD="1"/>
</file>

<file path=xl/ctrlProps/ctrlProp117.xml><?xml version="1.0" encoding="utf-8"?>
<formControlPr xmlns="http://schemas.microsoft.com/office/spreadsheetml/2009/9/main" objectType="CheckBox" fmlaLink="$AK$68" lockText="1" noThreeD="1"/>
</file>

<file path=xl/ctrlProps/ctrlProp118.xml><?xml version="1.0" encoding="utf-8"?>
<formControlPr xmlns="http://schemas.microsoft.com/office/spreadsheetml/2009/9/main" objectType="CheckBox" fmlaLink="$AL$68" lockText="1" noThreeD="1"/>
</file>

<file path=xl/ctrlProps/ctrlProp119.xml><?xml version="1.0" encoding="utf-8"?>
<formControlPr xmlns="http://schemas.microsoft.com/office/spreadsheetml/2009/9/main" objectType="CheckBox" fmlaLink="$AH$46"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fmlaLink="$AI$46" lockText="1" noThreeD="1"/>
</file>

<file path=xl/ctrlProps/ctrlProp121.xml><?xml version="1.0" encoding="utf-8"?>
<formControlPr xmlns="http://schemas.microsoft.com/office/spreadsheetml/2009/9/main" objectType="CheckBox" fmlaLink="$AM$64" lockText="1" noThreeD="1"/>
</file>

<file path=xl/ctrlProps/ctrlProp122.xml><?xml version="1.0" encoding="utf-8"?>
<formControlPr xmlns="http://schemas.microsoft.com/office/spreadsheetml/2009/9/main" objectType="CheckBox" fmlaLink="$AM$66" lockText="1" noThreeD="1"/>
</file>

<file path=xl/ctrlProps/ctrlProp123.xml><?xml version="1.0" encoding="utf-8"?>
<formControlPr xmlns="http://schemas.microsoft.com/office/spreadsheetml/2009/9/main" objectType="CheckBox" fmlaLink="$AM$68" lockText="1" noThreeD="1"/>
</file>

<file path=xl/ctrlProps/ctrlProp124.xml><?xml version="1.0" encoding="utf-8"?>
<formControlPr xmlns="http://schemas.microsoft.com/office/spreadsheetml/2009/9/main" objectType="CheckBox" fmlaLink="$AH$19" lockText="1" noThreeD="1"/>
</file>

<file path=xl/ctrlProps/ctrlProp125.xml><?xml version="1.0" encoding="utf-8"?>
<formControlPr xmlns="http://schemas.microsoft.com/office/spreadsheetml/2009/9/main" objectType="CheckBox" fmlaLink="$AI$19" lockText="1" noThreeD="1"/>
</file>

<file path=xl/ctrlProps/ctrlProp126.xml><?xml version="1.0" encoding="utf-8"?>
<formControlPr xmlns="http://schemas.microsoft.com/office/spreadsheetml/2009/9/main" objectType="CheckBox" fmlaLink="$AH$27" lockText="1" noThreeD="1"/>
</file>

<file path=xl/ctrlProps/ctrlProp127.xml><?xml version="1.0" encoding="utf-8"?>
<formControlPr xmlns="http://schemas.microsoft.com/office/spreadsheetml/2009/9/main" objectType="CheckBox" fmlaLink="$AH$28" lockText="1" noThreeD="1"/>
</file>

<file path=xl/ctrlProps/ctrlProp128.xml><?xml version="1.0" encoding="utf-8"?>
<formControlPr xmlns="http://schemas.microsoft.com/office/spreadsheetml/2009/9/main" objectType="CheckBox" fmlaLink="$AH$21" lockText="1" noThreeD="1"/>
</file>

<file path=xl/ctrlProps/ctrlProp129.xml><?xml version="1.0" encoding="utf-8"?>
<formControlPr xmlns="http://schemas.microsoft.com/office/spreadsheetml/2009/9/main" objectType="CheckBox" fmlaLink="$AH$23"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I$23" lockText="1" noThreeD="1"/>
</file>

<file path=xl/ctrlProps/ctrlProp131.xml><?xml version="1.0" encoding="utf-8"?>
<formControlPr xmlns="http://schemas.microsoft.com/office/spreadsheetml/2009/9/main" objectType="CheckBox" fmlaLink="$AI$21" lockText="1" noThreeD="1"/>
</file>

<file path=xl/ctrlProps/ctrlProp132.xml><?xml version="1.0" encoding="utf-8"?>
<formControlPr xmlns="http://schemas.microsoft.com/office/spreadsheetml/2009/9/main" objectType="CheckBox" fmlaLink="$AH$25" lockText="1" noThreeD="1"/>
</file>

<file path=xl/ctrlProps/ctrlProp133.xml><?xml version="1.0" encoding="utf-8"?>
<formControlPr xmlns="http://schemas.microsoft.com/office/spreadsheetml/2009/9/main" objectType="CheckBox" fmlaLink="$AH$26" lockText="1" noThreeD="1"/>
</file>

<file path=xl/ctrlProps/ctrlProp134.xml><?xml version="1.0" encoding="utf-8"?>
<formControlPr xmlns="http://schemas.microsoft.com/office/spreadsheetml/2009/9/main" objectType="CheckBox" fmlaLink="$AH$29" lockText="1" noThreeD="1"/>
</file>

<file path=xl/ctrlProps/ctrlProp135.xml><?xml version="1.0" encoding="utf-8"?>
<formControlPr xmlns="http://schemas.microsoft.com/office/spreadsheetml/2009/9/main" objectType="CheckBox" fmlaLink="$AH$34" lockText="1" noThreeD="1"/>
</file>

<file path=xl/ctrlProps/ctrlProp136.xml><?xml version="1.0" encoding="utf-8"?>
<formControlPr xmlns="http://schemas.microsoft.com/office/spreadsheetml/2009/9/main" objectType="CheckBox" fmlaLink="$AH$35" lockText="1" noThreeD="1"/>
</file>

<file path=xl/ctrlProps/ctrlProp137.xml><?xml version="1.0" encoding="utf-8"?>
<formControlPr xmlns="http://schemas.microsoft.com/office/spreadsheetml/2009/9/main" objectType="CheckBox" fmlaLink="$AH$37" lockText="1" noThreeD="1"/>
</file>

<file path=xl/ctrlProps/ctrlProp138.xml><?xml version="1.0" encoding="utf-8"?>
<formControlPr xmlns="http://schemas.microsoft.com/office/spreadsheetml/2009/9/main" objectType="CheckBox" fmlaLink="$AI$33" lockText="1" noThreeD="1"/>
</file>

<file path=xl/ctrlProps/ctrlProp139.xml><?xml version="1.0" encoding="utf-8"?>
<formControlPr xmlns="http://schemas.microsoft.com/office/spreadsheetml/2009/9/main" objectType="CheckBox" fmlaLink="$AH$33"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H$30" lockText="1" noThreeD="1"/>
</file>

<file path=xl/ctrlProps/ctrlProp141.xml><?xml version="1.0" encoding="utf-8"?>
<formControlPr xmlns="http://schemas.microsoft.com/office/spreadsheetml/2009/9/main" objectType="CheckBox" fmlaLink="$AI$30" lockText="1" noThreeD="1"/>
</file>

<file path=xl/ctrlProps/ctrlProp142.xml><?xml version="1.0" encoding="utf-8"?>
<formControlPr xmlns="http://schemas.microsoft.com/office/spreadsheetml/2009/9/main" objectType="CheckBox" fmlaLink="$AJ$30" lockText="1" noThreeD="1"/>
</file>

<file path=xl/ctrlProps/ctrlProp143.xml><?xml version="1.0" encoding="utf-8"?>
<formControlPr xmlns="http://schemas.microsoft.com/office/spreadsheetml/2009/9/main" objectType="CheckBox" fmlaLink="$AH$31" lockText="1" noThreeD="1"/>
</file>

<file path=xl/ctrlProps/ctrlProp144.xml><?xml version="1.0" encoding="utf-8"?>
<formControlPr xmlns="http://schemas.microsoft.com/office/spreadsheetml/2009/9/main" objectType="CheckBox" fmlaLink="$AI$31" lockText="1" noThreeD="1"/>
</file>

<file path=xl/ctrlProps/ctrlProp145.xml><?xml version="1.0" encoding="utf-8"?>
<formControlPr xmlns="http://schemas.microsoft.com/office/spreadsheetml/2009/9/main" objectType="CheckBox" fmlaLink="$AH$32" lockText="1" noThreeD="1"/>
</file>

<file path=xl/ctrlProps/ctrlProp146.xml><?xml version="1.0" encoding="utf-8"?>
<formControlPr xmlns="http://schemas.microsoft.com/office/spreadsheetml/2009/9/main" objectType="CheckBox" fmlaLink="$AI$32" lockText="1" noThreeD="1"/>
</file>

<file path=xl/ctrlProps/ctrlProp147.xml><?xml version="1.0" encoding="utf-8"?>
<formControlPr xmlns="http://schemas.microsoft.com/office/spreadsheetml/2009/9/main" objectType="CheckBox" fmlaLink="$AJ$32" lockText="1" noThreeD="1"/>
</file>

<file path=xl/ctrlProps/ctrlProp148.xml><?xml version="1.0" encoding="utf-8"?>
<formControlPr xmlns="http://schemas.microsoft.com/office/spreadsheetml/2009/9/main" objectType="CheckBox" fmlaLink="$AH$63" lockText="1" noThreeD="1"/>
</file>

<file path=xl/ctrlProps/ctrlProp149.xml><?xml version="1.0" encoding="utf-8"?>
<formControlPr xmlns="http://schemas.microsoft.com/office/spreadsheetml/2009/9/main" objectType="CheckBox" fmlaLink="$AH$65" lockText="1" noThreeD="1"/>
</file>

<file path=xl/ctrlProps/ctrlProp15.xml><?xml version="1.0" encoding="utf-8"?>
<formControlPr xmlns="http://schemas.microsoft.com/office/spreadsheetml/2009/9/main" objectType="CheckBox" fmlaLink="$AH$19" lockText="1" noThreeD="1"/>
</file>

<file path=xl/ctrlProps/ctrlProp150.xml><?xml version="1.0" encoding="utf-8"?>
<formControlPr xmlns="http://schemas.microsoft.com/office/spreadsheetml/2009/9/main" objectType="CheckBox" fmlaLink="$AH$67" lockText="1" noThreeD="1"/>
</file>

<file path=xl/ctrlProps/ctrlProp151.xml><?xml version="1.0" encoding="utf-8"?>
<formControlPr xmlns="http://schemas.microsoft.com/office/spreadsheetml/2009/9/main" objectType="CheckBox" fmlaLink="$AH$5" lockText="1" noThreeD="1"/>
</file>

<file path=xl/ctrlProps/ctrlProp152.xml><?xml version="1.0" encoding="utf-8"?>
<formControlPr xmlns="http://schemas.microsoft.com/office/spreadsheetml/2009/9/main" objectType="CheckBox" fmlaLink="$AI$5" lockText="1" noThreeD="1"/>
</file>

<file path=xl/ctrlProps/ctrlProp153.xml><?xml version="1.0" encoding="utf-8"?>
<formControlPr xmlns="http://schemas.microsoft.com/office/spreadsheetml/2009/9/main" objectType="CheckBox" fmlaLink="$AJ$14" lockText="1" noThreeD="1"/>
</file>

<file path=xl/ctrlProps/ctrlProp154.xml><?xml version="1.0" encoding="utf-8"?>
<formControlPr xmlns="http://schemas.microsoft.com/office/spreadsheetml/2009/9/main" objectType="CheckBox" fmlaLink="$AH$15" lockText="1" noThreeD="1"/>
</file>

<file path=xl/ctrlProps/ctrlProp155.xml><?xml version="1.0" encoding="utf-8"?>
<formControlPr xmlns="http://schemas.microsoft.com/office/spreadsheetml/2009/9/main" objectType="CheckBox" fmlaLink="$AI$14" lockText="1" noThreeD="1"/>
</file>

<file path=xl/ctrlProps/ctrlProp156.xml><?xml version="1.0" encoding="utf-8"?>
<formControlPr xmlns="http://schemas.microsoft.com/office/spreadsheetml/2009/9/main" objectType="CheckBox" fmlaLink="$AI$15" lockText="1" noThreeD="1"/>
</file>

<file path=xl/ctrlProps/ctrlProp157.xml><?xml version="1.0" encoding="utf-8"?>
<formControlPr xmlns="http://schemas.microsoft.com/office/spreadsheetml/2009/9/main" objectType="CheckBox" fmlaLink="$AI$52" lockText="1" noThreeD="1"/>
</file>

<file path=xl/ctrlProps/ctrlProp158.xml><?xml version="1.0" encoding="utf-8"?>
<formControlPr xmlns="http://schemas.microsoft.com/office/spreadsheetml/2009/9/main" objectType="CheckBox" fmlaLink="$AH$14" lockText="1" noThreeD="1"/>
</file>

<file path=xl/ctrlProps/ctrlProp159.xml><?xml version="1.0" encoding="utf-8"?>
<formControlPr xmlns="http://schemas.microsoft.com/office/spreadsheetml/2009/9/main" objectType="CheckBox" fmlaLink="$AH$42" lockText="1" noThreeD="1"/>
</file>

<file path=xl/ctrlProps/ctrlProp16.xml><?xml version="1.0" encoding="utf-8"?>
<formControlPr xmlns="http://schemas.microsoft.com/office/spreadsheetml/2009/9/main" objectType="CheckBox" fmlaLink="$AI$19" lockText="1" noThreeD="1"/>
</file>

<file path=xl/ctrlProps/ctrlProp160.xml><?xml version="1.0" encoding="utf-8"?>
<formControlPr xmlns="http://schemas.microsoft.com/office/spreadsheetml/2009/9/main" objectType="CheckBox" fmlaLink="$AI$51" lockText="1" noThreeD="1"/>
</file>

<file path=xl/ctrlProps/ctrlProp161.xml><?xml version="1.0" encoding="utf-8"?>
<formControlPr xmlns="http://schemas.microsoft.com/office/spreadsheetml/2009/9/main" objectType="CheckBox" fmlaLink="$AI$42" lockText="1" noThreeD="1"/>
</file>

<file path=xl/ctrlProps/ctrlProp162.xml><?xml version="1.0" encoding="utf-8"?>
<formControlPr xmlns="http://schemas.microsoft.com/office/spreadsheetml/2009/9/main" objectType="CheckBox" fmlaLink="$AH$44" lockText="1" noThreeD="1"/>
</file>

<file path=xl/ctrlProps/ctrlProp163.xml><?xml version="1.0" encoding="utf-8"?>
<formControlPr xmlns="http://schemas.microsoft.com/office/spreadsheetml/2009/9/main" objectType="CheckBox" fmlaLink="$AI$48" lockText="1" noThreeD="1"/>
</file>

<file path=xl/ctrlProps/ctrlProp164.xml><?xml version="1.0" encoding="utf-8"?>
<formControlPr xmlns="http://schemas.microsoft.com/office/spreadsheetml/2009/9/main" objectType="CheckBox" fmlaLink="$AI$44" lockText="1" noThreeD="1"/>
</file>

<file path=xl/ctrlProps/ctrlProp165.xml><?xml version="1.0" encoding="utf-8"?>
<formControlPr xmlns="http://schemas.microsoft.com/office/spreadsheetml/2009/9/main" objectType="CheckBox" fmlaLink="$AH$46" lockText="1" noThreeD="1"/>
</file>

<file path=xl/ctrlProps/ctrlProp166.xml><?xml version="1.0" encoding="utf-8"?>
<formControlPr xmlns="http://schemas.microsoft.com/office/spreadsheetml/2009/9/main" objectType="CheckBox" fmlaLink="$AI$46" lockText="1" noThreeD="1"/>
</file>

<file path=xl/ctrlProps/ctrlProp167.xml><?xml version="1.0" encoding="utf-8"?>
<formControlPr xmlns="http://schemas.microsoft.com/office/spreadsheetml/2009/9/main" objectType="CheckBox" fmlaLink="$AH$51" lockText="1" noThreeD="1"/>
</file>

<file path=xl/ctrlProps/ctrlProp168.xml><?xml version="1.0" encoding="utf-8"?>
<formControlPr xmlns="http://schemas.microsoft.com/office/spreadsheetml/2009/9/main" objectType="CheckBox" fmlaLink="$AI$49" lockText="1" noThreeD="1"/>
</file>

<file path=xl/ctrlProps/ctrlProp169.xml><?xml version="1.0" encoding="utf-8"?>
<formControlPr xmlns="http://schemas.microsoft.com/office/spreadsheetml/2009/9/main" objectType="CheckBox" fmlaLink="$AH$49" lockText="1" noThreeD="1"/>
</file>

<file path=xl/ctrlProps/ctrlProp17.xml><?xml version="1.0" encoding="utf-8"?>
<formControlPr xmlns="http://schemas.microsoft.com/office/spreadsheetml/2009/9/main" objectType="CheckBox" fmlaLink="$AH$27" lockText="1" noThreeD="1"/>
</file>

<file path=xl/ctrlProps/ctrlProp170.xml><?xml version="1.0" encoding="utf-8"?>
<formControlPr xmlns="http://schemas.microsoft.com/office/spreadsheetml/2009/9/main" objectType="CheckBox" fmlaLink="$AI$47" lockText="1" noThreeD="1"/>
</file>

<file path=xl/ctrlProps/ctrlProp171.xml><?xml version="1.0" encoding="utf-8"?>
<formControlPr xmlns="http://schemas.microsoft.com/office/spreadsheetml/2009/9/main" objectType="CheckBox" fmlaLink="$AH$47" lockText="1" noThreeD="1"/>
</file>

<file path=xl/ctrlProps/ctrlProp172.xml><?xml version="1.0" encoding="utf-8"?>
<formControlPr xmlns="http://schemas.microsoft.com/office/spreadsheetml/2009/9/main" objectType="CheckBox" fmlaLink="$AI$45" lockText="1" noThreeD="1"/>
</file>

<file path=xl/ctrlProps/ctrlProp173.xml><?xml version="1.0" encoding="utf-8"?>
<formControlPr xmlns="http://schemas.microsoft.com/office/spreadsheetml/2009/9/main" objectType="CheckBox" fmlaLink="$AH$45" lockText="1" noThreeD="1"/>
</file>

<file path=xl/ctrlProps/ctrlProp174.xml><?xml version="1.0" encoding="utf-8"?>
<formControlPr xmlns="http://schemas.microsoft.com/office/spreadsheetml/2009/9/main" objectType="CheckBox" fmlaLink="$AI$43" lockText="1" noThreeD="1"/>
</file>

<file path=xl/ctrlProps/ctrlProp175.xml><?xml version="1.0" encoding="utf-8"?>
<formControlPr xmlns="http://schemas.microsoft.com/office/spreadsheetml/2009/9/main" objectType="CheckBox" fmlaLink="$AH$48" lockText="1" noThreeD="1"/>
</file>

<file path=xl/ctrlProps/ctrlProp176.xml><?xml version="1.0" encoding="utf-8"?>
<formControlPr xmlns="http://schemas.microsoft.com/office/spreadsheetml/2009/9/main" objectType="CheckBox" fmlaLink="$AH$50" lockText="1" noThreeD="1"/>
</file>

<file path=xl/ctrlProps/ctrlProp177.xml><?xml version="1.0" encoding="utf-8"?>
<formControlPr xmlns="http://schemas.microsoft.com/office/spreadsheetml/2009/9/main" objectType="CheckBox" fmlaLink="$AI$50" lockText="1" noThreeD="1"/>
</file>

<file path=xl/ctrlProps/ctrlProp178.xml><?xml version="1.0" encoding="utf-8"?>
<formControlPr xmlns="http://schemas.microsoft.com/office/spreadsheetml/2009/9/main" objectType="CheckBox" fmlaLink="$AH$52" lockText="1" noThreeD="1"/>
</file>

<file path=xl/ctrlProps/ctrlProp179.xml><?xml version="1.0" encoding="utf-8"?>
<formControlPr xmlns="http://schemas.microsoft.com/office/spreadsheetml/2009/9/main" objectType="CheckBox" fmlaLink="$AH$55" lockText="1" noThreeD="1"/>
</file>

<file path=xl/ctrlProps/ctrlProp18.xml><?xml version="1.0" encoding="utf-8"?>
<formControlPr xmlns="http://schemas.microsoft.com/office/spreadsheetml/2009/9/main" objectType="CheckBox" fmlaLink="$AH$28" lockText="1" noThreeD="1"/>
</file>

<file path=xl/ctrlProps/ctrlProp180.xml><?xml version="1.0" encoding="utf-8"?>
<formControlPr xmlns="http://schemas.microsoft.com/office/spreadsheetml/2009/9/main" objectType="CheckBox" fmlaLink="$AI$53" lockText="1" noThreeD="1"/>
</file>

<file path=xl/ctrlProps/ctrlProp181.xml><?xml version="1.0" encoding="utf-8"?>
<formControlPr xmlns="http://schemas.microsoft.com/office/spreadsheetml/2009/9/main" objectType="CheckBox" fmlaLink="$AH$53" lockText="1" noThreeD="1"/>
</file>

<file path=xl/ctrlProps/ctrlProp182.xml><?xml version="1.0" encoding="utf-8"?>
<formControlPr xmlns="http://schemas.microsoft.com/office/spreadsheetml/2009/9/main" objectType="CheckBox" fmlaLink="$AH$8" lockText="1" noThreeD="1"/>
</file>

<file path=xl/ctrlProps/ctrlProp183.xml><?xml version="1.0" encoding="utf-8"?>
<formControlPr xmlns="http://schemas.microsoft.com/office/spreadsheetml/2009/9/main" objectType="CheckBox" fmlaLink="$AI$8" lockText="1" noThreeD="1"/>
</file>

<file path=xl/ctrlProps/ctrlProp184.xml><?xml version="1.0" encoding="utf-8"?>
<formControlPr xmlns="http://schemas.microsoft.com/office/spreadsheetml/2009/9/main" objectType="CheckBox" fmlaLink="$AJ$8" lockText="1" noThreeD="1"/>
</file>

<file path=xl/ctrlProps/ctrlProp185.xml><?xml version="1.0" encoding="utf-8"?>
<formControlPr xmlns="http://schemas.microsoft.com/office/spreadsheetml/2009/9/main" objectType="CheckBox" fmlaLink="$AK$8" lockText="1" noThreeD="1"/>
</file>

<file path=xl/ctrlProps/ctrlProp186.xml><?xml version="1.0" encoding="utf-8"?>
<formControlPr xmlns="http://schemas.microsoft.com/office/spreadsheetml/2009/9/main" objectType="CheckBox" fmlaLink="$AL$8" lockText="1" noThreeD="1"/>
</file>

<file path=xl/ctrlProps/ctrlProp187.xml><?xml version="1.0" encoding="utf-8"?>
<formControlPr xmlns="http://schemas.microsoft.com/office/spreadsheetml/2009/9/main" objectType="CheckBox" fmlaLink="$AM$8" lockText="1" noThreeD="1"/>
</file>

<file path=xl/ctrlProps/ctrlProp188.xml><?xml version="1.0" encoding="utf-8"?>
<formControlPr xmlns="http://schemas.microsoft.com/office/spreadsheetml/2009/9/main" objectType="CheckBox" fmlaLink="$AH$9" lockText="1" noThreeD="1"/>
</file>

<file path=xl/ctrlProps/ctrlProp189.xml><?xml version="1.0" encoding="utf-8"?>
<formControlPr xmlns="http://schemas.microsoft.com/office/spreadsheetml/2009/9/main" objectType="CheckBox" fmlaLink="$AH$43" lockText="1" noThreeD="1"/>
</file>

<file path=xl/ctrlProps/ctrlProp19.xml><?xml version="1.0" encoding="utf-8"?>
<formControlPr xmlns="http://schemas.microsoft.com/office/spreadsheetml/2009/9/main" objectType="CheckBox" fmlaLink="$AH$29" lockText="1" noThreeD="1"/>
</file>

<file path=xl/ctrlProps/ctrlProp190.xml><?xml version="1.0" encoding="utf-8"?>
<formControlPr xmlns="http://schemas.microsoft.com/office/spreadsheetml/2009/9/main" objectType="CheckBox" fmlaLink="$AH$54" lockText="1" noThreeD="1"/>
</file>

<file path=xl/ctrlProps/ctrlProp191.xml><?xml version="1.0" encoding="utf-8"?>
<formControlPr xmlns="http://schemas.microsoft.com/office/spreadsheetml/2009/9/main" objectType="CheckBox" fmlaLink="$AH$10" lockText="1" noThreeD="1"/>
</file>

<file path=xl/ctrlProps/ctrlProp192.xml><?xml version="1.0" encoding="utf-8"?>
<formControlPr xmlns="http://schemas.microsoft.com/office/spreadsheetml/2009/9/main" objectType="CheckBox" fmlaLink="$AI$10" lockText="1" noThreeD="1"/>
</file>

<file path=xl/ctrlProps/ctrlProp193.xml><?xml version="1.0" encoding="utf-8"?>
<formControlPr xmlns="http://schemas.microsoft.com/office/spreadsheetml/2009/9/main" objectType="CheckBox" fmlaLink="$AH$11" lockText="1" noThreeD="1"/>
</file>

<file path=xl/ctrlProps/ctrlProp194.xml><?xml version="1.0" encoding="utf-8"?>
<formControlPr xmlns="http://schemas.microsoft.com/office/spreadsheetml/2009/9/main" objectType="CheckBox" fmlaLink="$AI$11" lockText="1" noThreeD="1"/>
</file>

<file path=xl/ctrlProps/ctrlProp195.xml><?xml version="1.0" encoding="utf-8"?>
<formControlPr xmlns="http://schemas.microsoft.com/office/spreadsheetml/2009/9/main" objectType="CheckBox" fmlaLink="$AJ$7" lockText="1" noThreeD="1"/>
</file>

<file path=xl/ctrlProps/ctrlProp196.xml><?xml version="1.0" encoding="utf-8"?>
<formControlPr xmlns="http://schemas.microsoft.com/office/spreadsheetml/2009/9/main" objectType="CheckBox" fmlaLink="$AI$7" lockText="1" noThreeD="1"/>
</file>

<file path=xl/ctrlProps/ctrlProp197.xml><?xml version="1.0" encoding="utf-8"?>
<formControlPr xmlns="http://schemas.microsoft.com/office/spreadsheetml/2009/9/main" objectType="CheckBox" fmlaLink="$AH$7" lockText="1" noThreeD="1"/>
</file>

<file path=xl/ctrlProps/ctrlProp198.xml><?xml version="1.0" encoding="utf-8"?>
<formControlPr xmlns="http://schemas.microsoft.com/office/spreadsheetml/2009/9/main" objectType="CheckBox" fmlaLink="$AH$19" lockText="1" noThreeD="1"/>
</file>

<file path=xl/ctrlProps/ctrlProp199.xml><?xml version="1.0" encoding="utf-8"?>
<formControlPr xmlns="http://schemas.microsoft.com/office/spreadsheetml/2009/9/main" objectType="CheckBox" fmlaLink="$AI$19"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fmlaLink="$AH$34" lockText="1" noThreeD="1"/>
</file>

<file path=xl/ctrlProps/ctrlProp200.xml><?xml version="1.0" encoding="utf-8"?>
<formControlPr xmlns="http://schemas.microsoft.com/office/spreadsheetml/2009/9/main" objectType="CheckBox" fmlaLink="$AH$21" lockText="1" noThreeD="1"/>
</file>

<file path=xl/ctrlProps/ctrlProp201.xml><?xml version="1.0" encoding="utf-8"?>
<formControlPr xmlns="http://schemas.microsoft.com/office/spreadsheetml/2009/9/main" objectType="CheckBox" fmlaLink="$AH$23" lockText="1" noThreeD="1"/>
</file>

<file path=xl/ctrlProps/ctrlProp202.xml><?xml version="1.0" encoding="utf-8"?>
<formControlPr xmlns="http://schemas.microsoft.com/office/spreadsheetml/2009/9/main" objectType="CheckBox" fmlaLink="$AI$23" lockText="1" noThreeD="1"/>
</file>

<file path=xl/ctrlProps/ctrlProp203.xml><?xml version="1.0" encoding="utf-8"?>
<formControlPr xmlns="http://schemas.microsoft.com/office/spreadsheetml/2009/9/main" objectType="CheckBox" fmlaLink="$AI$21" lockText="1" noThreeD="1"/>
</file>

<file path=xl/ctrlProps/ctrlProp204.xml><?xml version="1.0" encoding="utf-8"?>
<formControlPr xmlns="http://schemas.microsoft.com/office/spreadsheetml/2009/9/main" objectType="CheckBox" fmlaLink="$AH$27" lockText="1" noThreeD="1"/>
</file>

<file path=xl/ctrlProps/ctrlProp205.xml><?xml version="1.0" encoding="utf-8"?>
<formControlPr xmlns="http://schemas.microsoft.com/office/spreadsheetml/2009/9/main" objectType="CheckBox" fmlaLink="$AH$28" lockText="1" noThreeD="1"/>
</file>

<file path=xl/ctrlProps/ctrlProp206.xml><?xml version="1.0" encoding="utf-8"?>
<formControlPr xmlns="http://schemas.microsoft.com/office/spreadsheetml/2009/9/main" objectType="CheckBox" fmlaLink="$AH$29" lockText="1" noThreeD="1"/>
</file>

<file path=xl/ctrlProps/ctrlProp207.xml><?xml version="1.0" encoding="utf-8"?>
<formControlPr xmlns="http://schemas.microsoft.com/office/spreadsheetml/2009/9/main" objectType="CheckBox" fmlaLink="$AH$34" lockText="1" noThreeD="1"/>
</file>

<file path=xl/ctrlProps/ctrlProp208.xml><?xml version="1.0" encoding="utf-8"?>
<formControlPr xmlns="http://schemas.microsoft.com/office/spreadsheetml/2009/9/main" objectType="CheckBox" fmlaLink="$AI$33" lockText="1" noThreeD="1"/>
</file>

<file path=xl/ctrlProps/ctrlProp209.xml><?xml version="1.0" encoding="utf-8"?>
<formControlPr xmlns="http://schemas.microsoft.com/office/spreadsheetml/2009/9/main" objectType="CheckBox" fmlaLink="$AH$33" lockText="1" noThreeD="1"/>
</file>

<file path=xl/ctrlProps/ctrlProp21.xml><?xml version="1.0" encoding="utf-8"?>
<formControlPr xmlns="http://schemas.microsoft.com/office/spreadsheetml/2009/9/main" objectType="CheckBox" fmlaLink="$AH$35" lockText="1" noThreeD="1"/>
</file>

<file path=xl/ctrlProps/ctrlProp210.xml><?xml version="1.0" encoding="utf-8"?>
<formControlPr xmlns="http://schemas.microsoft.com/office/spreadsheetml/2009/9/main" objectType="CheckBox" fmlaLink="$AH$30" lockText="1" noThreeD="1"/>
</file>

<file path=xl/ctrlProps/ctrlProp211.xml><?xml version="1.0" encoding="utf-8"?>
<formControlPr xmlns="http://schemas.microsoft.com/office/spreadsheetml/2009/9/main" objectType="CheckBox" fmlaLink="$AI$30" lockText="1" noThreeD="1"/>
</file>

<file path=xl/ctrlProps/ctrlProp212.xml><?xml version="1.0" encoding="utf-8"?>
<formControlPr xmlns="http://schemas.microsoft.com/office/spreadsheetml/2009/9/main" objectType="CheckBox" fmlaLink="$AJ$30" lockText="1" noThreeD="1"/>
</file>

<file path=xl/ctrlProps/ctrlProp213.xml><?xml version="1.0" encoding="utf-8"?>
<formControlPr xmlns="http://schemas.microsoft.com/office/spreadsheetml/2009/9/main" objectType="CheckBox" fmlaLink="$AH$31" lockText="1" noThreeD="1"/>
</file>

<file path=xl/ctrlProps/ctrlProp214.xml><?xml version="1.0" encoding="utf-8"?>
<formControlPr xmlns="http://schemas.microsoft.com/office/spreadsheetml/2009/9/main" objectType="CheckBox" fmlaLink="$AI$31" lockText="1" noThreeD="1"/>
</file>

<file path=xl/ctrlProps/ctrlProp215.xml><?xml version="1.0" encoding="utf-8"?>
<formControlPr xmlns="http://schemas.microsoft.com/office/spreadsheetml/2009/9/main" objectType="CheckBox" fmlaLink="$AH$32" lockText="1" noThreeD="1"/>
</file>

<file path=xl/ctrlProps/ctrlProp216.xml><?xml version="1.0" encoding="utf-8"?>
<formControlPr xmlns="http://schemas.microsoft.com/office/spreadsheetml/2009/9/main" objectType="CheckBox" fmlaLink="$AI$32" lockText="1" noThreeD="1"/>
</file>

<file path=xl/ctrlProps/ctrlProp217.xml><?xml version="1.0" encoding="utf-8"?>
<formControlPr xmlns="http://schemas.microsoft.com/office/spreadsheetml/2009/9/main" objectType="CheckBox" fmlaLink="$AJ$32" lockText="1" noThreeD="1"/>
</file>

<file path=xl/ctrlProps/ctrlProp218.xml><?xml version="1.0" encoding="utf-8"?>
<formControlPr xmlns="http://schemas.microsoft.com/office/spreadsheetml/2009/9/main" objectType="CheckBox" fmlaLink="$AH$64" lockText="1" noThreeD="1"/>
</file>

<file path=xl/ctrlProps/ctrlProp219.xml><?xml version="1.0" encoding="utf-8"?>
<formControlPr xmlns="http://schemas.microsoft.com/office/spreadsheetml/2009/9/main" objectType="CheckBox" fmlaLink="$AI$64" lockText="1" noThreeD="1"/>
</file>

<file path=xl/ctrlProps/ctrlProp22.xml><?xml version="1.0" encoding="utf-8"?>
<formControlPr xmlns="http://schemas.microsoft.com/office/spreadsheetml/2009/9/main" objectType="CheckBox" fmlaLink="$AH$37" lockText="1" noThreeD="1"/>
</file>

<file path=xl/ctrlProps/ctrlProp220.xml><?xml version="1.0" encoding="utf-8"?>
<formControlPr xmlns="http://schemas.microsoft.com/office/spreadsheetml/2009/9/main" objectType="CheckBox" fmlaLink="$AJ$64" lockText="1" noThreeD="1"/>
</file>

<file path=xl/ctrlProps/ctrlProp221.xml><?xml version="1.0" encoding="utf-8"?>
<formControlPr xmlns="http://schemas.microsoft.com/office/spreadsheetml/2009/9/main" objectType="CheckBox" fmlaLink="$AK$64" lockText="1" noThreeD="1"/>
</file>

<file path=xl/ctrlProps/ctrlProp222.xml><?xml version="1.0" encoding="utf-8"?>
<formControlPr xmlns="http://schemas.microsoft.com/office/spreadsheetml/2009/9/main" objectType="CheckBox" fmlaLink="$AL$64" lockText="1" noThreeD="1"/>
</file>

<file path=xl/ctrlProps/ctrlProp223.xml><?xml version="1.0" encoding="utf-8"?>
<formControlPr xmlns="http://schemas.microsoft.com/office/spreadsheetml/2009/9/main" objectType="CheckBox" fmlaLink="$AH$66" lockText="1" noThreeD="1"/>
</file>

<file path=xl/ctrlProps/ctrlProp224.xml><?xml version="1.0" encoding="utf-8"?>
<formControlPr xmlns="http://schemas.microsoft.com/office/spreadsheetml/2009/9/main" objectType="CheckBox" fmlaLink="$AJ$66" lockText="1" noThreeD="1"/>
</file>

<file path=xl/ctrlProps/ctrlProp225.xml><?xml version="1.0" encoding="utf-8"?>
<formControlPr xmlns="http://schemas.microsoft.com/office/spreadsheetml/2009/9/main" objectType="CheckBox" fmlaLink="$AK$66" lockText="1" noThreeD="1"/>
</file>

<file path=xl/ctrlProps/ctrlProp226.xml><?xml version="1.0" encoding="utf-8"?>
<formControlPr xmlns="http://schemas.microsoft.com/office/spreadsheetml/2009/9/main" objectType="CheckBox" fmlaLink="$AL$66" lockText="1" noThreeD="1"/>
</file>

<file path=xl/ctrlProps/ctrlProp227.xml><?xml version="1.0" encoding="utf-8"?>
<formControlPr xmlns="http://schemas.microsoft.com/office/spreadsheetml/2009/9/main" objectType="CheckBox" fmlaLink="$AI$66" lockText="1" noThreeD="1"/>
</file>

<file path=xl/ctrlProps/ctrlProp228.xml><?xml version="1.0" encoding="utf-8"?>
<formControlPr xmlns="http://schemas.microsoft.com/office/spreadsheetml/2009/9/main" objectType="CheckBox" fmlaLink="$AH$68" lockText="1" noThreeD="1"/>
</file>

<file path=xl/ctrlProps/ctrlProp229.xml><?xml version="1.0" encoding="utf-8"?>
<formControlPr xmlns="http://schemas.microsoft.com/office/spreadsheetml/2009/9/main" objectType="CheckBox" fmlaLink="$AI$68" lockText="1" noThreeD="1"/>
</file>

<file path=xl/ctrlProps/ctrlProp23.xml><?xml version="1.0" encoding="utf-8"?>
<formControlPr xmlns="http://schemas.microsoft.com/office/spreadsheetml/2009/9/main" objectType="CheckBox" fmlaLink="$AI$33" lockText="1" noThreeD="1"/>
</file>

<file path=xl/ctrlProps/ctrlProp230.xml><?xml version="1.0" encoding="utf-8"?>
<formControlPr xmlns="http://schemas.microsoft.com/office/spreadsheetml/2009/9/main" objectType="CheckBox" fmlaLink="$AJ$68" lockText="1" noThreeD="1"/>
</file>

<file path=xl/ctrlProps/ctrlProp231.xml><?xml version="1.0" encoding="utf-8"?>
<formControlPr xmlns="http://schemas.microsoft.com/office/spreadsheetml/2009/9/main" objectType="CheckBox" fmlaLink="$AK$68" lockText="1" noThreeD="1"/>
</file>

<file path=xl/ctrlProps/ctrlProp232.xml><?xml version="1.0" encoding="utf-8"?>
<formControlPr xmlns="http://schemas.microsoft.com/office/spreadsheetml/2009/9/main" objectType="CheckBox" fmlaLink="$AL$68" lockText="1" noThreeD="1"/>
</file>

<file path=xl/ctrlProps/ctrlProp233.xml><?xml version="1.0" encoding="utf-8"?>
<formControlPr xmlns="http://schemas.microsoft.com/office/spreadsheetml/2009/9/main" objectType="CheckBox" fmlaLink="$AM$64" lockText="1" noThreeD="1"/>
</file>

<file path=xl/ctrlProps/ctrlProp234.xml><?xml version="1.0" encoding="utf-8"?>
<formControlPr xmlns="http://schemas.microsoft.com/office/spreadsheetml/2009/9/main" objectType="CheckBox" fmlaLink="$AM$66" lockText="1" noThreeD="1"/>
</file>

<file path=xl/ctrlProps/ctrlProp235.xml><?xml version="1.0" encoding="utf-8"?>
<formControlPr xmlns="http://schemas.microsoft.com/office/spreadsheetml/2009/9/main" objectType="CheckBox" fmlaLink="$AM$68" lockText="1" noThreeD="1"/>
</file>

<file path=xl/ctrlProps/ctrlProp236.xml><?xml version="1.0" encoding="utf-8"?>
<formControlPr xmlns="http://schemas.microsoft.com/office/spreadsheetml/2009/9/main" objectType="CheckBox" fmlaLink="$AH$63" lockText="1" noThreeD="1"/>
</file>

<file path=xl/ctrlProps/ctrlProp237.xml><?xml version="1.0" encoding="utf-8"?>
<formControlPr xmlns="http://schemas.microsoft.com/office/spreadsheetml/2009/9/main" objectType="CheckBox" fmlaLink="$AH$65" lockText="1" noThreeD="1"/>
</file>

<file path=xl/ctrlProps/ctrlProp238.xml><?xml version="1.0" encoding="utf-8"?>
<formControlPr xmlns="http://schemas.microsoft.com/office/spreadsheetml/2009/9/main" objectType="CheckBox" fmlaLink="$AH$67" lockText="1" noThreeD="1"/>
</file>

<file path=xl/ctrlProps/ctrlProp239.xml><?xml version="1.0" encoding="utf-8"?>
<formControlPr xmlns="http://schemas.microsoft.com/office/spreadsheetml/2009/9/main" objectType="CheckBox" fmlaLink="$AJ$31" lockText="1" noThreeD="1"/>
</file>

<file path=xl/ctrlProps/ctrlProp24.xml><?xml version="1.0" encoding="utf-8"?>
<formControlPr xmlns="http://schemas.microsoft.com/office/spreadsheetml/2009/9/main" objectType="CheckBox" fmlaLink="$AH$33" lockText="1" noThreeD="1"/>
</file>

<file path=xl/ctrlProps/ctrlProp25.xml><?xml version="1.0" encoding="utf-8"?>
<formControlPr xmlns="http://schemas.microsoft.com/office/spreadsheetml/2009/9/main" objectType="CheckBox" fmlaLink="$AJ$43" lockText="1" noThreeD="1"/>
</file>

<file path=xl/ctrlProps/ctrlProp26.xml><?xml version="1.0" encoding="utf-8"?>
<formControlPr xmlns="http://schemas.microsoft.com/office/spreadsheetml/2009/9/main" objectType="CheckBox" fmlaLink="$AH$21" lockText="1" noThreeD="1"/>
</file>

<file path=xl/ctrlProps/ctrlProp27.xml><?xml version="1.0" encoding="utf-8"?>
<formControlPr xmlns="http://schemas.microsoft.com/office/spreadsheetml/2009/9/main" objectType="CheckBox" fmlaLink="$AH$23" lockText="1" noThreeD="1"/>
</file>

<file path=xl/ctrlProps/ctrlProp28.xml><?xml version="1.0" encoding="utf-8"?>
<formControlPr xmlns="http://schemas.microsoft.com/office/spreadsheetml/2009/9/main" objectType="CheckBox" fmlaLink="$AI$23" lockText="1" noThreeD="1"/>
</file>

<file path=xl/ctrlProps/ctrlProp29.xml><?xml version="1.0" encoding="utf-8"?>
<formControlPr xmlns="http://schemas.microsoft.com/office/spreadsheetml/2009/9/main" objectType="CheckBox" fmlaLink="$AI$21"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fmlaLink="$AH$25" lockText="1" noThreeD="1"/>
</file>

<file path=xl/ctrlProps/ctrlProp31.xml><?xml version="1.0" encoding="utf-8"?>
<formControlPr xmlns="http://schemas.microsoft.com/office/spreadsheetml/2009/9/main" objectType="CheckBox" fmlaLink="$AH$26" lockText="1" noThreeD="1"/>
</file>

<file path=xl/ctrlProps/ctrlProp32.xml><?xml version="1.0" encoding="utf-8"?>
<formControlPr xmlns="http://schemas.microsoft.com/office/spreadsheetml/2009/9/main" objectType="CheckBox" fmlaLink="$AH$43" lockText="1" noThreeD="1"/>
</file>

<file path=xl/ctrlProps/ctrlProp33.xml><?xml version="1.0" encoding="utf-8"?>
<formControlPr xmlns="http://schemas.microsoft.com/office/spreadsheetml/2009/9/main" objectType="CheckBox" fmlaLink="$AK$53" lockText="1" noThreeD="1"/>
</file>

<file path=xl/ctrlProps/ctrlProp34.xml><?xml version="1.0" encoding="utf-8"?>
<formControlPr xmlns="http://schemas.microsoft.com/office/spreadsheetml/2009/9/main" objectType="CheckBox" fmlaLink="$AI$43" lockText="1" noThreeD="1"/>
</file>

<file path=xl/ctrlProps/ctrlProp35.xml><?xml version="1.0" encoding="utf-8"?>
<formControlPr xmlns="http://schemas.microsoft.com/office/spreadsheetml/2009/9/main" objectType="CheckBox" fmlaLink="$AH$46" lockText="1" noThreeD="1"/>
</file>

<file path=xl/ctrlProps/ctrlProp36.xml><?xml version="1.0" encoding="utf-8"?>
<formControlPr xmlns="http://schemas.microsoft.com/office/spreadsheetml/2009/9/main" objectType="CheckBox" fmlaLink="$AI$51" lockText="1" noThreeD="1"/>
</file>

<file path=xl/ctrlProps/ctrlProp37.xml><?xml version="1.0" encoding="utf-8"?>
<formControlPr xmlns="http://schemas.microsoft.com/office/spreadsheetml/2009/9/main" objectType="CheckBox" fmlaLink="$AI$46" lockText="1" noThreeD="1"/>
</file>

<file path=xl/ctrlProps/ctrlProp38.xml><?xml version="1.0" encoding="utf-8"?>
<formControlPr xmlns="http://schemas.microsoft.com/office/spreadsheetml/2009/9/main" objectType="CheckBox" fmlaLink="$AH$49" lockText="1" noThreeD="1"/>
</file>

<file path=xl/ctrlProps/ctrlProp39.xml><?xml version="1.0" encoding="utf-8"?>
<formControlPr xmlns="http://schemas.microsoft.com/office/spreadsheetml/2009/9/main" objectType="CheckBox" fmlaLink="$AI$49"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J$53" lockText="1" noThreeD="1"/>
</file>

<file path=xl/ctrlProps/ctrlProp41.xml><?xml version="1.0" encoding="utf-8"?>
<formControlPr xmlns="http://schemas.microsoft.com/office/spreadsheetml/2009/9/main" objectType="CheckBox" fmlaLink="$AK$51" lockText="1" noThreeD="1"/>
</file>

<file path=xl/ctrlProps/ctrlProp42.xml><?xml version="1.0" encoding="utf-8"?>
<formControlPr xmlns="http://schemas.microsoft.com/office/spreadsheetml/2009/9/main" objectType="CheckBox" fmlaLink="$AJ$51" lockText="1" noThreeD="1"/>
</file>

<file path=xl/ctrlProps/ctrlProp43.xml><?xml version="1.0" encoding="utf-8"?>
<formControlPr xmlns="http://schemas.microsoft.com/office/spreadsheetml/2009/9/main" objectType="CheckBox" fmlaLink="$AK$49" lockText="1" noThreeD="1"/>
</file>

<file path=xl/ctrlProps/ctrlProp44.xml><?xml version="1.0" encoding="utf-8"?>
<formControlPr xmlns="http://schemas.microsoft.com/office/spreadsheetml/2009/9/main" objectType="CheckBox" fmlaLink="$AJ$49" lockText="1" noThreeD="1"/>
</file>

<file path=xl/ctrlProps/ctrlProp45.xml><?xml version="1.0" encoding="utf-8"?>
<formControlPr xmlns="http://schemas.microsoft.com/office/spreadsheetml/2009/9/main" objectType="CheckBox" fmlaLink="$AK$46" lockText="1" noThreeD="1"/>
</file>

<file path=xl/ctrlProps/ctrlProp46.xml><?xml version="1.0" encoding="utf-8"?>
<formControlPr xmlns="http://schemas.microsoft.com/office/spreadsheetml/2009/9/main" objectType="CheckBox" fmlaLink="$AJ$46" lockText="1" noThreeD="1"/>
</file>

<file path=xl/ctrlProps/ctrlProp47.xml><?xml version="1.0" encoding="utf-8"?>
<formControlPr xmlns="http://schemas.microsoft.com/office/spreadsheetml/2009/9/main" objectType="CheckBox" fmlaLink="$AK$43" lockText="1" noThreeD="1"/>
</file>

<file path=xl/ctrlProps/ctrlProp48.xml><?xml version="1.0" encoding="utf-8"?>
<formControlPr xmlns="http://schemas.microsoft.com/office/spreadsheetml/2009/9/main" objectType="CheckBox" fmlaLink="$AH$51" lockText="1" noThreeD="1"/>
</file>

<file path=xl/ctrlProps/ctrlProp49.xml><?xml version="1.0" encoding="utf-8"?>
<formControlPr xmlns="http://schemas.microsoft.com/office/spreadsheetml/2009/9/main" objectType="CheckBox" fmlaLink="$AH$53"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I$53" lockText="1" noThreeD="1"/>
</file>

<file path=xl/ctrlProps/ctrlProp51.xml><?xml version="1.0" encoding="utf-8"?>
<formControlPr xmlns="http://schemas.microsoft.com/office/spreadsheetml/2009/9/main" objectType="CheckBox" fmlaLink="$AH$63" lockText="1" noThreeD="1"/>
</file>

<file path=xl/ctrlProps/ctrlProp52.xml><?xml version="1.0" encoding="utf-8"?>
<formControlPr xmlns="http://schemas.microsoft.com/office/spreadsheetml/2009/9/main" objectType="CheckBox" fmlaLink="$AH$58" lockText="1" noThreeD="1"/>
</file>

<file path=xl/ctrlProps/ctrlProp53.xml><?xml version="1.0" encoding="utf-8"?>
<formControlPr xmlns="http://schemas.microsoft.com/office/spreadsheetml/2009/9/main" objectType="CheckBox" fmlaLink="$AI$58" lockText="1" noThreeD="1"/>
</file>

<file path=xl/ctrlProps/ctrlProp54.xml><?xml version="1.0" encoding="utf-8"?>
<formControlPr xmlns="http://schemas.microsoft.com/office/spreadsheetml/2009/9/main" objectType="CheckBox" fmlaLink="$AH$64" lockText="1" noThreeD="1"/>
</file>

<file path=xl/ctrlProps/ctrlProp55.xml><?xml version="1.0" encoding="utf-8"?>
<formControlPr xmlns="http://schemas.microsoft.com/office/spreadsheetml/2009/9/main" objectType="CheckBox" fmlaLink="$AI$64" lockText="1" noThreeD="1"/>
</file>

<file path=xl/ctrlProps/ctrlProp56.xml><?xml version="1.0" encoding="utf-8"?>
<formControlPr xmlns="http://schemas.microsoft.com/office/spreadsheetml/2009/9/main" objectType="CheckBox" fmlaLink="$AJ$64" lockText="1" noThreeD="1"/>
</file>

<file path=xl/ctrlProps/ctrlProp57.xml><?xml version="1.0" encoding="utf-8"?>
<formControlPr xmlns="http://schemas.microsoft.com/office/spreadsheetml/2009/9/main" objectType="CheckBox" fmlaLink="$AL$64" lockText="1" noThreeD="1"/>
</file>

<file path=xl/ctrlProps/ctrlProp58.xml><?xml version="1.0" encoding="utf-8"?>
<formControlPr xmlns="http://schemas.microsoft.com/office/spreadsheetml/2009/9/main" objectType="CheckBox" fmlaLink="$AK$64" lockText="1" noThreeD="1"/>
</file>

<file path=xl/ctrlProps/ctrlProp59.xml><?xml version="1.0" encoding="utf-8"?>
<formControlPr xmlns="http://schemas.microsoft.com/office/spreadsheetml/2009/9/main" objectType="CheckBox" fmlaLink="$AH$66"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I$66" lockText="1" noThreeD="1"/>
</file>

<file path=xl/ctrlProps/ctrlProp61.xml><?xml version="1.0" encoding="utf-8"?>
<formControlPr xmlns="http://schemas.microsoft.com/office/spreadsheetml/2009/9/main" objectType="CheckBox" fmlaLink="$AJ$66" lockText="1" noThreeD="1"/>
</file>

<file path=xl/ctrlProps/ctrlProp62.xml><?xml version="1.0" encoding="utf-8"?>
<formControlPr xmlns="http://schemas.microsoft.com/office/spreadsheetml/2009/9/main" objectType="CheckBox" fmlaLink="$AK$66" lockText="1" noThreeD="1"/>
</file>

<file path=xl/ctrlProps/ctrlProp63.xml><?xml version="1.0" encoding="utf-8"?>
<formControlPr xmlns="http://schemas.microsoft.com/office/spreadsheetml/2009/9/main" objectType="CheckBox" fmlaLink="$AH$68" lockText="1" noThreeD="1"/>
</file>

<file path=xl/ctrlProps/ctrlProp64.xml><?xml version="1.0" encoding="utf-8"?>
<formControlPr xmlns="http://schemas.microsoft.com/office/spreadsheetml/2009/9/main" objectType="CheckBox" fmlaLink="$AI$68" lockText="1" noThreeD="1"/>
</file>

<file path=xl/ctrlProps/ctrlProp65.xml><?xml version="1.0" encoding="utf-8"?>
<formControlPr xmlns="http://schemas.microsoft.com/office/spreadsheetml/2009/9/main" objectType="CheckBox" fmlaLink="$AL$68" lockText="1" noThreeD="1"/>
</file>

<file path=xl/ctrlProps/ctrlProp66.xml><?xml version="1.0" encoding="utf-8"?>
<formControlPr xmlns="http://schemas.microsoft.com/office/spreadsheetml/2009/9/main" objectType="CheckBox" fmlaLink="$AJ$68" lockText="1" noThreeD="1"/>
</file>

<file path=xl/ctrlProps/ctrlProp67.xml><?xml version="1.0" encoding="utf-8"?>
<formControlPr xmlns="http://schemas.microsoft.com/office/spreadsheetml/2009/9/main" objectType="CheckBox" fmlaLink="$AK$68" lockText="1" noThreeD="1"/>
</file>

<file path=xl/ctrlProps/ctrlProp68.xml><?xml version="1.0" encoding="utf-8"?>
<formControlPr xmlns="http://schemas.microsoft.com/office/spreadsheetml/2009/9/main" objectType="CheckBox" fmlaLink="$AH$65" lockText="1" noThreeD="1"/>
</file>

<file path=xl/ctrlProps/ctrlProp69.xml><?xml version="1.0" encoding="utf-8"?>
<formControlPr xmlns="http://schemas.microsoft.com/office/spreadsheetml/2009/9/main" objectType="CheckBox" fmlaLink="$AH$67"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L$66" lockText="1" noThreeD="1"/>
</file>

<file path=xl/ctrlProps/ctrlProp71.xml><?xml version="1.0" encoding="utf-8"?>
<formControlPr xmlns="http://schemas.microsoft.com/office/spreadsheetml/2009/9/main" objectType="CheckBox" fmlaLink="$AH$30" lockText="1" noThreeD="1"/>
</file>

<file path=xl/ctrlProps/ctrlProp72.xml><?xml version="1.0" encoding="utf-8"?>
<formControlPr xmlns="http://schemas.microsoft.com/office/spreadsheetml/2009/9/main" objectType="CheckBox" fmlaLink="$AI$30" lockText="1" noThreeD="1"/>
</file>

<file path=xl/ctrlProps/ctrlProp73.xml><?xml version="1.0" encoding="utf-8"?>
<formControlPr xmlns="http://schemas.microsoft.com/office/spreadsheetml/2009/9/main" objectType="CheckBox" fmlaLink="$AJ$30" lockText="1" noThreeD="1"/>
</file>

<file path=xl/ctrlProps/ctrlProp74.xml><?xml version="1.0" encoding="utf-8"?>
<formControlPr xmlns="http://schemas.microsoft.com/office/spreadsheetml/2009/9/main" objectType="CheckBox" fmlaLink="$AH$31" lockText="1" noThreeD="1"/>
</file>

<file path=xl/ctrlProps/ctrlProp75.xml><?xml version="1.0" encoding="utf-8"?>
<formControlPr xmlns="http://schemas.microsoft.com/office/spreadsheetml/2009/9/main" objectType="CheckBox" fmlaLink="$AI$31" lockText="1" noThreeD="1"/>
</file>

<file path=xl/ctrlProps/ctrlProp76.xml><?xml version="1.0" encoding="utf-8"?>
<formControlPr xmlns="http://schemas.microsoft.com/office/spreadsheetml/2009/9/main" objectType="CheckBox" fmlaLink="$AH$32" lockText="1" noThreeD="1"/>
</file>

<file path=xl/ctrlProps/ctrlProp77.xml><?xml version="1.0" encoding="utf-8"?>
<formControlPr xmlns="http://schemas.microsoft.com/office/spreadsheetml/2009/9/main" objectType="CheckBox" fmlaLink="$AI$32" lockText="1" noThreeD="1"/>
</file>

<file path=xl/ctrlProps/ctrlProp78.xml><?xml version="1.0" encoding="utf-8"?>
<formControlPr xmlns="http://schemas.microsoft.com/office/spreadsheetml/2009/9/main" objectType="CheckBox" fmlaLink="$AJ$32" lockText="1" noThreeD="1"/>
</file>

<file path=xl/ctrlProps/ctrlProp79.xml><?xml version="1.0" encoding="utf-8"?>
<formControlPr xmlns="http://schemas.microsoft.com/office/spreadsheetml/2009/9/main" objectType="CheckBox" fmlaLink="$AJ$14"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K$14" lockText="1" noThreeD="1"/>
</file>

<file path=xl/ctrlProps/ctrlProp81.xml><?xml version="1.0" encoding="utf-8"?>
<formControlPr xmlns="http://schemas.microsoft.com/office/spreadsheetml/2009/9/main" objectType="CheckBox" fmlaLink="$AI$14" lockText="1" noThreeD="1"/>
</file>

<file path=xl/ctrlProps/ctrlProp82.xml><?xml version="1.0" encoding="utf-8"?>
<formControlPr xmlns="http://schemas.microsoft.com/office/spreadsheetml/2009/9/main" objectType="CheckBox" fmlaLink="$AL$14" lockText="1" noThreeD="1"/>
</file>

<file path=xl/ctrlProps/ctrlProp83.xml><?xml version="1.0" encoding="utf-8"?>
<formControlPr xmlns="http://schemas.microsoft.com/office/spreadsheetml/2009/9/main" objectType="CheckBox" fmlaLink="$AH$14" lockText="1" noThreeD="1"/>
</file>

<file path=xl/ctrlProps/ctrlProp84.xml><?xml version="1.0" encoding="utf-8"?>
<formControlPr xmlns="http://schemas.microsoft.com/office/spreadsheetml/2009/9/main" objectType="CheckBox" fmlaLink="$AH$57" lockText="1" noThreeD="1"/>
</file>

<file path=xl/ctrlProps/ctrlProp85.xml><?xml version="1.0" encoding="utf-8"?>
<formControlPr xmlns="http://schemas.microsoft.com/office/spreadsheetml/2009/9/main" objectType="CheckBox" fmlaLink="$AH$10" lockText="1" noThreeD="1"/>
</file>

<file path=xl/ctrlProps/ctrlProp86.xml><?xml version="1.0" encoding="utf-8"?>
<formControlPr xmlns="http://schemas.microsoft.com/office/spreadsheetml/2009/9/main" objectType="CheckBox" fmlaLink="$AI$10" lockText="1" noThreeD="1"/>
</file>

<file path=xl/ctrlProps/ctrlProp87.xml><?xml version="1.0" encoding="utf-8"?>
<formControlPr xmlns="http://schemas.microsoft.com/office/spreadsheetml/2009/9/main" objectType="CheckBox" fmlaLink="$AH$11" lockText="1" noThreeD="1"/>
</file>

<file path=xl/ctrlProps/ctrlProp88.xml><?xml version="1.0" encoding="utf-8"?>
<formControlPr xmlns="http://schemas.microsoft.com/office/spreadsheetml/2009/9/main" objectType="CheckBox" fmlaLink="$AI$11" lockText="1" noThreeD="1"/>
</file>

<file path=xl/ctrlProps/ctrlProp89.xml><?xml version="1.0" encoding="utf-8"?>
<formControlPr xmlns="http://schemas.microsoft.com/office/spreadsheetml/2009/9/main" objectType="CheckBox" fmlaLink="$AJ$14"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K$14" lockText="1" noThreeD="1"/>
</file>

<file path=xl/ctrlProps/ctrlProp91.xml><?xml version="1.0" encoding="utf-8"?>
<formControlPr xmlns="http://schemas.microsoft.com/office/spreadsheetml/2009/9/main" objectType="CheckBox" fmlaLink="$AI$14" lockText="1" noThreeD="1"/>
</file>

<file path=xl/ctrlProps/ctrlProp92.xml><?xml version="1.0" encoding="utf-8"?>
<formControlPr xmlns="http://schemas.microsoft.com/office/spreadsheetml/2009/9/main" objectType="CheckBox" fmlaLink="$AL$14" lockText="1" noThreeD="1"/>
</file>

<file path=xl/ctrlProps/ctrlProp93.xml><?xml version="1.0" encoding="utf-8"?>
<formControlPr xmlns="http://schemas.microsoft.com/office/spreadsheetml/2009/9/main" objectType="CheckBox" fmlaLink="$AH$14" lockText="1" noThreeD="1"/>
</file>

<file path=xl/ctrlProps/ctrlProp94.xml><?xml version="1.0" encoding="utf-8"?>
<formControlPr xmlns="http://schemas.microsoft.com/office/spreadsheetml/2009/9/main" objectType="CheckBox" fmlaLink="$AH$42" lockText="1" noThreeD="1"/>
</file>

<file path=xl/ctrlProps/ctrlProp95.xml><?xml version="1.0" encoding="utf-8"?>
<formControlPr xmlns="http://schemas.microsoft.com/office/spreadsheetml/2009/9/main" objectType="CheckBox" fmlaLink="$AI$42" lockText="1" noThreeD="1"/>
</file>

<file path=xl/ctrlProps/ctrlProp96.xml><?xml version="1.0" encoding="utf-8"?>
<formControlPr xmlns="http://schemas.microsoft.com/office/spreadsheetml/2009/9/main" objectType="CheckBox" fmlaLink="$AH$44" lockText="1" noThreeD="1"/>
</file>

<file path=xl/ctrlProps/ctrlProp97.xml><?xml version="1.0" encoding="utf-8"?>
<formControlPr xmlns="http://schemas.microsoft.com/office/spreadsheetml/2009/9/main" objectType="CheckBox" fmlaLink="$AI$50" lockText="1" noThreeD="1"/>
</file>

<file path=xl/ctrlProps/ctrlProp98.xml><?xml version="1.0" encoding="utf-8"?>
<formControlPr xmlns="http://schemas.microsoft.com/office/spreadsheetml/2009/9/main" objectType="CheckBox" fmlaLink="$AI$44" lockText="1" noThreeD="1"/>
</file>

<file path=xl/ctrlProps/ctrlProp99.xml><?xml version="1.0" encoding="utf-8"?>
<formControlPr xmlns="http://schemas.microsoft.com/office/spreadsheetml/2009/9/main" objectType="CheckBox" fmlaLink="$AH$48"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xdr:from>
      <xdr:col>1</xdr:col>
      <xdr:colOff>28575</xdr:colOff>
      <xdr:row>20</xdr:row>
      <xdr:rowOff>28575</xdr:rowOff>
    </xdr:from>
    <xdr:to>
      <xdr:col>2</xdr:col>
      <xdr:colOff>400050</xdr:colOff>
      <xdr:row>21</xdr:row>
      <xdr:rowOff>104775</xdr:rowOff>
    </xdr:to>
    <xdr:sp macro="" textlink="">
      <xdr:nvSpPr>
        <xdr:cNvPr id="12" name="四角形: 角を丸くする 11">
          <a:extLst>
            <a:ext uri="{FF2B5EF4-FFF2-40B4-BE49-F238E27FC236}">
              <a16:creationId xmlns:a16="http://schemas.microsoft.com/office/drawing/2014/main" id="{00000000-0008-0000-0200-00000C000000}"/>
            </a:ext>
          </a:extLst>
        </xdr:cNvPr>
        <xdr:cNvSpPr/>
      </xdr:nvSpPr>
      <xdr:spPr bwMode="auto">
        <a:xfrm>
          <a:off x="152400" y="3133725"/>
          <a:ext cx="11239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editAs="oneCell">
    <xdr:from>
      <xdr:col>8</xdr:col>
      <xdr:colOff>28575</xdr:colOff>
      <xdr:row>2</xdr:row>
      <xdr:rowOff>133351</xdr:rowOff>
    </xdr:from>
    <xdr:to>
      <xdr:col>14</xdr:col>
      <xdr:colOff>733725</xdr:colOff>
      <xdr:row>18</xdr:row>
      <xdr:rowOff>104776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419725" y="485776"/>
          <a:ext cx="5220000" cy="2724150"/>
        </a:xfrm>
        <a:prstGeom prst="rect">
          <a:avLst/>
        </a:prstGeom>
      </xdr:spPr>
    </xdr:pic>
    <xdr:clientData/>
  </xdr:twoCellAnchor>
  <xdr:twoCellAnchor>
    <xdr:from>
      <xdr:col>8</xdr:col>
      <xdr:colOff>38100</xdr:colOff>
      <xdr:row>3</xdr:row>
      <xdr:rowOff>57150</xdr:rowOff>
    </xdr:from>
    <xdr:to>
      <xdr:col>13</xdr:col>
      <xdr:colOff>85725</xdr:colOff>
      <xdr:row>4</xdr:row>
      <xdr:rowOff>28575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429250" y="581025"/>
          <a:ext cx="3810000" cy="15240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3</xdr:col>
      <xdr:colOff>400050</xdr:colOff>
      <xdr:row>16</xdr:row>
      <xdr:rowOff>133350</xdr:rowOff>
    </xdr:from>
    <xdr:to>
      <xdr:col>5</xdr:col>
      <xdr:colOff>495300</xdr:colOff>
      <xdr:row>18</xdr:row>
      <xdr:rowOff>133350</xdr:rowOff>
    </xdr:to>
    <xdr:sp macro="" textlink="">
      <xdr:nvSpPr>
        <xdr:cNvPr id="2" name="吹き出し: 折線 1">
          <a:extLst>
            <a:ext uri="{FF2B5EF4-FFF2-40B4-BE49-F238E27FC236}">
              <a16:creationId xmlns:a16="http://schemas.microsoft.com/office/drawing/2014/main" id="{00000000-0008-0000-0200-000002000000}"/>
            </a:ext>
          </a:extLst>
        </xdr:cNvPr>
        <xdr:cNvSpPr/>
      </xdr:nvSpPr>
      <xdr:spPr bwMode="auto">
        <a:xfrm>
          <a:off x="2028825" y="2552700"/>
          <a:ext cx="1600200" cy="342900"/>
        </a:xfrm>
        <a:prstGeom prst="borderCallout2">
          <a:avLst>
            <a:gd name="adj1" fmla="val 50232"/>
            <a:gd name="adj2" fmla="val -1190"/>
            <a:gd name="adj3" fmla="val 50232"/>
            <a:gd name="adj4" fmla="val -15477"/>
            <a:gd name="adj5" fmla="val 170833"/>
            <a:gd name="adj6" fmla="val -48453"/>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住所をクリックする</a:t>
          </a:r>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600074</xdr:colOff>
      <xdr:row>5</xdr:row>
      <xdr:rowOff>76200</xdr:rowOff>
    </xdr:from>
    <xdr:to>
      <xdr:col>16</xdr:col>
      <xdr:colOff>390524</xdr:colOff>
      <xdr:row>8</xdr:row>
      <xdr:rowOff>95250</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248649" y="952500"/>
          <a:ext cx="2924175" cy="533400"/>
        </a:xfrm>
        <a:prstGeom prst="borderCallout2">
          <a:avLst>
            <a:gd name="adj1" fmla="val 50232"/>
            <a:gd name="adj2" fmla="val -595"/>
            <a:gd name="adj3" fmla="val 50232"/>
            <a:gd name="adj4" fmla="val -15477"/>
            <a:gd name="adj5" fmla="val -47620"/>
            <a:gd name="adj6" fmla="val -35210"/>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②この枠内を全てコピーし、</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en-US" altLang="ja-JP" sz="1100" b="1">
              <a:solidFill>
                <a:srgbClr val="FF0000"/>
              </a:solidFill>
              <a:latin typeface="UD デジタル 教科書体 N-R" panose="02020400000000000000" pitchFamily="17" charset="-128"/>
              <a:ea typeface="UD デジタル 教科書体 N-R" panose="02020400000000000000" pitchFamily="17" charset="-128"/>
            </a:rPr>
            <a:t>3.</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工事の場所　</a:t>
          </a:r>
          <a:r>
            <a:rPr kumimoji="1" lang="ja-JP" altLang="en-US" sz="1100">
              <a:latin typeface="UD デジタル 教科書体 N-R" panose="02020400000000000000" pitchFamily="17" charset="-128"/>
              <a:ea typeface="UD デジタル 教科書体 N-R" panose="02020400000000000000" pitchFamily="17" charset="-128"/>
            </a:rPr>
            <a:t>欄に貼り付けしてください。</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48</xdr:row>
          <xdr:rowOff>190500</xdr:rowOff>
        </xdr:from>
        <xdr:to>
          <xdr:col>2</xdr:col>
          <xdr:colOff>85725</xdr:colOff>
          <xdr:row>50</xdr:row>
          <xdr:rowOff>190500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0195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0</xdr:colOff>
          <xdr:row>41</xdr:row>
          <xdr:rowOff>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755E5061-2E3D-4C2B-B0ED-EFE34784B7E7}"/>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171449</xdr:colOff>
      <xdr:row>75</xdr:row>
      <xdr:rowOff>57150</xdr:rowOff>
    </xdr:from>
    <xdr:to>
      <xdr:col>24</xdr:col>
      <xdr:colOff>142874</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49" y="10744200"/>
          <a:ext cx="5000625"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142875</xdr:rowOff>
        </xdr:from>
        <xdr:to>
          <xdr:col>15</xdr:col>
          <xdr:colOff>9525</xdr:colOff>
          <xdr:row>32</xdr:row>
          <xdr:rowOff>38100</xdr:rowOff>
        </xdr:to>
        <xdr:sp macro="" textlink="">
          <xdr:nvSpPr>
            <xdr:cNvPr id="35911" name="Check Box 71" hidden="1">
              <a:extLst>
                <a:ext uri="{63B3BB69-23CF-44E3-9099-C40C66FF867C}">
                  <a14:compatExt spid="_x0000_s35911"/>
                </a:ext>
                <a:ext uri="{FF2B5EF4-FFF2-40B4-BE49-F238E27FC236}">
                  <a16:creationId xmlns:a16="http://schemas.microsoft.com/office/drawing/2014/main" id="{00000000-0008-0000-0600-00004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133350</xdr:rowOff>
        </xdr:from>
        <xdr:to>
          <xdr:col>4</xdr:col>
          <xdr:colOff>9525</xdr:colOff>
          <xdr:row>57</xdr:row>
          <xdr:rowOff>28575</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39</xdr:row>
          <xdr:rowOff>142875</xdr:rowOff>
        </xdr:from>
        <xdr:to>
          <xdr:col>20</xdr:col>
          <xdr:colOff>9525</xdr:colOff>
          <xdr:row>42</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39</xdr:row>
          <xdr:rowOff>142875</xdr:rowOff>
        </xdr:from>
        <xdr:to>
          <xdr:col>22</xdr:col>
          <xdr:colOff>9525</xdr:colOff>
          <xdr:row>42</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42</xdr:row>
          <xdr:rowOff>142875</xdr:rowOff>
        </xdr:from>
        <xdr:to>
          <xdr:col>20</xdr:col>
          <xdr:colOff>0</xdr:colOff>
          <xdr:row>44</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142875</xdr:rowOff>
        </xdr:from>
        <xdr:to>
          <xdr:col>22</xdr:col>
          <xdr:colOff>0</xdr:colOff>
          <xdr:row>48</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50</xdr:row>
          <xdr:rowOff>142875</xdr:rowOff>
        </xdr:from>
        <xdr:to>
          <xdr:col>20</xdr:col>
          <xdr:colOff>0</xdr:colOff>
          <xdr:row>52</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50</xdr:row>
          <xdr:rowOff>142875</xdr:rowOff>
        </xdr:from>
        <xdr:to>
          <xdr:col>22</xdr:col>
          <xdr:colOff>9525</xdr:colOff>
          <xdr:row>52</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65</xdr:row>
          <xdr:rowOff>142875</xdr:rowOff>
        </xdr:from>
        <xdr:to>
          <xdr:col>27</xdr:col>
          <xdr:colOff>9525</xdr:colOff>
          <xdr:row>67</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65</xdr:row>
          <xdr:rowOff>142875</xdr:rowOff>
        </xdr:from>
        <xdr:to>
          <xdr:col>30</xdr:col>
          <xdr:colOff>9525</xdr:colOff>
          <xdr:row>67</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66</xdr:row>
          <xdr:rowOff>133350</xdr:rowOff>
        </xdr:from>
        <xdr:to>
          <xdr:col>28</xdr:col>
          <xdr:colOff>9525</xdr:colOff>
          <xdr:row>68</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44</xdr:row>
          <xdr:rowOff>142875</xdr:rowOff>
        </xdr:from>
        <xdr:to>
          <xdr:col>22</xdr:col>
          <xdr:colOff>9525</xdr:colOff>
          <xdr:row>46</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74</xdr:row>
      <xdr:rowOff>114301</xdr:rowOff>
    </xdr:from>
    <xdr:to>
      <xdr:col>24</xdr:col>
      <xdr:colOff>38100</xdr:colOff>
      <xdr:row>80</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52400" y="9810751"/>
          <a:ext cx="4914900"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60</xdr:row>
      <xdr:rowOff>336176</xdr:rowOff>
    </xdr:from>
    <xdr:to>
      <xdr:col>60</xdr:col>
      <xdr:colOff>51267</xdr:colOff>
      <xdr:row>67</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62</xdr:row>
      <xdr:rowOff>7844</xdr:rowOff>
    </xdr:from>
    <xdr:to>
      <xdr:col>39</xdr:col>
      <xdr:colOff>170329</xdr:colOff>
      <xdr:row>67</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66</xdr:row>
          <xdr:rowOff>133350</xdr:rowOff>
        </xdr:from>
        <xdr:to>
          <xdr:col>31</xdr:col>
          <xdr:colOff>9525</xdr:colOff>
          <xdr:row>68</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7006" name="Check Box 142" hidden="1">
              <a:extLst>
                <a:ext uri="{63B3BB69-23CF-44E3-9099-C40C66FF867C}">
                  <a14:compatExt spid="_x0000_s37006"/>
                </a:ext>
                <a:ext uri="{FF2B5EF4-FFF2-40B4-BE49-F238E27FC236}">
                  <a16:creationId xmlns:a16="http://schemas.microsoft.com/office/drawing/2014/main" id="{00000000-0008-0000-0700-00008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7" name="Check Box 143" hidden="1">
              <a:extLst>
                <a:ext uri="{63B3BB69-23CF-44E3-9099-C40C66FF867C}">
                  <a14:compatExt spid="_x0000_s37007"/>
                </a:ext>
                <a:ext uri="{FF2B5EF4-FFF2-40B4-BE49-F238E27FC236}">
                  <a16:creationId xmlns:a16="http://schemas.microsoft.com/office/drawing/2014/main" id="{00000000-0008-0000-0700-00008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133350</xdr:rowOff>
        </xdr:from>
        <xdr:to>
          <xdr:col>13</xdr:col>
          <xdr:colOff>0</xdr:colOff>
          <xdr:row>34</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142875</xdr:rowOff>
        </xdr:from>
        <xdr:to>
          <xdr:col>13</xdr:col>
          <xdr:colOff>0</xdr:colOff>
          <xdr:row>35</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31</xdr:row>
          <xdr:rowOff>142875</xdr:rowOff>
        </xdr:from>
        <xdr:to>
          <xdr:col>19</xdr:col>
          <xdr:colOff>0</xdr:colOff>
          <xdr:row>33</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27</xdr:row>
          <xdr:rowOff>142875</xdr:rowOff>
        </xdr:from>
        <xdr:to>
          <xdr:col>15</xdr:col>
          <xdr:colOff>0</xdr:colOff>
          <xdr:row>29</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133350</xdr:rowOff>
        </xdr:from>
        <xdr:to>
          <xdr:col>15</xdr:col>
          <xdr:colOff>0</xdr:colOff>
          <xdr:row>30</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142875</xdr:rowOff>
        </xdr:from>
        <xdr:to>
          <xdr:col>15</xdr:col>
          <xdr:colOff>0</xdr:colOff>
          <xdr:row>32</xdr:row>
          <xdr:rowOff>38100</xdr:rowOff>
        </xdr:to>
        <xdr:sp macro="" textlink="">
          <xdr:nvSpPr>
            <xdr:cNvPr id="37016" name="Check Box 152" hidden="1">
              <a:extLst>
                <a:ext uri="{63B3BB69-23CF-44E3-9099-C40C66FF867C}">
                  <a14:compatExt spid="_x0000_s37016"/>
                </a:ext>
                <a:ext uri="{FF2B5EF4-FFF2-40B4-BE49-F238E27FC236}">
                  <a16:creationId xmlns:a16="http://schemas.microsoft.com/office/drawing/2014/main" id="{00000000-0008-0000-0700-00009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142875</xdr:rowOff>
        </xdr:from>
        <xdr:to>
          <xdr:col>28</xdr:col>
          <xdr:colOff>9525</xdr:colOff>
          <xdr:row>30</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31</xdr:row>
          <xdr:rowOff>142875</xdr:rowOff>
        </xdr:from>
        <xdr:to>
          <xdr:col>28</xdr:col>
          <xdr:colOff>9525</xdr:colOff>
          <xdr:row>33</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34</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66675</xdr:colOff>
      <xdr:row>75</xdr:row>
      <xdr:rowOff>57150</xdr:rowOff>
    </xdr:from>
    <xdr:to>
      <xdr:col>24</xdr:col>
      <xdr:colOff>85725</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66675" y="10744200"/>
          <a:ext cx="50482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142875</xdr:rowOff>
        </xdr:from>
        <xdr:to>
          <xdr:col>15</xdr:col>
          <xdr:colOff>0</xdr:colOff>
          <xdr:row>32</xdr:row>
          <xdr:rowOff>38100</xdr:rowOff>
        </xdr:to>
        <xdr:sp macro="" textlink="">
          <xdr:nvSpPr>
            <xdr:cNvPr id="38075" name="Check Box 187" hidden="1">
              <a:extLst>
                <a:ext uri="{63B3BB69-23CF-44E3-9099-C40C66FF867C}">
                  <a14:compatExt spid="_x0000_s38075"/>
                </a:ext>
                <a:ext uri="{FF2B5EF4-FFF2-40B4-BE49-F238E27FC236}">
                  <a16:creationId xmlns:a16="http://schemas.microsoft.com/office/drawing/2014/main" id="{00000000-0008-0000-0800-0000B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trlProp" Target="../ctrlProps/ctrlProp37.xml"/><Relationship Id="rId39" Type="http://schemas.openxmlformats.org/officeDocument/2006/relationships/ctrlProp" Target="../ctrlProps/ctrlProp50.xml"/><Relationship Id="rId21" Type="http://schemas.openxmlformats.org/officeDocument/2006/relationships/ctrlProp" Target="../ctrlProps/ctrlProp32.xml"/><Relationship Id="rId34" Type="http://schemas.openxmlformats.org/officeDocument/2006/relationships/ctrlProp" Target="../ctrlProps/ctrlProp45.xml"/><Relationship Id="rId42" Type="http://schemas.openxmlformats.org/officeDocument/2006/relationships/ctrlProp" Target="../ctrlProps/ctrlProp53.xml"/><Relationship Id="rId47" Type="http://schemas.openxmlformats.org/officeDocument/2006/relationships/ctrlProp" Target="../ctrlProps/ctrlProp58.xml"/><Relationship Id="rId50" Type="http://schemas.openxmlformats.org/officeDocument/2006/relationships/ctrlProp" Target="../ctrlProps/ctrlProp61.xml"/><Relationship Id="rId55" Type="http://schemas.openxmlformats.org/officeDocument/2006/relationships/ctrlProp" Target="../ctrlProps/ctrlProp66.xml"/><Relationship Id="rId63" Type="http://schemas.openxmlformats.org/officeDocument/2006/relationships/ctrlProp" Target="../ctrlProps/ctrlProp74.xml"/><Relationship Id="rId68" Type="http://schemas.openxmlformats.org/officeDocument/2006/relationships/ctrlProp" Target="../ctrlProps/ctrlProp79.xml"/><Relationship Id="rId7" Type="http://schemas.openxmlformats.org/officeDocument/2006/relationships/ctrlProp" Target="../ctrlProps/ctrlProp18.xml"/><Relationship Id="rId71" Type="http://schemas.openxmlformats.org/officeDocument/2006/relationships/ctrlProp" Target="../ctrlProps/ctrlProp82.xml"/><Relationship Id="rId2" Type="http://schemas.openxmlformats.org/officeDocument/2006/relationships/drawing" Target="../drawings/drawing5.xml"/><Relationship Id="rId16" Type="http://schemas.openxmlformats.org/officeDocument/2006/relationships/ctrlProp" Target="../ctrlProps/ctrlProp27.xml"/><Relationship Id="rId29" Type="http://schemas.openxmlformats.org/officeDocument/2006/relationships/ctrlProp" Target="../ctrlProps/ctrlProp40.xml"/><Relationship Id="rId11" Type="http://schemas.openxmlformats.org/officeDocument/2006/relationships/ctrlProp" Target="../ctrlProps/ctrlProp22.xml"/><Relationship Id="rId24" Type="http://schemas.openxmlformats.org/officeDocument/2006/relationships/ctrlProp" Target="../ctrlProps/ctrlProp35.xml"/><Relationship Id="rId32" Type="http://schemas.openxmlformats.org/officeDocument/2006/relationships/ctrlProp" Target="../ctrlProps/ctrlProp43.xml"/><Relationship Id="rId37" Type="http://schemas.openxmlformats.org/officeDocument/2006/relationships/ctrlProp" Target="../ctrlProps/ctrlProp48.xml"/><Relationship Id="rId40" Type="http://schemas.openxmlformats.org/officeDocument/2006/relationships/ctrlProp" Target="../ctrlProps/ctrlProp51.xml"/><Relationship Id="rId45" Type="http://schemas.openxmlformats.org/officeDocument/2006/relationships/ctrlProp" Target="../ctrlProps/ctrlProp56.xml"/><Relationship Id="rId53" Type="http://schemas.openxmlformats.org/officeDocument/2006/relationships/ctrlProp" Target="../ctrlProps/ctrlProp64.xml"/><Relationship Id="rId58" Type="http://schemas.openxmlformats.org/officeDocument/2006/relationships/ctrlProp" Target="../ctrlProps/ctrlProp69.xml"/><Relationship Id="rId66" Type="http://schemas.openxmlformats.org/officeDocument/2006/relationships/ctrlProp" Target="../ctrlProps/ctrlProp77.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36" Type="http://schemas.openxmlformats.org/officeDocument/2006/relationships/ctrlProp" Target="../ctrlProps/ctrlProp47.xml"/><Relationship Id="rId49" Type="http://schemas.openxmlformats.org/officeDocument/2006/relationships/ctrlProp" Target="../ctrlProps/ctrlProp60.xml"/><Relationship Id="rId57" Type="http://schemas.openxmlformats.org/officeDocument/2006/relationships/ctrlProp" Target="../ctrlProps/ctrlProp68.xml"/><Relationship Id="rId61" Type="http://schemas.openxmlformats.org/officeDocument/2006/relationships/ctrlProp" Target="../ctrlProps/ctrlProp72.xml"/><Relationship Id="rId10" Type="http://schemas.openxmlformats.org/officeDocument/2006/relationships/ctrlProp" Target="../ctrlProps/ctrlProp21.xml"/><Relationship Id="rId19" Type="http://schemas.openxmlformats.org/officeDocument/2006/relationships/ctrlProp" Target="../ctrlProps/ctrlProp30.xml"/><Relationship Id="rId31" Type="http://schemas.openxmlformats.org/officeDocument/2006/relationships/ctrlProp" Target="../ctrlProps/ctrlProp42.xml"/><Relationship Id="rId44" Type="http://schemas.openxmlformats.org/officeDocument/2006/relationships/ctrlProp" Target="../ctrlProps/ctrlProp55.xml"/><Relationship Id="rId52" Type="http://schemas.openxmlformats.org/officeDocument/2006/relationships/ctrlProp" Target="../ctrlProps/ctrlProp63.xml"/><Relationship Id="rId60" Type="http://schemas.openxmlformats.org/officeDocument/2006/relationships/ctrlProp" Target="../ctrlProps/ctrlProp71.xml"/><Relationship Id="rId65" Type="http://schemas.openxmlformats.org/officeDocument/2006/relationships/ctrlProp" Target="../ctrlProps/ctrlProp76.xml"/><Relationship Id="rId73" Type="http://schemas.openxmlformats.org/officeDocument/2006/relationships/ctrlProp" Target="../ctrlProps/ctrlProp84.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 Id="rId43" Type="http://schemas.openxmlformats.org/officeDocument/2006/relationships/ctrlProp" Target="../ctrlProps/ctrlProp54.xml"/><Relationship Id="rId48" Type="http://schemas.openxmlformats.org/officeDocument/2006/relationships/ctrlProp" Target="../ctrlProps/ctrlProp59.xml"/><Relationship Id="rId56" Type="http://schemas.openxmlformats.org/officeDocument/2006/relationships/ctrlProp" Target="../ctrlProps/ctrlProp67.xml"/><Relationship Id="rId64" Type="http://schemas.openxmlformats.org/officeDocument/2006/relationships/ctrlProp" Target="../ctrlProps/ctrlProp75.xml"/><Relationship Id="rId69" Type="http://schemas.openxmlformats.org/officeDocument/2006/relationships/ctrlProp" Target="../ctrlProps/ctrlProp80.xml"/><Relationship Id="rId8" Type="http://schemas.openxmlformats.org/officeDocument/2006/relationships/ctrlProp" Target="../ctrlProps/ctrlProp19.xml"/><Relationship Id="rId51" Type="http://schemas.openxmlformats.org/officeDocument/2006/relationships/ctrlProp" Target="../ctrlProps/ctrlProp62.xml"/><Relationship Id="rId72" Type="http://schemas.openxmlformats.org/officeDocument/2006/relationships/ctrlProp" Target="../ctrlProps/ctrlProp83.xml"/><Relationship Id="rId3" Type="http://schemas.openxmlformats.org/officeDocument/2006/relationships/vmlDrawing" Target="../drawings/vmlDrawing3.v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38" Type="http://schemas.openxmlformats.org/officeDocument/2006/relationships/ctrlProp" Target="../ctrlProps/ctrlProp49.xml"/><Relationship Id="rId46" Type="http://schemas.openxmlformats.org/officeDocument/2006/relationships/ctrlProp" Target="../ctrlProps/ctrlProp57.xml"/><Relationship Id="rId59" Type="http://schemas.openxmlformats.org/officeDocument/2006/relationships/ctrlProp" Target="../ctrlProps/ctrlProp70.xml"/><Relationship Id="rId67" Type="http://schemas.openxmlformats.org/officeDocument/2006/relationships/ctrlProp" Target="../ctrlProps/ctrlProp78.xml"/><Relationship Id="rId20" Type="http://schemas.openxmlformats.org/officeDocument/2006/relationships/ctrlProp" Target="../ctrlProps/ctrlProp31.xml"/><Relationship Id="rId41" Type="http://schemas.openxmlformats.org/officeDocument/2006/relationships/ctrlProp" Target="../ctrlProps/ctrlProp52.xml"/><Relationship Id="rId54" Type="http://schemas.openxmlformats.org/officeDocument/2006/relationships/ctrlProp" Target="../ctrlProps/ctrlProp65.xml"/><Relationship Id="rId62" Type="http://schemas.openxmlformats.org/officeDocument/2006/relationships/ctrlProp" Target="../ctrlProps/ctrlProp73.xml"/><Relationship Id="rId70" Type="http://schemas.openxmlformats.org/officeDocument/2006/relationships/ctrlProp" Target="../ctrlProps/ctrlProp81.xml"/><Relationship Id="rId1" Type="http://schemas.openxmlformats.org/officeDocument/2006/relationships/printerSettings" Target="../printerSettings/printerSettings6.bin"/><Relationship Id="rId6"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47" Type="http://schemas.openxmlformats.org/officeDocument/2006/relationships/ctrlProp" Target="../ctrlProps/ctrlProp128.xml"/><Relationship Id="rId50" Type="http://schemas.openxmlformats.org/officeDocument/2006/relationships/ctrlProp" Target="../ctrlProps/ctrlProp131.xml"/><Relationship Id="rId55" Type="http://schemas.openxmlformats.org/officeDocument/2006/relationships/ctrlProp" Target="../ctrlProps/ctrlProp136.xml"/><Relationship Id="rId63" Type="http://schemas.openxmlformats.org/officeDocument/2006/relationships/ctrlProp" Target="../ctrlProps/ctrlProp144.xml"/><Relationship Id="rId68" Type="http://schemas.openxmlformats.org/officeDocument/2006/relationships/ctrlProp" Target="../ctrlProps/ctrlProp149.xml"/><Relationship Id="rId7" Type="http://schemas.openxmlformats.org/officeDocument/2006/relationships/ctrlProp" Target="../ctrlProps/ctrlProp88.xml"/><Relationship Id="rId2" Type="http://schemas.openxmlformats.org/officeDocument/2006/relationships/drawing" Target="../drawings/drawing6.xml"/><Relationship Id="rId16" Type="http://schemas.openxmlformats.org/officeDocument/2006/relationships/ctrlProp" Target="../ctrlProps/ctrlProp97.xml"/><Relationship Id="rId29" Type="http://schemas.openxmlformats.org/officeDocument/2006/relationships/ctrlProp" Target="../ctrlProps/ctrlProp110.xml"/><Relationship Id="rId1" Type="http://schemas.openxmlformats.org/officeDocument/2006/relationships/printerSettings" Target="../printerSettings/printerSettings7.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45" Type="http://schemas.openxmlformats.org/officeDocument/2006/relationships/ctrlProp" Target="../ctrlProps/ctrlProp126.xml"/><Relationship Id="rId53" Type="http://schemas.openxmlformats.org/officeDocument/2006/relationships/ctrlProp" Target="../ctrlProps/ctrlProp134.xml"/><Relationship Id="rId58" Type="http://schemas.openxmlformats.org/officeDocument/2006/relationships/ctrlProp" Target="../ctrlProps/ctrlProp139.xml"/><Relationship Id="rId66" Type="http://schemas.openxmlformats.org/officeDocument/2006/relationships/ctrlProp" Target="../ctrlProps/ctrlProp147.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49" Type="http://schemas.openxmlformats.org/officeDocument/2006/relationships/ctrlProp" Target="../ctrlProps/ctrlProp130.xml"/><Relationship Id="rId57" Type="http://schemas.openxmlformats.org/officeDocument/2006/relationships/ctrlProp" Target="../ctrlProps/ctrlProp138.xml"/><Relationship Id="rId61" Type="http://schemas.openxmlformats.org/officeDocument/2006/relationships/ctrlProp" Target="../ctrlProps/ctrlProp142.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4" Type="http://schemas.openxmlformats.org/officeDocument/2006/relationships/ctrlProp" Target="../ctrlProps/ctrlProp125.xml"/><Relationship Id="rId52" Type="http://schemas.openxmlformats.org/officeDocument/2006/relationships/ctrlProp" Target="../ctrlProps/ctrlProp133.xml"/><Relationship Id="rId60" Type="http://schemas.openxmlformats.org/officeDocument/2006/relationships/ctrlProp" Target="../ctrlProps/ctrlProp141.xml"/><Relationship Id="rId65" Type="http://schemas.openxmlformats.org/officeDocument/2006/relationships/ctrlProp" Target="../ctrlProps/ctrlProp146.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48" Type="http://schemas.openxmlformats.org/officeDocument/2006/relationships/ctrlProp" Target="../ctrlProps/ctrlProp129.xml"/><Relationship Id="rId56" Type="http://schemas.openxmlformats.org/officeDocument/2006/relationships/ctrlProp" Target="../ctrlProps/ctrlProp137.xml"/><Relationship Id="rId64" Type="http://schemas.openxmlformats.org/officeDocument/2006/relationships/ctrlProp" Target="../ctrlProps/ctrlProp145.xml"/><Relationship Id="rId69" Type="http://schemas.openxmlformats.org/officeDocument/2006/relationships/ctrlProp" Target="../ctrlProps/ctrlProp150.xml"/><Relationship Id="rId8" Type="http://schemas.openxmlformats.org/officeDocument/2006/relationships/ctrlProp" Target="../ctrlProps/ctrlProp89.xml"/><Relationship Id="rId51" Type="http://schemas.openxmlformats.org/officeDocument/2006/relationships/ctrlProp" Target="../ctrlProps/ctrlProp132.xml"/><Relationship Id="rId3" Type="http://schemas.openxmlformats.org/officeDocument/2006/relationships/vmlDrawing" Target="../drawings/vmlDrawing4.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 Id="rId46" Type="http://schemas.openxmlformats.org/officeDocument/2006/relationships/ctrlProp" Target="../ctrlProps/ctrlProp127.xml"/><Relationship Id="rId59" Type="http://schemas.openxmlformats.org/officeDocument/2006/relationships/ctrlProp" Target="../ctrlProps/ctrlProp140.xml"/><Relationship Id="rId67" Type="http://schemas.openxmlformats.org/officeDocument/2006/relationships/ctrlProp" Target="../ctrlProps/ctrlProp148.xml"/><Relationship Id="rId20" Type="http://schemas.openxmlformats.org/officeDocument/2006/relationships/ctrlProp" Target="../ctrlProps/ctrlProp101.xml"/><Relationship Id="rId41" Type="http://schemas.openxmlformats.org/officeDocument/2006/relationships/ctrlProp" Target="../ctrlProps/ctrlProp122.xml"/><Relationship Id="rId54" Type="http://schemas.openxmlformats.org/officeDocument/2006/relationships/ctrlProp" Target="../ctrlProps/ctrlProp135.xml"/><Relationship Id="rId62" Type="http://schemas.openxmlformats.org/officeDocument/2006/relationships/ctrlProp" Target="../ctrlProps/ctrlProp14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60.xml"/><Relationship Id="rId18" Type="http://schemas.openxmlformats.org/officeDocument/2006/relationships/ctrlProp" Target="../ctrlProps/ctrlProp165.xml"/><Relationship Id="rId26" Type="http://schemas.openxmlformats.org/officeDocument/2006/relationships/ctrlProp" Target="../ctrlProps/ctrlProp173.xml"/><Relationship Id="rId39" Type="http://schemas.openxmlformats.org/officeDocument/2006/relationships/ctrlProp" Target="../ctrlProps/ctrlProp186.xml"/><Relationship Id="rId21" Type="http://schemas.openxmlformats.org/officeDocument/2006/relationships/ctrlProp" Target="../ctrlProps/ctrlProp168.xml"/><Relationship Id="rId34" Type="http://schemas.openxmlformats.org/officeDocument/2006/relationships/ctrlProp" Target="../ctrlProps/ctrlProp181.xml"/><Relationship Id="rId42" Type="http://schemas.openxmlformats.org/officeDocument/2006/relationships/ctrlProp" Target="../ctrlProps/ctrlProp189.xml"/><Relationship Id="rId47" Type="http://schemas.openxmlformats.org/officeDocument/2006/relationships/ctrlProp" Target="../ctrlProps/ctrlProp194.xml"/><Relationship Id="rId50" Type="http://schemas.openxmlformats.org/officeDocument/2006/relationships/ctrlProp" Target="../ctrlProps/ctrlProp197.xml"/><Relationship Id="rId55" Type="http://schemas.openxmlformats.org/officeDocument/2006/relationships/ctrlProp" Target="../ctrlProps/ctrlProp202.xml"/><Relationship Id="rId63" Type="http://schemas.openxmlformats.org/officeDocument/2006/relationships/ctrlProp" Target="../ctrlProps/ctrlProp210.xml"/><Relationship Id="rId68" Type="http://schemas.openxmlformats.org/officeDocument/2006/relationships/ctrlProp" Target="../ctrlProps/ctrlProp215.xml"/><Relationship Id="rId76" Type="http://schemas.openxmlformats.org/officeDocument/2006/relationships/ctrlProp" Target="../ctrlProps/ctrlProp223.xml"/><Relationship Id="rId84" Type="http://schemas.openxmlformats.org/officeDocument/2006/relationships/ctrlProp" Target="../ctrlProps/ctrlProp231.xml"/><Relationship Id="rId89" Type="http://schemas.openxmlformats.org/officeDocument/2006/relationships/ctrlProp" Target="../ctrlProps/ctrlProp236.xml"/><Relationship Id="rId7" Type="http://schemas.openxmlformats.org/officeDocument/2006/relationships/ctrlProp" Target="../ctrlProps/ctrlProp154.xml"/><Relationship Id="rId71" Type="http://schemas.openxmlformats.org/officeDocument/2006/relationships/ctrlProp" Target="../ctrlProps/ctrlProp218.xml"/><Relationship Id="rId92" Type="http://schemas.openxmlformats.org/officeDocument/2006/relationships/ctrlProp" Target="../ctrlProps/ctrlProp239.xml"/><Relationship Id="rId2" Type="http://schemas.openxmlformats.org/officeDocument/2006/relationships/drawing" Target="../drawings/drawing7.xml"/><Relationship Id="rId16" Type="http://schemas.openxmlformats.org/officeDocument/2006/relationships/ctrlProp" Target="../ctrlProps/ctrlProp163.xml"/><Relationship Id="rId29" Type="http://schemas.openxmlformats.org/officeDocument/2006/relationships/ctrlProp" Target="../ctrlProps/ctrlProp176.xml"/><Relationship Id="rId11" Type="http://schemas.openxmlformats.org/officeDocument/2006/relationships/ctrlProp" Target="../ctrlProps/ctrlProp158.xml"/><Relationship Id="rId24" Type="http://schemas.openxmlformats.org/officeDocument/2006/relationships/ctrlProp" Target="../ctrlProps/ctrlProp171.xml"/><Relationship Id="rId32" Type="http://schemas.openxmlformats.org/officeDocument/2006/relationships/ctrlProp" Target="../ctrlProps/ctrlProp179.xml"/><Relationship Id="rId37" Type="http://schemas.openxmlformats.org/officeDocument/2006/relationships/ctrlProp" Target="../ctrlProps/ctrlProp184.xml"/><Relationship Id="rId40" Type="http://schemas.openxmlformats.org/officeDocument/2006/relationships/ctrlProp" Target="../ctrlProps/ctrlProp187.xml"/><Relationship Id="rId45" Type="http://schemas.openxmlformats.org/officeDocument/2006/relationships/ctrlProp" Target="../ctrlProps/ctrlProp192.xml"/><Relationship Id="rId53" Type="http://schemas.openxmlformats.org/officeDocument/2006/relationships/ctrlProp" Target="../ctrlProps/ctrlProp200.xml"/><Relationship Id="rId58" Type="http://schemas.openxmlformats.org/officeDocument/2006/relationships/ctrlProp" Target="../ctrlProps/ctrlProp205.xml"/><Relationship Id="rId66" Type="http://schemas.openxmlformats.org/officeDocument/2006/relationships/ctrlProp" Target="../ctrlProps/ctrlProp213.xml"/><Relationship Id="rId74" Type="http://schemas.openxmlformats.org/officeDocument/2006/relationships/ctrlProp" Target="../ctrlProps/ctrlProp221.xml"/><Relationship Id="rId79" Type="http://schemas.openxmlformats.org/officeDocument/2006/relationships/ctrlProp" Target="../ctrlProps/ctrlProp226.xml"/><Relationship Id="rId87" Type="http://schemas.openxmlformats.org/officeDocument/2006/relationships/ctrlProp" Target="../ctrlProps/ctrlProp234.xml"/><Relationship Id="rId5" Type="http://schemas.openxmlformats.org/officeDocument/2006/relationships/ctrlProp" Target="../ctrlProps/ctrlProp152.xml"/><Relationship Id="rId61" Type="http://schemas.openxmlformats.org/officeDocument/2006/relationships/ctrlProp" Target="../ctrlProps/ctrlProp208.xml"/><Relationship Id="rId82" Type="http://schemas.openxmlformats.org/officeDocument/2006/relationships/ctrlProp" Target="../ctrlProps/ctrlProp229.xml"/><Relationship Id="rId90" Type="http://schemas.openxmlformats.org/officeDocument/2006/relationships/ctrlProp" Target="../ctrlProps/ctrlProp237.xml"/><Relationship Id="rId19" Type="http://schemas.openxmlformats.org/officeDocument/2006/relationships/ctrlProp" Target="../ctrlProps/ctrlProp166.xml"/><Relationship Id="rId14" Type="http://schemas.openxmlformats.org/officeDocument/2006/relationships/ctrlProp" Target="../ctrlProps/ctrlProp161.xml"/><Relationship Id="rId22" Type="http://schemas.openxmlformats.org/officeDocument/2006/relationships/ctrlProp" Target="../ctrlProps/ctrlProp169.xml"/><Relationship Id="rId27" Type="http://schemas.openxmlformats.org/officeDocument/2006/relationships/ctrlProp" Target="../ctrlProps/ctrlProp174.xml"/><Relationship Id="rId30" Type="http://schemas.openxmlformats.org/officeDocument/2006/relationships/ctrlProp" Target="../ctrlProps/ctrlProp177.xml"/><Relationship Id="rId35" Type="http://schemas.openxmlformats.org/officeDocument/2006/relationships/ctrlProp" Target="../ctrlProps/ctrlProp182.xml"/><Relationship Id="rId43" Type="http://schemas.openxmlformats.org/officeDocument/2006/relationships/ctrlProp" Target="../ctrlProps/ctrlProp190.xml"/><Relationship Id="rId48" Type="http://schemas.openxmlformats.org/officeDocument/2006/relationships/ctrlProp" Target="../ctrlProps/ctrlProp195.xml"/><Relationship Id="rId56" Type="http://schemas.openxmlformats.org/officeDocument/2006/relationships/ctrlProp" Target="../ctrlProps/ctrlProp203.xml"/><Relationship Id="rId64" Type="http://schemas.openxmlformats.org/officeDocument/2006/relationships/ctrlProp" Target="../ctrlProps/ctrlProp211.xml"/><Relationship Id="rId69" Type="http://schemas.openxmlformats.org/officeDocument/2006/relationships/ctrlProp" Target="../ctrlProps/ctrlProp216.xml"/><Relationship Id="rId77" Type="http://schemas.openxmlformats.org/officeDocument/2006/relationships/ctrlProp" Target="../ctrlProps/ctrlProp224.xml"/><Relationship Id="rId8" Type="http://schemas.openxmlformats.org/officeDocument/2006/relationships/ctrlProp" Target="../ctrlProps/ctrlProp155.xml"/><Relationship Id="rId51" Type="http://schemas.openxmlformats.org/officeDocument/2006/relationships/ctrlProp" Target="../ctrlProps/ctrlProp198.xml"/><Relationship Id="rId72" Type="http://schemas.openxmlformats.org/officeDocument/2006/relationships/ctrlProp" Target="../ctrlProps/ctrlProp219.xml"/><Relationship Id="rId80" Type="http://schemas.openxmlformats.org/officeDocument/2006/relationships/ctrlProp" Target="../ctrlProps/ctrlProp227.xml"/><Relationship Id="rId85" Type="http://schemas.openxmlformats.org/officeDocument/2006/relationships/ctrlProp" Target="../ctrlProps/ctrlProp232.xml"/><Relationship Id="rId3" Type="http://schemas.openxmlformats.org/officeDocument/2006/relationships/vmlDrawing" Target="../drawings/vmlDrawing5.vml"/><Relationship Id="rId12" Type="http://schemas.openxmlformats.org/officeDocument/2006/relationships/ctrlProp" Target="../ctrlProps/ctrlProp159.xml"/><Relationship Id="rId17" Type="http://schemas.openxmlformats.org/officeDocument/2006/relationships/ctrlProp" Target="../ctrlProps/ctrlProp164.xml"/><Relationship Id="rId25" Type="http://schemas.openxmlformats.org/officeDocument/2006/relationships/ctrlProp" Target="../ctrlProps/ctrlProp172.xml"/><Relationship Id="rId33" Type="http://schemas.openxmlformats.org/officeDocument/2006/relationships/ctrlProp" Target="../ctrlProps/ctrlProp180.xml"/><Relationship Id="rId38" Type="http://schemas.openxmlformats.org/officeDocument/2006/relationships/ctrlProp" Target="../ctrlProps/ctrlProp185.xml"/><Relationship Id="rId46" Type="http://schemas.openxmlformats.org/officeDocument/2006/relationships/ctrlProp" Target="../ctrlProps/ctrlProp193.xml"/><Relationship Id="rId59" Type="http://schemas.openxmlformats.org/officeDocument/2006/relationships/ctrlProp" Target="../ctrlProps/ctrlProp206.xml"/><Relationship Id="rId67" Type="http://schemas.openxmlformats.org/officeDocument/2006/relationships/ctrlProp" Target="../ctrlProps/ctrlProp214.xml"/><Relationship Id="rId20" Type="http://schemas.openxmlformats.org/officeDocument/2006/relationships/ctrlProp" Target="../ctrlProps/ctrlProp167.xml"/><Relationship Id="rId41" Type="http://schemas.openxmlformats.org/officeDocument/2006/relationships/ctrlProp" Target="../ctrlProps/ctrlProp188.xml"/><Relationship Id="rId54" Type="http://schemas.openxmlformats.org/officeDocument/2006/relationships/ctrlProp" Target="../ctrlProps/ctrlProp201.xml"/><Relationship Id="rId62" Type="http://schemas.openxmlformats.org/officeDocument/2006/relationships/ctrlProp" Target="../ctrlProps/ctrlProp209.xml"/><Relationship Id="rId70" Type="http://schemas.openxmlformats.org/officeDocument/2006/relationships/ctrlProp" Target="../ctrlProps/ctrlProp217.xml"/><Relationship Id="rId75" Type="http://schemas.openxmlformats.org/officeDocument/2006/relationships/ctrlProp" Target="../ctrlProps/ctrlProp222.xml"/><Relationship Id="rId83" Type="http://schemas.openxmlformats.org/officeDocument/2006/relationships/ctrlProp" Target="../ctrlProps/ctrlProp230.xml"/><Relationship Id="rId88" Type="http://schemas.openxmlformats.org/officeDocument/2006/relationships/ctrlProp" Target="../ctrlProps/ctrlProp235.xml"/><Relationship Id="rId91" Type="http://schemas.openxmlformats.org/officeDocument/2006/relationships/ctrlProp" Target="../ctrlProps/ctrlProp238.xml"/><Relationship Id="rId1" Type="http://schemas.openxmlformats.org/officeDocument/2006/relationships/printerSettings" Target="../printerSettings/printerSettings8.bin"/><Relationship Id="rId6" Type="http://schemas.openxmlformats.org/officeDocument/2006/relationships/ctrlProp" Target="../ctrlProps/ctrlProp153.xml"/><Relationship Id="rId15" Type="http://schemas.openxmlformats.org/officeDocument/2006/relationships/ctrlProp" Target="../ctrlProps/ctrlProp162.xml"/><Relationship Id="rId23" Type="http://schemas.openxmlformats.org/officeDocument/2006/relationships/ctrlProp" Target="../ctrlProps/ctrlProp170.xml"/><Relationship Id="rId28" Type="http://schemas.openxmlformats.org/officeDocument/2006/relationships/ctrlProp" Target="../ctrlProps/ctrlProp175.xml"/><Relationship Id="rId36" Type="http://schemas.openxmlformats.org/officeDocument/2006/relationships/ctrlProp" Target="../ctrlProps/ctrlProp183.xml"/><Relationship Id="rId49" Type="http://schemas.openxmlformats.org/officeDocument/2006/relationships/ctrlProp" Target="../ctrlProps/ctrlProp196.xml"/><Relationship Id="rId57" Type="http://schemas.openxmlformats.org/officeDocument/2006/relationships/ctrlProp" Target="../ctrlProps/ctrlProp204.xml"/><Relationship Id="rId10" Type="http://schemas.openxmlformats.org/officeDocument/2006/relationships/ctrlProp" Target="../ctrlProps/ctrlProp157.xml"/><Relationship Id="rId31" Type="http://schemas.openxmlformats.org/officeDocument/2006/relationships/ctrlProp" Target="../ctrlProps/ctrlProp178.xml"/><Relationship Id="rId44" Type="http://schemas.openxmlformats.org/officeDocument/2006/relationships/ctrlProp" Target="../ctrlProps/ctrlProp191.xml"/><Relationship Id="rId52" Type="http://schemas.openxmlformats.org/officeDocument/2006/relationships/ctrlProp" Target="../ctrlProps/ctrlProp199.xml"/><Relationship Id="rId60" Type="http://schemas.openxmlformats.org/officeDocument/2006/relationships/ctrlProp" Target="../ctrlProps/ctrlProp207.xml"/><Relationship Id="rId65" Type="http://schemas.openxmlformats.org/officeDocument/2006/relationships/ctrlProp" Target="../ctrlProps/ctrlProp212.xml"/><Relationship Id="rId73" Type="http://schemas.openxmlformats.org/officeDocument/2006/relationships/ctrlProp" Target="../ctrlProps/ctrlProp220.xml"/><Relationship Id="rId78" Type="http://schemas.openxmlformats.org/officeDocument/2006/relationships/ctrlProp" Target="../ctrlProps/ctrlProp225.xml"/><Relationship Id="rId81" Type="http://schemas.openxmlformats.org/officeDocument/2006/relationships/ctrlProp" Target="../ctrlProps/ctrlProp228.xml"/><Relationship Id="rId86" Type="http://schemas.openxmlformats.org/officeDocument/2006/relationships/ctrlProp" Target="../ctrlProps/ctrlProp233.xml"/><Relationship Id="rId4" Type="http://schemas.openxmlformats.org/officeDocument/2006/relationships/ctrlProp" Target="../ctrlProps/ctrlProp151.xml"/><Relationship Id="rId9" Type="http://schemas.openxmlformats.org/officeDocument/2006/relationships/ctrlProp" Target="../ctrlProps/ctrlProp15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topLeftCell="S1" workbookViewId="0">
      <selection activeCell="AD3" sqref="AD3"/>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674" t="s">
        <v>240</v>
      </c>
      <c r="B1" s="675" t="s">
        <v>625</v>
      </c>
      <c r="C1" s="675"/>
      <c r="D1" s="675"/>
      <c r="E1" s="675"/>
      <c r="G1" s="672" t="s">
        <v>634</v>
      </c>
      <c r="H1" s="672"/>
      <c r="I1" s="672"/>
      <c r="K1" s="672" t="s">
        <v>637</v>
      </c>
      <c r="L1" s="672"/>
      <c r="M1" s="672"/>
      <c r="O1" s="672" t="s">
        <v>638</v>
      </c>
      <c r="P1" s="672"/>
      <c r="Q1" s="672"/>
      <c r="S1" s="41" t="s">
        <v>743</v>
      </c>
      <c r="T1" s="41"/>
      <c r="U1" s="41"/>
      <c r="V1" s="41"/>
      <c r="W1" s="41"/>
      <c r="X1" s="31"/>
      <c r="Y1" s="31"/>
    </row>
    <row r="2" spans="1:32">
      <c r="A2" s="674"/>
      <c r="B2" s="22" t="s">
        <v>240</v>
      </c>
      <c r="C2" s="22" t="s">
        <v>626</v>
      </c>
      <c r="D2" s="22" t="s">
        <v>627</v>
      </c>
      <c r="E2" s="22" t="s">
        <v>633</v>
      </c>
      <c r="G2" s="673" t="str">
        <f>ADDRESS(ROW(入力フォーム!E13),COLUMN(入力フォーム!E13),,,"入力フォーム")</f>
        <v>入力フォーム!$E$13</v>
      </c>
      <c r="H2" s="673"/>
      <c r="I2" s="673"/>
      <c r="K2" s="673" t="str">
        <f>ADDRESS(ROW(入力フォーム!E17),COLUMN(入力フォーム!E17),,,"入力フォーム")</f>
        <v>入力フォーム!$E$17</v>
      </c>
      <c r="L2" s="673"/>
      <c r="M2" s="673"/>
      <c r="O2" s="673" t="str">
        <f>ADDRESS(ROW(入力フォーム!E62),COLUMN(入力フォーム!E62),,,"入力フォーム")</f>
        <v>入力フォーム!$E$62</v>
      </c>
      <c r="P2" s="673"/>
      <c r="Q2" s="673"/>
      <c r="S2" s="30" t="s">
        <v>868</v>
      </c>
      <c r="T2" s="30" t="s">
        <v>871</v>
      </c>
      <c r="U2" s="30" t="s">
        <v>746</v>
      </c>
      <c r="V2" s="30" t="s">
        <v>745</v>
      </c>
      <c r="W2" s="30" t="s">
        <v>738</v>
      </c>
      <c r="X2" s="35" t="s">
        <v>739</v>
      </c>
      <c r="Y2" s="36" t="s">
        <v>753</v>
      </c>
      <c r="Z2" s="37" t="s">
        <v>754</v>
      </c>
      <c r="AA2" s="37" t="s">
        <v>744</v>
      </c>
      <c r="AB2" s="37" t="s">
        <v>815</v>
      </c>
      <c r="AC2" s="30" t="s">
        <v>825</v>
      </c>
      <c r="AD2" s="30" t="s">
        <v>877</v>
      </c>
      <c r="AE2" s="39"/>
      <c r="AF2" s="39"/>
    </row>
    <row r="3" spans="1:32" ht="13.5" customHeight="1">
      <c r="A3" s="24" t="s">
        <v>628</v>
      </c>
      <c r="B3" s="23">
        <v>3</v>
      </c>
      <c r="C3" s="23">
        <v>4</v>
      </c>
      <c r="D3" s="23">
        <v>4</v>
      </c>
      <c r="E3" s="23">
        <v>11</v>
      </c>
      <c r="G3" s="671"/>
      <c r="H3" s="671" t="s">
        <v>635</v>
      </c>
      <c r="I3" s="671" t="s">
        <v>636</v>
      </c>
      <c r="J3" s="21"/>
      <c r="K3" s="671"/>
      <c r="L3" s="671" t="s">
        <v>635</v>
      </c>
      <c r="M3" s="671" t="s">
        <v>636</v>
      </c>
      <c r="N3" s="21"/>
      <c r="O3" s="671"/>
      <c r="P3" s="671" t="s">
        <v>635</v>
      </c>
      <c r="Q3" s="671" t="s">
        <v>636</v>
      </c>
      <c r="R3" s="21"/>
      <c r="S3" s="33" t="s">
        <v>836</v>
      </c>
      <c r="T3" s="33" t="s">
        <v>869</v>
      </c>
      <c r="U3" s="33" t="s">
        <v>747</v>
      </c>
      <c r="V3" s="33" t="s">
        <v>57</v>
      </c>
      <c r="W3" s="150" t="s">
        <v>793</v>
      </c>
      <c r="X3" s="34" t="s">
        <v>711</v>
      </c>
      <c r="Y3" s="38" t="s">
        <v>715</v>
      </c>
      <c r="Z3" s="33" t="s">
        <v>836</v>
      </c>
      <c r="AA3" s="33" t="s">
        <v>664</v>
      </c>
      <c r="AB3" s="151" t="str">
        <f ca="1">TEXT(DATE(YEAR(TODAY()),1,1),"ge")</f>
        <v>R7</v>
      </c>
      <c r="AC3" s="33" t="s">
        <v>824</v>
      </c>
      <c r="AD3" s="33" t="s">
        <v>875</v>
      </c>
      <c r="AE3" s="39"/>
      <c r="AF3" s="39"/>
    </row>
    <row r="4" spans="1:32">
      <c r="A4" s="24" t="s">
        <v>629</v>
      </c>
      <c r="B4" s="23">
        <v>3</v>
      </c>
      <c r="C4" s="23">
        <v>4</v>
      </c>
      <c r="D4" s="23">
        <v>4</v>
      </c>
      <c r="E4" s="23">
        <v>11</v>
      </c>
      <c r="G4" s="671"/>
      <c r="H4" s="671"/>
      <c r="I4" s="671"/>
      <c r="K4" s="671"/>
      <c r="L4" s="671"/>
      <c r="M4" s="671"/>
      <c r="O4" s="671"/>
      <c r="P4" s="671"/>
      <c r="Q4" s="671"/>
      <c r="S4" s="33" t="s">
        <v>835</v>
      </c>
      <c r="T4" s="33" t="s">
        <v>870</v>
      </c>
      <c r="U4" s="33" t="s">
        <v>748</v>
      </c>
      <c r="V4" s="33" t="s">
        <v>60</v>
      </c>
      <c r="W4" s="33" t="s">
        <v>665</v>
      </c>
      <c r="X4" s="34" t="s">
        <v>712</v>
      </c>
      <c r="Y4" s="38" t="s">
        <v>713</v>
      </c>
      <c r="Z4" s="33" t="s">
        <v>869</v>
      </c>
      <c r="AA4" s="33" t="s">
        <v>663</v>
      </c>
      <c r="AB4" s="151" t="str">
        <f ca="1">TEXT(DATE(YEAR(TODAY())-1,1,1),"ge")</f>
        <v>R6</v>
      </c>
      <c r="AC4" s="33" t="s">
        <v>829</v>
      </c>
      <c r="AD4" s="33" t="s">
        <v>876</v>
      </c>
      <c r="AE4" s="39"/>
      <c r="AF4" s="39"/>
    </row>
    <row r="5" spans="1:32">
      <c r="A5" s="24" t="s">
        <v>630</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867</v>
      </c>
      <c r="T5" s="33" t="s">
        <v>837</v>
      </c>
      <c r="U5" s="33" t="s">
        <v>749</v>
      </c>
      <c r="V5" s="33" t="s">
        <v>59</v>
      </c>
      <c r="W5" s="33" t="s">
        <v>666</v>
      </c>
      <c r="X5" s="39"/>
      <c r="Y5" s="38" t="s">
        <v>661</v>
      </c>
      <c r="Z5" s="33" t="s">
        <v>870</v>
      </c>
      <c r="AB5" s="151" t="str">
        <f ca="1">TEXT(DATE(YEAR(TODAY())-2,1,1),"ge")</f>
        <v>R5</v>
      </c>
      <c r="AC5" s="39"/>
      <c r="AD5" s="39"/>
      <c r="AE5" s="39"/>
      <c r="AF5" s="39"/>
    </row>
    <row r="6" spans="1:32">
      <c r="A6" s="24" t="s">
        <v>631</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53"/>
      <c r="T6" s="551"/>
      <c r="U6" s="33" t="s">
        <v>750</v>
      </c>
      <c r="V6" s="33" t="s">
        <v>971</v>
      </c>
      <c r="W6" s="33" t="s">
        <v>667</v>
      </c>
      <c r="X6" s="39"/>
      <c r="Y6" s="38" t="s">
        <v>720</v>
      </c>
      <c r="Z6" s="33" t="s">
        <v>837</v>
      </c>
      <c r="AB6" s="151" t="str">
        <f ca="1">TEXT(DATE(YEAR(TODAY())-3,1,1),"ge")</f>
        <v>R4</v>
      </c>
      <c r="AC6" s="39"/>
      <c r="AD6" s="39"/>
      <c r="AE6" s="39"/>
      <c r="AF6" s="39"/>
    </row>
    <row r="7" spans="1:32">
      <c r="A7" s="25" t="s">
        <v>632</v>
      </c>
      <c r="B7" s="23">
        <v>4</v>
      </c>
      <c r="C7" s="23">
        <v>2</v>
      </c>
      <c r="D7" s="23">
        <v>4</v>
      </c>
      <c r="E7" s="23">
        <v>10</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52"/>
      <c r="U7" s="33" t="s">
        <v>751</v>
      </c>
      <c r="V7" s="33" t="s">
        <v>972</v>
      </c>
      <c r="W7" s="33" t="s">
        <v>668</v>
      </c>
      <c r="X7" s="39"/>
      <c r="Y7" s="38" t="s">
        <v>740</v>
      </c>
      <c r="Z7" s="33" t="s">
        <v>62</v>
      </c>
      <c r="AB7" s="151" t="str">
        <f ca="1">TEXT(DATE(YEAR(TODAY())-4,1,1),"ge")</f>
        <v>R3</v>
      </c>
      <c r="AC7" s="39"/>
      <c r="AD7" s="39"/>
      <c r="AE7" s="39"/>
      <c r="AF7" s="39"/>
    </row>
    <row r="8" spans="1:32" ht="14.25" thickBot="1">
      <c r="A8" s="24" t="s">
        <v>241</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52"/>
      <c r="U8" s="33" t="s">
        <v>752</v>
      </c>
      <c r="V8" s="33" t="s">
        <v>973</v>
      </c>
      <c r="W8" s="33" t="s">
        <v>669</v>
      </c>
      <c r="X8" s="39"/>
      <c r="Y8" s="38" t="s">
        <v>721</v>
      </c>
      <c r="Z8" s="39"/>
      <c r="AB8" s="151" t="str">
        <f ca="1">TEXT(DATE(YEAR(TODAY())-5,1,1),"ge")</f>
        <v>R2</v>
      </c>
      <c r="AC8" s="39"/>
      <c r="AD8" s="39"/>
      <c r="AE8" s="39"/>
      <c r="AF8" s="39"/>
    </row>
    <row r="9" spans="1:32" ht="14.25" thickBot="1">
      <c r="A9" s="24" t="s">
        <v>242</v>
      </c>
      <c r="B9" s="23">
        <v>4</v>
      </c>
      <c r="C9" s="23">
        <v>2</v>
      </c>
      <c r="D9" s="23">
        <v>4</v>
      </c>
      <c r="E9" s="23">
        <v>10</v>
      </c>
      <c r="G9" s="28"/>
      <c r="H9" s="28"/>
      <c r="I9" s="29">
        <f ca="1">MAX(I5:I8)</f>
        <v>0</v>
      </c>
      <c r="J9" s="21"/>
      <c r="K9" s="28"/>
      <c r="L9" s="28"/>
      <c r="M9" s="29">
        <f ca="1">MAX(M5:M8)</f>
        <v>0</v>
      </c>
      <c r="N9" s="21"/>
      <c r="O9" s="28"/>
      <c r="P9" s="28"/>
      <c r="Q9" s="29">
        <f ca="1">MAX(Q5:Q8)</f>
        <v>0</v>
      </c>
      <c r="R9" s="21"/>
      <c r="S9" s="554"/>
      <c r="T9" s="554"/>
      <c r="U9" s="42"/>
      <c r="V9" s="33" t="s">
        <v>61</v>
      </c>
      <c r="W9" s="33" t="s">
        <v>670</v>
      </c>
      <c r="X9" s="39"/>
      <c r="Y9" s="38" t="s">
        <v>722</v>
      </c>
      <c r="Z9" s="39"/>
      <c r="AB9" s="2"/>
    </row>
    <row r="10" spans="1:32">
      <c r="A10" s="24" t="s">
        <v>243</v>
      </c>
      <c r="B10" s="23">
        <v>4</v>
      </c>
      <c r="C10" s="23">
        <v>2</v>
      </c>
      <c r="D10" s="23">
        <v>4</v>
      </c>
      <c r="E10" s="23">
        <v>10</v>
      </c>
      <c r="S10" s="549"/>
      <c r="T10" s="549"/>
      <c r="U10" s="42"/>
      <c r="V10" s="42"/>
      <c r="W10" s="33" t="s">
        <v>671</v>
      </c>
      <c r="X10" s="39"/>
      <c r="Y10" s="38" t="s">
        <v>717</v>
      </c>
      <c r="Z10" s="39"/>
      <c r="AB10" s="2"/>
    </row>
    <row r="11" spans="1:32">
      <c r="A11" s="24" t="s">
        <v>244</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49"/>
      <c r="T11" s="549"/>
      <c r="U11" s="42"/>
      <c r="V11" s="42"/>
      <c r="W11" s="33" t="s">
        <v>672</v>
      </c>
      <c r="X11" s="39"/>
      <c r="Y11" s="38" t="s">
        <v>716</v>
      </c>
      <c r="Z11" s="39"/>
      <c r="AB11" s="2"/>
    </row>
    <row r="12" spans="1:32">
      <c r="A12" s="24" t="s">
        <v>245</v>
      </c>
      <c r="B12" s="23">
        <v>5</v>
      </c>
      <c r="C12" s="23">
        <v>1</v>
      </c>
      <c r="D12" s="23">
        <v>4</v>
      </c>
      <c r="E12" s="23">
        <v>10</v>
      </c>
      <c r="U12" s="42"/>
      <c r="V12" s="42"/>
      <c r="W12" s="33" t="s">
        <v>673</v>
      </c>
      <c r="X12" s="39"/>
      <c r="Y12" s="38" t="s">
        <v>741</v>
      </c>
      <c r="Z12" s="39"/>
      <c r="AB12" s="2"/>
    </row>
    <row r="13" spans="1:32">
      <c r="A13" s="24" t="s">
        <v>246</v>
      </c>
      <c r="B13" s="23">
        <v>4</v>
      </c>
      <c r="C13" s="23">
        <v>2</v>
      </c>
      <c r="D13" s="23">
        <v>4</v>
      </c>
      <c r="E13" s="23">
        <v>10</v>
      </c>
      <c r="U13" s="42"/>
      <c r="V13" s="42"/>
      <c r="W13" s="33" t="s">
        <v>674</v>
      </c>
      <c r="X13" s="39"/>
      <c r="Y13" s="38" t="s">
        <v>723</v>
      </c>
      <c r="Z13" s="39"/>
    </row>
    <row r="14" spans="1:32">
      <c r="A14" s="24" t="s">
        <v>247</v>
      </c>
      <c r="B14" s="23">
        <v>4</v>
      </c>
      <c r="C14" s="23">
        <v>2</v>
      </c>
      <c r="D14" s="23">
        <v>4</v>
      </c>
      <c r="E14" s="23">
        <v>10</v>
      </c>
      <c r="F14" s="21"/>
      <c r="G14" s="21"/>
      <c r="H14" s="21"/>
      <c r="I14" s="21"/>
      <c r="J14" s="21"/>
      <c r="K14" s="21"/>
      <c r="L14" s="21"/>
      <c r="M14" s="21"/>
      <c r="N14" s="21"/>
      <c r="O14" s="21"/>
      <c r="P14" s="21"/>
      <c r="Q14" s="21"/>
      <c r="R14" s="21"/>
      <c r="S14" s="21"/>
      <c r="T14" s="21"/>
      <c r="U14" s="42"/>
      <c r="V14" s="42"/>
      <c r="W14" s="33" t="s">
        <v>675</v>
      </c>
      <c r="X14" s="39"/>
      <c r="Y14" s="38" t="s">
        <v>724</v>
      </c>
      <c r="Z14" s="39"/>
    </row>
    <row r="15" spans="1:32">
      <c r="A15" s="24" t="s">
        <v>248</v>
      </c>
      <c r="B15" s="23">
        <v>4</v>
      </c>
      <c r="C15" s="23">
        <v>2</v>
      </c>
      <c r="D15" s="23">
        <v>4</v>
      </c>
      <c r="E15" s="23">
        <v>10</v>
      </c>
      <c r="F15" s="21"/>
      <c r="G15" s="21"/>
      <c r="H15" s="21"/>
      <c r="I15" s="21"/>
      <c r="J15" s="21"/>
      <c r="K15" s="21"/>
      <c r="L15" s="21"/>
      <c r="M15" s="21"/>
      <c r="N15" s="21"/>
      <c r="O15" s="21"/>
      <c r="P15" s="21"/>
      <c r="Q15" s="21"/>
      <c r="R15" s="21"/>
      <c r="S15" s="21"/>
      <c r="T15" s="21"/>
      <c r="U15" s="42"/>
      <c r="V15" s="42"/>
      <c r="W15" s="33" t="s">
        <v>676</v>
      </c>
      <c r="X15" s="39"/>
      <c r="Y15" s="38" t="s">
        <v>725</v>
      </c>
      <c r="Z15" s="39"/>
    </row>
    <row r="16" spans="1:32">
      <c r="A16" s="24" t="s">
        <v>249</v>
      </c>
      <c r="B16" s="23">
        <v>4</v>
      </c>
      <c r="C16" s="23">
        <v>2</v>
      </c>
      <c r="D16" s="23">
        <v>4</v>
      </c>
      <c r="E16" s="23">
        <v>10</v>
      </c>
      <c r="F16" s="21"/>
      <c r="G16" s="21"/>
      <c r="H16" s="21"/>
      <c r="I16" s="21"/>
      <c r="J16" s="21"/>
      <c r="K16" s="21"/>
      <c r="L16" s="21"/>
      <c r="M16" s="21"/>
      <c r="N16" s="21"/>
      <c r="O16" s="21"/>
      <c r="P16" s="21"/>
      <c r="Q16" s="21"/>
      <c r="R16" s="21"/>
      <c r="S16" s="21"/>
      <c r="T16" s="21"/>
      <c r="U16" s="42"/>
      <c r="V16" s="42"/>
      <c r="W16" s="33" t="s">
        <v>677</v>
      </c>
      <c r="X16" s="39"/>
      <c r="Y16" s="38" t="s">
        <v>726</v>
      </c>
      <c r="Z16" s="39"/>
    </row>
    <row r="17" spans="1:26">
      <c r="A17" s="24" t="s">
        <v>250</v>
      </c>
      <c r="B17" s="23">
        <v>5</v>
      </c>
      <c r="C17" s="23">
        <v>1</v>
      </c>
      <c r="D17" s="23">
        <v>4</v>
      </c>
      <c r="E17" s="23">
        <v>10</v>
      </c>
      <c r="F17" s="21"/>
      <c r="G17" s="21"/>
      <c r="H17" s="21"/>
      <c r="I17" s="21"/>
      <c r="J17" s="21"/>
      <c r="K17" s="21"/>
      <c r="L17" s="21"/>
      <c r="M17" s="21"/>
      <c r="N17" s="21"/>
      <c r="O17" s="21"/>
      <c r="P17" s="21"/>
      <c r="Q17" s="21"/>
      <c r="R17" s="21"/>
      <c r="S17" s="21"/>
      <c r="T17" s="21"/>
      <c r="U17" s="42"/>
      <c r="V17" s="42"/>
      <c r="W17" s="33" t="s">
        <v>678</v>
      </c>
      <c r="X17" s="39"/>
      <c r="Y17" s="38" t="s">
        <v>727</v>
      </c>
      <c r="Z17" s="39"/>
    </row>
    <row r="18" spans="1:26">
      <c r="A18" s="24" t="s">
        <v>251</v>
      </c>
      <c r="B18" s="23">
        <v>5</v>
      </c>
      <c r="C18" s="23">
        <v>1</v>
      </c>
      <c r="D18" s="23">
        <v>4</v>
      </c>
      <c r="E18" s="23">
        <v>10</v>
      </c>
      <c r="F18" s="21"/>
      <c r="G18" s="21"/>
      <c r="H18" s="21"/>
      <c r="I18" s="21"/>
      <c r="J18" s="21"/>
      <c r="K18" s="21"/>
      <c r="L18" s="21"/>
      <c r="M18" s="21"/>
      <c r="N18" s="21"/>
      <c r="O18" s="21"/>
      <c r="P18" s="21"/>
      <c r="Q18" s="21"/>
      <c r="R18" s="21"/>
      <c r="S18" s="21"/>
      <c r="T18" s="21"/>
      <c r="U18" s="42"/>
      <c r="V18" s="42"/>
      <c r="W18" s="33" t="s">
        <v>679</v>
      </c>
      <c r="X18" s="39"/>
      <c r="Y18" s="38" t="s">
        <v>728</v>
      </c>
      <c r="Z18" s="39"/>
    </row>
    <row r="19" spans="1:26">
      <c r="A19" s="24" t="s">
        <v>252</v>
      </c>
      <c r="B19" s="23">
        <v>4</v>
      </c>
      <c r="C19" s="23">
        <v>2</v>
      </c>
      <c r="D19" s="23">
        <v>4</v>
      </c>
      <c r="E19" s="23">
        <v>10</v>
      </c>
      <c r="F19" s="21"/>
      <c r="G19" s="21"/>
      <c r="H19" s="21"/>
      <c r="I19" s="21"/>
      <c r="J19" s="21"/>
      <c r="K19" s="21"/>
      <c r="L19" s="21"/>
      <c r="M19" s="21"/>
      <c r="N19" s="21"/>
      <c r="O19" s="21"/>
      <c r="P19" s="21"/>
      <c r="Q19" s="21"/>
      <c r="R19" s="21"/>
      <c r="S19" s="21"/>
      <c r="T19" s="21"/>
      <c r="U19" s="42"/>
      <c r="V19" s="42"/>
      <c r="W19" s="33" t="s">
        <v>680</v>
      </c>
      <c r="X19" s="39"/>
      <c r="Y19" s="38" t="s">
        <v>729</v>
      </c>
      <c r="Z19" s="39"/>
    </row>
    <row r="20" spans="1:26">
      <c r="A20" s="24" t="s">
        <v>253</v>
      </c>
      <c r="B20" s="23">
        <v>5</v>
      </c>
      <c r="C20" s="23">
        <v>1</v>
      </c>
      <c r="D20" s="23">
        <v>4</v>
      </c>
      <c r="E20" s="23">
        <v>10</v>
      </c>
      <c r="F20" s="21"/>
      <c r="G20" s="21"/>
      <c r="H20" s="21"/>
      <c r="I20" s="21"/>
      <c r="J20" s="21"/>
      <c r="K20" s="21"/>
      <c r="L20" s="21"/>
      <c r="M20" s="21"/>
      <c r="N20" s="21"/>
      <c r="O20" s="21"/>
      <c r="P20" s="21"/>
      <c r="Q20" s="21"/>
      <c r="R20" s="21"/>
      <c r="S20" s="21"/>
      <c r="T20" s="21"/>
      <c r="U20" s="42"/>
      <c r="V20" s="42"/>
      <c r="W20" s="33" t="s">
        <v>681</v>
      </c>
      <c r="X20" s="39"/>
      <c r="Y20" s="38" t="s">
        <v>730</v>
      </c>
      <c r="Z20" s="39"/>
    </row>
    <row r="21" spans="1:26">
      <c r="A21" s="24" t="s">
        <v>254</v>
      </c>
      <c r="B21" s="23">
        <v>4</v>
      </c>
      <c r="C21" s="23">
        <v>2</v>
      </c>
      <c r="D21" s="23">
        <v>4</v>
      </c>
      <c r="E21" s="23">
        <v>10</v>
      </c>
      <c r="F21" s="21"/>
      <c r="G21" s="21"/>
      <c r="H21" s="21"/>
      <c r="I21" s="21"/>
      <c r="J21" s="21"/>
      <c r="K21" s="21"/>
      <c r="L21" s="21"/>
      <c r="M21" s="21"/>
      <c r="N21" s="21"/>
      <c r="O21" s="21"/>
      <c r="P21" s="21"/>
      <c r="Q21" s="21"/>
      <c r="R21" s="21"/>
      <c r="S21" s="21"/>
      <c r="T21" s="21"/>
      <c r="U21" s="42"/>
      <c r="V21" s="42"/>
      <c r="W21" s="33" t="s">
        <v>682</v>
      </c>
      <c r="X21" s="39"/>
      <c r="Y21" s="38" t="s">
        <v>731</v>
      </c>
      <c r="Z21" s="39"/>
    </row>
    <row r="22" spans="1:26">
      <c r="A22" s="24" t="s">
        <v>255</v>
      </c>
      <c r="B22" s="23">
        <v>5</v>
      </c>
      <c r="C22" s="23">
        <v>1</v>
      </c>
      <c r="D22" s="23">
        <v>4</v>
      </c>
      <c r="E22" s="23">
        <v>10</v>
      </c>
      <c r="F22" s="21"/>
      <c r="G22" s="21"/>
      <c r="H22" s="21"/>
      <c r="I22" s="21"/>
      <c r="J22" s="21"/>
      <c r="K22" s="21"/>
      <c r="L22" s="21"/>
      <c r="M22" s="21"/>
      <c r="N22" s="21"/>
      <c r="O22" s="21"/>
      <c r="P22" s="21"/>
      <c r="Q22" s="21"/>
      <c r="R22" s="21"/>
      <c r="S22" s="21"/>
      <c r="T22" s="21"/>
      <c r="U22" s="42"/>
      <c r="V22" s="42"/>
      <c r="W22" s="33" t="s">
        <v>683</v>
      </c>
      <c r="X22" s="39"/>
      <c r="Y22" s="38" t="s">
        <v>742</v>
      </c>
      <c r="Z22" s="39"/>
    </row>
    <row r="23" spans="1:26">
      <c r="A23" s="24" t="s">
        <v>256</v>
      </c>
      <c r="B23" s="23">
        <v>4</v>
      </c>
      <c r="C23" s="23">
        <v>2</v>
      </c>
      <c r="D23" s="23">
        <v>4</v>
      </c>
      <c r="E23" s="23">
        <v>10</v>
      </c>
      <c r="F23" s="21"/>
      <c r="G23" s="21"/>
      <c r="H23" s="21"/>
      <c r="I23" s="21"/>
      <c r="J23" s="21"/>
      <c r="K23" s="21"/>
      <c r="L23" s="21"/>
      <c r="M23" s="21"/>
      <c r="N23" s="21"/>
      <c r="O23" s="21"/>
      <c r="P23" s="21"/>
      <c r="Q23" s="21"/>
      <c r="R23" s="21"/>
      <c r="S23" s="21"/>
      <c r="T23" s="21"/>
      <c r="U23" s="42"/>
      <c r="V23" s="42"/>
      <c r="W23" s="33" t="s">
        <v>684</v>
      </c>
      <c r="X23" s="39"/>
      <c r="Y23" s="38" t="s">
        <v>732</v>
      </c>
      <c r="Z23" s="39"/>
    </row>
    <row r="24" spans="1:26">
      <c r="A24" s="24" t="s">
        <v>257</v>
      </c>
      <c r="B24" s="23">
        <v>5</v>
      </c>
      <c r="C24" s="23">
        <v>1</v>
      </c>
      <c r="D24" s="23">
        <v>4</v>
      </c>
      <c r="E24" s="23">
        <v>10</v>
      </c>
      <c r="F24" s="21"/>
      <c r="G24" s="21"/>
      <c r="H24" s="21"/>
      <c r="I24" s="21"/>
      <c r="J24" s="21"/>
      <c r="K24" s="21"/>
      <c r="L24" s="21"/>
      <c r="M24" s="21"/>
      <c r="N24" s="21"/>
      <c r="O24" s="21"/>
      <c r="P24" s="21"/>
      <c r="Q24" s="21"/>
      <c r="R24" s="21"/>
      <c r="S24" s="21"/>
      <c r="T24" s="21"/>
      <c r="U24" s="42"/>
      <c r="V24" s="42"/>
      <c r="W24" s="33" t="s">
        <v>685</v>
      </c>
      <c r="X24" s="39"/>
      <c r="Y24" s="38" t="s">
        <v>718</v>
      </c>
      <c r="Z24" s="39"/>
    </row>
    <row r="25" spans="1:26">
      <c r="A25" s="24" t="s">
        <v>258</v>
      </c>
      <c r="B25" s="23">
        <v>5</v>
      </c>
      <c r="C25" s="23">
        <v>1</v>
      </c>
      <c r="D25" s="23">
        <v>4</v>
      </c>
      <c r="E25" s="23">
        <v>10</v>
      </c>
      <c r="F25" s="21"/>
      <c r="G25" s="21"/>
      <c r="H25" s="21"/>
      <c r="I25" s="21"/>
      <c r="J25" s="21"/>
      <c r="K25" s="21"/>
      <c r="L25" s="21"/>
      <c r="M25" s="21"/>
      <c r="N25" s="21"/>
      <c r="O25" s="21"/>
      <c r="P25" s="21"/>
      <c r="Q25" s="21"/>
      <c r="R25" s="21"/>
      <c r="S25" s="21"/>
      <c r="T25" s="21"/>
      <c r="U25" s="42"/>
      <c r="V25" s="42"/>
      <c r="W25" s="33" t="s">
        <v>686</v>
      </c>
      <c r="X25" s="39"/>
      <c r="Y25" s="38" t="s">
        <v>733</v>
      </c>
      <c r="Z25" s="39"/>
    </row>
    <row r="26" spans="1:26">
      <c r="A26" s="24" t="s">
        <v>259</v>
      </c>
      <c r="B26" s="23">
        <v>4</v>
      </c>
      <c r="C26" s="23">
        <v>2</v>
      </c>
      <c r="D26" s="23">
        <v>4</v>
      </c>
      <c r="E26" s="23">
        <v>10</v>
      </c>
      <c r="F26" s="21"/>
      <c r="G26" s="21"/>
      <c r="H26" s="21"/>
      <c r="I26" s="21"/>
      <c r="J26" s="21"/>
      <c r="K26" s="21"/>
      <c r="L26" s="21"/>
      <c r="M26" s="21"/>
      <c r="N26" s="21"/>
      <c r="O26" s="21"/>
      <c r="P26" s="21"/>
      <c r="Q26" s="21"/>
      <c r="R26" s="21"/>
      <c r="S26" s="21"/>
      <c r="T26" s="21"/>
      <c r="U26" s="42"/>
      <c r="V26" s="42"/>
      <c r="W26" s="33" t="s">
        <v>687</v>
      </c>
      <c r="X26" s="39"/>
      <c r="Y26" s="38" t="s">
        <v>734</v>
      </c>
      <c r="Z26" s="39"/>
    </row>
    <row r="27" spans="1:26">
      <c r="A27" s="24" t="s">
        <v>260</v>
      </c>
      <c r="B27" s="23">
        <v>4</v>
      </c>
      <c r="C27" s="23">
        <v>2</v>
      </c>
      <c r="D27" s="23">
        <v>4</v>
      </c>
      <c r="E27" s="23">
        <v>10</v>
      </c>
      <c r="F27" s="21"/>
      <c r="G27" s="21"/>
      <c r="H27" s="21"/>
      <c r="I27" s="21"/>
      <c r="J27" s="21"/>
      <c r="K27" s="21"/>
      <c r="L27" s="21"/>
      <c r="M27" s="21"/>
      <c r="N27" s="21"/>
      <c r="O27" s="21"/>
      <c r="P27" s="21"/>
      <c r="Q27" s="21"/>
      <c r="R27" s="21"/>
      <c r="S27" s="21"/>
      <c r="T27" s="21"/>
      <c r="U27" s="42"/>
      <c r="V27" s="42"/>
      <c r="W27" s="33" t="s">
        <v>688</v>
      </c>
      <c r="X27" s="39"/>
      <c r="Y27" s="38" t="s">
        <v>735</v>
      </c>
      <c r="Z27" s="39"/>
    </row>
    <row r="28" spans="1:26">
      <c r="A28" s="24" t="s">
        <v>261</v>
      </c>
      <c r="B28" s="23">
        <v>4</v>
      </c>
      <c r="C28" s="23">
        <v>2</v>
      </c>
      <c r="D28" s="23">
        <v>4</v>
      </c>
      <c r="E28" s="23">
        <v>10</v>
      </c>
      <c r="F28" s="21"/>
      <c r="G28" s="21"/>
      <c r="H28" s="21"/>
      <c r="I28" s="21"/>
      <c r="J28" s="21"/>
      <c r="K28" s="21"/>
      <c r="L28" s="21"/>
      <c r="M28" s="21"/>
      <c r="N28" s="21"/>
      <c r="O28" s="21"/>
      <c r="P28" s="21"/>
      <c r="Q28" s="21"/>
      <c r="R28" s="21"/>
      <c r="S28" s="21"/>
      <c r="T28" s="21"/>
      <c r="U28" s="42"/>
      <c r="V28" s="42"/>
      <c r="W28" s="33" t="s">
        <v>689</v>
      </c>
      <c r="X28" s="39"/>
      <c r="Y28" s="38" t="s">
        <v>719</v>
      </c>
      <c r="Z28" s="39"/>
    </row>
    <row r="29" spans="1:26">
      <c r="A29" s="24" t="s">
        <v>262</v>
      </c>
      <c r="B29" s="23">
        <v>4</v>
      </c>
      <c r="C29" s="23">
        <v>2</v>
      </c>
      <c r="D29" s="23">
        <v>4</v>
      </c>
      <c r="E29" s="23">
        <v>10</v>
      </c>
      <c r="F29" s="21"/>
      <c r="G29" s="21"/>
      <c r="H29" s="21"/>
      <c r="I29" s="21"/>
      <c r="J29" s="21"/>
      <c r="K29" s="21"/>
      <c r="L29" s="21"/>
      <c r="M29" s="21"/>
      <c r="N29" s="21"/>
      <c r="O29" s="21"/>
      <c r="P29" s="21"/>
      <c r="Q29" s="21"/>
      <c r="R29" s="21"/>
      <c r="S29" s="21"/>
      <c r="T29" s="21"/>
      <c r="U29" s="42"/>
      <c r="V29" s="42"/>
      <c r="W29" s="33" t="s">
        <v>690</v>
      </c>
      <c r="X29" s="39"/>
      <c r="Y29" s="38" t="s">
        <v>736</v>
      </c>
      <c r="Z29" s="39"/>
    </row>
    <row r="30" spans="1:26">
      <c r="A30" s="24" t="s">
        <v>263</v>
      </c>
      <c r="B30" s="23">
        <v>5</v>
      </c>
      <c r="C30" s="23">
        <v>1</v>
      </c>
      <c r="D30" s="23">
        <v>4</v>
      </c>
      <c r="E30" s="23">
        <v>10</v>
      </c>
      <c r="F30" s="21"/>
      <c r="G30" s="21"/>
      <c r="H30" s="21"/>
      <c r="I30" s="21"/>
      <c r="J30" s="21"/>
      <c r="K30" s="21"/>
      <c r="L30" s="21"/>
      <c r="M30" s="21"/>
      <c r="N30" s="21"/>
      <c r="O30" s="21"/>
      <c r="P30" s="21"/>
      <c r="Q30" s="21"/>
      <c r="R30" s="21"/>
      <c r="S30" s="21"/>
      <c r="T30" s="21"/>
      <c r="U30" s="42"/>
      <c r="V30" s="42"/>
      <c r="W30" s="33" t="s">
        <v>651</v>
      </c>
      <c r="X30" s="39"/>
      <c r="Y30" s="38" t="s">
        <v>737</v>
      </c>
      <c r="Z30" s="39"/>
    </row>
    <row r="31" spans="1:26">
      <c r="A31" s="24" t="s">
        <v>264</v>
      </c>
      <c r="B31" s="23">
        <v>5</v>
      </c>
      <c r="C31" s="23">
        <v>1</v>
      </c>
      <c r="D31" s="23">
        <v>4</v>
      </c>
      <c r="E31" s="23">
        <v>10</v>
      </c>
      <c r="F31" s="21"/>
      <c r="G31" s="21"/>
      <c r="H31" s="21"/>
      <c r="I31" s="21"/>
      <c r="J31" s="21"/>
      <c r="K31" s="21"/>
      <c r="L31" s="21"/>
      <c r="M31" s="21"/>
      <c r="N31" s="21"/>
      <c r="O31" s="21"/>
      <c r="P31" s="21"/>
      <c r="Q31" s="21"/>
      <c r="R31" s="21"/>
      <c r="S31" s="21"/>
      <c r="T31" s="21"/>
      <c r="U31" s="42"/>
      <c r="V31" s="42"/>
      <c r="W31" s="33" t="s">
        <v>691</v>
      </c>
      <c r="X31" s="39"/>
      <c r="Y31" s="38" t="s">
        <v>714</v>
      </c>
      <c r="Z31" s="39"/>
    </row>
    <row r="32" spans="1:26">
      <c r="A32" s="24" t="s">
        <v>265</v>
      </c>
      <c r="B32" s="23">
        <v>4</v>
      </c>
      <c r="C32" s="23">
        <v>2</v>
      </c>
      <c r="D32" s="23">
        <v>4</v>
      </c>
      <c r="E32" s="23">
        <v>10</v>
      </c>
      <c r="F32" s="21"/>
      <c r="G32" s="21"/>
      <c r="H32" s="21"/>
      <c r="I32" s="21"/>
      <c r="J32" s="21"/>
      <c r="K32" s="21"/>
      <c r="L32" s="21"/>
      <c r="M32" s="21"/>
      <c r="N32" s="21"/>
      <c r="O32" s="21"/>
      <c r="P32" s="21"/>
      <c r="Q32" s="21"/>
      <c r="R32" s="21"/>
      <c r="S32" s="21"/>
      <c r="T32" s="21"/>
      <c r="U32" s="42"/>
      <c r="V32" s="42"/>
      <c r="W32" s="33" t="s">
        <v>692</v>
      </c>
      <c r="X32" s="39"/>
      <c r="Y32" s="40"/>
      <c r="Z32" s="39"/>
    </row>
    <row r="33" spans="1:26">
      <c r="A33" s="24" t="s">
        <v>266</v>
      </c>
      <c r="B33" s="23">
        <v>5</v>
      </c>
      <c r="C33" s="23">
        <v>1</v>
      </c>
      <c r="D33" s="23">
        <v>4</v>
      </c>
      <c r="E33" s="23">
        <v>10</v>
      </c>
      <c r="F33" s="21"/>
      <c r="G33" s="21"/>
      <c r="H33" s="21"/>
      <c r="I33" s="21"/>
      <c r="J33" s="21"/>
      <c r="K33" s="21"/>
      <c r="L33" s="21"/>
      <c r="M33" s="21"/>
      <c r="N33" s="21"/>
      <c r="O33" s="21"/>
      <c r="P33" s="21"/>
      <c r="Q33" s="21"/>
      <c r="R33" s="21"/>
      <c r="S33" s="21"/>
      <c r="T33" s="21"/>
      <c r="U33" s="42"/>
      <c r="V33" s="42"/>
      <c r="W33" s="33" t="s">
        <v>693</v>
      </c>
      <c r="X33" s="39"/>
      <c r="Y33" s="40"/>
      <c r="Z33" s="39"/>
    </row>
    <row r="34" spans="1:26">
      <c r="A34" s="24" t="s">
        <v>267</v>
      </c>
      <c r="B34" s="23">
        <v>4</v>
      </c>
      <c r="C34" s="23">
        <v>2</v>
      </c>
      <c r="D34" s="23">
        <v>4</v>
      </c>
      <c r="E34" s="23">
        <v>10</v>
      </c>
      <c r="F34" s="21"/>
      <c r="G34" s="21"/>
      <c r="H34" s="21"/>
      <c r="I34" s="21"/>
      <c r="J34" s="21"/>
      <c r="K34" s="21"/>
      <c r="L34" s="21"/>
      <c r="M34" s="21"/>
      <c r="N34" s="21"/>
      <c r="O34" s="21"/>
      <c r="P34" s="21"/>
      <c r="Q34" s="21"/>
      <c r="R34" s="21"/>
      <c r="S34" s="21"/>
      <c r="T34" s="21"/>
      <c r="U34" s="42"/>
      <c r="V34" s="42"/>
      <c r="W34" s="33" t="s">
        <v>694</v>
      </c>
      <c r="X34" s="39"/>
      <c r="Y34" s="40"/>
      <c r="Z34" s="39"/>
    </row>
    <row r="35" spans="1:26">
      <c r="A35" s="24" t="s">
        <v>268</v>
      </c>
      <c r="B35" s="23">
        <v>4</v>
      </c>
      <c r="C35" s="23">
        <v>2</v>
      </c>
      <c r="D35" s="23">
        <v>4</v>
      </c>
      <c r="E35" s="23">
        <v>10</v>
      </c>
      <c r="F35" s="21"/>
      <c r="G35" s="21"/>
      <c r="H35" s="21"/>
      <c r="I35" s="21"/>
      <c r="J35" s="21"/>
      <c r="K35" s="21"/>
      <c r="L35" s="21"/>
      <c r="M35" s="21"/>
      <c r="N35" s="21"/>
      <c r="O35" s="21"/>
      <c r="P35" s="21"/>
      <c r="Q35" s="21"/>
      <c r="R35" s="21"/>
      <c r="S35" s="21"/>
      <c r="T35" s="21"/>
      <c r="U35" s="42"/>
      <c r="V35" s="42"/>
      <c r="W35" s="33" t="s">
        <v>695</v>
      </c>
      <c r="X35" s="39"/>
      <c r="Y35" s="40"/>
      <c r="Z35" s="39"/>
    </row>
    <row r="36" spans="1:26">
      <c r="A36" s="24" t="s">
        <v>269</v>
      </c>
      <c r="B36" s="23">
        <v>4</v>
      </c>
      <c r="C36" s="23">
        <v>2</v>
      </c>
      <c r="D36" s="23">
        <v>4</v>
      </c>
      <c r="E36" s="23">
        <v>10</v>
      </c>
      <c r="U36" s="42"/>
      <c r="V36" s="42"/>
      <c r="W36" s="33" t="s">
        <v>696</v>
      </c>
      <c r="X36" s="39"/>
      <c r="Y36" s="40"/>
      <c r="Z36" s="39"/>
    </row>
    <row r="37" spans="1:26">
      <c r="A37" s="24" t="s">
        <v>270</v>
      </c>
      <c r="B37" s="23">
        <v>5</v>
      </c>
      <c r="C37" s="23">
        <v>1</v>
      </c>
      <c r="D37" s="23">
        <v>4</v>
      </c>
      <c r="E37" s="23">
        <v>10</v>
      </c>
      <c r="U37" s="42"/>
      <c r="V37" s="42"/>
      <c r="W37" s="33" t="s">
        <v>697</v>
      </c>
      <c r="X37" s="39"/>
      <c r="Y37" s="40"/>
      <c r="Z37" s="39"/>
    </row>
    <row r="38" spans="1:26">
      <c r="A38" s="24" t="s">
        <v>271</v>
      </c>
      <c r="B38" s="23">
        <v>3</v>
      </c>
      <c r="C38" s="23">
        <v>3</v>
      </c>
      <c r="D38" s="23">
        <v>4</v>
      </c>
      <c r="E38" s="23">
        <v>10</v>
      </c>
      <c r="U38" s="42"/>
      <c r="V38" s="42"/>
      <c r="W38" s="33" t="s">
        <v>698</v>
      </c>
      <c r="X38" s="39"/>
      <c r="Y38" s="40"/>
      <c r="Z38" s="39"/>
    </row>
    <row r="39" spans="1:26">
      <c r="A39" s="24" t="s">
        <v>272</v>
      </c>
      <c r="B39" s="23">
        <v>4</v>
      </c>
      <c r="C39" s="23">
        <v>2</v>
      </c>
      <c r="D39" s="23">
        <v>4</v>
      </c>
      <c r="E39" s="23">
        <v>10</v>
      </c>
      <c r="U39" s="42"/>
      <c r="V39" s="42"/>
      <c r="W39" s="33" t="s">
        <v>699</v>
      </c>
      <c r="X39" s="39"/>
      <c r="Y39" s="40"/>
      <c r="Z39" s="39"/>
    </row>
    <row r="40" spans="1:26">
      <c r="A40" s="24" t="s">
        <v>273</v>
      </c>
      <c r="B40" s="23">
        <v>5</v>
      </c>
      <c r="C40" s="23">
        <v>1</v>
      </c>
      <c r="D40" s="23">
        <v>4</v>
      </c>
      <c r="E40" s="23">
        <v>10</v>
      </c>
      <c r="U40" s="42"/>
      <c r="V40" s="42"/>
      <c r="W40" s="33" t="s">
        <v>700</v>
      </c>
      <c r="X40" s="39"/>
      <c r="Y40" s="40"/>
      <c r="Z40" s="39"/>
    </row>
    <row r="41" spans="1:26">
      <c r="A41" s="24" t="s">
        <v>274</v>
      </c>
      <c r="B41" s="23">
        <v>4</v>
      </c>
      <c r="C41" s="23">
        <v>2</v>
      </c>
      <c r="D41" s="23">
        <v>4</v>
      </c>
      <c r="E41" s="23">
        <v>10</v>
      </c>
      <c r="U41" s="42"/>
      <c r="V41" s="42"/>
      <c r="W41" s="33" t="s">
        <v>701</v>
      </c>
      <c r="X41" s="39"/>
      <c r="Y41" s="40"/>
      <c r="Z41" s="39"/>
    </row>
    <row r="42" spans="1:26">
      <c r="A42" s="24" t="s">
        <v>275</v>
      </c>
      <c r="B42" s="23">
        <v>5</v>
      </c>
      <c r="C42" s="23">
        <v>1</v>
      </c>
      <c r="D42" s="23">
        <v>4</v>
      </c>
      <c r="E42" s="23">
        <v>10</v>
      </c>
      <c r="U42" s="42"/>
      <c r="V42" s="42"/>
      <c r="W42" s="33" t="s">
        <v>702</v>
      </c>
      <c r="X42" s="39"/>
      <c r="Y42" s="40"/>
      <c r="Z42" s="39"/>
    </row>
    <row r="43" spans="1:26">
      <c r="A43" s="24" t="s">
        <v>276</v>
      </c>
      <c r="B43" s="23">
        <v>4</v>
      </c>
      <c r="C43" s="23">
        <v>2</v>
      </c>
      <c r="D43" s="23">
        <v>4</v>
      </c>
      <c r="E43" s="23">
        <v>10</v>
      </c>
      <c r="U43" s="42"/>
      <c r="V43" s="42"/>
      <c r="W43" s="33" t="s">
        <v>703</v>
      </c>
      <c r="X43" s="39"/>
      <c r="Y43" s="40"/>
      <c r="Z43" s="39"/>
    </row>
    <row r="44" spans="1:26">
      <c r="A44" s="24" t="s">
        <v>277</v>
      </c>
      <c r="B44" s="23">
        <v>4</v>
      </c>
      <c r="C44" s="23">
        <v>2</v>
      </c>
      <c r="D44" s="23">
        <v>4</v>
      </c>
      <c r="E44" s="23">
        <v>10</v>
      </c>
      <c r="U44" s="42"/>
      <c r="V44" s="42"/>
      <c r="W44" s="33" t="s">
        <v>704</v>
      </c>
      <c r="X44" s="39"/>
      <c r="Y44" s="40"/>
      <c r="Z44" s="39"/>
    </row>
    <row r="45" spans="1:26">
      <c r="A45" s="24" t="s">
        <v>278</v>
      </c>
      <c r="B45" s="23">
        <v>5</v>
      </c>
      <c r="C45" s="23">
        <v>1</v>
      </c>
      <c r="D45" s="23">
        <v>4</v>
      </c>
      <c r="E45" s="23">
        <v>10</v>
      </c>
      <c r="U45" s="42"/>
      <c r="V45" s="42"/>
      <c r="W45" s="33" t="s">
        <v>705</v>
      </c>
      <c r="X45" s="39"/>
      <c r="Y45" s="40"/>
      <c r="Z45" s="39"/>
    </row>
    <row r="46" spans="1:26">
      <c r="A46" s="24" t="s">
        <v>279</v>
      </c>
      <c r="B46" s="23">
        <v>5</v>
      </c>
      <c r="C46" s="23">
        <v>1</v>
      </c>
      <c r="D46" s="23">
        <v>4</v>
      </c>
      <c r="E46" s="23">
        <v>10</v>
      </c>
      <c r="U46" s="42"/>
      <c r="V46" s="42"/>
      <c r="W46" s="33" t="s">
        <v>706</v>
      </c>
      <c r="X46" s="39"/>
      <c r="Y46" s="40"/>
      <c r="Z46" s="39"/>
    </row>
    <row r="47" spans="1:26">
      <c r="A47" s="24" t="s">
        <v>280</v>
      </c>
      <c r="B47" s="23">
        <v>4</v>
      </c>
      <c r="C47" s="23">
        <v>2</v>
      </c>
      <c r="D47" s="23">
        <v>4</v>
      </c>
      <c r="E47" s="23">
        <v>10</v>
      </c>
      <c r="U47" s="42"/>
      <c r="V47" s="42"/>
      <c r="W47" s="33" t="s">
        <v>707</v>
      </c>
      <c r="X47" s="39"/>
      <c r="Y47" s="40"/>
      <c r="Z47" s="39"/>
    </row>
    <row r="48" spans="1:26">
      <c r="A48" s="24" t="s">
        <v>281</v>
      </c>
      <c r="B48" s="23">
        <v>5</v>
      </c>
      <c r="C48" s="23">
        <v>1</v>
      </c>
      <c r="D48" s="23">
        <v>4</v>
      </c>
      <c r="E48" s="23">
        <v>10</v>
      </c>
      <c r="U48" s="42"/>
      <c r="V48" s="42"/>
      <c r="W48" s="33" t="s">
        <v>708</v>
      </c>
      <c r="X48" s="39"/>
      <c r="Y48" s="40"/>
      <c r="Z48" s="39"/>
    </row>
    <row r="49" spans="1:26">
      <c r="A49" s="24" t="s">
        <v>282</v>
      </c>
      <c r="B49" s="23">
        <v>5</v>
      </c>
      <c r="C49" s="23">
        <v>1</v>
      </c>
      <c r="D49" s="23">
        <v>4</v>
      </c>
      <c r="E49" s="23">
        <v>10</v>
      </c>
      <c r="U49" s="42"/>
      <c r="V49" s="42"/>
      <c r="W49" s="33" t="s">
        <v>709</v>
      </c>
      <c r="X49" s="39"/>
      <c r="Y49" s="40"/>
      <c r="Z49" s="39"/>
    </row>
    <row r="50" spans="1:26">
      <c r="A50" s="24" t="s">
        <v>283</v>
      </c>
      <c r="B50" s="23">
        <v>5</v>
      </c>
      <c r="C50" s="23">
        <v>1</v>
      </c>
      <c r="D50" s="23">
        <v>4</v>
      </c>
      <c r="E50" s="23">
        <v>10</v>
      </c>
      <c r="U50" s="39"/>
      <c r="V50" s="39"/>
      <c r="W50" s="33" t="s">
        <v>710</v>
      </c>
      <c r="X50" s="39"/>
      <c r="Y50" s="40"/>
      <c r="Z50" s="39"/>
    </row>
    <row r="51" spans="1:26">
      <c r="A51" s="24" t="s">
        <v>284</v>
      </c>
      <c r="B51" s="23">
        <v>4</v>
      </c>
      <c r="C51" s="23">
        <v>2</v>
      </c>
      <c r="D51" s="23">
        <v>4</v>
      </c>
      <c r="E51" s="23">
        <v>10</v>
      </c>
      <c r="U51" s="39"/>
      <c r="V51" s="39"/>
      <c r="W51" s="39"/>
      <c r="X51" s="39"/>
      <c r="Y51" s="40"/>
      <c r="Z51" s="39"/>
    </row>
    <row r="52" spans="1:26">
      <c r="A52" s="24" t="s">
        <v>285</v>
      </c>
      <c r="B52" s="23">
        <v>4</v>
      </c>
      <c r="C52" s="23">
        <v>2</v>
      </c>
      <c r="D52" s="23">
        <v>4</v>
      </c>
      <c r="E52" s="23">
        <v>10</v>
      </c>
      <c r="W52" s="39"/>
    </row>
    <row r="53" spans="1:26">
      <c r="A53" s="24" t="s">
        <v>286</v>
      </c>
      <c r="B53" s="23">
        <v>5</v>
      </c>
      <c r="C53" s="23">
        <v>1</v>
      </c>
      <c r="D53" s="23">
        <v>4</v>
      </c>
      <c r="E53" s="23">
        <v>10</v>
      </c>
    </row>
    <row r="54" spans="1:26">
      <c r="A54" s="24" t="s">
        <v>287</v>
      </c>
      <c r="B54" s="23">
        <v>4</v>
      </c>
      <c r="C54" s="23">
        <v>2</v>
      </c>
      <c r="D54" s="23">
        <v>4</v>
      </c>
      <c r="E54" s="23">
        <v>10</v>
      </c>
    </row>
    <row r="55" spans="1:26">
      <c r="A55" s="24" t="s">
        <v>288</v>
      </c>
      <c r="B55" s="23">
        <v>5</v>
      </c>
      <c r="C55" s="23">
        <v>1</v>
      </c>
      <c r="D55" s="23">
        <v>4</v>
      </c>
      <c r="E55" s="23">
        <v>10</v>
      </c>
    </row>
    <row r="56" spans="1:26">
      <c r="A56" s="24" t="s">
        <v>289</v>
      </c>
      <c r="B56" s="23">
        <v>5</v>
      </c>
      <c r="C56" s="23">
        <v>1</v>
      </c>
      <c r="D56" s="23">
        <v>4</v>
      </c>
      <c r="E56" s="23">
        <v>10</v>
      </c>
    </row>
    <row r="57" spans="1:26">
      <c r="A57" s="24" t="s">
        <v>290</v>
      </c>
      <c r="B57" s="23">
        <v>5</v>
      </c>
      <c r="C57" s="23">
        <v>1</v>
      </c>
      <c r="D57" s="23">
        <v>4</v>
      </c>
      <c r="E57" s="23">
        <v>10</v>
      </c>
    </row>
    <row r="58" spans="1:26">
      <c r="A58" s="24" t="s">
        <v>291</v>
      </c>
      <c r="B58" s="23">
        <v>5</v>
      </c>
      <c r="C58" s="23">
        <v>1</v>
      </c>
      <c r="D58" s="23">
        <v>4</v>
      </c>
      <c r="E58" s="23">
        <v>10</v>
      </c>
    </row>
    <row r="59" spans="1:26">
      <c r="A59" s="24" t="s">
        <v>292</v>
      </c>
      <c r="B59" s="23">
        <v>4</v>
      </c>
      <c r="C59" s="23">
        <v>2</v>
      </c>
      <c r="D59" s="23">
        <v>4</v>
      </c>
      <c r="E59" s="23">
        <v>10</v>
      </c>
    </row>
    <row r="60" spans="1:26">
      <c r="A60" s="24" t="s">
        <v>293</v>
      </c>
      <c r="B60" s="23">
        <v>4</v>
      </c>
      <c r="C60" s="23">
        <v>2</v>
      </c>
      <c r="D60" s="23">
        <v>4</v>
      </c>
      <c r="E60" s="23">
        <v>10</v>
      </c>
    </row>
    <row r="61" spans="1:26">
      <c r="A61" s="24" t="s">
        <v>294</v>
      </c>
      <c r="B61" s="23">
        <v>4</v>
      </c>
      <c r="C61" s="23">
        <v>2</v>
      </c>
      <c r="D61" s="23">
        <v>4</v>
      </c>
      <c r="E61" s="23">
        <v>10</v>
      </c>
    </row>
    <row r="62" spans="1:26">
      <c r="A62" s="24" t="s">
        <v>295</v>
      </c>
      <c r="B62" s="23">
        <v>4</v>
      </c>
      <c r="C62" s="23">
        <v>2</v>
      </c>
      <c r="D62" s="23">
        <v>4</v>
      </c>
      <c r="E62" s="23">
        <v>10</v>
      </c>
    </row>
    <row r="63" spans="1:26">
      <c r="A63" s="24" t="s">
        <v>296</v>
      </c>
      <c r="B63" s="23">
        <v>4</v>
      </c>
      <c r="C63" s="23">
        <v>2</v>
      </c>
      <c r="D63" s="23">
        <v>4</v>
      </c>
      <c r="E63" s="23">
        <v>10</v>
      </c>
    </row>
    <row r="64" spans="1:26">
      <c r="A64" s="24" t="s">
        <v>297</v>
      </c>
      <c r="B64" s="23">
        <v>4</v>
      </c>
      <c r="C64" s="23">
        <v>2</v>
      </c>
      <c r="D64" s="23">
        <v>4</v>
      </c>
      <c r="E64" s="23">
        <v>10</v>
      </c>
    </row>
    <row r="65" spans="1:5">
      <c r="A65" s="24" t="s">
        <v>298</v>
      </c>
      <c r="B65" s="23">
        <v>4</v>
      </c>
      <c r="C65" s="23">
        <v>2</v>
      </c>
      <c r="D65" s="23">
        <v>4</v>
      </c>
      <c r="E65" s="23">
        <v>10</v>
      </c>
    </row>
    <row r="66" spans="1:5">
      <c r="A66" s="24" t="s">
        <v>299</v>
      </c>
      <c r="B66" s="23">
        <v>3</v>
      </c>
      <c r="C66" s="23">
        <v>3</v>
      </c>
      <c r="D66" s="23">
        <v>4</v>
      </c>
      <c r="E66" s="23">
        <v>10</v>
      </c>
    </row>
    <row r="67" spans="1:5">
      <c r="A67" s="24" t="s">
        <v>300</v>
      </c>
      <c r="B67" s="23">
        <v>4</v>
      </c>
      <c r="C67" s="23">
        <v>2</v>
      </c>
      <c r="D67" s="23">
        <v>4</v>
      </c>
      <c r="E67" s="23">
        <v>10</v>
      </c>
    </row>
    <row r="68" spans="1:5">
      <c r="A68" s="24" t="s">
        <v>301</v>
      </c>
      <c r="B68" s="23">
        <v>4</v>
      </c>
      <c r="C68" s="23">
        <v>2</v>
      </c>
      <c r="D68" s="23">
        <v>4</v>
      </c>
      <c r="E68" s="23">
        <v>10</v>
      </c>
    </row>
    <row r="69" spans="1:5">
      <c r="A69" s="24" t="s">
        <v>302</v>
      </c>
      <c r="B69" s="23">
        <v>4</v>
      </c>
      <c r="C69" s="23">
        <v>2</v>
      </c>
      <c r="D69" s="23">
        <v>4</v>
      </c>
      <c r="E69" s="23">
        <v>10</v>
      </c>
    </row>
    <row r="70" spans="1:5">
      <c r="A70" s="24" t="s">
        <v>303</v>
      </c>
      <c r="B70" s="23">
        <v>4</v>
      </c>
      <c r="C70" s="23">
        <v>2</v>
      </c>
      <c r="D70" s="23">
        <v>4</v>
      </c>
      <c r="E70" s="23">
        <v>10</v>
      </c>
    </row>
    <row r="71" spans="1:5">
      <c r="A71" s="24" t="s">
        <v>304</v>
      </c>
      <c r="B71" s="23">
        <v>4</v>
      </c>
      <c r="C71" s="23">
        <v>2</v>
      </c>
      <c r="D71" s="23">
        <v>4</v>
      </c>
      <c r="E71" s="23">
        <v>10</v>
      </c>
    </row>
    <row r="72" spans="1:5">
      <c r="A72" s="24" t="s">
        <v>305</v>
      </c>
      <c r="B72" s="23">
        <v>4</v>
      </c>
      <c r="C72" s="23">
        <v>2</v>
      </c>
      <c r="D72" s="23">
        <v>4</v>
      </c>
      <c r="E72" s="23">
        <v>10</v>
      </c>
    </row>
    <row r="73" spans="1:5">
      <c r="A73" s="24" t="s">
        <v>306</v>
      </c>
      <c r="B73" s="23">
        <v>4</v>
      </c>
      <c r="C73" s="23">
        <v>2</v>
      </c>
      <c r="D73" s="23">
        <v>4</v>
      </c>
      <c r="E73" s="23">
        <v>10</v>
      </c>
    </row>
    <row r="74" spans="1:5">
      <c r="A74" s="24" t="s">
        <v>307</v>
      </c>
      <c r="B74" s="23">
        <v>4</v>
      </c>
      <c r="C74" s="23">
        <v>2</v>
      </c>
      <c r="D74" s="23">
        <v>4</v>
      </c>
      <c r="E74" s="23">
        <v>10</v>
      </c>
    </row>
    <row r="75" spans="1:5">
      <c r="A75" s="24" t="s">
        <v>308</v>
      </c>
      <c r="B75" s="23">
        <v>3</v>
      </c>
      <c r="C75" s="23">
        <v>3</v>
      </c>
      <c r="D75" s="23">
        <v>4</v>
      </c>
      <c r="E75" s="23">
        <v>10</v>
      </c>
    </row>
    <row r="76" spans="1:5">
      <c r="A76" s="24" t="s">
        <v>309</v>
      </c>
      <c r="B76" s="23">
        <v>4</v>
      </c>
      <c r="C76" s="23">
        <v>2</v>
      </c>
      <c r="D76" s="23">
        <v>4</v>
      </c>
      <c r="E76" s="23">
        <v>10</v>
      </c>
    </row>
    <row r="77" spans="1:5">
      <c r="A77" s="24" t="s">
        <v>310</v>
      </c>
      <c r="B77" s="23">
        <v>4</v>
      </c>
      <c r="C77" s="23">
        <v>2</v>
      </c>
      <c r="D77" s="23">
        <v>4</v>
      </c>
      <c r="E77" s="23">
        <v>10</v>
      </c>
    </row>
    <row r="78" spans="1:5">
      <c r="A78" s="24" t="s">
        <v>311</v>
      </c>
      <c r="B78" s="23">
        <v>4</v>
      </c>
      <c r="C78" s="23">
        <v>2</v>
      </c>
      <c r="D78" s="23">
        <v>4</v>
      </c>
      <c r="E78" s="23">
        <v>10</v>
      </c>
    </row>
    <row r="79" spans="1:5">
      <c r="A79" s="24" t="s">
        <v>312</v>
      </c>
      <c r="B79" s="23">
        <v>4</v>
      </c>
      <c r="C79" s="23">
        <v>2</v>
      </c>
      <c r="D79" s="23">
        <v>4</v>
      </c>
      <c r="E79" s="23">
        <v>10</v>
      </c>
    </row>
    <row r="80" spans="1:5">
      <c r="A80" s="24" t="s">
        <v>313</v>
      </c>
      <c r="B80" s="23">
        <v>4</v>
      </c>
      <c r="C80" s="23">
        <v>2</v>
      </c>
      <c r="D80" s="23">
        <v>4</v>
      </c>
      <c r="E80" s="23">
        <v>10</v>
      </c>
    </row>
    <row r="81" spans="1:5">
      <c r="A81" s="24" t="s">
        <v>314</v>
      </c>
      <c r="B81" s="23">
        <v>3</v>
      </c>
      <c r="C81" s="23">
        <v>3</v>
      </c>
      <c r="D81" s="23">
        <v>4</v>
      </c>
      <c r="E81" s="23">
        <v>10</v>
      </c>
    </row>
    <row r="82" spans="1:5">
      <c r="A82" s="24" t="s">
        <v>315</v>
      </c>
      <c r="B82" s="23">
        <v>4</v>
      </c>
      <c r="C82" s="23">
        <v>2</v>
      </c>
      <c r="D82" s="23">
        <v>4</v>
      </c>
      <c r="E82" s="23">
        <v>10</v>
      </c>
    </row>
    <row r="83" spans="1:5">
      <c r="A83" s="24" t="s">
        <v>316</v>
      </c>
      <c r="B83" s="23">
        <v>4</v>
      </c>
      <c r="C83" s="23">
        <v>2</v>
      </c>
      <c r="D83" s="23">
        <v>4</v>
      </c>
      <c r="E83" s="23">
        <v>10</v>
      </c>
    </row>
    <row r="84" spans="1:5">
      <c r="A84" s="24" t="s">
        <v>317</v>
      </c>
      <c r="B84" s="23">
        <v>3</v>
      </c>
      <c r="C84" s="23">
        <v>3</v>
      </c>
      <c r="D84" s="23">
        <v>4</v>
      </c>
      <c r="E84" s="23">
        <v>10</v>
      </c>
    </row>
    <row r="85" spans="1:5">
      <c r="A85" s="24" t="s">
        <v>318</v>
      </c>
      <c r="B85" s="23">
        <v>4</v>
      </c>
      <c r="C85" s="23">
        <v>2</v>
      </c>
      <c r="D85" s="23">
        <v>4</v>
      </c>
      <c r="E85" s="23">
        <v>10</v>
      </c>
    </row>
    <row r="86" spans="1:5">
      <c r="A86" s="24" t="s">
        <v>319</v>
      </c>
      <c r="B86" s="23">
        <v>4</v>
      </c>
      <c r="C86" s="23">
        <v>2</v>
      </c>
      <c r="D86" s="23">
        <v>4</v>
      </c>
      <c r="E86" s="23">
        <v>10</v>
      </c>
    </row>
    <row r="87" spans="1:5">
      <c r="A87" s="24" t="s">
        <v>320</v>
      </c>
      <c r="B87" s="23">
        <v>4</v>
      </c>
      <c r="C87" s="23">
        <v>2</v>
      </c>
      <c r="D87" s="23">
        <v>4</v>
      </c>
      <c r="E87" s="23">
        <v>10</v>
      </c>
    </row>
    <row r="88" spans="1:5">
      <c r="A88" s="24" t="s">
        <v>321</v>
      </c>
      <c r="B88" s="23">
        <v>4</v>
      </c>
      <c r="C88" s="23">
        <v>2</v>
      </c>
      <c r="D88" s="23">
        <v>4</v>
      </c>
      <c r="E88" s="23">
        <v>10</v>
      </c>
    </row>
    <row r="89" spans="1:5">
      <c r="A89" s="24" t="s">
        <v>322</v>
      </c>
      <c r="B89" s="23">
        <v>4</v>
      </c>
      <c r="C89" s="23">
        <v>2</v>
      </c>
      <c r="D89" s="23">
        <v>4</v>
      </c>
      <c r="E89" s="23">
        <v>10</v>
      </c>
    </row>
    <row r="90" spans="1:5">
      <c r="A90" s="24" t="s">
        <v>323</v>
      </c>
      <c r="B90" s="23">
        <v>4</v>
      </c>
      <c r="C90" s="23">
        <v>2</v>
      </c>
      <c r="D90" s="23">
        <v>4</v>
      </c>
      <c r="E90" s="23">
        <v>10</v>
      </c>
    </row>
    <row r="91" spans="1:5">
      <c r="A91" s="24" t="s">
        <v>324</v>
      </c>
      <c r="B91" s="23">
        <v>4</v>
      </c>
      <c r="C91" s="23">
        <v>2</v>
      </c>
      <c r="D91" s="23">
        <v>4</v>
      </c>
      <c r="E91" s="23">
        <v>10</v>
      </c>
    </row>
    <row r="92" spans="1:5">
      <c r="A92" s="24" t="s">
        <v>325</v>
      </c>
      <c r="B92" s="23">
        <v>4</v>
      </c>
      <c r="C92" s="23">
        <v>2</v>
      </c>
      <c r="D92" s="23">
        <v>4</v>
      </c>
      <c r="E92" s="23">
        <v>10</v>
      </c>
    </row>
    <row r="93" spans="1:5">
      <c r="A93" s="24" t="s">
        <v>326</v>
      </c>
      <c r="B93" s="23">
        <v>4</v>
      </c>
      <c r="C93" s="23">
        <v>2</v>
      </c>
      <c r="D93" s="23">
        <v>4</v>
      </c>
      <c r="E93" s="23">
        <v>10</v>
      </c>
    </row>
    <row r="94" spans="1:5">
      <c r="A94" s="24" t="s">
        <v>327</v>
      </c>
      <c r="B94" s="23">
        <v>4</v>
      </c>
      <c r="C94" s="23">
        <v>2</v>
      </c>
      <c r="D94" s="23">
        <v>4</v>
      </c>
      <c r="E94" s="23">
        <v>10</v>
      </c>
    </row>
    <row r="95" spans="1:5">
      <c r="A95" s="24" t="s">
        <v>328</v>
      </c>
      <c r="B95" s="23">
        <v>3</v>
      </c>
      <c r="C95" s="23">
        <v>3</v>
      </c>
      <c r="D95" s="23">
        <v>4</v>
      </c>
      <c r="E95" s="23">
        <v>10</v>
      </c>
    </row>
    <row r="96" spans="1:5">
      <c r="A96" s="24" t="s">
        <v>329</v>
      </c>
      <c r="B96" s="23">
        <v>4</v>
      </c>
      <c r="C96" s="23">
        <v>2</v>
      </c>
      <c r="D96" s="23">
        <v>4</v>
      </c>
      <c r="E96" s="23">
        <v>10</v>
      </c>
    </row>
    <row r="97" spans="1:5">
      <c r="A97" s="24" t="s">
        <v>330</v>
      </c>
      <c r="B97" s="23">
        <v>4</v>
      </c>
      <c r="C97" s="23">
        <v>2</v>
      </c>
      <c r="D97" s="23">
        <v>4</v>
      </c>
      <c r="E97" s="23">
        <v>10</v>
      </c>
    </row>
    <row r="98" spans="1:5">
      <c r="A98" s="24" t="s">
        <v>331</v>
      </c>
      <c r="B98" s="23">
        <v>4</v>
      </c>
      <c r="C98" s="23">
        <v>2</v>
      </c>
      <c r="D98" s="23">
        <v>4</v>
      </c>
      <c r="E98" s="23">
        <v>10</v>
      </c>
    </row>
    <row r="99" spans="1:5">
      <c r="A99" s="24" t="s">
        <v>332</v>
      </c>
      <c r="B99" s="23">
        <v>4</v>
      </c>
      <c r="C99" s="23">
        <v>2</v>
      </c>
      <c r="D99" s="23">
        <v>4</v>
      </c>
      <c r="E99" s="23">
        <v>10</v>
      </c>
    </row>
    <row r="100" spans="1:5">
      <c r="A100" s="24" t="s">
        <v>333</v>
      </c>
      <c r="B100" s="23">
        <v>4</v>
      </c>
      <c r="C100" s="23">
        <v>2</v>
      </c>
      <c r="D100" s="23">
        <v>4</v>
      </c>
      <c r="E100" s="23">
        <v>10</v>
      </c>
    </row>
    <row r="101" spans="1:5">
      <c r="A101" s="24" t="s">
        <v>334</v>
      </c>
      <c r="B101" s="23">
        <v>4</v>
      </c>
      <c r="C101" s="23">
        <v>2</v>
      </c>
      <c r="D101" s="23">
        <v>4</v>
      </c>
      <c r="E101" s="23">
        <v>10</v>
      </c>
    </row>
    <row r="102" spans="1:5">
      <c r="A102" s="24" t="s">
        <v>335</v>
      </c>
      <c r="B102" s="23">
        <v>4</v>
      </c>
      <c r="C102" s="23">
        <v>2</v>
      </c>
      <c r="D102" s="23">
        <v>4</v>
      </c>
      <c r="E102" s="23">
        <v>10</v>
      </c>
    </row>
    <row r="103" spans="1:5">
      <c r="A103" s="24" t="s">
        <v>336</v>
      </c>
      <c r="B103" s="23">
        <v>3</v>
      </c>
      <c r="C103" s="23">
        <v>3</v>
      </c>
      <c r="D103" s="23">
        <v>4</v>
      </c>
      <c r="E103" s="23">
        <v>10</v>
      </c>
    </row>
    <row r="104" spans="1:5">
      <c r="A104" s="24" t="s">
        <v>337</v>
      </c>
      <c r="B104" s="23">
        <v>4</v>
      </c>
      <c r="C104" s="23">
        <v>2</v>
      </c>
      <c r="D104" s="23">
        <v>4</v>
      </c>
      <c r="E104" s="23">
        <v>10</v>
      </c>
    </row>
    <row r="105" spans="1:5">
      <c r="A105" s="24" t="s">
        <v>338</v>
      </c>
      <c r="B105" s="23">
        <v>4</v>
      </c>
      <c r="C105" s="23">
        <v>2</v>
      </c>
      <c r="D105" s="23">
        <v>4</v>
      </c>
      <c r="E105" s="23">
        <v>10</v>
      </c>
    </row>
    <row r="106" spans="1:5">
      <c r="A106" s="24" t="s">
        <v>339</v>
      </c>
      <c r="B106" s="23">
        <v>4</v>
      </c>
      <c r="C106" s="23">
        <v>2</v>
      </c>
      <c r="D106" s="23">
        <v>4</v>
      </c>
      <c r="E106" s="23">
        <v>10</v>
      </c>
    </row>
    <row r="107" spans="1:5">
      <c r="A107" s="24" t="s">
        <v>340</v>
      </c>
      <c r="B107" s="23">
        <v>3</v>
      </c>
      <c r="C107" s="23">
        <v>3</v>
      </c>
      <c r="D107" s="23">
        <v>4</v>
      </c>
      <c r="E107" s="23">
        <v>10</v>
      </c>
    </row>
    <row r="108" spans="1:5">
      <c r="A108" s="24" t="s">
        <v>341</v>
      </c>
      <c r="B108" s="23">
        <v>4</v>
      </c>
      <c r="C108" s="23">
        <v>2</v>
      </c>
      <c r="D108" s="23">
        <v>4</v>
      </c>
      <c r="E108" s="23">
        <v>10</v>
      </c>
    </row>
    <row r="109" spans="1:5">
      <c r="A109" s="24" t="s">
        <v>342</v>
      </c>
      <c r="B109" s="23">
        <v>4</v>
      </c>
      <c r="C109" s="23">
        <v>2</v>
      </c>
      <c r="D109" s="23">
        <v>4</v>
      </c>
      <c r="E109" s="23">
        <v>10</v>
      </c>
    </row>
    <row r="110" spans="1:5">
      <c r="A110" s="24" t="s">
        <v>343</v>
      </c>
      <c r="B110" s="23">
        <v>4</v>
      </c>
      <c r="C110" s="23">
        <v>2</v>
      </c>
      <c r="D110" s="23">
        <v>4</v>
      </c>
      <c r="E110" s="23">
        <v>10</v>
      </c>
    </row>
    <row r="111" spans="1:5">
      <c r="A111" s="24" t="s">
        <v>344</v>
      </c>
      <c r="B111" s="23">
        <v>4</v>
      </c>
      <c r="C111" s="23">
        <v>2</v>
      </c>
      <c r="D111" s="23">
        <v>4</v>
      </c>
      <c r="E111" s="23">
        <v>10</v>
      </c>
    </row>
    <row r="112" spans="1:5">
      <c r="A112" s="24" t="s">
        <v>345</v>
      </c>
      <c r="B112" s="23">
        <v>4</v>
      </c>
      <c r="C112" s="23">
        <v>2</v>
      </c>
      <c r="D112" s="23">
        <v>4</v>
      </c>
      <c r="E112" s="23">
        <v>10</v>
      </c>
    </row>
    <row r="113" spans="1:5">
      <c r="A113" s="24" t="s">
        <v>346</v>
      </c>
      <c r="B113" s="23">
        <v>4</v>
      </c>
      <c r="C113" s="23">
        <v>2</v>
      </c>
      <c r="D113" s="23">
        <v>4</v>
      </c>
      <c r="E113" s="23">
        <v>10</v>
      </c>
    </row>
    <row r="114" spans="1:5">
      <c r="A114" s="24" t="s">
        <v>347</v>
      </c>
      <c r="B114" s="23">
        <v>4</v>
      </c>
      <c r="C114" s="23">
        <v>2</v>
      </c>
      <c r="D114" s="23">
        <v>4</v>
      </c>
      <c r="E114" s="23">
        <v>10</v>
      </c>
    </row>
    <row r="115" spans="1:5">
      <c r="A115" s="24" t="s">
        <v>348</v>
      </c>
      <c r="B115" s="23">
        <v>4</v>
      </c>
      <c r="C115" s="23">
        <v>2</v>
      </c>
      <c r="D115" s="23">
        <v>4</v>
      </c>
      <c r="E115" s="23">
        <v>10</v>
      </c>
    </row>
    <row r="116" spans="1:5">
      <c r="A116" s="24" t="s">
        <v>349</v>
      </c>
      <c r="B116" s="23">
        <v>4</v>
      </c>
      <c r="C116" s="23">
        <v>2</v>
      </c>
      <c r="D116" s="23">
        <v>4</v>
      </c>
      <c r="E116" s="23">
        <v>10</v>
      </c>
    </row>
    <row r="117" spans="1:5">
      <c r="A117" s="24" t="s">
        <v>350</v>
      </c>
      <c r="B117" s="23">
        <v>3</v>
      </c>
      <c r="C117" s="23">
        <v>3</v>
      </c>
      <c r="D117" s="23">
        <v>4</v>
      </c>
      <c r="E117" s="23">
        <v>10</v>
      </c>
    </row>
    <row r="118" spans="1:5">
      <c r="A118" s="24" t="s">
        <v>351</v>
      </c>
      <c r="B118" s="23">
        <v>4</v>
      </c>
      <c r="C118" s="23">
        <v>2</v>
      </c>
      <c r="D118" s="23">
        <v>4</v>
      </c>
      <c r="E118" s="23">
        <v>10</v>
      </c>
    </row>
    <row r="119" spans="1:5">
      <c r="A119" s="24" t="s">
        <v>352</v>
      </c>
      <c r="B119" s="23">
        <v>4</v>
      </c>
      <c r="C119" s="23">
        <v>2</v>
      </c>
      <c r="D119" s="23">
        <v>4</v>
      </c>
      <c r="E119" s="23">
        <v>10</v>
      </c>
    </row>
    <row r="120" spans="1:5">
      <c r="A120" s="24" t="s">
        <v>353</v>
      </c>
      <c r="B120" s="23">
        <v>4</v>
      </c>
      <c r="C120" s="23">
        <v>2</v>
      </c>
      <c r="D120" s="23">
        <v>4</v>
      </c>
      <c r="E120" s="23">
        <v>10</v>
      </c>
    </row>
    <row r="121" spans="1:5">
      <c r="A121" s="24" t="s">
        <v>354</v>
      </c>
      <c r="B121" s="23">
        <v>4</v>
      </c>
      <c r="C121" s="23">
        <v>2</v>
      </c>
      <c r="D121" s="23">
        <v>4</v>
      </c>
      <c r="E121" s="23">
        <v>10</v>
      </c>
    </row>
    <row r="122" spans="1:5">
      <c r="A122" s="24" t="s">
        <v>355</v>
      </c>
      <c r="B122" s="23">
        <v>4</v>
      </c>
      <c r="C122" s="23">
        <v>2</v>
      </c>
      <c r="D122" s="23">
        <v>4</v>
      </c>
      <c r="E122" s="23">
        <v>10</v>
      </c>
    </row>
    <row r="123" spans="1:5">
      <c r="A123" s="24" t="s">
        <v>356</v>
      </c>
      <c r="B123" s="23">
        <v>4</v>
      </c>
      <c r="C123" s="23">
        <v>2</v>
      </c>
      <c r="D123" s="23">
        <v>4</v>
      </c>
      <c r="E123" s="23">
        <v>10</v>
      </c>
    </row>
    <row r="124" spans="1:5">
      <c r="A124" s="24" t="s">
        <v>357</v>
      </c>
      <c r="B124" s="23">
        <v>4</v>
      </c>
      <c r="C124" s="23">
        <v>2</v>
      </c>
      <c r="D124" s="23">
        <v>4</v>
      </c>
      <c r="E124" s="23">
        <v>10</v>
      </c>
    </row>
    <row r="125" spans="1:5">
      <c r="A125" s="24" t="s">
        <v>358</v>
      </c>
      <c r="B125" s="23">
        <v>4</v>
      </c>
      <c r="C125" s="23">
        <v>2</v>
      </c>
      <c r="D125" s="23">
        <v>4</v>
      </c>
      <c r="E125" s="23">
        <v>10</v>
      </c>
    </row>
    <row r="126" spans="1:5">
      <c r="A126" s="24" t="s">
        <v>359</v>
      </c>
      <c r="B126" s="23">
        <v>3</v>
      </c>
      <c r="C126" s="23">
        <v>3</v>
      </c>
      <c r="D126" s="23">
        <v>4</v>
      </c>
      <c r="E126" s="23">
        <v>10</v>
      </c>
    </row>
    <row r="127" spans="1:5">
      <c r="A127" s="24" t="s">
        <v>360</v>
      </c>
      <c r="B127" s="23">
        <v>4</v>
      </c>
      <c r="C127" s="23">
        <v>2</v>
      </c>
      <c r="D127" s="23">
        <v>4</v>
      </c>
      <c r="E127" s="23">
        <v>10</v>
      </c>
    </row>
    <row r="128" spans="1:5">
      <c r="A128" s="24" t="s">
        <v>361</v>
      </c>
      <c r="B128" s="23">
        <v>4</v>
      </c>
      <c r="C128" s="23">
        <v>2</v>
      </c>
      <c r="D128" s="23">
        <v>4</v>
      </c>
      <c r="E128" s="23">
        <v>10</v>
      </c>
    </row>
    <row r="129" spans="1:5">
      <c r="A129" s="24" t="s">
        <v>362</v>
      </c>
      <c r="B129" s="23">
        <v>4</v>
      </c>
      <c r="C129" s="23">
        <v>2</v>
      </c>
      <c r="D129" s="23">
        <v>4</v>
      </c>
      <c r="E129" s="23">
        <v>10</v>
      </c>
    </row>
    <row r="130" spans="1:5">
      <c r="A130" s="24" t="s">
        <v>363</v>
      </c>
      <c r="B130" s="23">
        <v>4</v>
      </c>
      <c r="C130" s="23">
        <v>2</v>
      </c>
      <c r="D130" s="23">
        <v>4</v>
      </c>
      <c r="E130" s="23">
        <v>10</v>
      </c>
    </row>
    <row r="131" spans="1:5">
      <c r="A131" s="24" t="s">
        <v>364</v>
      </c>
      <c r="B131" s="23">
        <v>4</v>
      </c>
      <c r="C131" s="23">
        <v>2</v>
      </c>
      <c r="D131" s="23">
        <v>4</v>
      </c>
      <c r="E131" s="23">
        <v>10</v>
      </c>
    </row>
    <row r="132" spans="1:5">
      <c r="A132" s="24" t="s">
        <v>365</v>
      </c>
      <c r="B132" s="23">
        <v>4</v>
      </c>
      <c r="C132" s="23">
        <v>2</v>
      </c>
      <c r="D132" s="23">
        <v>4</v>
      </c>
      <c r="E132" s="23">
        <v>10</v>
      </c>
    </row>
    <row r="133" spans="1:5">
      <c r="A133" s="24" t="s">
        <v>366</v>
      </c>
      <c r="B133" s="23">
        <v>4</v>
      </c>
      <c r="C133" s="23">
        <v>2</v>
      </c>
      <c r="D133" s="23">
        <v>4</v>
      </c>
      <c r="E133" s="23">
        <v>10</v>
      </c>
    </row>
    <row r="134" spans="1:5">
      <c r="A134" s="24" t="s">
        <v>367</v>
      </c>
      <c r="B134" s="23">
        <v>4</v>
      </c>
      <c r="C134" s="23">
        <v>2</v>
      </c>
      <c r="D134" s="23">
        <v>4</v>
      </c>
      <c r="E134" s="23">
        <v>10</v>
      </c>
    </row>
    <row r="135" spans="1:5">
      <c r="A135" s="24" t="s">
        <v>368</v>
      </c>
      <c r="B135" s="23">
        <v>4</v>
      </c>
      <c r="C135" s="23">
        <v>2</v>
      </c>
      <c r="D135" s="23">
        <v>4</v>
      </c>
      <c r="E135" s="23">
        <v>10</v>
      </c>
    </row>
    <row r="136" spans="1:5">
      <c r="A136" s="24" t="s">
        <v>369</v>
      </c>
      <c r="B136" s="23">
        <v>4</v>
      </c>
      <c r="C136" s="23">
        <v>2</v>
      </c>
      <c r="D136" s="23">
        <v>4</v>
      </c>
      <c r="E136" s="23">
        <v>10</v>
      </c>
    </row>
    <row r="137" spans="1:5">
      <c r="A137" s="24" t="s">
        <v>370</v>
      </c>
      <c r="B137" s="23">
        <v>3</v>
      </c>
      <c r="C137" s="23">
        <v>3</v>
      </c>
      <c r="D137" s="23">
        <v>4</v>
      </c>
      <c r="E137" s="23">
        <v>10</v>
      </c>
    </row>
    <row r="138" spans="1:5">
      <c r="A138" s="24" t="s">
        <v>371</v>
      </c>
      <c r="B138" s="23">
        <v>4</v>
      </c>
      <c r="C138" s="23">
        <v>2</v>
      </c>
      <c r="D138" s="23">
        <v>4</v>
      </c>
      <c r="E138" s="23">
        <v>10</v>
      </c>
    </row>
    <row r="139" spans="1:5">
      <c r="A139" s="24" t="s">
        <v>372</v>
      </c>
      <c r="B139" s="23">
        <v>4</v>
      </c>
      <c r="C139" s="23">
        <v>2</v>
      </c>
      <c r="D139" s="23">
        <v>4</v>
      </c>
      <c r="E139" s="23">
        <v>10</v>
      </c>
    </row>
    <row r="140" spans="1:5">
      <c r="A140" s="24" t="s">
        <v>373</v>
      </c>
      <c r="B140" s="23">
        <v>4</v>
      </c>
      <c r="C140" s="23">
        <v>2</v>
      </c>
      <c r="D140" s="23">
        <v>4</v>
      </c>
      <c r="E140" s="23">
        <v>10</v>
      </c>
    </row>
    <row r="141" spans="1:5">
      <c r="A141" s="24" t="s">
        <v>374</v>
      </c>
      <c r="B141" s="23">
        <v>4</v>
      </c>
      <c r="C141" s="23">
        <v>2</v>
      </c>
      <c r="D141" s="23">
        <v>4</v>
      </c>
      <c r="E141" s="23">
        <v>10</v>
      </c>
    </row>
    <row r="142" spans="1:5">
      <c r="A142" s="24" t="s">
        <v>375</v>
      </c>
      <c r="B142" s="23">
        <v>3</v>
      </c>
      <c r="C142" s="23">
        <v>3</v>
      </c>
      <c r="D142" s="23">
        <v>4</v>
      </c>
      <c r="E142" s="23">
        <v>10</v>
      </c>
    </row>
    <row r="143" spans="1:5">
      <c r="A143" s="24" t="s">
        <v>376</v>
      </c>
      <c r="B143" s="23">
        <v>4</v>
      </c>
      <c r="C143" s="23">
        <v>2</v>
      </c>
      <c r="D143" s="23">
        <v>4</v>
      </c>
      <c r="E143" s="23">
        <v>10</v>
      </c>
    </row>
    <row r="144" spans="1:5">
      <c r="A144" s="24" t="s">
        <v>377</v>
      </c>
      <c r="B144" s="23">
        <v>4</v>
      </c>
      <c r="C144" s="23">
        <v>2</v>
      </c>
      <c r="D144" s="23">
        <v>4</v>
      </c>
      <c r="E144" s="23">
        <v>10</v>
      </c>
    </row>
    <row r="145" spans="1:5">
      <c r="A145" s="24" t="s">
        <v>378</v>
      </c>
      <c r="B145" s="23">
        <v>4</v>
      </c>
      <c r="C145" s="23">
        <v>2</v>
      </c>
      <c r="D145" s="23">
        <v>4</v>
      </c>
      <c r="E145" s="23">
        <v>10</v>
      </c>
    </row>
    <row r="146" spans="1:5">
      <c r="A146" s="24" t="s">
        <v>379</v>
      </c>
      <c r="B146" s="23">
        <v>4</v>
      </c>
      <c r="C146" s="23">
        <v>2</v>
      </c>
      <c r="D146" s="23">
        <v>4</v>
      </c>
      <c r="E146" s="23">
        <v>10</v>
      </c>
    </row>
    <row r="147" spans="1:5">
      <c r="A147" s="24" t="s">
        <v>380</v>
      </c>
      <c r="B147" s="23">
        <v>4</v>
      </c>
      <c r="C147" s="23">
        <v>2</v>
      </c>
      <c r="D147" s="23">
        <v>4</v>
      </c>
      <c r="E147" s="23">
        <v>10</v>
      </c>
    </row>
    <row r="148" spans="1:5">
      <c r="A148" s="24" t="s">
        <v>381</v>
      </c>
      <c r="B148" s="23">
        <v>4</v>
      </c>
      <c r="C148" s="23">
        <v>2</v>
      </c>
      <c r="D148" s="23">
        <v>4</v>
      </c>
      <c r="E148" s="23">
        <v>10</v>
      </c>
    </row>
    <row r="149" spans="1:5">
      <c r="A149" s="24" t="s">
        <v>382</v>
      </c>
      <c r="B149" s="23">
        <v>4</v>
      </c>
      <c r="C149" s="23">
        <v>2</v>
      </c>
      <c r="D149" s="23">
        <v>4</v>
      </c>
      <c r="E149" s="23">
        <v>10</v>
      </c>
    </row>
    <row r="150" spans="1:5">
      <c r="A150" s="24" t="s">
        <v>383</v>
      </c>
      <c r="B150" s="23">
        <v>3</v>
      </c>
      <c r="C150" s="23">
        <v>3</v>
      </c>
      <c r="D150" s="23">
        <v>4</v>
      </c>
      <c r="E150" s="23">
        <v>10</v>
      </c>
    </row>
    <row r="151" spans="1:5">
      <c r="A151" s="24" t="s">
        <v>384</v>
      </c>
      <c r="B151" s="23">
        <v>4</v>
      </c>
      <c r="C151" s="23">
        <v>2</v>
      </c>
      <c r="D151" s="23">
        <v>4</v>
      </c>
      <c r="E151" s="23">
        <v>10</v>
      </c>
    </row>
    <row r="152" spans="1:5">
      <c r="A152" s="24" t="s">
        <v>385</v>
      </c>
      <c r="B152" s="23">
        <v>2</v>
      </c>
      <c r="C152" s="23">
        <v>4</v>
      </c>
      <c r="D152" s="23">
        <v>4</v>
      </c>
      <c r="E152" s="23">
        <v>10</v>
      </c>
    </row>
    <row r="153" spans="1:5">
      <c r="A153" s="24" t="s">
        <v>386</v>
      </c>
      <c r="B153" s="23">
        <v>3</v>
      </c>
      <c r="C153" s="23">
        <v>3</v>
      </c>
      <c r="D153" s="23">
        <v>4</v>
      </c>
      <c r="E153" s="23">
        <v>10</v>
      </c>
    </row>
    <row r="154" spans="1:5">
      <c r="A154" s="24" t="s">
        <v>387</v>
      </c>
      <c r="B154" s="23">
        <v>4</v>
      </c>
      <c r="C154" s="23">
        <v>2</v>
      </c>
      <c r="D154" s="23">
        <v>4</v>
      </c>
      <c r="E154" s="23">
        <v>10</v>
      </c>
    </row>
    <row r="155" spans="1:5">
      <c r="A155" s="24" t="s">
        <v>388</v>
      </c>
      <c r="B155" s="23">
        <v>4</v>
      </c>
      <c r="C155" s="23">
        <v>2</v>
      </c>
      <c r="D155" s="23">
        <v>4</v>
      </c>
      <c r="E155" s="23">
        <v>10</v>
      </c>
    </row>
    <row r="156" spans="1:5">
      <c r="A156" s="24" t="s">
        <v>389</v>
      </c>
      <c r="B156" s="23">
        <v>4</v>
      </c>
      <c r="C156" s="23">
        <v>2</v>
      </c>
      <c r="D156" s="23">
        <v>4</v>
      </c>
      <c r="E156" s="23">
        <v>10</v>
      </c>
    </row>
    <row r="157" spans="1:5">
      <c r="A157" s="24" t="s">
        <v>390</v>
      </c>
      <c r="B157" s="23">
        <v>3</v>
      </c>
      <c r="C157" s="23">
        <v>3</v>
      </c>
      <c r="D157" s="23">
        <v>4</v>
      </c>
      <c r="E157" s="23">
        <v>10</v>
      </c>
    </row>
    <row r="158" spans="1:5">
      <c r="A158" s="24" t="s">
        <v>391</v>
      </c>
      <c r="B158" s="23">
        <v>3</v>
      </c>
      <c r="C158" s="23">
        <v>3</v>
      </c>
      <c r="D158" s="23">
        <v>4</v>
      </c>
      <c r="E158" s="23">
        <v>10</v>
      </c>
    </row>
    <row r="159" spans="1:5">
      <c r="A159" s="24" t="s">
        <v>392</v>
      </c>
      <c r="B159" s="23">
        <v>4</v>
      </c>
      <c r="C159" s="23">
        <v>2</v>
      </c>
      <c r="D159" s="23">
        <v>4</v>
      </c>
      <c r="E159" s="23">
        <v>10</v>
      </c>
    </row>
    <row r="160" spans="1:5">
      <c r="A160" s="24" t="s">
        <v>393</v>
      </c>
      <c r="B160" s="23">
        <v>3</v>
      </c>
      <c r="C160" s="23">
        <v>3</v>
      </c>
      <c r="D160" s="23">
        <v>4</v>
      </c>
      <c r="E160" s="23">
        <v>10</v>
      </c>
    </row>
    <row r="161" spans="1:5">
      <c r="A161" s="24" t="s">
        <v>394</v>
      </c>
      <c r="B161" s="23">
        <v>4</v>
      </c>
      <c r="C161" s="23">
        <v>2</v>
      </c>
      <c r="D161" s="23">
        <v>4</v>
      </c>
      <c r="E161" s="23">
        <v>10</v>
      </c>
    </row>
    <row r="162" spans="1:5">
      <c r="A162" s="24" t="s">
        <v>395</v>
      </c>
      <c r="B162" s="23">
        <v>4</v>
      </c>
      <c r="C162" s="23">
        <v>2</v>
      </c>
      <c r="D162" s="23">
        <v>4</v>
      </c>
      <c r="E162" s="23">
        <v>10</v>
      </c>
    </row>
    <row r="163" spans="1:5">
      <c r="A163" s="24" t="s">
        <v>396</v>
      </c>
      <c r="B163" s="23">
        <v>4</v>
      </c>
      <c r="C163" s="23">
        <v>2</v>
      </c>
      <c r="D163" s="23">
        <v>4</v>
      </c>
      <c r="E163" s="23">
        <v>10</v>
      </c>
    </row>
    <row r="164" spans="1:5">
      <c r="A164" s="24" t="s">
        <v>397</v>
      </c>
      <c r="B164" s="23">
        <v>4</v>
      </c>
      <c r="C164" s="23">
        <v>2</v>
      </c>
      <c r="D164" s="23">
        <v>4</v>
      </c>
      <c r="E164" s="23">
        <v>10</v>
      </c>
    </row>
    <row r="165" spans="1:5">
      <c r="A165" s="24" t="s">
        <v>398</v>
      </c>
      <c r="B165" s="23">
        <v>4</v>
      </c>
      <c r="C165" s="23">
        <v>2</v>
      </c>
      <c r="D165" s="23">
        <v>4</v>
      </c>
      <c r="E165" s="23">
        <v>10</v>
      </c>
    </row>
    <row r="166" spans="1:5">
      <c r="A166" s="24" t="s">
        <v>399</v>
      </c>
      <c r="B166" s="23">
        <v>3</v>
      </c>
      <c r="C166" s="23">
        <v>3</v>
      </c>
      <c r="D166" s="23">
        <v>4</v>
      </c>
      <c r="E166" s="23">
        <v>10</v>
      </c>
    </row>
    <row r="167" spans="1:5">
      <c r="A167" s="24" t="s">
        <v>400</v>
      </c>
      <c r="B167" s="23">
        <v>4</v>
      </c>
      <c r="C167" s="23">
        <v>2</v>
      </c>
      <c r="D167" s="23">
        <v>4</v>
      </c>
      <c r="E167" s="23">
        <v>10</v>
      </c>
    </row>
    <row r="168" spans="1:5">
      <c r="A168" s="24" t="s">
        <v>401</v>
      </c>
      <c r="B168" s="23">
        <v>4</v>
      </c>
      <c r="C168" s="23">
        <v>2</v>
      </c>
      <c r="D168" s="23">
        <v>4</v>
      </c>
      <c r="E168" s="23">
        <v>10</v>
      </c>
    </row>
    <row r="169" spans="1:5">
      <c r="A169" s="24" t="s">
        <v>402</v>
      </c>
      <c r="B169" s="23">
        <v>4</v>
      </c>
      <c r="C169" s="23">
        <v>2</v>
      </c>
      <c r="D169" s="23">
        <v>4</v>
      </c>
      <c r="E169" s="23">
        <v>10</v>
      </c>
    </row>
    <row r="170" spans="1:5">
      <c r="A170" s="24" t="s">
        <v>403</v>
      </c>
      <c r="B170" s="23">
        <v>4</v>
      </c>
      <c r="C170" s="23">
        <v>2</v>
      </c>
      <c r="D170" s="23">
        <v>4</v>
      </c>
      <c r="E170" s="23">
        <v>10</v>
      </c>
    </row>
    <row r="171" spans="1:5">
      <c r="A171" s="24" t="s">
        <v>404</v>
      </c>
      <c r="B171" s="23">
        <v>3</v>
      </c>
      <c r="C171" s="23">
        <v>3</v>
      </c>
      <c r="D171" s="23">
        <v>4</v>
      </c>
      <c r="E171" s="23">
        <v>10</v>
      </c>
    </row>
    <row r="172" spans="1:5">
      <c r="A172" s="24" t="s">
        <v>405</v>
      </c>
      <c r="B172" s="23">
        <v>4</v>
      </c>
      <c r="C172" s="23">
        <v>2</v>
      </c>
      <c r="D172" s="23">
        <v>4</v>
      </c>
      <c r="E172" s="23">
        <v>10</v>
      </c>
    </row>
    <row r="173" spans="1:5">
      <c r="A173" s="24" t="s">
        <v>406</v>
      </c>
      <c r="B173" s="23">
        <v>3</v>
      </c>
      <c r="C173" s="23">
        <v>3</v>
      </c>
      <c r="D173" s="23">
        <v>4</v>
      </c>
      <c r="E173" s="23">
        <v>10</v>
      </c>
    </row>
    <row r="174" spans="1:5">
      <c r="A174" s="24" t="s">
        <v>407</v>
      </c>
      <c r="B174" s="23">
        <v>4</v>
      </c>
      <c r="C174" s="23">
        <v>2</v>
      </c>
      <c r="D174" s="23">
        <v>4</v>
      </c>
      <c r="E174" s="23">
        <v>10</v>
      </c>
    </row>
    <row r="175" spans="1:5">
      <c r="A175" s="24" t="s">
        <v>408</v>
      </c>
      <c r="B175" s="23">
        <v>4</v>
      </c>
      <c r="C175" s="23">
        <v>2</v>
      </c>
      <c r="D175" s="23">
        <v>4</v>
      </c>
      <c r="E175" s="23">
        <v>10</v>
      </c>
    </row>
    <row r="176" spans="1:5">
      <c r="A176" s="24" t="s">
        <v>409</v>
      </c>
      <c r="B176" s="23">
        <v>4</v>
      </c>
      <c r="C176" s="23">
        <v>2</v>
      </c>
      <c r="D176" s="23">
        <v>4</v>
      </c>
      <c r="E176" s="23">
        <v>10</v>
      </c>
    </row>
    <row r="177" spans="1:5">
      <c r="A177" s="24" t="s">
        <v>410</v>
      </c>
      <c r="B177" s="23">
        <v>5</v>
      </c>
      <c r="C177" s="23">
        <v>1</v>
      </c>
      <c r="D177" s="23">
        <v>4</v>
      </c>
      <c r="E177" s="23">
        <v>10</v>
      </c>
    </row>
    <row r="178" spans="1:5">
      <c r="A178" s="24" t="s">
        <v>411</v>
      </c>
      <c r="B178" s="23">
        <v>5</v>
      </c>
      <c r="C178" s="23">
        <v>1</v>
      </c>
      <c r="D178" s="23">
        <v>4</v>
      </c>
      <c r="E178" s="23">
        <v>10</v>
      </c>
    </row>
    <row r="179" spans="1:5">
      <c r="A179" s="24" t="s">
        <v>412</v>
      </c>
      <c r="B179" s="23">
        <v>5</v>
      </c>
      <c r="C179" s="23">
        <v>1</v>
      </c>
      <c r="D179" s="23">
        <v>4</v>
      </c>
      <c r="E179" s="23">
        <v>10</v>
      </c>
    </row>
    <row r="180" spans="1:5">
      <c r="A180" s="24" t="s">
        <v>413</v>
      </c>
      <c r="B180" s="23">
        <v>5</v>
      </c>
      <c r="C180" s="23">
        <v>1</v>
      </c>
      <c r="D180" s="23">
        <v>4</v>
      </c>
      <c r="E180" s="23">
        <v>10</v>
      </c>
    </row>
    <row r="181" spans="1:5">
      <c r="A181" s="24" t="s">
        <v>414</v>
      </c>
      <c r="B181" s="23">
        <v>3</v>
      </c>
      <c r="C181" s="23">
        <v>3</v>
      </c>
      <c r="D181" s="23">
        <v>4</v>
      </c>
      <c r="E181" s="23">
        <v>10</v>
      </c>
    </row>
    <row r="182" spans="1:5">
      <c r="A182" s="24" t="s">
        <v>415</v>
      </c>
      <c r="B182" s="23">
        <v>3</v>
      </c>
      <c r="C182" s="23">
        <v>3</v>
      </c>
      <c r="D182" s="23">
        <v>4</v>
      </c>
      <c r="E182" s="23">
        <v>10</v>
      </c>
    </row>
    <row r="183" spans="1:5">
      <c r="A183" s="24" t="s">
        <v>416</v>
      </c>
      <c r="B183" s="23">
        <v>4</v>
      </c>
      <c r="C183" s="23">
        <v>2</v>
      </c>
      <c r="D183" s="23">
        <v>4</v>
      </c>
      <c r="E183" s="23">
        <v>10</v>
      </c>
    </row>
    <row r="184" spans="1:5">
      <c r="A184" s="24" t="s">
        <v>417</v>
      </c>
      <c r="B184" s="23">
        <v>4</v>
      </c>
      <c r="C184" s="23">
        <v>2</v>
      </c>
      <c r="D184" s="23">
        <v>4</v>
      </c>
      <c r="E184" s="23">
        <v>10</v>
      </c>
    </row>
    <row r="185" spans="1:5">
      <c r="A185" s="24" t="s">
        <v>418</v>
      </c>
      <c r="B185" s="23">
        <v>4</v>
      </c>
      <c r="C185" s="23">
        <v>2</v>
      </c>
      <c r="D185" s="23">
        <v>4</v>
      </c>
      <c r="E185" s="23">
        <v>10</v>
      </c>
    </row>
    <row r="186" spans="1:5">
      <c r="A186" s="24" t="s">
        <v>419</v>
      </c>
      <c r="B186" s="23">
        <v>4</v>
      </c>
      <c r="C186" s="23">
        <v>2</v>
      </c>
      <c r="D186" s="23">
        <v>4</v>
      </c>
      <c r="E186" s="23">
        <v>10</v>
      </c>
    </row>
    <row r="187" spans="1:5">
      <c r="A187" s="24" t="s">
        <v>420</v>
      </c>
      <c r="B187" s="23">
        <v>4</v>
      </c>
      <c r="C187" s="23">
        <v>2</v>
      </c>
      <c r="D187" s="23">
        <v>4</v>
      </c>
      <c r="E187" s="23">
        <v>10</v>
      </c>
    </row>
    <row r="188" spans="1:5">
      <c r="A188" s="24" t="s">
        <v>421</v>
      </c>
      <c r="B188" s="23">
        <v>4</v>
      </c>
      <c r="C188" s="23">
        <v>2</v>
      </c>
      <c r="D188" s="23">
        <v>4</v>
      </c>
      <c r="E188" s="23">
        <v>10</v>
      </c>
    </row>
    <row r="189" spans="1:5">
      <c r="A189" s="24" t="s">
        <v>422</v>
      </c>
      <c r="B189" s="23">
        <v>4</v>
      </c>
      <c r="C189" s="23">
        <v>2</v>
      </c>
      <c r="D189" s="23">
        <v>4</v>
      </c>
      <c r="E189" s="23">
        <v>10</v>
      </c>
    </row>
    <row r="190" spans="1:5">
      <c r="A190" s="24" t="s">
        <v>423</v>
      </c>
      <c r="B190" s="23">
        <v>3</v>
      </c>
      <c r="C190" s="23">
        <v>3</v>
      </c>
      <c r="D190" s="23">
        <v>4</v>
      </c>
      <c r="E190" s="23">
        <v>10</v>
      </c>
    </row>
    <row r="191" spans="1:5">
      <c r="A191" s="24" t="s">
        <v>424</v>
      </c>
      <c r="B191" s="23">
        <v>4</v>
      </c>
      <c r="C191" s="23">
        <v>2</v>
      </c>
      <c r="D191" s="23">
        <v>4</v>
      </c>
      <c r="E191" s="23">
        <v>10</v>
      </c>
    </row>
    <row r="192" spans="1:5">
      <c r="A192" s="24" t="s">
        <v>425</v>
      </c>
      <c r="B192" s="23">
        <v>4</v>
      </c>
      <c r="C192" s="23">
        <v>2</v>
      </c>
      <c r="D192" s="23">
        <v>4</v>
      </c>
      <c r="E192" s="23">
        <v>10</v>
      </c>
    </row>
    <row r="193" spans="1:5">
      <c r="A193" s="24" t="s">
        <v>426</v>
      </c>
      <c r="B193" s="23">
        <v>4</v>
      </c>
      <c r="C193" s="23">
        <v>2</v>
      </c>
      <c r="D193" s="23">
        <v>4</v>
      </c>
      <c r="E193" s="23">
        <v>10</v>
      </c>
    </row>
    <row r="194" spans="1:5">
      <c r="A194" s="24" t="s">
        <v>427</v>
      </c>
      <c r="B194" s="23">
        <v>4</v>
      </c>
      <c r="C194" s="23">
        <v>2</v>
      </c>
      <c r="D194" s="23">
        <v>4</v>
      </c>
      <c r="E194" s="23">
        <v>10</v>
      </c>
    </row>
    <row r="195" spans="1:5">
      <c r="A195" s="24" t="s">
        <v>428</v>
      </c>
      <c r="B195" s="23">
        <v>4</v>
      </c>
      <c r="C195" s="23">
        <v>2</v>
      </c>
      <c r="D195" s="23">
        <v>4</v>
      </c>
      <c r="E195" s="23">
        <v>10</v>
      </c>
    </row>
    <row r="196" spans="1:5">
      <c r="A196" s="24" t="s">
        <v>429</v>
      </c>
      <c r="B196" s="23">
        <v>4</v>
      </c>
      <c r="C196" s="23">
        <v>2</v>
      </c>
      <c r="D196" s="23">
        <v>4</v>
      </c>
      <c r="E196" s="23">
        <v>10</v>
      </c>
    </row>
    <row r="197" spans="1:5">
      <c r="A197" s="24" t="s">
        <v>430</v>
      </c>
      <c r="B197" s="23">
        <v>3</v>
      </c>
      <c r="C197" s="23">
        <v>3</v>
      </c>
      <c r="D197" s="23">
        <v>4</v>
      </c>
      <c r="E197" s="23">
        <v>10</v>
      </c>
    </row>
    <row r="198" spans="1:5">
      <c r="A198" s="24" t="s">
        <v>431</v>
      </c>
      <c r="B198" s="23">
        <v>4</v>
      </c>
      <c r="C198" s="23">
        <v>2</v>
      </c>
      <c r="D198" s="23">
        <v>4</v>
      </c>
      <c r="E198" s="23">
        <v>10</v>
      </c>
    </row>
    <row r="199" spans="1:5">
      <c r="A199" s="24" t="s">
        <v>432</v>
      </c>
      <c r="B199" s="23">
        <v>4</v>
      </c>
      <c r="C199" s="23">
        <v>2</v>
      </c>
      <c r="D199" s="23">
        <v>4</v>
      </c>
      <c r="E199" s="23">
        <v>10</v>
      </c>
    </row>
    <row r="200" spans="1:5">
      <c r="A200" s="24" t="s">
        <v>433</v>
      </c>
      <c r="B200" s="23">
        <v>4</v>
      </c>
      <c r="C200" s="23">
        <v>2</v>
      </c>
      <c r="D200" s="23">
        <v>4</v>
      </c>
      <c r="E200" s="23">
        <v>10</v>
      </c>
    </row>
    <row r="201" spans="1:5">
      <c r="A201" s="24" t="s">
        <v>434</v>
      </c>
      <c r="B201" s="23">
        <v>4</v>
      </c>
      <c r="C201" s="23">
        <v>2</v>
      </c>
      <c r="D201" s="23">
        <v>4</v>
      </c>
      <c r="E201" s="23">
        <v>10</v>
      </c>
    </row>
    <row r="202" spans="1:5">
      <c r="A202" s="24" t="s">
        <v>435</v>
      </c>
      <c r="B202" s="23">
        <v>4</v>
      </c>
      <c r="C202" s="23">
        <v>2</v>
      </c>
      <c r="D202" s="23">
        <v>4</v>
      </c>
      <c r="E202" s="23">
        <v>10</v>
      </c>
    </row>
    <row r="203" spans="1:5">
      <c r="A203" s="24" t="s">
        <v>436</v>
      </c>
      <c r="B203" s="23">
        <v>4</v>
      </c>
      <c r="C203" s="23">
        <v>2</v>
      </c>
      <c r="D203" s="23">
        <v>4</v>
      </c>
      <c r="E203" s="23">
        <v>10</v>
      </c>
    </row>
    <row r="204" spans="1:5">
      <c r="A204" s="24" t="s">
        <v>437</v>
      </c>
      <c r="B204" s="23">
        <v>4</v>
      </c>
      <c r="C204" s="23">
        <v>2</v>
      </c>
      <c r="D204" s="23">
        <v>4</v>
      </c>
      <c r="E204" s="23">
        <v>10</v>
      </c>
    </row>
    <row r="205" spans="1:5">
      <c r="A205" s="24" t="s">
        <v>438</v>
      </c>
      <c r="B205" s="23">
        <v>4</v>
      </c>
      <c r="C205" s="23">
        <v>2</v>
      </c>
      <c r="D205" s="23">
        <v>4</v>
      </c>
      <c r="E205" s="23">
        <v>10</v>
      </c>
    </row>
    <row r="206" spans="1:5">
      <c r="A206" s="24" t="s">
        <v>439</v>
      </c>
      <c r="B206" s="23">
        <v>4</v>
      </c>
      <c r="C206" s="23">
        <v>2</v>
      </c>
      <c r="D206" s="23">
        <v>4</v>
      </c>
      <c r="E206" s="23">
        <v>10</v>
      </c>
    </row>
    <row r="207" spans="1:5">
      <c r="A207" s="24" t="s">
        <v>440</v>
      </c>
      <c r="B207" s="23">
        <v>4</v>
      </c>
      <c r="C207" s="23">
        <v>2</v>
      </c>
      <c r="D207" s="23">
        <v>4</v>
      </c>
      <c r="E207" s="23">
        <v>10</v>
      </c>
    </row>
    <row r="208" spans="1:5">
      <c r="A208" s="24" t="s">
        <v>441</v>
      </c>
      <c r="B208" s="23">
        <v>4</v>
      </c>
      <c r="C208" s="23">
        <v>2</v>
      </c>
      <c r="D208" s="23">
        <v>4</v>
      </c>
      <c r="E208" s="23">
        <v>10</v>
      </c>
    </row>
    <row r="209" spans="1:5">
      <c r="A209" s="24" t="s">
        <v>442</v>
      </c>
      <c r="B209" s="23">
        <v>4</v>
      </c>
      <c r="C209" s="23">
        <v>2</v>
      </c>
      <c r="D209" s="23">
        <v>4</v>
      </c>
      <c r="E209" s="23">
        <v>10</v>
      </c>
    </row>
    <row r="210" spans="1:5">
      <c r="A210" s="24" t="s">
        <v>443</v>
      </c>
      <c r="B210" s="23">
        <v>4</v>
      </c>
      <c r="C210" s="23">
        <v>2</v>
      </c>
      <c r="D210" s="23">
        <v>4</v>
      </c>
      <c r="E210" s="23">
        <v>10</v>
      </c>
    </row>
    <row r="211" spans="1:5">
      <c r="A211" s="24" t="s">
        <v>444</v>
      </c>
      <c r="B211" s="23">
        <v>4</v>
      </c>
      <c r="C211" s="23">
        <v>2</v>
      </c>
      <c r="D211" s="23">
        <v>4</v>
      </c>
      <c r="E211" s="23">
        <v>10</v>
      </c>
    </row>
    <row r="212" spans="1:5">
      <c r="A212" s="24" t="s">
        <v>445</v>
      </c>
      <c r="B212" s="23">
        <v>4</v>
      </c>
      <c r="C212" s="23">
        <v>2</v>
      </c>
      <c r="D212" s="23">
        <v>4</v>
      </c>
      <c r="E212" s="23">
        <v>10</v>
      </c>
    </row>
    <row r="213" spans="1:5">
      <c r="A213" s="24" t="s">
        <v>446</v>
      </c>
      <c r="B213" s="23">
        <v>4</v>
      </c>
      <c r="C213" s="23">
        <v>2</v>
      </c>
      <c r="D213" s="23">
        <v>4</v>
      </c>
      <c r="E213" s="23">
        <v>10</v>
      </c>
    </row>
    <row r="214" spans="1:5">
      <c r="A214" s="24" t="s">
        <v>447</v>
      </c>
      <c r="B214" s="23">
        <v>4</v>
      </c>
      <c r="C214" s="23">
        <v>2</v>
      </c>
      <c r="D214" s="23">
        <v>4</v>
      </c>
      <c r="E214" s="23">
        <v>10</v>
      </c>
    </row>
    <row r="215" spans="1:5">
      <c r="A215" s="24" t="s">
        <v>448</v>
      </c>
      <c r="B215" s="23">
        <v>4</v>
      </c>
      <c r="C215" s="23">
        <v>2</v>
      </c>
      <c r="D215" s="23">
        <v>4</v>
      </c>
      <c r="E215" s="23">
        <v>10</v>
      </c>
    </row>
    <row r="216" spans="1:5">
      <c r="A216" s="24" t="s">
        <v>449</v>
      </c>
      <c r="B216" s="23">
        <v>4</v>
      </c>
      <c r="C216" s="23">
        <v>2</v>
      </c>
      <c r="D216" s="23">
        <v>4</v>
      </c>
      <c r="E216" s="23">
        <v>10</v>
      </c>
    </row>
    <row r="217" spans="1:5">
      <c r="A217" s="24" t="s">
        <v>450</v>
      </c>
      <c r="B217" s="23">
        <v>4</v>
      </c>
      <c r="C217" s="23">
        <v>2</v>
      </c>
      <c r="D217" s="23">
        <v>4</v>
      </c>
      <c r="E217" s="23">
        <v>10</v>
      </c>
    </row>
    <row r="218" spans="1:5">
      <c r="A218" s="24" t="s">
        <v>451</v>
      </c>
      <c r="B218" s="23">
        <v>5</v>
      </c>
      <c r="C218" s="23">
        <v>1</v>
      </c>
      <c r="D218" s="23">
        <v>4</v>
      </c>
      <c r="E218" s="23">
        <v>10</v>
      </c>
    </row>
    <row r="219" spans="1:5">
      <c r="A219" s="24" t="s">
        <v>452</v>
      </c>
      <c r="B219" s="23">
        <v>4</v>
      </c>
      <c r="C219" s="23">
        <v>2</v>
      </c>
      <c r="D219" s="23">
        <v>4</v>
      </c>
      <c r="E219" s="23">
        <v>10</v>
      </c>
    </row>
    <row r="220" spans="1:5">
      <c r="A220" s="24" t="s">
        <v>453</v>
      </c>
      <c r="B220" s="23">
        <v>4</v>
      </c>
      <c r="C220" s="23">
        <v>2</v>
      </c>
      <c r="D220" s="23">
        <v>4</v>
      </c>
      <c r="E220" s="23">
        <v>10</v>
      </c>
    </row>
    <row r="221" spans="1:5">
      <c r="A221" s="24" t="s">
        <v>454</v>
      </c>
      <c r="B221" s="23">
        <v>3</v>
      </c>
      <c r="C221" s="23">
        <v>3</v>
      </c>
      <c r="D221" s="23">
        <v>4</v>
      </c>
      <c r="E221" s="23">
        <v>10</v>
      </c>
    </row>
    <row r="222" spans="1:5">
      <c r="A222" s="24" t="s">
        <v>455</v>
      </c>
      <c r="B222" s="23">
        <v>4</v>
      </c>
      <c r="C222" s="23">
        <v>2</v>
      </c>
      <c r="D222" s="23">
        <v>4</v>
      </c>
      <c r="E222" s="23">
        <v>10</v>
      </c>
    </row>
    <row r="223" spans="1:5">
      <c r="A223" s="24" t="s">
        <v>456</v>
      </c>
      <c r="B223" s="23">
        <v>4</v>
      </c>
      <c r="C223" s="23">
        <v>2</v>
      </c>
      <c r="D223" s="23">
        <v>4</v>
      </c>
      <c r="E223" s="23">
        <v>10</v>
      </c>
    </row>
    <row r="224" spans="1:5">
      <c r="A224" s="24" t="s">
        <v>457</v>
      </c>
      <c r="B224" s="23">
        <v>4</v>
      </c>
      <c r="C224" s="23">
        <v>2</v>
      </c>
      <c r="D224" s="23">
        <v>4</v>
      </c>
      <c r="E224" s="23">
        <v>10</v>
      </c>
    </row>
    <row r="225" spans="1:5">
      <c r="A225" s="24" t="s">
        <v>458</v>
      </c>
      <c r="B225" s="23">
        <v>4</v>
      </c>
      <c r="C225" s="23">
        <v>2</v>
      </c>
      <c r="D225" s="23">
        <v>4</v>
      </c>
      <c r="E225" s="23">
        <v>10</v>
      </c>
    </row>
    <row r="226" spans="1:5">
      <c r="A226" s="24" t="s">
        <v>459</v>
      </c>
      <c r="B226" s="23">
        <v>4</v>
      </c>
      <c r="C226" s="23">
        <v>2</v>
      </c>
      <c r="D226" s="23">
        <v>4</v>
      </c>
      <c r="E226" s="23">
        <v>10</v>
      </c>
    </row>
    <row r="227" spans="1:5">
      <c r="A227" s="24" t="s">
        <v>460</v>
      </c>
      <c r="B227" s="23">
        <v>3</v>
      </c>
      <c r="C227" s="23">
        <v>3</v>
      </c>
      <c r="D227" s="23">
        <v>4</v>
      </c>
      <c r="E227" s="23">
        <v>10</v>
      </c>
    </row>
    <row r="228" spans="1:5">
      <c r="A228" s="24" t="s">
        <v>461</v>
      </c>
      <c r="B228" s="23">
        <v>4</v>
      </c>
      <c r="C228" s="23">
        <v>2</v>
      </c>
      <c r="D228" s="23">
        <v>4</v>
      </c>
      <c r="E228" s="23">
        <v>10</v>
      </c>
    </row>
    <row r="229" spans="1:5">
      <c r="A229" s="24" t="s">
        <v>462</v>
      </c>
      <c r="B229" s="23">
        <v>4</v>
      </c>
      <c r="C229" s="23">
        <v>2</v>
      </c>
      <c r="D229" s="23">
        <v>4</v>
      </c>
      <c r="E229" s="23">
        <v>10</v>
      </c>
    </row>
    <row r="230" spans="1:5">
      <c r="A230" s="24" t="s">
        <v>463</v>
      </c>
      <c r="B230" s="23">
        <v>4</v>
      </c>
      <c r="C230" s="23">
        <v>2</v>
      </c>
      <c r="D230" s="23">
        <v>4</v>
      </c>
      <c r="E230" s="23">
        <v>10</v>
      </c>
    </row>
    <row r="231" spans="1:5">
      <c r="A231" s="24" t="s">
        <v>464</v>
      </c>
      <c r="B231" s="23">
        <v>4</v>
      </c>
      <c r="C231" s="23">
        <v>2</v>
      </c>
      <c r="D231" s="23">
        <v>4</v>
      </c>
      <c r="E231" s="23">
        <v>10</v>
      </c>
    </row>
    <row r="232" spans="1:5">
      <c r="A232" s="24" t="s">
        <v>465</v>
      </c>
      <c r="B232" s="23">
        <v>5</v>
      </c>
      <c r="C232" s="23">
        <v>1</v>
      </c>
      <c r="D232" s="23">
        <v>4</v>
      </c>
      <c r="E232" s="23">
        <v>10</v>
      </c>
    </row>
    <row r="233" spans="1:5">
      <c r="A233" s="24" t="s">
        <v>466</v>
      </c>
      <c r="B233" s="23">
        <v>4</v>
      </c>
      <c r="C233" s="23">
        <v>2</v>
      </c>
      <c r="D233" s="23">
        <v>4</v>
      </c>
      <c r="E233" s="23">
        <v>10</v>
      </c>
    </row>
    <row r="234" spans="1:5">
      <c r="A234" s="24" t="s">
        <v>467</v>
      </c>
      <c r="B234" s="23">
        <v>4</v>
      </c>
      <c r="C234" s="23">
        <v>2</v>
      </c>
      <c r="D234" s="23">
        <v>4</v>
      </c>
      <c r="E234" s="23">
        <v>10</v>
      </c>
    </row>
    <row r="235" spans="1:5">
      <c r="A235" s="24" t="s">
        <v>239</v>
      </c>
      <c r="B235" s="23">
        <v>2</v>
      </c>
      <c r="C235" s="23">
        <v>4</v>
      </c>
      <c r="D235" s="23">
        <v>4</v>
      </c>
      <c r="E235" s="23">
        <v>10</v>
      </c>
    </row>
    <row r="236" spans="1:5">
      <c r="A236" s="24" t="s">
        <v>468</v>
      </c>
      <c r="B236" s="23">
        <v>3</v>
      </c>
      <c r="C236" s="23">
        <v>3</v>
      </c>
      <c r="D236" s="23">
        <v>4</v>
      </c>
      <c r="E236" s="23">
        <v>10</v>
      </c>
    </row>
    <row r="237" spans="1:5">
      <c r="A237" s="24" t="s">
        <v>469</v>
      </c>
      <c r="B237" s="23">
        <v>4</v>
      </c>
      <c r="C237" s="23">
        <v>2</v>
      </c>
      <c r="D237" s="23">
        <v>4</v>
      </c>
      <c r="E237" s="23">
        <v>10</v>
      </c>
    </row>
    <row r="238" spans="1:5">
      <c r="A238" s="24" t="s">
        <v>470</v>
      </c>
      <c r="B238" s="23">
        <v>4</v>
      </c>
      <c r="C238" s="23">
        <v>2</v>
      </c>
      <c r="D238" s="23">
        <v>4</v>
      </c>
      <c r="E238" s="23">
        <v>10</v>
      </c>
    </row>
    <row r="239" spans="1:5">
      <c r="A239" s="24" t="s">
        <v>471</v>
      </c>
      <c r="B239" s="23">
        <v>3</v>
      </c>
      <c r="C239" s="23">
        <v>3</v>
      </c>
      <c r="D239" s="23">
        <v>4</v>
      </c>
      <c r="E239" s="23">
        <v>10</v>
      </c>
    </row>
    <row r="240" spans="1:5">
      <c r="A240" s="24" t="s">
        <v>472</v>
      </c>
      <c r="B240" s="23">
        <v>4</v>
      </c>
      <c r="C240" s="23">
        <v>2</v>
      </c>
      <c r="D240" s="23">
        <v>4</v>
      </c>
      <c r="E240" s="23">
        <v>10</v>
      </c>
    </row>
    <row r="241" spans="1:5">
      <c r="A241" s="24" t="s">
        <v>473</v>
      </c>
      <c r="B241" s="23">
        <v>4</v>
      </c>
      <c r="C241" s="23">
        <v>2</v>
      </c>
      <c r="D241" s="23">
        <v>4</v>
      </c>
      <c r="E241" s="23">
        <v>10</v>
      </c>
    </row>
    <row r="242" spans="1:5">
      <c r="A242" s="24" t="s">
        <v>474</v>
      </c>
      <c r="B242" s="23">
        <v>4</v>
      </c>
      <c r="C242" s="23">
        <v>2</v>
      </c>
      <c r="D242" s="23">
        <v>4</v>
      </c>
      <c r="E242" s="23">
        <v>10</v>
      </c>
    </row>
    <row r="243" spans="1:5">
      <c r="A243" s="24" t="s">
        <v>475</v>
      </c>
      <c r="B243" s="23">
        <v>4</v>
      </c>
      <c r="C243" s="23">
        <v>2</v>
      </c>
      <c r="D243" s="23">
        <v>4</v>
      </c>
      <c r="E243" s="23">
        <v>10</v>
      </c>
    </row>
    <row r="244" spans="1:5">
      <c r="A244" s="24" t="s">
        <v>476</v>
      </c>
      <c r="B244" s="23">
        <v>4</v>
      </c>
      <c r="C244" s="23">
        <v>2</v>
      </c>
      <c r="D244" s="23">
        <v>4</v>
      </c>
      <c r="E244" s="23">
        <v>10</v>
      </c>
    </row>
    <row r="245" spans="1:5">
      <c r="A245" s="24" t="s">
        <v>477</v>
      </c>
      <c r="B245" s="23">
        <v>4</v>
      </c>
      <c r="C245" s="23">
        <v>2</v>
      </c>
      <c r="D245" s="23">
        <v>4</v>
      </c>
      <c r="E245" s="23">
        <v>10</v>
      </c>
    </row>
    <row r="246" spans="1:5">
      <c r="A246" s="24" t="s">
        <v>478</v>
      </c>
      <c r="B246" s="23">
        <v>4</v>
      </c>
      <c r="C246" s="23">
        <v>2</v>
      </c>
      <c r="D246" s="23">
        <v>4</v>
      </c>
      <c r="E246" s="23">
        <v>10</v>
      </c>
    </row>
    <row r="247" spans="1:5">
      <c r="A247" s="24" t="s">
        <v>479</v>
      </c>
      <c r="B247" s="23">
        <v>4</v>
      </c>
      <c r="C247" s="23">
        <v>2</v>
      </c>
      <c r="D247" s="23">
        <v>4</v>
      </c>
      <c r="E247" s="23">
        <v>10</v>
      </c>
    </row>
    <row r="248" spans="1:5">
      <c r="A248" s="24" t="s">
        <v>480</v>
      </c>
      <c r="B248" s="23">
        <v>4</v>
      </c>
      <c r="C248" s="23">
        <v>2</v>
      </c>
      <c r="D248" s="23">
        <v>4</v>
      </c>
      <c r="E248" s="23">
        <v>10</v>
      </c>
    </row>
    <row r="249" spans="1:5">
      <c r="A249" s="24" t="s">
        <v>481</v>
      </c>
      <c r="B249" s="23">
        <v>4</v>
      </c>
      <c r="C249" s="23">
        <v>2</v>
      </c>
      <c r="D249" s="23">
        <v>4</v>
      </c>
      <c r="E249" s="23">
        <v>10</v>
      </c>
    </row>
    <row r="250" spans="1:5">
      <c r="A250" s="24" t="s">
        <v>482</v>
      </c>
      <c r="B250" s="23">
        <v>4</v>
      </c>
      <c r="C250" s="23">
        <v>2</v>
      </c>
      <c r="D250" s="23">
        <v>4</v>
      </c>
      <c r="E250" s="23">
        <v>10</v>
      </c>
    </row>
    <row r="251" spans="1:5">
      <c r="A251" s="24" t="s">
        <v>483</v>
      </c>
      <c r="B251" s="23">
        <v>5</v>
      </c>
      <c r="C251" s="23">
        <v>1</v>
      </c>
      <c r="D251" s="23">
        <v>4</v>
      </c>
      <c r="E251" s="23">
        <v>10</v>
      </c>
    </row>
    <row r="252" spans="1:5">
      <c r="A252" s="24" t="s">
        <v>484</v>
      </c>
      <c r="B252" s="23">
        <v>4</v>
      </c>
      <c r="C252" s="23">
        <v>2</v>
      </c>
      <c r="D252" s="23">
        <v>4</v>
      </c>
      <c r="E252" s="23">
        <v>10</v>
      </c>
    </row>
    <row r="253" spans="1:5">
      <c r="A253" s="24" t="s">
        <v>485</v>
      </c>
      <c r="B253" s="23">
        <v>4</v>
      </c>
      <c r="C253" s="23">
        <v>2</v>
      </c>
      <c r="D253" s="23">
        <v>4</v>
      </c>
      <c r="E253" s="23">
        <v>10</v>
      </c>
    </row>
    <row r="254" spans="1:5">
      <c r="A254" s="24" t="s">
        <v>486</v>
      </c>
      <c r="B254" s="23">
        <v>4</v>
      </c>
      <c r="C254" s="23">
        <v>2</v>
      </c>
      <c r="D254" s="23">
        <v>4</v>
      </c>
      <c r="E254" s="23">
        <v>10</v>
      </c>
    </row>
    <row r="255" spans="1:5">
      <c r="A255" s="24" t="s">
        <v>487</v>
      </c>
      <c r="B255" s="23">
        <v>3</v>
      </c>
      <c r="C255" s="23">
        <v>3</v>
      </c>
      <c r="D255" s="23">
        <v>4</v>
      </c>
      <c r="E255" s="23">
        <v>10</v>
      </c>
    </row>
    <row r="256" spans="1:5">
      <c r="A256" s="24" t="s">
        <v>488</v>
      </c>
      <c r="B256" s="23">
        <v>4</v>
      </c>
      <c r="C256" s="23">
        <v>2</v>
      </c>
      <c r="D256" s="23">
        <v>4</v>
      </c>
      <c r="E256" s="23">
        <v>10</v>
      </c>
    </row>
    <row r="257" spans="1:5">
      <c r="A257" s="24" t="s">
        <v>489</v>
      </c>
      <c r="B257" s="23">
        <v>3</v>
      </c>
      <c r="C257" s="23">
        <v>3</v>
      </c>
      <c r="D257" s="23">
        <v>4</v>
      </c>
      <c r="E257" s="23">
        <v>10</v>
      </c>
    </row>
    <row r="258" spans="1:5">
      <c r="A258" s="24" t="s">
        <v>490</v>
      </c>
      <c r="B258" s="23">
        <v>4</v>
      </c>
      <c r="C258" s="23">
        <v>2</v>
      </c>
      <c r="D258" s="23">
        <v>4</v>
      </c>
      <c r="E258" s="23">
        <v>10</v>
      </c>
    </row>
    <row r="259" spans="1:5">
      <c r="A259" s="24" t="s">
        <v>491</v>
      </c>
      <c r="B259" s="23">
        <v>4</v>
      </c>
      <c r="C259" s="23">
        <v>2</v>
      </c>
      <c r="D259" s="23">
        <v>4</v>
      </c>
      <c r="E259" s="23">
        <v>10</v>
      </c>
    </row>
    <row r="260" spans="1:5">
      <c r="A260" s="24" t="s">
        <v>492</v>
      </c>
      <c r="B260" s="23">
        <v>4</v>
      </c>
      <c r="C260" s="23">
        <v>2</v>
      </c>
      <c r="D260" s="23">
        <v>4</v>
      </c>
      <c r="E260" s="23">
        <v>10</v>
      </c>
    </row>
    <row r="261" spans="1:5">
      <c r="A261" s="24" t="s">
        <v>493</v>
      </c>
      <c r="B261" s="23">
        <v>4</v>
      </c>
      <c r="C261" s="23">
        <v>2</v>
      </c>
      <c r="D261" s="23">
        <v>4</v>
      </c>
      <c r="E261" s="23">
        <v>10</v>
      </c>
    </row>
    <row r="262" spans="1:5">
      <c r="A262" s="24" t="s">
        <v>494</v>
      </c>
      <c r="B262" s="23">
        <v>4</v>
      </c>
      <c r="C262" s="23">
        <v>2</v>
      </c>
      <c r="D262" s="23">
        <v>4</v>
      </c>
      <c r="E262" s="23">
        <v>10</v>
      </c>
    </row>
    <row r="263" spans="1:5">
      <c r="A263" s="24" t="s">
        <v>495</v>
      </c>
      <c r="B263" s="23">
        <v>4</v>
      </c>
      <c r="C263" s="23">
        <v>2</v>
      </c>
      <c r="D263" s="23">
        <v>4</v>
      </c>
      <c r="E263" s="23">
        <v>10</v>
      </c>
    </row>
    <row r="264" spans="1:5">
      <c r="A264" s="24" t="s">
        <v>496</v>
      </c>
      <c r="B264" s="23">
        <v>4</v>
      </c>
      <c r="C264" s="23">
        <v>2</v>
      </c>
      <c r="D264" s="23">
        <v>4</v>
      </c>
      <c r="E264" s="23">
        <v>10</v>
      </c>
    </row>
    <row r="265" spans="1:5">
      <c r="A265" s="24" t="s">
        <v>497</v>
      </c>
      <c r="B265" s="23">
        <v>4</v>
      </c>
      <c r="C265" s="23">
        <v>2</v>
      </c>
      <c r="D265" s="23">
        <v>4</v>
      </c>
      <c r="E265" s="23">
        <v>10</v>
      </c>
    </row>
    <row r="266" spans="1:5">
      <c r="A266" s="24" t="s">
        <v>498</v>
      </c>
      <c r="B266" s="23">
        <v>4</v>
      </c>
      <c r="C266" s="23">
        <v>2</v>
      </c>
      <c r="D266" s="23">
        <v>4</v>
      </c>
      <c r="E266" s="23">
        <v>10</v>
      </c>
    </row>
    <row r="267" spans="1:5">
      <c r="A267" s="24" t="s">
        <v>499</v>
      </c>
      <c r="B267" s="23">
        <v>4</v>
      </c>
      <c r="C267" s="23">
        <v>2</v>
      </c>
      <c r="D267" s="23">
        <v>4</v>
      </c>
      <c r="E267" s="23">
        <v>10</v>
      </c>
    </row>
    <row r="268" spans="1:5">
      <c r="A268" s="24" t="s">
        <v>500</v>
      </c>
      <c r="B268" s="23">
        <v>3</v>
      </c>
      <c r="C268" s="23">
        <v>3</v>
      </c>
      <c r="D268" s="23">
        <v>4</v>
      </c>
      <c r="E268" s="23">
        <v>10</v>
      </c>
    </row>
    <row r="269" spans="1:5">
      <c r="A269" s="24" t="s">
        <v>501</v>
      </c>
      <c r="B269" s="23">
        <v>4</v>
      </c>
      <c r="C269" s="23">
        <v>2</v>
      </c>
      <c r="D269" s="23">
        <v>4</v>
      </c>
      <c r="E269" s="23">
        <v>10</v>
      </c>
    </row>
    <row r="270" spans="1:5">
      <c r="A270" s="24" t="s">
        <v>502</v>
      </c>
      <c r="B270" s="23">
        <v>4</v>
      </c>
      <c r="C270" s="23">
        <v>2</v>
      </c>
      <c r="D270" s="23">
        <v>4</v>
      </c>
      <c r="E270" s="23">
        <v>10</v>
      </c>
    </row>
    <row r="271" spans="1:5">
      <c r="A271" s="24" t="s">
        <v>503</v>
      </c>
      <c r="B271" s="23">
        <v>4</v>
      </c>
      <c r="C271" s="23">
        <v>2</v>
      </c>
      <c r="D271" s="23">
        <v>4</v>
      </c>
      <c r="E271" s="23">
        <v>10</v>
      </c>
    </row>
    <row r="272" spans="1:5">
      <c r="A272" s="24" t="s">
        <v>504</v>
      </c>
      <c r="B272" s="23">
        <v>3</v>
      </c>
      <c r="C272" s="23">
        <v>3</v>
      </c>
      <c r="D272" s="23">
        <v>4</v>
      </c>
      <c r="E272" s="23">
        <v>10</v>
      </c>
    </row>
    <row r="273" spans="1:5">
      <c r="A273" s="24" t="s">
        <v>505</v>
      </c>
      <c r="B273" s="23">
        <v>4</v>
      </c>
      <c r="C273" s="23">
        <v>2</v>
      </c>
      <c r="D273" s="23">
        <v>4</v>
      </c>
      <c r="E273" s="23">
        <v>10</v>
      </c>
    </row>
    <row r="274" spans="1:5">
      <c r="A274" s="24" t="s">
        <v>506</v>
      </c>
      <c r="B274" s="23">
        <v>4</v>
      </c>
      <c r="C274" s="23">
        <v>2</v>
      </c>
      <c r="D274" s="23">
        <v>4</v>
      </c>
      <c r="E274" s="23">
        <v>10</v>
      </c>
    </row>
    <row r="275" spans="1:5">
      <c r="A275" s="24" t="s">
        <v>507</v>
      </c>
      <c r="B275" s="23">
        <v>3</v>
      </c>
      <c r="C275" s="23">
        <v>3</v>
      </c>
      <c r="D275" s="23">
        <v>4</v>
      </c>
      <c r="E275" s="23">
        <v>10</v>
      </c>
    </row>
    <row r="276" spans="1:5">
      <c r="A276" s="24" t="s">
        <v>508</v>
      </c>
      <c r="B276" s="23">
        <v>4</v>
      </c>
      <c r="C276" s="23">
        <v>2</v>
      </c>
      <c r="D276" s="23">
        <v>4</v>
      </c>
      <c r="E276" s="23">
        <v>10</v>
      </c>
    </row>
    <row r="277" spans="1:5">
      <c r="A277" s="24" t="s">
        <v>509</v>
      </c>
      <c r="B277" s="23">
        <v>4</v>
      </c>
      <c r="C277" s="23">
        <v>2</v>
      </c>
      <c r="D277" s="23">
        <v>4</v>
      </c>
      <c r="E277" s="23">
        <v>10</v>
      </c>
    </row>
    <row r="278" spans="1:5">
      <c r="A278" s="24" t="s">
        <v>510</v>
      </c>
      <c r="B278" s="23">
        <v>4</v>
      </c>
      <c r="C278" s="23">
        <v>2</v>
      </c>
      <c r="D278" s="23">
        <v>4</v>
      </c>
      <c r="E278" s="23">
        <v>10</v>
      </c>
    </row>
    <row r="279" spans="1:5">
      <c r="A279" s="24" t="s">
        <v>511</v>
      </c>
      <c r="B279" s="23">
        <v>4</v>
      </c>
      <c r="C279" s="23">
        <v>2</v>
      </c>
      <c r="D279" s="23">
        <v>4</v>
      </c>
      <c r="E279" s="23">
        <v>10</v>
      </c>
    </row>
    <row r="280" spans="1:5">
      <c r="A280" s="24" t="s">
        <v>512</v>
      </c>
      <c r="B280" s="23">
        <v>4</v>
      </c>
      <c r="C280" s="23">
        <v>2</v>
      </c>
      <c r="D280" s="23">
        <v>4</v>
      </c>
      <c r="E280" s="23">
        <v>10</v>
      </c>
    </row>
    <row r="281" spans="1:5">
      <c r="A281" s="24" t="s">
        <v>513</v>
      </c>
      <c r="B281" s="23">
        <v>4</v>
      </c>
      <c r="C281" s="23">
        <v>2</v>
      </c>
      <c r="D281" s="23">
        <v>4</v>
      </c>
      <c r="E281" s="23">
        <v>10</v>
      </c>
    </row>
    <row r="282" spans="1:5">
      <c r="A282" s="24" t="s">
        <v>514</v>
      </c>
      <c r="B282" s="23">
        <v>3</v>
      </c>
      <c r="C282" s="23">
        <v>3</v>
      </c>
      <c r="D282" s="23">
        <v>4</v>
      </c>
      <c r="E282" s="23">
        <v>10</v>
      </c>
    </row>
    <row r="283" spans="1:5">
      <c r="A283" s="24" t="s">
        <v>515</v>
      </c>
      <c r="B283" s="23">
        <v>4</v>
      </c>
      <c r="C283" s="23">
        <v>2</v>
      </c>
      <c r="D283" s="23">
        <v>4</v>
      </c>
      <c r="E283" s="23">
        <v>10</v>
      </c>
    </row>
    <row r="284" spans="1:5">
      <c r="A284" s="24" t="s">
        <v>516</v>
      </c>
      <c r="B284" s="23">
        <v>4</v>
      </c>
      <c r="C284" s="23">
        <v>2</v>
      </c>
      <c r="D284" s="23">
        <v>4</v>
      </c>
      <c r="E284" s="23">
        <v>10</v>
      </c>
    </row>
    <row r="285" spans="1:5">
      <c r="A285" s="24" t="s">
        <v>517</v>
      </c>
      <c r="B285" s="23">
        <v>4</v>
      </c>
      <c r="C285" s="23">
        <v>2</v>
      </c>
      <c r="D285" s="23">
        <v>4</v>
      </c>
      <c r="E285" s="23">
        <v>10</v>
      </c>
    </row>
    <row r="286" spans="1:5">
      <c r="A286" s="24" t="s">
        <v>518</v>
      </c>
      <c r="B286" s="23">
        <v>4</v>
      </c>
      <c r="C286" s="23">
        <v>2</v>
      </c>
      <c r="D286" s="23">
        <v>4</v>
      </c>
      <c r="E286" s="23">
        <v>10</v>
      </c>
    </row>
    <row r="287" spans="1:5">
      <c r="A287" s="24" t="s">
        <v>519</v>
      </c>
      <c r="B287" s="23">
        <v>4</v>
      </c>
      <c r="C287" s="23">
        <v>2</v>
      </c>
      <c r="D287" s="23">
        <v>4</v>
      </c>
      <c r="E287" s="23">
        <v>10</v>
      </c>
    </row>
    <row r="288" spans="1:5">
      <c r="A288" s="24" t="s">
        <v>520</v>
      </c>
      <c r="B288" s="23">
        <v>4</v>
      </c>
      <c r="C288" s="23">
        <v>2</v>
      </c>
      <c r="D288" s="23">
        <v>4</v>
      </c>
      <c r="E288" s="23">
        <v>10</v>
      </c>
    </row>
    <row r="289" spans="1:5">
      <c r="A289" s="24" t="s">
        <v>521</v>
      </c>
      <c r="B289" s="23">
        <v>3</v>
      </c>
      <c r="C289" s="23">
        <v>3</v>
      </c>
      <c r="D289" s="23">
        <v>4</v>
      </c>
      <c r="E289" s="23">
        <v>10</v>
      </c>
    </row>
    <row r="290" spans="1:5">
      <c r="A290" s="24" t="s">
        <v>522</v>
      </c>
      <c r="B290" s="23">
        <v>4</v>
      </c>
      <c r="C290" s="23">
        <v>2</v>
      </c>
      <c r="D290" s="23">
        <v>4</v>
      </c>
      <c r="E290" s="23">
        <v>10</v>
      </c>
    </row>
    <row r="291" spans="1:5">
      <c r="A291" s="24" t="s">
        <v>523</v>
      </c>
      <c r="B291" s="23">
        <v>4</v>
      </c>
      <c r="C291" s="23">
        <v>2</v>
      </c>
      <c r="D291" s="23">
        <v>4</v>
      </c>
      <c r="E291" s="23">
        <v>10</v>
      </c>
    </row>
    <row r="292" spans="1:5">
      <c r="A292" s="24" t="s">
        <v>524</v>
      </c>
      <c r="B292" s="23">
        <v>4</v>
      </c>
      <c r="C292" s="23">
        <v>2</v>
      </c>
      <c r="D292" s="23">
        <v>4</v>
      </c>
      <c r="E292" s="23">
        <v>10</v>
      </c>
    </row>
    <row r="293" spans="1:5">
      <c r="A293" s="24" t="s">
        <v>525</v>
      </c>
      <c r="B293" s="23">
        <v>4</v>
      </c>
      <c r="C293" s="23">
        <v>2</v>
      </c>
      <c r="D293" s="23">
        <v>4</v>
      </c>
      <c r="E293" s="23">
        <v>10</v>
      </c>
    </row>
    <row r="294" spans="1:5">
      <c r="A294" s="24" t="s">
        <v>526</v>
      </c>
      <c r="B294" s="23">
        <v>4</v>
      </c>
      <c r="C294" s="23">
        <v>2</v>
      </c>
      <c r="D294" s="23">
        <v>4</v>
      </c>
      <c r="E294" s="23">
        <v>10</v>
      </c>
    </row>
    <row r="295" spans="1:5">
      <c r="A295" s="24" t="s">
        <v>527</v>
      </c>
      <c r="B295" s="23">
        <v>4</v>
      </c>
      <c r="C295" s="23">
        <v>2</v>
      </c>
      <c r="D295" s="23">
        <v>4</v>
      </c>
      <c r="E295" s="23">
        <v>10</v>
      </c>
    </row>
    <row r="296" spans="1:5">
      <c r="A296" s="24" t="s">
        <v>528</v>
      </c>
      <c r="B296" s="23">
        <v>5</v>
      </c>
      <c r="C296" s="23">
        <v>1</v>
      </c>
      <c r="D296" s="23">
        <v>4</v>
      </c>
      <c r="E296" s="23">
        <v>10</v>
      </c>
    </row>
    <row r="297" spans="1:5">
      <c r="A297" s="24" t="s">
        <v>529</v>
      </c>
      <c r="B297" s="23">
        <v>5</v>
      </c>
      <c r="C297" s="23">
        <v>1</v>
      </c>
      <c r="D297" s="23">
        <v>4</v>
      </c>
      <c r="E297" s="23">
        <v>10</v>
      </c>
    </row>
    <row r="298" spans="1:5">
      <c r="A298" s="24" t="s">
        <v>530</v>
      </c>
      <c r="B298" s="23">
        <v>5</v>
      </c>
      <c r="C298" s="23">
        <v>1</v>
      </c>
      <c r="D298" s="23">
        <v>4</v>
      </c>
      <c r="E298" s="23">
        <v>10</v>
      </c>
    </row>
    <row r="299" spans="1:5">
      <c r="A299" s="24" t="s">
        <v>531</v>
      </c>
      <c r="B299" s="23">
        <v>4</v>
      </c>
      <c r="C299" s="23">
        <v>2</v>
      </c>
      <c r="D299" s="23">
        <v>4</v>
      </c>
      <c r="E299" s="23">
        <v>10</v>
      </c>
    </row>
    <row r="300" spans="1:5">
      <c r="A300" s="24" t="s">
        <v>532</v>
      </c>
      <c r="B300" s="23">
        <v>4</v>
      </c>
      <c r="C300" s="23">
        <v>2</v>
      </c>
      <c r="D300" s="23">
        <v>4</v>
      </c>
      <c r="E300" s="23">
        <v>10</v>
      </c>
    </row>
    <row r="301" spans="1:5">
      <c r="A301" s="24" t="s">
        <v>533</v>
      </c>
      <c r="B301" s="23">
        <v>4</v>
      </c>
      <c r="C301" s="23">
        <v>2</v>
      </c>
      <c r="D301" s="23">
        <v>4</v>
      </c>
      <c r="E301" s="23">
        <v>10</v>
      </c>
    </row>
    <row r="302" spans="1:5">
      <c r="A302" s="24" t="s">
        <v>534</v>
      </c>
      <c r="B302" s="23">
        <v>5</v>
      </c>
      <c r="C302" s="23">
        <v>1</v>
      </c>
      <c r="D302" s="23">
        <v>4</v>
      </c>
      <c r="E302" s="23">
        <v>10</v>
      </c>
    </row>
    <row r="303" spans="1:5">
      <c r="A303" s="24" t="s">
        <v>535</v>
      </c>
      <c r="B303" s="23">
        <v>4</v>
      </c>
      <c r="C303" s="23">
        <v>2</v>
      </c>
      <c r="D303" s="23">
        <v>4</v>
      </c>
      <c r="E303" s="23">
        <v>10</v>
      </c>
    </row>
    <row r="304" spans="1:5">
      <c r="A304" s="24" t="s">
        <v>536</v>
      </c>
      <c r="B304" s="23">
        <v>3</v>
      </c>
      <c r="C304" s="23">
        <v>3</v>
      </c>
      <c r="D304" s="23">
        <v>4</v>
      </c>
      <c r="E304" s="23">
        <v>10</v>
      </c>
    </row>
    <row r="305" spans="1:5">
      <c r="A305" s="24" t="s">
        <v>537</v>
      </c>
      <c r="B305" s="23">
        <v>5</v>
      </c>
      <c r="C305" s="23">
        <v>1</v>
      </c>
      <c r="D305" s="23">
        <v>4</v>
      </c>
      <c r="E305" s="23">
        <v>10</v>
      </c>
    </row>
    <row r="306" spans="1:5">
      <c r="A306" s="24" t="s">
        <v>538</v>
      </c>
      <c r="B306" s="23">
        <v>5</v>
      </c>
      <c r="C306" s="23">
        <v>1</v>
      </c>
      <c r="D306" s="23">
        <v>4</v>
      </c>
      <c r="E306" s="23">
        <v>10</v>
      </c>
    </row>
    <row r="307" spans="1:5">
      <c r="A307" s="24" t="s">
        <v>539</v>
      </c>
      <c r="B307" s="23">
        <v>4</v>
      </c>
      <c r="C307" s="23">
        <v>2</v>
      </c>
      <c r="D307" s="23">
        <v>4</v>
      </c>
      <c r="E307" s="23">
        <v>10</v>
      </c>
    </row>
    <row r="308" spans="1:5">
      <c r="A308" s="24" t="s">
        <v>540</v>
      </c>
      <c r="B308" s="23">
        <v>4</v>
      </c>
      <c r="C308" s="23">
        <v>2</v>
      </c>
      <c r="D308" s="23">
        <v>4</v>
      </c>
      <c r="E308" s="23">
        <v>10</v>
      </c>
    </row>
    <row r="309" spans="1:5">
      <c r="A309" s="24" t="s">
        <v>541</v>
      </c>
      <c r="B309" s="23">
        <v>4</v>
      </c>
      <c r="C309" s="23">
        <v>2</v>
      </c>
      <c r="D309" s="23">
        <v>4</v>
      </c>
      <c r="E309" s="23">
        <v>10</v>
      </c>
    </row>
    <row r="310" spans="1:5">
      <c r="A310" s="24" t="s">
        <v>542</v>
      </c>
      <c r="B310" s="23">
        <v>4</v>
      </c>
      <c r="C310" s="23">
        <v>2</v>
      </c>
      <c r="D310" s="23">
        <v>4</v>
      </c>
      <c r="E310" s="23">
        <v>10</v>
      </c>
    </row>
    <row r="311" spans="1:5">
      <c r="A311" s="24" t="s">
        <v>543</v>
      </c>
      <c r="B311" s="23">
        <v>4</v>
      </c>
      <c r="C311" s="23">
        <v>2</v>
      </c>
      <c r="D311" s="23">
        <v>4</v>
      </c>
      <c r="E311" s="23">
        <v>10</v>
      </c>
    </row>
    <row r="312" spans="1:5">
      <c r="A312" s="24" t="s">
        <v>544</v>
      </c>
      <c r="B312" s="23">
        <v>4</v>
      </c>
      <c r="C312" s="23">
        <v>2</v>
      </c>
      <c r="D312" s="23">
        <v>4</v>
      </c>
      <c r="E312" s="23">
        <v>10</v>
      </c>
    </row>
    <row r="313" spans="1:5">
      <c r="A313" s="24" t="s">
        <v>545</v>
      </c>
      <c r="B313" s="23">
        <v>4</v>
      </c>
      <c r="C313" s="23">
        <v>2</v>
      </c>
      <c r="D313" s="23">
        <v>4</v>
      </c>
      <c r="E313" s="23">
        <v>10</v>
      </c>
    </row>
    <row r="314" spans="1:5">
      <c r="A314" s="24" t="s">
        <v>546</v>
      </c>
      <c r="B314" s="23">
        <v>4</v>
      </c>
      <c r="C314" s="23">
        <v>2</v>
      </c>
      <c r="D314" s="23">
        <v>4</v>
      </c>
      <c r="E314" s="23">
        <v>10</v>
      </c>
    </row>
    <row r="315" spans="1:5">
      <c r="A315" s="24" t="s">
        <v>547</v>
      </c>
      <c r="B315" s="23">
        <v>3</v>
      </c>
      <c r="C315" s="23">
        <v>3</v>
      </c>
      <c r="D315" s="23">
        <v>4</v>
      </c>
      <c r="E315" s="23">
        <v>10</v>
      </c>
    </row>
    <row r="316" spans="1:5">
      <c r="A316" s="24" t="s">
        <v>548</v>
      </c>
      <c r="B316" s="23">
        <v>4</v>
      </c>
      <c r="C316" s="23">
        <v>2</v>
      </c>
      <c r="D316" s="23">
        <v>4</v>
      </c>
      <c r="E316" s="23">
        <v>10</v>
      </c>
    </row>
    <row r="317" spans="1:5">
      <c r="A317" s="24" t="s">
        <v>549</v>
      </c>
      <c r="B317" s="23">
        <v>4</v>
      </c>
      <c r="C317" s="23">
        <v>2</v>
      </c>
      <c r="D317" s="23">
        <v>4</v>
      </c>
      <c r="E317" s="23">
        <v>10</v>
      </c>
    </row>
    <row r="318" spans="1:5">
      <c r="A318" s="24" t="s">
        <v>550</v>
      </c>
      <c r="B318" s="23">
        <v>4</v>
      </c>
      <c r="C318" s="23">
        <v>2</v>
      </c>
      <c r="D318" s="23">
        <v>4</v>
      </c>
      <c r="E318" s="23">
        <v>10</v>
      </c>
    </row>
    <row r="319" spans="1:5">
      <c r="A319" s="24" t="s">
        <v>551</v>
      </c>
      <c r="B319" s="23">
        <v>4</v>
      </c>
      <c r="C319" s="23">
        <v>2</v>
      </c>
      <c r="D319" s="23">
        <v>4</v>
      </c>
      <c r="E319" s="23">
        <v>10</v>
      </c>
    </row>
    <row r="320" spans="1:5">
      <c r="A320" s="24" t="s">
        <v>552</v>
      </c>
      <c r="B320" s="23">
        <v>4</v>
      </c>
      <c r="C320" s="23">
        <v>2</v>
      </c>
      <c r="D320" s="23">
        <v>4</v>
      </c>
      <c r="E320" s="23">
        <v>10</v>
      </c>
    </row>
    <row r="321" spans="1:5">
      <c r="A321" s="24" t="s">
        <v>553</v>
      </c>
      <c r="B321" s="23">
        <v>4</v>
      </c>
      <c r="C321" s="23">
        <v>2</v>
      </c>
      <c r="D321" s="23">
        <v>4</v>
      </c>
      <c r="E321" s="23">
        <v>10</v>
      </c>
    </row>
    <row r="322" spans="1:5">
      <c r="A322" s="24" t="s">
        <v>554</v>
      </c>
      <c r="B322" s="23">
        <v>4</v>
      </c>
      <c r="C322" s="23">
        <v>2</v>
      </c>
      <c r="D322" s="23">
        <v>4</v>
      </c>
      <c r="E322" s="23">
        <v>10</v>
      </c>
    </row>
    <row r="323" spans="1:5">
      <c r="A323" s="24" t="s">
        <v>555</v>
      </c>
      <c r="B323" s="23">
        <v>4</v>
      </c>
      <c r="C323" s="23">
        <v>2</v>
      </c>
      <c r="D323" s="23">
        <v>4</v>
      </c>
      <c r="E323" s="23">
        <v>10</v>
      </c>
    </row>
    <row r="324" spans="1:5">
      <c r="A324" s="24" t="s">
        <v>556</v>
      </c>
      <c r="B324" s="23">
        <v>3</v>
      </c>
      <c r="C324" s="23">
        <v>3</v>
      </c>
      <c r="D324" s="23">
        <v>4</v>
      </c>
      <c r="E324" s="23">
        <v>10</v>
      </c>
    </row>
    <row r="325" spans="1:5">
      <c r="A325" s="24" t="s">
        <v>557</v>
      </c>
      <c r="B325" s="23">
        <v>4</v>
      </c>
      <c r="C325" s="23">
        <v>2</v>
      </c>
      <c r="D325" s="23">
        <v>4</v>
      </c>
      <c r="E325" s="23">
        <v>10</v>
      </c>
    </row>
    <row r="326" spans="1:5">
      <c r="A326" s="24" t="s">
        <v>558</v>
      </c>
      <c r="B326" s="23">
        <v>4</v>
      </c>
      <c r="C326" s="23">
        <v>2</v>
      </c>
      <c r="D326" s="23">
        <v>4</v>
      </c>
      <c r="E326" s="23">
        <v>10</v>
      </c>
    </row>
    <row r="327" spans="1:5">
      <c r="A327" s="24" t="s">
        <v>559</v>
      </c>
      <c r="B327" s="23">
        <v>4</v>
      </c>
      <c r="C327" s="23">
        <v>2</v>
      </c>
      <c r="D327" s="23">
        <v>4</v>
      </c>
      <c r="E327" s="23">
        <v>10</v>
      </c>
    </row>
    <row r="328" spans="1:5">
      <c r="A328" s="24" t="s">
        <v>560</v>
      </c>
      <c r="B328" s="23">
        <v>4</v>
      </c>
      <c r="C328" s="23">
        <v>2</v>
      </c>
      <c r="D328" s="23">
        <v>4</v>
      </c>
      <c r="E328" s="23">
        <v>10</v>
      </c>
    </row>
    <row r="329" spans="1:5">
      <c r="A329" s="24" t="s">
        <v>561</v>
      </c>
      <c r="B329" s="23">
        <v>4</v>
      </c>
      <c r="C329" s="23">
        <v>2</v>
      </c>
      <c r="D329" s="23">
        <v>4</v>
      </c>
      <c r="E329" s="23">
        <v>10</v>
      </c>
    </row>
    <row r="330" spans="1:5">
      <c r="A330" s="24" t="s">
        <v>562</v>
      </c>
      <c r="B330" s="23">
        <v>3</v>
      </c>
      <c r="C330" s="23">
        <v>3</v>
      </c>
      <c r="D330" s="23">
        <v>4</v>
      </c>
      <c r="E330" s="23">
        <v>10</v>
      </c>
    </row>
    <row r="331" spans="1:5">
      <c r="A331" s="24" t="s">
        <v>563</v>
      </c>
      <c r="B331" s="23">
        <v>4</v>
      </c>
      <c r="C331" s="23">
        <v>2</v>
      </c>
      <c r="D331" s="23">
        <v>4</v>
      </c>
      <c r="E331" s="23">
        <v>10</v>
      </c>
    </row>
    <row r="332" spans="1:5">
      <c r="A332" s="24" t="s">
        <v>564</v>
      </c>
      <c r="B332" s="23">
        <v>4</v>
      </c>
      <c r="C332" s="23">
        <v>2</v>
      </c>
      <c r="D332" s="23">
        <v>4</v>
      </c>
      <c r="E332" s="23">
        <v>10</v>
      </c>
    </row>
    <row r="333" spans="1:5">
      <c r="A333" s="24" t="s">
        <v>565</v>
      </c>
      <c r="B333" s="23">
        <v>4</v>
      </c>
      <c r="C333" s="23">
        <v>2</v>
      </c>
      <c r="D333" s="23">
        <v>4</v>
      </c>
      <c r="E333" s="23">
        <v>10</v>
      </c>
    </row>
    <row r="334" spans="1:5">
      <c r="A334" s="24" t="s">
        <v>566</v>
      </c>
      <c r="B334" s="23">
        <v>4</v>
      </c>
      <c r="C334" s="23">
        <v>2</v>
      </c>
      <c r="D334" s="23">
        <v>4</v>
      </c>
      <c r="E334" s="23">
        <v>10</v>
      </c>
    </row>
    <row r="335" spans="1:5">
      <c r="A335" s="24" t="s">
        <v>567</v>
      </c>
      <c r="B335" s="23">
        <v>4</v>
      </c>
      <c r="C335" s="23">
        <v>2</v>
      </c>
      <c r="D335" s="23">
        <v>4</v>
      </c>
      <c r="E335" s="23">
        <v>10</v>
      </c>
    </row>
    <row r="336" spans="1:5">
      <c r="A336" s="24" t="s">
        <v>568</v>
      </c>
      <c r="B336" s="23">
        <v>4</v>
      </c>
      <c r="C336" s="23">
        <v>2</v>
      </c>
      <c r="D336" s="23">
        <v>4</v>
      </c>
      <c r="E336" s="23">
        <v>10</v>
      </c>
    </row>
    <row r="337" spans="1:5">
      <c r="A337" s="24" t="s">
        <v>569</v>
      </c>
      <c r="B337" s="23">
        <v>4</v>
      </c>
      <c r="C337" s="23">
        <v>2</v>
      </c>
      <c r="D337" s="23">
        <v>4</v>
      </c>
      <c r="E337" s="23">
        <v>10</v>
      </c>
    </row>
    <row r="338" spans="1:5">
      <c r="A338" s="24" t="s">
        <v>570</v>
      </c>
      <c r="B338" s="23">
        <v>4</v>
      </c>
      <c r="C338" s="23">
        <v>2</v>
      </c>
      <c r="D338" s="23">
        <v>4</v>
      </c>
      <c r="E338" s="23">
        <v>10</v>
      </c>
    </row>
    <row r="339" spans="1:5">
      <c r="A339" s="24" t="s">
        <v>571</v>
      </c>
      <c r="B339" s="23">
        <v>4</v>
      </c>
      <c r="C339" s="23">
        <v>2</v>
      </c>
      <c r="D339" s="23">
        <v>4</v>
      </c>
      <c r="E339" s="23">
        <v>10</v>
      </c>
    </row>
    <row r="340" spans="1:5">
      <c r="A340" s="24" t="s">
        <v>572</v>
      </c>
      <c r="B340" s="23">
        <v>3</v>
      </c>
      <c r="C340" s="23">
        <v>3</v>
      </c>
      <c r="D340" s="23">
        <v>4</v>
      </c>
      <c r="E340" s="23">
        <v>10</v>
      </c>
    </row>
    <row r="341" spans="1:5">
      <c r="A341" s="24" t="s">
        <v>573</v>
      </c>
      <c r="B341" s="23">
        <v>3</v>
      </c>
      <c r="C341" s="23">
        <v>3</v>
      </c>
      <c r="D341" s="23">
        <v>4</v>
      </c>
      <c r="E341" s="23">
        <v>10</v>
      </c>
    </row>
    <row r="342" spans="1:5">
      <c r="A342" s="24" t="s">
        <v>574</v>
      </c>
      <c r="B342" s="23">
        <v>4</v>
      </c>
      <c r="C342" s="23">
        <v>2</v>
      </c>
      <c r="D342" s="23">
        <v>4</v>
      </c>
      <c r="E342" s="23">
        <v>10</v>
      </c>
    </row>
    <row r="343" spans="1:5">
      <c r="A343" s="24" t="s">
        <v>575</v>
      </c>
      <c r="B343" s="23">
        <v>3</v>
      </c>
      <c r="C343" s="23">
        <v>3</v>
      </c>
      <c r="D343" s="23">
        <v>4</v>
      </c>
      <c r="E343" s="23">
        <v>10</v>
      </c>
    </row>
    <row r="344" spans="1:5">
      <c r="A344" s="24" t="s">
        <v>576</v>
      </c>
      <c r="B344" s="23">
        <v>4</v>
      </c>
      <c r="C344" s="23">
        <v>2</v>
      </c>
      <c r="D344" s="23">
        <v>4</v>
      </c>
      <c r="E344" s="23">
        <v>10</v>
      </c>
    </row>
    <row r="345" spans="1:5">
      <c r="A345" s="24" t="s">
        <v>577</v>
      </c>
      <c r="B345" s="23">
        <v>4</v>
      </c>
      <c r="C345" s="23">
        <v>2</v>
      </c>
      <c r="D345" s="23">
        <v>4</v>
      </c>
      <c r="E345" s="23">
        <v>10</v>
      </c>
    </row>
    <row r="346" spans="1:5">
      <c r="A346" s="24" t="s">
        <v>578</v>
      </c>
      <c r="B346" s="23">
        <v>4</v>
      </c>
      <c r="C346" s="23">
        <v>2</v>
      </c>
      <c r="D346" s="23">
        <v>4</v>
      </c>
      <c r="E346" s="23">
        <v>10</v>
      </c>
    </row>
    <row r="347" spans="1:5">
      <c r="A347" s="24" t="s">
        <v>579</v>
      </c>
      <c r="B347" s="23">
        <v>4</v>
      </c>
      <c r="C347" s="23">
        <v>2</v>
      </c>
      <c r="D347" s="23">
        <v>4</v>
      </c>
      <c r="E347" s="23">
        <v>10</v>
      </c>
    </row>
    <row r="348" spans="1:5">
      <c r="A348" s="24" t="s">
        <v>580</v>
      </c>
      <c r="B348" s="23">
        <v>4</v>
      </c>
      <c r="C348" s="23">
        <v>2</v>
      </c>
      <c r="D348" s="23">
        <v>4</v>
      </c>
      <c r="E348" s="23">
        <v>10</v>
      </c>
    </row>
    <row r="349" spans="1:5">
      <c r="A349" s="24" t="s">
        <v>581</v>
      </c>
      <c r="B349" s="23">
        <v>4</v>
      </c>
      <c r="C349" s="23">
        <v>2</v>
      </c>
      <c r="D349" s="23">
        <v>4</v>
      </c>
      <c r="E349" s="23">
        <v>10</v>
      </c>
    </row>
    <row r="350" spans="1:5">
      <c r="A350" s="24" t="s">
        <v>582</v>
      </c>
      <c r="B350" s="23">
        <v>4</v>
      </c>
      <c r="C350" s="23">
        <v>2</v>
      </c>
      <c r="D350" s="23">
        <v>4</v>
      </c>
      <c r="E350" s="23">
        <v>10</v>
      </c>
    </row>
    <row r="351" spans="1:5">
      <c r="A351" s="24" t="s">
        <v>583</v>
      </c>
      <c r="B351" s="23">
        <v>4</v>
      </c>
      <c r="C351" s="23">
        <v>2</v>
      </c>
      <c r="D351" s="23">
        <v>4</v>
      </c>
      <c r="E351" s="23">
        <v>10</v>
      </c>
    </row>
    <row r="352" spans="1:5">
      <c r="A352" s="24" t="s">
        <v>584</v>
      </c>
      <c r="B352" s="23">
        <v>4</v>
      </c>
      <c r="C352" s="23">
        <v>2</v>
      </c>
      <c r="D352" s="23">
        <v>4</v>
      </c>
      <c r="E352" s="23">
        <v>10</v>
      </c>
    </row>
    <row r="353" spans="1:5">
      <c r="A353" s="24" t="s">
        <v>585</v>
      </c>
      <c r="B353" s="23">
        <v>4</v>
      </c>
      <c r="C353" s="23">
        <v>2</v>
      </c>
      <c r="D353" s="23">
        <v>4</v>
      </c>
      <c r="E353" s="23">
        <v>10</v>
      </c>
    </row>
    <row r="354" spans="1:5">
      <c r="A354" s="24" t="s">
        <v>586</v>
      </c>
      <c r="B354" s="23">
        <v>4</v>
      </c>
      <c r="C354" s="23">
        <v>2</v>
      </c>
      <c r="D354" s="23">
        <v>4</v>
      </c>
      <c r="E354" s="23">
        <v>10</v>
      </c>
    </row>
    <row r="355" spans="1:5">
      <c r="A355" s="24" t="s">
        <v>587</v>
      </c>
      <c r="B355" s="23">
        <v>4</v>
      </c>
      <c r="C355" s="23">
        <v>2</v>
      </c>
      <c r="D355" s="23">
        <v>4</v>
      </c>
      <c r="E355" s="23">
        <v>10</v>
      </c>
    </row>
    <row r="356" spans="1:5">
      <c r="A356" s="24" t="s">
        <v>588</v>
      </c>
      <c r="B356" s="23">
        <v>4</v>
      </c>
      <c r="C356" s="23">
        <v>2</v>
      </c>
      <c r="D356" s="23">
        <v>4</v>
      </c>
      <c r="E356" s="23">
        <v>10</v>
      </c>
    </row>
    <row r="357" spans="1:5">
      <c r="A357" s="24" t="s">
        <v>589</v>
      </c>
      <c r="B357" s="23">
        <v>4</v>
      </c>
      <c r="C357" s="23">
        <v>2</v>
      </c>
      <c r="D357" s="23">
        <v>4</v>
      </c>
      <c r="E357" s="23">
        <v>10</v>
      </c>
    </row>
    <row r="358" spans="1:5">
      <c r="A358" s="24" t="s">
        <v>590</v>
      </c>
      <c r="B358" s="23">
        <v>4</v>
      </c>
      <c r="C358" s="23">
        <v>2</v>
      </c>
      <c r="D358" s="23">
        <v>4</v>
      </c>
      <c r="E358" s="23">
        <v>10</v>
      </c>
    </row>
    <row r="359" spans="1:5">
      <c r="A359" s="24" t="s">
        <v>591</v>
      </c>
      <c r="B359" s="23">
        <v>3</v>
      </c>
      <c r="C359" s="23">
        <v>3</v>
      </c>
      <c r="D359" s="23">
        <v>4</v>
      </c>
      <c r="E359" s="23">
        <v>10</v>
      </c>
    </row>
    <row r="360" spans="1:5">
      <c r="A360" s="24" t="s">
        <v>592</v>
      </c>
      <c r="B360" s="23">
        <v>4</v>
      </c>
      <c r="C360" s="23">
        <v>2</v>
      </c>
      <c r="D360" s="23">
        <v>4</v>
      </c>
      <c r="E360" s="23">
        <v>10</v>
      </c>
    </row>
    <row r="361" spans="1:5">
      <c r="A361" s="24" t="s">
        <v>593</v>
      </c>
      <c r="B361" s="23">
        <v>3</v>
      </c>
      <c r="C361" s="23">
        <v>3</v>
      </c>
      <c r="D361" s="23">
        <v>4</v>
      </c>
      <c r="E361" s="23">
        <v>10</v>
      </c>
    </row>
    <row r="362" spans="1:5">
      <c r="A362" s="24" t="s">
        <v>594</v>
      </c>
      <c r="B362" s="23">
        <v>4</v>
      </c>
      <c r="C362" s="23">
        <v>2</v>
      </c>
      <c r="D362" s="23">
        <v>4</v>
      </c>
      <c r="E362" s="23">
        <v>10</v>
      </c>
    </row>
    <row r="363" spans="1:5">
      <c r="A363" s="24" t="s">
        <v>595</v>
      </c>
      <c r="B363" s="23">
        <v>4</v>
      </c>
      <c r="C363" s="23">
        <v>2</v>
      </c>
      <c r="D363" s="23">
        <v>4</v>
      </c>
      <c r="E363" s="23">
        <v>10</v>
      </c>
    </row>
    <row r="364" spans="1:5">
      <c r="A364" s="24" t="s">
        <v>596</v>
      </c>
      <c r="B364" s="23">
        <v>4</v>
      </c>
      <c r="C364" s="23">
        <v>2</v>
      </c>
      <c r="D364" s="23">
        <v>4</v>
      </c>
      <c r="E364" s="23">
        <v>10</v>
      </c>
    </row>
    <row r="365" spans="1:5">
      <c r="A365" s="24" t="s">
        <v>597</v>
      </c>
      <c r="B365" s="23">
        <v>4</v>
      </c>
      <c r="C365" s="23">
        <v>2</v>
      </c>
      <c r="D365" s="23">
        <v>4</v>
      </c>
      <c r="E365" s="23">
        <v>10</v>
      </c>
    </row>
    <row r="366" spans="1:5">
      <c r="A366" s="24" t="s">
        <v>598</v>
      </c>
      <c r="B366" s="23">
        <v>4</v>
      </c>
      <c r="C366" s="23">
        <v>2</v>
      </c>
      <c r="D366" s="23">
        <v>4</v>
      </c>
      <c r="E366" s="23">
        <v>10</v>
      </c>
    </row>
    <row r="367" spans="1:5">
      <c r="A367" s="24" t="s">
        <v>599</v>
      </c>
      <c r="B367" s="23">
        <v>4</v>
      </c>
      <c r="C367" s="23">
        <v>2</v>
      </c>
      <c r="D367" s="23">
        <v>4</v>
      </c>
      <c r="E367" s="23">
        <v>10</v>
      </c>
    </row>
    <row r="368" spans="1:5">
      <c r="A368" s="24" t="s">
        <v>600</v>
      </c>
      <c r="B368" s="23">
        <v>4</v>
      </c>
      <c r="C368" s="23">
        <v>2</v>
      </c>
      <c r="D368" s="23">
        <v>4</v>
      </c>
      <c r="E368" s="23">
        <v>10</v>
      </c>
    </row>
    <row r="369" spans="1:5">
      <c r="A369" s="24" t="s">
        <v>601</v>
      </c>
      <c r="B369" s="23">
        <v>4</v>
      </c>
      <c r="C369" s="23">
        <v>2</v>
      </c>
      <c r="D369" s="23">
        <v>4</v>
      </c>
      <c r="E369" s="23">
        <v>10</v>
      </c>
    </row>
    <row r="370" spans="1:5">
      <c r="A370" s="24" t="s">
        <v>602</v>
      </c>
      <c r="B370" s="23">
        <v>4</v>
      </c>
      <c r="C370" s="23">
        <v>2</v>
      </c>
      <c r="D370" s="23">
        <v>4</v>
      </c>
      <c r="E370" s="23">
        <v>10</v>
      </c>
    </row>
    <row r="371" spans="1:5">
      <c r="A371" s="24" t="s">
        <v>603</v>
      </c>
      <c r="B371" s="23">
        <v>3</v>
      </c>
      <c r="C371" s="23">
        <v>3</v>
      </c>
      <c r="D371" s="23">
        <v>4</v>
      </c>
      <c r="E371" s="23">
        <v>10</v>
      </c>
    </row>
    <row r="372" spans="1:5">
      <c r="A372" s="24" t="s">
        <v>604</v>
      </c>
      <c r="B372" s="23">
        <v>4</v>
      </c>
      <c r="C372" s="23">
        <v>2</v>
      </c>
      <c r="D372" s="23">
        <v>4</v>
      </c>
      <c r="E372" s="23">
        <v>10</v>
      </c>
    </row>
    <row r="373" spans="1:5">
      <c r="A373" s="24" t="s">
        <v>605</v>
      </c>
      <c r="B373" s="23">
        <v>4</v>
      </c>
      <c r="C373" s="23">
        <v>2</v>
      </c>
      <c r="D373" s="23">
        <v>4</v>
      </c>
      <c r="E373" s="23">
        <v>10</v>
      </c>
    </row>
    <row r="374" spans="1:5">
      <c r="A374" s="24" t="s">
        <v>606</v>
      </c>
      <c r="B374" s="23">
        <v>4</v>
      </c>
      <c r="C374" s="23">
        <v>2</v>
      </c>
      <c r="D374" s="23">
        <v>4</v>
      </c>
      <c r="E374" s="23">
        <v>10</v>
      </c>
    </row>
    <row r="375" spans="1:5">
      <c r="A375" s="24" t="s">
        <v>607</v>
      </c>
      <c r="B375" s="23">
        <v>3</v>
      </c>
      <c r="C375" s="23">
        <v>3</v>
      </c>
      <c r="D375" s="23">
        <v>4</v>
      </c>
      <c r="E375" s="23">
        <v>10</v>
      </c>
    </row>
    <row r="376" spans="1:5">
      <c r="A376" s="24" t="s">
        <v>608</v>
      </c>
      <c r="B376" s="23">
        <v>4</v>
      </c>
      <c r="C376" s="23">
        <v>2</v>
      </c>
      <c r="D376" s="23">
        <v>4</v>
      </c>
      <c r="E376" s="23">
        <v>10</v>
      </c>
    </row>
    <row r="377" spans="1:5">
      <c r="A377" s="24" t="s">
        <v>609</v>
      </c>
      <c r="B377" s="23">
        <v>5</v>
      </c>
      <c r="C377" s="23">
        <v>1</v>
      </c>
      <c r="D377" s="23">
        <v>4</v>
      </c>
      <c r="E377" s="23">
        <v>10</v>
      </c>
    </row>
    <row r="378" spans="1:5">
      <c r="A378" s="24" t="s">
        <v>610</v>
      </c>
      <c r="B378" s="23">
        <v>4</v>
      </c>
      <c r="C378" s="23">
        <v>2</v>
      </c>
      <c r="D378" s="23">
        <v>4</v>
      </c>
      <c r="E378" s="23">
        <v>10</v>
      </c>
    </row>
    <row r="379" spans="1:5">
      <c r="A379" s="24" t="s">
        <v>611</v>
      </c>
      <c r="B379" s="23">
        <v>4</v>
      </c>
      <c r="C379" s="23">
        <v>2</v>
      </c>
      <c r="D379" s="23">
        <v>4</v>
      </c>
      <c r="E379" s="23">
        <v>10</v>
      </c>
    </row>
    <row r="380" spans="1:5">
      <c r="A380" s="24" t="s">
        <v>612</v>
      </c>
      <c r="B380" s="23">
        <v>4</v>
      </c>
      <c r="C380" s="23">
        <v>2</v>
      </c>
      <c r="D380" s="23">
        <v>4</v>
      </c>
      <c r="E380" s="23">
        <v>10</v>
      </c>
    </row>
    <row r="381" spans="1:5">
      <c r="A381" s="24" t="s">
        <v>613</v>
      </c>
      <c r="B381" s="23">
        <v>4</v>
      </c>
      <c r="C381" s="23">
        <v>2</v>
      </c>
      <c r="D381" s="23">
        <v>4</v>
      </c>
      <c r="E381" s="23">
        <v>10</v>
      </c>
    </row>
    <row r="382" spans="1:5">
      <c r="A382" s="24" t="s">
        <v>614</v>
      </c>
      <c r="B382" s="23">
        <v>4</v>
      </c>
      <c r="C382" s="23">
        <v>2</v>
      </c>
      <c r="D382" s="23">
        <v>4</v>
      </c>
      <c r="E382" s="23">
        <v>10</v>
      </c>
    </row>
    <row r="383" spans="1:5">
      <c r="A383" s="24" t="s">
        <v>615</v>
      </c>
      <c r="B383" s="23">
        <v>4</v>
      </c>
      <c r="C383" s="23">
        <v>2</v>
      </c>
      <c r="D383" s="23">
        <v>4</v>
      </c>
      <c r="E383" s="23">
        <v>10</v>
      </c>
    </row>
    <row r="384" spans="1:5">
      <c r="A384" s="24" t="s">
        <v>616</v>
      </c>
      <c r="B384" s="23">
        <v>5</v>
      </c>
      <c r="C384" s="23">
        <v>1</v>
      </c>
      <c r="D384" s="23">
        <v>4</v>
      </c>
      <c r="E384" s="23">
        <v>10</v>
      </c>
    </row>
    <row r="385" spans="1:5">
      <c r="A385" s="24" t="s">
        <v>617</v>
      </c>
      <c r="B385" s="23">
        <v>5</v>
      </c>
      <c r="C385" s="23">
        <v>1</v>
      </c>
      <c r="D385" s="23">
        <v>4</v>
      </c>
      <c r="E385" s="23">
        <v>10</v>
      </c>
    </row>
    <row r="386" spans="1:5">
      <c r="A386" s="24" t="s">
        <v>618</v>
      </c>
      <c r="B386" s="23">
        <v>3</v>
      </c>
      <c r="C386" s="23">
        <v>3</v>
      </c>
      <c r="D386" s="23">
        <v>4</v>
      </c>
      <c r="E386" s="23">
        <v>10</v>
      </c>
    </row>
    <row r="387" spans="1:5">
      <c r="A387" s="24" t="s">
        <v>619</v>
      </c>
      <c r="B387" s="23">
        <v>4</v>
      </c>
      <c r="C387" s="23">
        <v>2</v>
      </c>
      <c r="D387" s="23">
        <v>4</v>
      </c>
      <c r="E387" s="23">
        <v>10</v>
      </c>
    </row>
    <row r="388" spans="1:5">
      <c r="A388" s="24" t="s">
        <v>620</v>
      </c>
      <c r="B388" s="23">
        <v>4</v>
      </c>
      <c r="C388" s="23">
        <v>2</v>
      </c>
      <c r="D388" s="23">
        <v>4</v>
      </c>
      <c r="E388" s="23">
        <v>10</v>
      </c>
    </row>
    <row r="389" spans="1:5">
      <c r="A389" s="24" t="s">
        <v>621</v>
      </c>
      <c r="B389" s="23">
        <v>4</v>
      </c>
      <c r="C389" s="23">
        <v>2</v>
      </c>
      <c r="D389" s="23">
        <v>4</v>
      </c>
      <c r="E389" s="23">
        <v>10</v>
      </c>
    </row>
    <row r="390" spans="1:5">
      <c r="A390" s="24" t="s">
        <v>622</v>
      </c>
      <c r="B390" s="23">
        <v>4</v>
      </c>
      <c r="C390" s="23">
        <v>2</v>
      </c>
      <c r="D390" s="23">
        <v>4</v>
      </c>
      <c r="E390" s="23">
        <v>10</v>
      </c>
    </row>
    <row r="391" spans="1:5">
      <c r="A391" s="24" t="s">
        <v>623</v>
      </c>
      <c r="B391" s="23">
        <v>5</v>
      </c>
      <c r="C391" s="23">
        <v>1</v>
      </c>
      <c r="D391" s="23">
        <v>4</v>
      </c>
      <c r="E391" s="23">
        <v>10</v>
      </c>
    </row>
    <row r="392" spans="1:5">
      <c r="A392" s="24" t="s">
        <v>624</v>
      </c>
      <c r="B392" s="23">
        <v>4</v>
      </c>
      <c r="C392" s="23">
        <v>2</v>
      </c>
      <c r="D392" s="23">
        <v>4</v>
      </c>
      <c r="E392" s="23">
        <v>10</v>
      </c>
    </row>
  </sheetData>
  <mergeCells count="17">
    <mergeCell ref="A1:A2"/>
    <mergeCell ref="B1:E1"/>
    <mergeCell ref="G3:G4"/>
    <mergeCell ref="H3:H4"/>
    <mergeCell ref="I3:I4"/>
    <mergeCell ref="Q3:Q4"/>
    <mergeCell ref="G1:I1"/>
    <mergeCell ref="G2:I2"/>
    <mergeCell ref="K1:M1"/>
    <mergeCell ref="K2:M2"/>
    <mergeCell ref="O1:Q1"/>
    <mergeCell ref="O2:Q2"/>
    <mergeCell ref="K3:K4"/>
    <mergeCell ref="L3:L4"/>
    <mergeCell ref="M3:M4"/>
    <mergeCell ref="O3:O4"/>
    <mergeCell ref="P3:P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workbookViewId="0"/>
  </sheetViews>
  <sheetFormatPr defaultRowHeight="10.5"/>
  <cols>
    <col min="1" max="2" width="3.625" style="149" customWidth="1"/>
    <col min="3" max="3" width="8.125" style="149" customWidth="1"/>
    <col min="4" max="4" width="3.625" style="149" customWidth="1"/>
    <col min="5" max="5" width="10.625" style="149" customWidth="1"/>
    <col min="6" max="6" width="3.625" style="149" customWidth="1"/>
    <col min="7" max="7" width="10.625" style="149" customWidth="1"/>
    <col min="8" max="8" width="3.625" style="149" customWidth="1"/>
    <col min="9" max="9" width="9.5" style="149" customWidth="1"/>
    <col min="10" max="10" width="10.625" style="149" customWidth="1"/>
    <col min="11" max="11" width="3.625" style="149" customWidth="1"/>
    <col min="12" max="13" width="5.625" style="149" customWidth="1"/>
    <col min="14" max="15" width="10.625" style="149" customWidth="1"/>
    <col min="16" max="16" width="17.625" style="149" customWidth="1"/>
    <col min="17" max="17" width="9.625" style="149" customWidth="1"/>
    <col min="18" max="18" width="9.875" style="149" customWidth="1"/>
    <col min="19" max="36" width="3.625" style="149" customWidth="1"/>
    <col min="37" max="37" width="10.625" style="149" customWidth="1"/>
    <col min="38" max="38" width="3.625" style="149" customWidth="1"/>
    <col min="39" max="39" width="10.625" style="149" customWidth="1"/>
    <col min="40" max="40" width="3.625" style="149" customWidth="1"/>
    <col min="41" max="41" width="3.875" style="149" customWidth="1"/>
    <col min="42" max="45" width="3.625" style="149" customWidth="1"/>
    <col min="46" max="46" width="5.625" style="149" customWidth="1"/>
    <col min="47" max="48" width="3.625" style="149" customWidth="1"/>
    <col min="49" max="49" width="5.625" style="149" customWidth="1"/>
    <col min="50" max="52" width="8.125" style="149" customWidth="1"/>
    <col min="53" max="63" width="3.625" style="149" customWidth="1"/>
    <col min="64" max="66" width="5.625" style="149" customWidth="1"/>
    <col min="67" max="90" width="3.625" style="149" customWidth="1"/>
    <col min="91" max="98" width="5.625" style="149" customWidth="1"/>
    <col min="99" max="99" width="6.75" style="149" customWidth="1"/>
    <col min="100" max="16384" width="9" style="149"/>
  </cols>
  <sheetData>
    <row r="1" spans="1:99" s="148" customFormat="1" ht="69.95" customHeight="1">
      <c r="A1" s="638" t="s">
        <v>893</v>
      </c>
      <c r="B1" s="638" t="s">
        <v>894</v>
      </c>
      <c r="C1" s="642" t="s">
        <v>771</v>
      </c>
      <c r="D1" s="642" t="s">
        <v>896</v>
      </c>
      <c r="E1" s="642" t="s">
        <v>897</v>
      </c>
      <c r="F1" s="642" t="s">
        <v>899</v>
      </c>
      <c r="G1" s="642" t="s">
        <v>901</v>
      </c>
      <c r="H1" s="642" t="s">
        <v>902</v>
      </c>
      <c r="I1" s="642" t="s">
        <v>903</v>
      </c>
      <c r="J1" s="642" t="s">
        <v>904</v>
      </c>
      <c r="K1" s="642" t="s">
        <v>196</v>
      </c>
      <c r="L1" s="642" t="s">
        <v>197</v>
      </c>
      <c r="M1" s="642" t="s">
        <v>905</v>
      </c>
      <c r="N1" s="642" t="s">
        <v>906</v>
      </c>
      <c r="O1" s="642" t="s">
        <v>907</v>
      </c>
      <c r="P1" s="642" t="s">
        <v>983</v>
      </c>
      <c r="Q1" s="642" t="s">
        <v>908</v>
      </c>
      <c r="R1" s="642" t="s">
        <v>909</v>
      </c>
      <c r="S1" s="642" t="s">
        <v>195</v>
      </c>
      <c r="T1" s="642" t="s">
        <v>910</v>
      </c>
      <c r="U1" s="642" t="s">
        <v>911</v>
      </c>
      <c r="V1" s="642" t="s">
        <v>912</v>
      </c>
      <c r="W1" s="642" t="s">
        <v>913</v>
      </c>
      <c r="X1" s="642" t="s">
        <v>914</v>
      </c>
      <c r="Y1" s="642" t="s">
        <v>786</v>
      </c>
      <c r="Z1" s="642" t="s">
        <v>787</v>
      </c>
      <c r="AA1" s="642" t="s">
        <v>788</v>
      </c>
      <c r="AB1" s="642" t="s">
        <v>789</v>
      </c>
      <c r="AC1" s="642" t="s">
        <v>915</v>
      </c>
      <c r="AD1" s="642" t="s">
        <v>916</v>
      </c>
      <c r="AE1" s="642" t="s">
        <v>790</v>
      </c>
      <c r="AF1" s="642" t="s">
        <v>791</v>
      </c>
      <c r="AG1" s="642" t="s">
        <v>917</v>
      </c>
      <c r="AH1" s="642" t="s">
        <v>918</v>
      </c>
      <c r="AI1" s="642" t="s">
        <v>919</v>
      </c>
      <c r="AJ1" s="642" t="s">
        <v>920</v>
      </c>
      <c r="AK1" s="642" t="s">
        <v>921</v>
      </c>
      <c r="AL1" s="642" t="s">
        <v>922</v>
      </c>
      <c r="AM1" s="642" t="s">
        <v>924</v>
      </c>
      <c r="AN1" s="642" t="s">
        <v>198</v>
      </c>
      <c r="AO1" s="642" t="s">
        <v>199</v>
      </c>
      <c r="AP1" s="642" t="s">
        <v>200</v>
      </c>
      <c r="AQ1" s="642" t="s">
        <v>925</v>
      </c>
      <c r="AR1" s="642" t="s">
        <v>926</v>
      </c>
      <c r="AS1" s="642" t="s">
        <v>927</v>
      </c>
      <c r="AT1" s="642" t="s">
        <v>928</v>
      </c>
      <c r="AU1" s="642" t="s">
        <v>226</v>
      </c>
      <c r="AV1" s="642" t="s">
        <v>227</v>
      </c>
      <c r="AW1" s="642" t="s">
        <v>929</v>
      </c>
      <c r="AX1" s="642" t="s">
        <v>930</v>
      </c>
      <c r="AY1" s="642" t="s">
        <v>228</v>
      </c>
      <c r="AZ1" s="642" t="s">
        <v>201</v>
      </c>
      <c r="BA1" s="642" t="s">
        <v>202</v>
      </c>
      <c r="BB1" s="642" t="s">
        <v>203</v>
      </c>
      <c r="BC1" s="642" t="s">
        <v>931</v>
      </c>
      <c r="BD1" s="642" t="s">
        <v>932</v>
      </c>
      <c r="BE1" s="642" t="s">
        <v>933</v>
      </c>
      <c r="BF1" s="642" t="s">
        <v>891</v>
      </c>
      <c r="BG1" s="642" t="s">
        <v>892</v>
      </c>
      <c r="BH1" s="642" t="s">
        <v>934</v>
      </c>
      <c r="BI1" s="642" t="s">
        <v>935</v>
      </c>
      <c r="BJ1" s="642" t="s">
        <v>936</v>
      </c>
      <c r="BK1" s="642" t="s">
        <v>937</v>
      </c>
      <c r="BL1" s="642" t="s">
        <v>141</v>
      </c>
      <c r="BM1" s="642" t="s">
        <v>938</v>
      </c>
      <c r="BN1" s="642" t="s">
        <v>144</v>
      </c>
      <c r="BO1" s="642" t="s">
        <v>939</v>
      </c>
      <c r="BP1" s="642" t="s">
        <v>940</v>
      </c>
      <c r="BQ1" s="642" t="s">
        <v>941</v>
      </c>
      <c r="BR1" s="642" t="s">
        <v>942</v>
      </c>
      <c r="BS1" s="642" t="s">
        <v>943</v>
      </c>
      <c r="BT1" s="642" t="s">
        <v>944</v>
      </c>
      <c r="BU1" s="642" t="s">
        <v>945</v>
      </c>
      <c r="BV1" s="642" t="s">
        <v>946</v>
      </c>
      <c r="BW1" s="642" t="s">
        <v>947</v>
      </c>
      <c r="BX1" s="642" t="s">
        <v>948</v>
      </c>
      <c r="BY1" s="642" t="s">
        <v>949</v>
      </c>
      <c r="BZ1" s="642" t="s">
        <v>950</v>
      </c>
      <c r="CA1" s="642" t="s">
        <v>951</v>
      </c>
      <c r="CB1" s="642" t="s">
        <v>952</v>
      </c>
      <c r="CC1" s="642" t="s">
        <v>953</v>
      </c>
      <c r="CD1" s="642" t="s">
        <v>954</v>
      </c>
      <c r="CE1" s="642" t="s">
        <v>955</v>
      </c>
      <c r="CF1" s="642" t="s">
        <v>956</v>
      </c>
      <c r="CG1" s="642" t="s">
        <v>957</v>
      </c>
      <c r="CH1" s="642" t="s">
        <v>958</v>
      </c>
      <c r="CI1" s="642" t="s">
        <v>959</v>
      </c>
      <c r="CJ1" s="642" t="s">
        <v>960</v>
      </c>
      <c r="CK1" s="642" t="s">
        <v>961</v>
      </c>
      <c r="CL1" s="642" t="s">
        <v>962</v>
      </c>
      <c r="CM1" s="642" t="s">
        <v>963</v>
      </c>
      <c r="CN1" s="642" t="s">
        <v>964</v>
      </c>
      <c r="CO1" s="642" t="s">
        <v>965</v>
      </c>
      <c r="CP1" s="642" t="s">
        <v>966</v>
      </c>
      <c r="CQ1" s="642" t="s">
        <v>967</v>
      </c>
      <c r="CR1" s="642" t="s">
        <v>968</v>
      </c>
      <c r="CS1" s="642" t="s">
        <v>969</v>
      </c>
      <c r="CT1" s="642" t="s">
        <v>970</v>
      </c>
      <c r="CU1" s="642" t="s">
        <v>984</v>
      </c>
    </row>
    <row r="2" spans="1:99" s="637" customFormat="1" ht="15" customHeight="1">
      <c r="A2" s="639" t="str">
        <f>入力フォーム!$G$1</f>
        <v>大阪市電子申請専用様式 Ver.1.3(R70827)</v>
      </c>
      <c r="B2" s="641" t="s">
        <v>895</v>
      </c>
      <c r="C2" s="167">
        <f>入力フォーム!$E$3</f>
        <v>0</v>
      </c>
      <c r="D2" s="641" t="str">
        <f>IF(入力フォーム!$E$6&lt;&gt;"","法人","個人")</f>
        <v>個人</v>
      </c>
      <c r="E2" s="641" t="str">
        <f>IF(入力フォーム!$E$6="","",入力フォーム!$E$6)</f>
        <v/>
      </c>
      <c r="F2" s="641">
        <f>入力フォーム!$E$8</f>
        <v>0</v>
      </c>
      <c r="G2" s="641">
        <f>入力フォーム!$E$11</f>
        <v>0</v>
      </c>
      <c r="H2" s="641">
        <f>入力フォーム!$E$12</f>
        <v>0</v>
      </c>
      <c r="I2" s="643">
        <f>入力フォーム!$E$13</f>
        <v>0</v>
      </c>
      <c r="J2" s="641">
        <f>入力フォーム!E15</f>
        <v>0</v>
      </c>
      <c r="K2" s="641">
        <f>入力フォーム!$E$16</f>
        <v>0</v>
      </c>
      <c r="L2" s="643">
        <f>入力フォーム!$E$17</f>
        <v>0</v>
      </c>
      <c r="M2" s="641">
        <f>入力フォーム!$E$20</f>
        <v>0</v>
      </c>
      <c r="N2" s="641"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641" t="e">
        <f>RIGHT(入力フォーム!$E$21,LEN(入力フォーム!$E$21)-LEN($N$2))</f>
        <v>#VALUE!</v>
      </c>
      <c r="P2" s="641" t="e">
        <f>IF(入力フォーム!$E$22="",RIGHT(入力フォーム!$E$21,LEN(入力フォーム!$E$21)-LEN($N$2)),RIGHT(入力フォーム!$E$22,LEN(入力フォーム!$E$22)-LEN($N$2)))</f>
        <v>#VALUE!</v>
      </c>
      <c r="Q2" s="641" t="e">
        <f>RIGHT(MID(入力フォーム!$E$26,FIND("mpx",入力フォーム!$E$26),15),11)</f>
        <v>#VALUE!</v>
      </c>
      <c r="R2" s="641" t="e">
        <f>RIGHT(MID(入力フォーム!$E$26,FIND("mpy",入力フォーム!$E$26),15),11)</f>
        <v>#VALUE!</v>
      </c>
      <c r="S2" s="641"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641" t="str">
        <f>IF(入力フォーム!$A$33=TRUE,入力フォーム!E31,"")</f>
        <v/>
      </c>
      <c r="U2" s="641" t="str">
        <f>IF(入力フォーム!$A$33=TRUE,入力フォーム!E32,"")</f>
        <v/>
      </c>
      <c r="V2" s="641" t="str">
        <f>IF(入力フォーム!$A$33=TRUE,入力フォーム!E33,"")</f>
        <v/>
      </c>
      <c r="W2" s="641" t="str">
        <f>IF(入力フォーム!$A$33=TRUE,入力フォーム!E34,"")</f>
        <v/>
      </c>
      <c r="X2" s="641">
        <f>IF(入力フォーム!$A$33=TRUE,入力フォーム!E35,0)</f>
        <v>0</v>
      </c>
      <c r="Y2" s="641" t="str">
        <f>IF(入力フォーム!$A$38=TRUE,入力フォーム!$E38,"")</f>
        <v/>
      </c>
      <c r="Z2" s="641" t="str">
        <f>IF(入力フォーム!$A$38=TRUE,入力フォーム!$E39,"")</f>
        <v/>
      </c>
      <c r="AA2" s="641" t="str">
        <f>IF(入力フォーム!$A$38=TRUE,入力フォーム!$E40,"")</f>
        <v/>
      </c>
      <c r="AB2" s="641">
        <f>IF(入力フォーム!$A$38=TRUE,入力フォーム!$E41,0)</f>
        <v>0</v>
      </c>
      <c r="AC2" s="641" t="str">
        <f>IF(入力フォーム!$A$45=TRUE,入力フォーム!$E44,"")</f>
        <v/>
      </c>
      <c r="AD2" s="641" t="str">
        <f>IF(入力フォーム!$A$45=TRUE,入力フォーム!$E45,"")</f>
        <v/>
      </c>
      <c r="AE2" s="641" t="str">
        <f>IF(入力フォーム!$A$45=TRUE,入力フォーム!$E46,"")</f>
        <v/>
      </c>
      <c r="AF2" s="641" t="str">
        <f>IF(入力フォーム!$A$45=TRUE,入力フォーム!$E47,"")</f>
        <v/>
      </c>
      <c r="AG2" s="641" t="str">
        <f>IF(入力フォーム!$A$45=TRUE,入力フォーム!$E48,"")</f>
        <v/>
      </c>
      <c r="AH2" s="641" t="str">
        <f>IF(入力フォーム!$A$50=TRUE,入力フォーム!$E50,"")</f>
        <v/>
      </c>
      <c r="AI2" s="641" t="str">
        <f>IF(入力フォーム!$A$50=TRUE,入力フォーム!$E51,"")</f>
        <v/>
      </c>
      <c r="AJ2" s="641">
        <f>入力フォーム!$E$52</f>
        <v>0</v>
      </c>
      <c r="AK2" s="641" t="str">
        <f>IF($AJ$2=リスト等!$AA$3,IF(入力フォーム!$E55&lt;&gt;"","法人","個人"),IF(入力フォーム!$E6&lt;&gt;"","法人","個人"))</f>
        <v>個人</v>
      </c>
      <c r="AL2" s="641">
        <f>IF(入力フォーム!$E$55="",IF(入力フォーム!$E$52=リスト等!$AA$4,入力フォーム!$E$6,入力フォーム!$E$55),入力フォーム!$E$55)</f>
        <v>0</v>
      </c>
      <c r="AM2" s="641">
        <f>IF(入力フォーム!$E$57="",IF(入力フォーム!$E$52=リスト等!$AA$4,入力フォーム!$E$8,入力フォーム!$E$57),入力フォーム!$E$57)</f>
        <v>0</v>
      </c>
      <c r="AN2" s="641">
        <f>IF(入力フォーム!$E$60="",IF(入力フォーム!$E$52=リスト等!$AA$4,入力フォーム!$E$11,入力フォーム!$E$60),入力フォーム!$E$60)</f>
        <v>0</v>
      </c>
      <c r="AO2" s="641">
        <f>IF(入力フォーム!$E$61="",IF(入力フォーム!$E$52=リスト等!$AA$4,入力フォーム!$E$12,入力フォーム!$E$61),入力フォーム!$E$61)</f>
        <v>0</v>
      </c>
      <c r="AP2" s="641">
        <f>IF(入力フォーム!$E$62="",IF(入力フォーム!$E$52=リスト等!$AA$4,入力フォーム!$E$13,入力フォーム!$E$62),入力フォーム!$E$62)</f>
        <v>0</v>
      </c>
      <c r="AQ2" s="641" t="str">
        <f>IF(AND($AJ$2=リスト等!$AA$3,入力フォーム!$A$65=TRUE),入力フォーム!$E65,"")</f>
        <v/>
      </c>
      <c r="AR2" s="641" t="str">
        <f>IF(AND($AJ$2=リスト等!$AA$3,入力フォーム!$A$65=TRUE),入力フォーム!$E66,"")</f>
        <v/>
      </c>
      <c r="AS2" s="641" t="str">
        <f>IF(AND($AJ$2=リスト等!$AA$3,入力フォーム!$A$65=TRUE),入力フォーム!$E67,"")</f>
        <v/>
      </c>
      <c r="AT2" s="641" t="str">
        <f>IF(AND($AJ$2=リスト等!$AA$3,入力フォーム!$A$65=TRUE),入力フォーム!$E68,"")</f>
        <v/>
      </c>
      <c r="AU2" s="641" t="str">
        <f>IF(AND($AJ$2=リスト等!$AA$3,入力フォーム!$A$65=TRUE),入力フォーム!$E69,"")</f>
        <v/>
      </c>
      <c r="AV2" s="641" t="str">
        <f>IF(AND($AJ$2=リスト等!$AA$3,入力フォーム!$A$65=TRUE),入力フォーム!$E70,"")</f>
        <v/>
      </c>
      <c r="AW2" s="641" t="str">
        <f>IF(AND($AJ$2=リスト等!$AA$3,入力フォーム!$A$65=TRUE),入力フォーム!$E73,"")</f>
        <v/>
      </c>
      <c r="AX2" s="641" t="str">
        <f>IF(AND($AJ$2=リスト等!$AA$3,入力フォーム!$A$72=TRUE),入力フォーム!$E74,"")</f>
        <v/>
      </c>
      <c r="AY2" s="641" t="str">
        <f>IF(AND($AJ$2=リスト等!$AA$3,入力フォーム!$A$72=TRUE),入力フォーム!$E75,"")</f>
        <v/>
      </c>
      <c r="AZ2" s="167" t="str">
        <f>IF(AJ2=リスト等!$AA$3,入力フォーム!E76,"")</f>
        <v/>
      </c>
      <c r="BA2" s="167">
        <f>入力フォーム!E79</f>
        <v>0</v>
      </c>
      <c r="BB2" s="167">
        <f>入力フォーム!E80</f>
        <v>0</v>
      </c>
      <c r="BC2" s="636">
        <f>IF(別表１!$AO$1=リスト等!$AD$4,IF(別表１!$S$63="","なし",別表１!$S$63),0)</f>
        <v>0</v>
      </c>
      <c r="BD2" s="636">
        <f>IF(別表１!$AO$1=リスト等!$AD$4,IF(別表１!$S$65="","なし",別表１!$S$65),0)</f>
        <v>0</v>
      </c>
      <c r="BE2" s="636">
        <f>IF(別表１!$AO$1=リスト等!$AD$4,IF(別表１!$S$67="","なし",別表１!$S$67),0)</f>
        <v>0</v>
      </c>
      <c r="BF2" s="636">
        <f>IF(OR(入力フォーム!$A$38=TRUE,入力フォーム!$A$45=TRUE),IF(別表２!$S$63="","なし",別表２!$S$63),0)</f>
        <v>0</v>
      </c>
      <c r="BG2" s="636">
        <f>IF(OR(入力フォーム!$A$38=TRUE,入力フォーム!$A$45=TRUE),IF(別表２!$S$65="","なし",別表２!$S$65),0)</f>
        <v>0</v>
      </c>
      <c r="BH2" s="636">
        <f>IF(OR(入力フォーム!$A$38=TRUE,入力フォーム!$A$45=TRUE),IF(別表２!$S$67="","なし",別表２!$S$67),0)</f>
        <v>0</v>
      </c>
      <c r="BI2" s="636">
        <f>IF(別表３!$AO$1=リスト等!$AD$4,IF(別表３!$S$63="","なし",別表３!$S$63),0)</f>
        <v>0</v>
      </c>
      <c r="BJ2" s="636">
        <f>IF(別表３!$AO$1=リスト等!$AD$4,IF(別表３!$S$65="","なし",別表３!$S$65),0)</f>
        <v>0</v>
      </c>
      <c r="BK2" s="636">
        <f>IF(別表３!$AO$1=リスト等!$AD$4,IF(別表３!$S$67="","なし",別表３!$S$67),0)</f>
        <v>0</v>
      </c>
      <c r="BL2" s="636">
        <f>BC2+BF2+BI2</f>
        <v>0</v>
      </c>
      <c r="BM2" s="636">
        <f>BD2+BG2+BJ2</f>
        <v>0</v>
      </c>
      <c r="BN2" s="636">
        <f>BE2+BH2+BK2</f>
        <v>0</v>
      </c>
      <c r="BO2" s="636" t="b">
        <f>IF(別表１!$AO$1=リスト等!$AD$4,別表１!$AH$30)</f>
        <v>0</v>
      </c>
      <c r="BP2" s="636" t="b">
        <f>IF(別表１!$AO$1=リスト等!$AD$4,別表１!$AI$30)</f>
        <v>0</v>
      </c>
      <c r="BQ2" s="636" t="b">
        <f>IF(別表１!$AO$1=リスト等!$AD$4,別表１!$AJ$30)</f>
        <v>0</v>
      </c>
      <c r="BR2" s="636" t="str">
        <f>IF(AND(別表１!$AO$1=リスト等!$AD$4,別表１!$AI$30=TRUE),別表１!$S$31,"")</f>
        <v/>
      </c>
      <c r="BS2" s="636" t="b">
        <f>IF(別表１!$AO$1=リスト等!$AD$4,別表１!$AH$31)</f>
        <v>0</v>
      </c>
      <c r="BT2" s="636" t="b">
        <f>IF(別表１!$AO$1=リスト等!$AD$4,別表１!$AH$32)</f>
        <v>0</v>
      </c>
      <c r="BU2" s="636" t="b">
        <f>IF(別表１!$AO$1=リスト等!$AD$4,別表１!$AI$32)</f>
        <v>0</v>
      </c>
      <c r="BV2" s="636" t="b">
        <f>IF(別表１!$AO$1=リスト等!$AD$4,別表１!$AJ$32)</f>
        <v>0</v>
      </c>
      <c r="BW2" s="636" t="b">
        <f>IF(別表２!$AO$1=リスト等!$AD$4,別表２!$AH$30)</f>
        <v>0</v>
      </c>
      <c r="BX2" s="636" t="b">
        <f>IF(別表２!$AO$1=リスト等!$AD$4,別表２!$AI$30)</f>
        <v>0</v>
      </c>
      <c r="BY2" s="636" t="b">
        <f>IF(別表２!$AO$1=リスト等!$AD$4,別表２!$AJ$30)</f>
        <v>0</v>
      </c>
      <c r="BZ2" s="636" t="str">
        <f>IF(AND(別表２!$AO$1=リスト等!$AD$4,別表２!$AI$30=TRUE),別表２!$S$31,"")</f>
        <v/>
      </c>
      <c r="CA2" s="636" t="b">
        <f>IF(別表２!$AO$1=リスト等!$AD$4,別表２!$AH$31)</f>
        <v>0</v>
      </c>
      <c r="CB2" s="636" t="b">
        <f>IF(別表２!$AO$1=リスト等!$AD$4,別表２!$AH$32)</f>
        <v>0</v>
      </c>
      <c r="CC2" s="636" t="b">
        <f>IF(別表２!$AO$1=リスト等!$AD$4,別表２!$AI$32)</f>
        <v>0</v>
      </c>
      <c r="CD2" s="636" t="b">
        <f>IF(別表２!$AO$1=リスト等!$AD$4,別表２!$AJ$32)</f>
        <v>0</v>
      </c>
      <c r="CE2" s="636" t="b">
        <f>IF(別表３!$AO$1=リスト等!$AD$4,別表３!$AH$30)</f>
        <v>0</v>
      </c>
      <c r="CF2" s="636" t="b">
        <f>IF(別表３!$AO$1=リスト等!$AD$4,別表３!$AI$30)</f>
        <v>0</v>
      </c>
      <c r="CG2" s="636" t="b">
        <f>IF(別表３!$AO$1=リスト等!$AD$4,別表３!$AJ$30)</f>
        <v>0</v>
      </c>
      <c r="CH2" s="636" t="str">
        <f>IF(AND(別表３!$AO$1=リスト等!$AD$4,別表３!$AI$30=TRUE),別表３!$S$31,"")</f>
        <v/>
      </c>
      <c r="CI2" s="636" t="b">
        <f>IF(別表３!$AO$1=リスト等!$AD$4,別表３!$AH$31)</f>
        <v>0</v>
      </c>
      <c r="CJ2" s="636" t="b">
        <f>IF(別表３!$AO$1=リスト等!$AD$4,別表３!$AH$32)</f>
        <v>0</v>
      </c>
      <c r="CK2" s="636" t="b">
        <f>IF(別表３!$AO$1=リスト等!$AD$4,別表３!$AI$32)</f>
        <v>0</v>
      </c>
      <c r="CL2" s="636" t="b">
        <f>IF(別表３!$AO$1=リスト等!$AD$4,別表３!$AJ$32)</f>
        <v>0</v>
      </c>
      <c r="CM2" s="636" t="str">
        <f>IF(COUNTIFS($BO$1:$CL$1,"*"&amp;CM1,$BO$2:$CL$2,TRUE)&gt;0,"飛散性","")</f>
        <v/>
      </c>
      <c r="CN2" s="636" t="str">
        <f>IF(COUNTIFS($BO$1:$CL$1,"*"&amp;CN1,$BO$2:$CL$2,TRUE)&gt;0,"非飛散性","")</f>
        <v/>
      </c>
      <c r="CO2" s="636" t="str">
        <f>IF(COUNTIFS($BO$1:$CL$1,"*"&amp;CO1,$BO$2:$CL$2,TRUE)&gt;0,"その他","")</f>
        <v/>
      </c>
      <c r="CP2" s="636">
        <f>SUMIF($BO$1:$CL$1,"*面積",BO2:CL2)</f>
        <v>0</v>
      </c>
      <c r="CQ2" s="636" t="str">
        <f>IF(COUNTIFS($BO$1:$CL$1,"*"&amp;CQ1,$BO$2:$CL$2,TRUE)&gt;0,"報告済","報告予定")</f>
        <v>報告予定</v>
      </c>
      <c r="CR2" s="636" t="str">
        <f>IF(COUNTIFS($BO$1:$CL$1,"*"&amp;CR1,$BO$2:$CL$2,TRUE)&gt;0,"届出済","")</f>
        <v/>
      </c>
      <c r="CS2" s="636" t="str">
        <f>IF($CR$2="",IF(COUNTIFS($BO$1:$CL$1,"*"&amp;CS1,$BO$2:$CL$2,TRUE)&gt;0,"届出予定",""),"")</f>
        <v/>
      </c>
      <c r="CT2" s="636" t="str">
        <f>IF(AND($CR$2="",$CS$2=""),"届出対象外","")</f>
        <v>届出対象外</v>
      </c>
      <c r="CU2" s="636" t="str">
        <f>IF(OR(別表１!$AH$35=TRUE,別表２!$AH$35=TRUE),"有","")</f>
        <v/>
      </c>
    </row>
    <row r="3" spans="1:99">
      <c r="A3" s="640"/>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t="str">
        <f>SUBSTITUTE(様式第一号!$O$9,"　","")</f>
        <v>-</v>
      </c>
      <c r="AO3" s="640"/>
      <c r="AP3" s="640" t="str">
        <f>SUBSTITUTE(様式第一号!$X$9,"　","")</f>
        <v xml:space="preserve"> - -</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0"/>
      <c r="CC3" s="640"/>
      <c r="CD3" s="640"/>
      <c r="CE3" s="640"/>
      <c r="CF3" s="640"/>
      <c r="CG3" s="640"/>
      <c r="CH3" s="640"/>
      <c r="CI3" s="640"/>
      <c r="CJ3" s="640"/>
      <c r="CK3" s="640"/>
      <c r="CL3" s="640"/>
      <c r="CM3" s="640"/>
      <c r="CN3" s="640"/>
      <c r="CO3" s="640"/>
      <c r="CP3" s="640"/>
      <c r="CQ3" s="640"/>
      <c r="CR3" s="640"/>
      <c r="CS3" s="640"/>
      <c r="CT3" s="640"/>
    </row>
    <row r="4" spans="1:99" s="145" customFormat="1">
      <c r="C4" s="145" t="s">
        <v>772</v>
      </c>
      <c r="D4" s="145" t="s">
        <v>773</v>
      </c>
      <c r="E4" s="145" t="s">
        <v>898</v>
      </c>
      <c r="F4" s="145" t="s">
        <v>900</v>
      </c>
      <c r="G4" s="145" t="s">
        <v>774</v>
      </c>
      <c r="H4" s="145" t="s">
        <v>775</v>
      </c>
      <c r="I4" s="145" t="s">
        <v>776</v>
      </c>
      <c r="J4" s="145" t="s">
        <v>777</v>
      </c>
      <c r="K4" s="145" t="s">
        <v>778</v>
      </c>
      <c r="L4" s="145" t="s">
        <v>779</v>
      </c>
      <c r="M4" s="145" t="s">
        <v>780</v>
      </c>
      <c r="N4" s="145" t="s">
        <v>781</v>
      </c>
      <c r="O4" s="145" t="s">
        <v>782</v>
      </c>
      <c r="P4" s="145" t="s">
        <v>783</v>
      </c>
      <c r="Q4" s="145" t="s">
        <v>784</v>
      </c>
      <c r="R4" s="145" t="s">
        <v>785</v>
      </c>
      <c r="S4" s="145" t="s">
        <v>795</v>
      </c>
      <c r="T4" s="145" t="s">
        <v>796</v>
      </c>
      <c r="U4" s="145" t="s">
        <v>797</v>
      </c>
      <c r="V4" s="145" t="s">
        <v>798</v>
      </c>
      <c r="W4" s="145" t="s">
        <v>799</v>
      </c>
      <c r="X4" s="145" t="s">
        <v>800</v>
      </c>
      <c r="Y4" s="145" t="s">
        <v>801</v>
      </c>
      <c r="Z4" s="145" t="s">
        <v>804</v>
      </c>
      <c r="AA4" s="145" t="s">
        <v>805</v>
      </c>
      <c r="AB4" s="145" t="s">
        <v>806</v>
      </c>
      <c r="AC4" s="145" t="s">
        <v>813</v>
      </c>
      <c r="AD4" s="145" t="s">
        <v>807</v>
      </c>
      <c r="AE4" s="145" t="s">
        <v>808</v>
      </c>
      <c r="AF4" s="145" t="s">
        <v>809</v>
      </c>
      <c r="AG4" s="145" t="s">
        <v>810</v>
      </c>
      <c r="AH4" s="145" t="s">
        <v>811</v>
      </c>
      <c r="AI4" s="145" t="s">
        <v>812</v>
      </c>
      <c r="AJ4" s="145" t="s">
        <v>792</v>
      </c>
      <c r="AK4" s="145" t="s">
        <v>773</v>
      </c>
      <c r="AL4" s="145" t="s">
        <v>923</v>
      </c>
      <c r="AM4" s="145" t="s">
        <v>900</v>
      </c>
      <c r="AN4" s="145" t="s">
        <v>774</v>
      </c>
      <c r="AO4" s="145" t="s">
        <v>775</v>
      </c>
      <c r="AP4" s="145" t="s">
        <v>776</v>
      </c>
      <c r="AQ4" s="145" t="s">
        <v>794</v>
      </c>
      <c r="AR4" s="145" t="s">
        <v>797</v>
      </c>
      <c r="AS4" s="145" t="s">
        <v>798</v>
      </c>
      <c r="AT4" s="145" t="s">
        <v>799</v>
      </c>
      <c r="AU4" s="145" t="s">
        <v>800</v>
      </c>
      <c r="AV4" s="145" t="s">
        <v>814</v>
      </c>
      <c r="AW4" s="145" t="s">
        <v>801</v>
      </c>
      <c r="AX4" s="145" t="s">
        <v>802</v>
      </c>
      <c r="AY4" s="145" t="s">
        <v>803</v>
      </c>
    </row>
    <row r="5" spans="1:99">
      <c r="E5" s="146"/>
      <c r="AK5" s="146"/>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heetViews>
  <sheetFormatPr defaultRowHeight="13.5"/>
  <cols>
    <col min="1" max="1" width="1.625" customWidth="1"/>
    <col min="2" max="15" width="9.875" customWidth="1"/>
    <col min="16" max="16" width="1.625" customWidth="1"/>
    <col min="17" max="17" width="20.625" customWidth="1"/>
  </cols>
  <sheetData>
    <row r="1" spans="2:17" ht="14.25" thickBot="1">
      <c r="Q1" s="563"/>
    </row>
    <row r="2" spans="2:17">
      <c r="B2" s="144" t="s">
        <v>832</v>
      </c>
      <c r="I2" s="144" t="s">
        <v>831</v>
      </c>
      <c r="Q2" s="676" t="s">
        <v>642</v>
      </c>
    </row>
    <row r="3" spans="2:17">
      <c r="Q3" s="677"/>
    </row>
    <row r="4" spans="2:17" ht="14.25" thickBot="1">
      <c r="Q4" s="678"/>
    </row>
    <row r="9" spans="2:17" ht="13.5" customHeight="1"/>
    <row r="25" spans="2:2">
      <c r="B25" s="144"/>
    </row>
  </sheetData>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workbookViewId="0"/>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59" hidden="1" customWidth="1"/>
    <col min="10" max="10" width="40.625" style="43" customWidth="1"/>
    <col min="11" max="11" width="10.625" style="43" hidden="1" customWidth="1"/>
    <col min="12" max="12" width="9" style="43" hidden="1" customWidth="1"/>
    <col min="13" max="16384" width="9" style="43"/>
  </cols>
  <sheetData>
    <row r="1" spans="1:11" ht="15" customHeight="1">
      <c r="A1" s="56" t="s">
        <v>28</v>
      </c>
      <c r="B1" s="57"/>
      <c r="C1" s="57"/>
      <c r="D1" s="57"/>
      <c r="E1" s="57"/>
      <c r="F1" s="57"/>
      <c r="G1" s="58" t="s">
        <v>889</v>
      </c>
      <c r="J1" s="716"/>
    </row>
    <row r="2" spans="1:11" ht="15" customHeight="1">
      <c r="A2" s="57" t="s">
        <v>873</v>
      </c>
      <c r="B2" s="57"/>
      <c r="C2" s="59"/>
      <c r="D2" s="59"/>
      <c r="E2" s="57"/>
      <c r="F2" s="57"/>
      <c r="G2" s="58" t="str">
        <f ca="1">"CODENo."&amp;TEXT(LEFT($I$104,4)*RIGHT($I$104,4),"00000000")</f>
        <v>CODENo.01434675</v>
      </c>
      <c r="J2" s="716"/>
      <c r="K2" s="44"/>
    </row>
    <row r="3" spans="1:11" ht="15" customHeight="1">
      <c r="A3" s="57"/>
      <c r="B3" s="60">
        <v>1</v>
      </c>
      <c r="C3" s="61" t="s">
        <v>641</v>
      </c>
      <c r="D3" s="62"/>
      <c r="E3" s="717">
        <f ca="1">TODAY()</f>
        <v>45929</v>
      </c>
      <c r="F3" s="718"/>
      <c r="G3" s="719"/>
      <c r="H3" s="131" t="str">
        <f ca="1">IF($E3="","←未入力",IF(E3&lt;TODAY(),"日付を本日以降としてください",""))</f>
        <v/>
      </c>
      <c r="I3" s="561">
        <f ca="1">IFERROR(E3,0.01)</f>
        <v>45929</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c r="A6" s="57"/>
      <c r="B6" s="60">
        <v>1</v>
      </c>
      <c r="C6" s="61" t="s">
        <v>639</v>
      </c>
      <c r="D6" s="62"/>
      <c r="E6" s="695" t="s">
        <v>761</v>
      </c>
      <c r="F6" s="698"/>
      <c r="G6" s="699"/>
      <c r="H6" s="134"/>
      <c r="I6" s="561">
        <f>IFERROR(CODE(MID(E6,ROUND(LEN(E6)/2,0),1)),0.01)</f>
        <v>15442</v>
      </c>
      <c r="K6" s="46"/>
    </row>
    <row r="7" spans="1:11" ht="15" customHeight="1">
      <c r="A7" s="57"/>
      <c r="B7" s="60">
        <v>2</v>
      </c>
      <c r="C7" s="61" t="s">
        <v>640</v>
      </c>
      <c r="D7" s="62"/>
      <c r="E7" s="695" t="str">
        <f>ASC(PHONETIC(E6))</f>
        <v>ｶﾌﾞｼｷｶﾞｲｼｬ○○ｺｳｷﾞｮｳ</v>
      </c>
      <c r="F7" s="698"/>
      <c r="G7" s="699"/>
      <c r="H7" s="134"/>
      <c r="I7" s="561">
        <f t="shared" ref="I7:I9" si="0">IFERROR(CODE(MID(E7,ROUND(LEN(E7)/2,0),1)),0.01)</f>
        <v>188</v>
      </c>
      <c r="K7" s="130"/>
    </row>
    <row r="8" spans="1:11" ht="15" customHeight="1">
      <c r="A8" s="57"/>
      <c r="B8" s="60">
        <v>3</v>
      </c>
      <c r="C8" s="61" t="str">
        <f>IF($E$6&lt;&gt;"","代表者の肩書及び氏名","氏名")</f>
        <v>代表者の肩書及び氏名</v>
      </c>
      <c r="D8" s="62"/>
      <c r="E8" s="695" t="s">
        <v>762</v>
      </c>
      <c r="F8" s="698"/>
      <c r="G8" s="699"/>
      <c r="H8" s="131" t="str">
        <f t="shared" ref="H8:H26" si="1">IF($E8="","←未入力","")</f>
        <v/>
      </c>
      <c r="I8" s="561">
        <f t="shared" si="0"/>
        <v>8481</v>
      </c>
      <c r="K8" s="49"/>
    </row>
    <row r="9" spans="1:11" ht="15" customHeight="1">
      <c r="A9" s="64"/>
      <c r="B9" s="60">
        <v>4</v>
      </c>
      <c r="C9" s="61" t="str">
        <f>IF($E$6&lt;&gt;"","代表者の肩書及び氏名のﾌﾘｶﾞﾅ","氏名のﾌﾘｶﾞﾅ")</f>
        <v>代表者の肩書及び氏名のﾌﾘｶﾞﾅ</v>
      </c>
      <c r="D9" s="62"/>
      <c r="E9" s="695" t="str">
        <f>ASC(PHONETIC(E8))</f>
        <v>ﾀﾞｲﾋｮｳﾄﾘｼﾏﾘﾔｸ ○○ ○○</v>
      </c>
      <c r="F9" s="698"/>
      <c r="G9" s="699"/>
      <c r="H9" s="135" t="str">
        <f t="shared" si="1"/>
        <v/>
      </c>
      <c r="I9" s="561">
        <f t="shared" si="0"/>
        <v>207</v>
      </c>
    </row>
    <row r="10" spans="1:11" ht="15" customHeight="1">
      <c r="A10" s="64"/>
      <c r="B10" s="66">
        <v>5</v>
      </c>
      <c r="C10" s="67" t="s">
        <v>230</v>
      </c>
      <c r="D10" s="67"/>
      <c r="E10" s="127"/>
      <c r="F10" s="127"/>
      <c r="G10" s="128"/>
      <c r="H10" s="133"/>
      <c r="I10" s="561"/>
    </row>
    <row r="11" spans="1:11" ht="15" customHeight="1">
      <c r="A11" s="64"/>
      <c r="B11" s="69"/>
      <c r="C11" s="70" t="s">
        <v>29</v>
      </c>
      <c r="D11" s="71"/>
      <c r="E11" s="727" t="s">
        <v>763</v>
      </c>
      <c r="F11" s="728"/>
      <c r="G11" s="729"/>
      <c r="H11" s="135" t="str">
        <f t="shared" si="1"/>
        <v/>
      </c>
      <c r="I11" s="562">
        <f>IFERROR(VALUE(RIGHT(E11,6)),0.01)</f>
        <v>308201</v>
      </c>
    </row>
    <row r="12" spans="1:11" ht="15" customHeight="1">
      <c r="A12" s="64"/>
      <c r="B12" s="69"/>
      <c r="C12" s="70" t="s">
        <v>22</v>
      </c>
      <c r="D12" s="72"/>
      <c r="E12" s="695" t="s">
        <v>764</v>
      </c>
      <c r="F12" s="698"/>
      <c r="G12" s="699"/>
      <c r="H12" s="135" t="str">
        <f t="shared" si="1"/>
        <v/>
      </c>
      <c r="I12" s="561">
        <f>IFERROR(CODE(MID(E12,ROUND(LEN(E12)/2,0),1)),0.01)</f>
        <v>18231</v>
      </c>
    </row>
    <row r="13" spans="1:11" ht="15" customHeight="1">
      <c r="A13" s="64"/>
      <c r="B13" s="73"/>
      <c r="C13" s="70" t="s">
        <v>30</v>
      </c>
      <c r="D13" s="71"/>
      <c r="E13" s="710" t="s">
        <v>975</v>
      </c>
      <c r="F13" s="711"/>
      <c r="G13" s="712"/>
      <c r="H13" s="135" t="str">
        <f>IF($E13="","←未入力",IF(LEN(E13)=IF(IFERROR(MATCH(LEFT(E13,3),リスト等!$A$3:$A$6,0),0)&gt;0,11,10),"","※電話番号を見直してください。"))</f>
        <v/>
      </c>
      <c r="I13" s="562">
        <f t="shared" ref="I13" si="2">IFERROR(VALUE(RIGHT(E13,6)),0.01)</f>
        <v>0.01</v>
      </c>
    </row>
    <row r="14" spans="1:11" ht="15" customHeight="1">
      <c r="A14" s="64"/>
      <c r="B14" s="66">
        <v>6</v>
      </c>
      <c r="C14" s="67" t="s">
        <v>238</v>
      </c>
      <c r="D14" s="74"/>
      <c r="E14" s="127"/>
      <c r="F14" s="127"/>
      <c r="G14" s="129"/>
      <c r="H14" s="136"/>
      <c r="I14" s="561"/>
      <c r="J14" s="691"/>
      <c r="K14" s="609"/>
    </row>
    <row r="15" spans="1:11" ht="15" customHeight="1">
      <c r="A15" s="64"/>
      <c r="B15" s="602"/>
      <c r="C15" s="70" t="s">
        <v>29</v>
      </c>
      <c r="D15" s="71"/>
      <c r="E15" s="692" t="s">
        <v>765</v>
      </c>
      <c r="F15" s="693"/>
      <c r="G15" s="694"/>
      <c r="H15" s="135" t="str">
        <f>IF($A$16=FALSE,"",IF($E15="","←未入力",""))</f>
        <v/>
      </c>
      <c r="I15" s="562">
        <f>IFERROR(IF($A$16=FALSE,0.01,VALUE(RIGHT(E15,6))),0.01)</f>
        <v>590034</v>
      </c>
      <c r="J15" s="691"/>
      <c r="K15" s="609"/>
    </row>
    <row r="16" spans="1:11" ht="15" customHeight="1">
      <c r="A16" s="615" t="b">
        <v>1</v>
      </c>
      <c r="B16" s="69"/>
      <c r="C16" s="70" t="s">
        <v>22</v>
      </c>
      <c r="D16" s="72"/>
      <c r="E16" s="695" t="s">
        <v>978</v>
      </c>
      <c r="F16" s="696"/>
      <c r="G16" s="697"/>
      <c r="H16" s="135" t="str">
        <f>IF($A$16=FALSE,"",IF($E16="","←未入力",""))</f>
        <v/>
      </c>
      <c r="I16" s="561">
        <f>IFERROR(IF($A$16=FALSE,0.01,CODE(MID(E16,ROUND(LEN(E16)/2,0),1))),0.01)</f>
        <v>18030</v>
      </c>
    </row>
    <row r="17" spans="1:11" ht="15" customHeight="1">
      <c r="A17" s="64"/>
      <c r="B17" s="73"/>
      <c r="C17" s="70" t="s">
        <v>30</v>
      </c>
      <c r="D17" s="71"/>
      <c r="E17" s="710" t="s">
        <v>982</v>
      </c>
      <c r="F17" s="711"/>
      <c r="G17" s="712"/>
      <c r="H17" s="135" t="str">
        <f>IF($A$16=FALSE,"",IF($E17="","←未入力",""))</f>
        <v/>
      </c>
      <c r="I17" s="562">
        <f>IFERROR(IF($A$16=FALSE,0.01,VALUE(RIGHT(E17,6))),0.01)</f>
        <v>0.01</v>
      </c>
    </row>
    <row r="18" spans="1:11" s="51" customFormat="1" ht="15" customHeight="1">
      <c r="A18" s="76"/>
      <c r="B18" s="76"/>
      <c r="C18" s="76"/>
      <c r="D18" s="76"/>
      <c r="E18" s="77"/>
      <c r="F18" s="78"/>
      <c r="G18" s="79"/>
      <c r="H18" s="137"/>
      <c r="I18" s="561"/>
      <c r="J18" s="52"/>
      <c r="K18" s="52"/>
    </row>
    <row r="19" spans="1:11" ht="15" customHeight="1">
      <c r="A19" s="64" t="s">
        <v>44</v>
      </c>
      <c r="B19" s="57"/>
      <c r="C19" s="57"/>
      <c r="D19" s="57"/>
      <c r="E19" s="57"/>
      <c r="F19" s="57"/>
      <c r="G19" s="64"/>
      <c r="H19" s="138"/>
      <c r="I19" s="561"/>
      <c r="J19" s="53"/>
      <c r="K19" s="53"/>
    </row>
    <row r="20" spans="1:11" ht="15" customHeight="1">
      <c r="A20" s="64"/>
      <c r="B20" s="60">
        <v>1</v>
      </c>
      <c r="C20" s="61" t="s">
        <v>31</v>
      </c>
      <c r="D20" s="61"/>
      <c r="E20" s="695" t="s">
        <v>882</v>
      </c>
      <c r="F20" s="698"/>
      <c r="G20" s="699"/>
      <c r="H20" s="135" t="str">
        <f t="shared" si="1"/>
        <v/>
      </c>
      <c r="I20" s="561">
        <f>IFERROR(CODE(MID(E20,ROUND(LEN(E20)/2,0),1)),0.01)</f>
        <v>12914</v>
      </c>
      <c r="J20" s="44"/>
      <c r="K20" s="44"/>
    </row>
    <row r="21" spans="1:11" ht="15" customHeight="1">
      <c r="A21" s="64"/>
      <c r="B21" s="66">
        <v>2</v>
      </c>
      <c r="C21" s="68" t="s">
        <v>32</v>
      </c>
      <c r="D21" s="80" t="s">
        <v>646</v>
      </c>
      <c r="E21" s="695" t="s">
        <v>883</v>
      </c>
      <c r="F21" s="698"/>
      <c r="G21" s="699"/>
      <c r="H21" s="135" t="str">
        <f t="shared" si="1"/>
        <v/>
      </c>
      <c r="I21" s="561">
        <f t="shared" ref="I21:I22" si="3">IFERROR(CODE(MID(E21,ROUND(LEN(E21)/2,0),1)),0.01)</f>
        <v>49</v>
      </c>
      <c r="J21" s="44"/>
      <c r="K21" s="44"/>
    </row>
    <row r="22" spans="1:11" ht="15" customHeight="1" thickBot="1">
      <c r="A22" s="64"/>
      <c r="B22" s="81"/>
      <c r="C22" s="82"/>
      <c r="D22" s="80" t="s">
        <v>647</v>
      </c>
      <c r="E22" s="730" t="s">
        <v>884</v>
      </c>
      <c r="F22" s="731"/>
      <c r="G22" s="732"/>
      <c r="H22" s="135" t="str">
        <f>IF($E22="","←未入力","")</f>
        <v/>
      </c>
      <c r="I22" s="561">
        <f t="shared" si="3"/>
        <v>17274</v>
      </c>
      <c r="J22" s="44"/>
      <c r="K22" s="44"/>
    </row>
    <row r="23" spans="1:11" ht="15" customHeight="1">
      <c r="A23" s="64"/>
      <c r="B23" s="81"/>
      <c r="C23" s="57"/>
      <c r="D23" s="83"/>
      <c r="E23" s="733" t="str">
        <f>IF($E$22="","",HYPERLINK("https://www.mapnavi.city.osaka.lg.jp/osakacity/AddressSearch?mid=61&amp;ac=27100&amp;skw="&amp;"大阪市"&amp;$E$22&amp;"&amp;skwt=0","マ ッ プ ナ ビ  お お さ か
（２ 工事の場所） を 開く"))</f>
        <v>マ ッ プ ナ ビ  お お さ か
（２ 工事の場所） を 開く</v>
      </c>
      <c r="F23" s="734"/>
      <c r="G23" s="735"/>
      <c r="H23" s="139"/>
      <c r="I23" s="561"/>
      <c r="J23" s="44"/>
      <c r="K23" s="44"/>
    </row>
    <row r="24" spans="1:11" ht="15" customHeight="1">
      <c r="A24" s="64"/>
      <c r="B24" s="81"/>
      <c r="C24" s="83"/>
      <c r="D24" s="83"/>
      <c r="E24" s="736"/>
      <c r="F24" s="737"/>
      <c r="G24" s="738"/>
      <c r="H24" s="133"/>
      <c r="I24" s="561"/>
      <c r="J24" s="44"/>
      <c r="K24" s="44"/>
    </row>
    <row r="25" spans="1:11" ht="15" customHeight="1" thickBot="1">
      <c r="A25" s="64"/>
      <c r="B25" s="84"/>
      <c r="C25" s="85"/>
      <c r="D25" s="86"/>
      <c r="E25" s="739"/>
      <c r="F25" s="740"/>
      <c r="G25" s="741"/>
      <c r="H25" s="138"/>
      <c r="I25" s="561"/>
      <c r="J25" s="44"/>
      <c r="K25" s="44"/>
    </row>
    <row r="26" spans="1:11" ht="15" customHeight="1">
      <c r="A26" s="64"/>
      <c r="B26" s="66">
        <v>3</v>
      </c>
      <c r="C26" s="680" t="s">
        <v>648</v>
      </c>
      <c r="D26" s="681"/>
      <c r="E26" s="720" t="s">
        <v>885</v>
      </c>
      <c r="F26" s="721"/>
      <c r="G26" s="722"/>
      <c r="H26" s="700" t="str">
        <f t="shared" si="1"/>
        <v/>
      </c>
      <c r="I26" s="561">
        <f t="shared" ref="I26" si="4">IFERROR(CODE(MID(E26,ROUND(LEN(E26)/2,0),1)),0.01)</f>
        <v>109</v>
      </c>
      <c r="J26" s="703" t="s">
        <v>650</v>
      </c>
      <c r="K26" s="168"/>
    </row>
    <row r="27" spans="1:11" ht="15" customHeight="1">
      <c r="A27" s="64"/>
      <c r="B27" s="81"/>
      <c r="C27" s="683"/>
      <c r="D27" s="684"/>
      <c r="E27" s="723"/>
      <c r="F27" s="721"/>
      <c r="G27" s="722"/>
      <c r="H27" s="701"/>
      <c r="I27" s="561"/>
      <c r="J27" s="704"/>
      <c r="K27" s="169"/>
    </row>
    <row r="28" spans="1:11" ht="15" customHeight="1" thickBot="1">
      <c r="A28" s="64"/>
      <c r="B28" s="84"/>
      <c r="C28" s="686"/>
      <c r="D28" s="687"/>
      <c r="E28" s="724"/>
      <c r="F28" s="725"/>
      <c r="G28" s="726"/>
      <c r="H28" s="702"/>
      <c r="I28" s="561"/>
      <c r="J28" s="705"/>
      <c r="K28" s="169"/>
    </row>
    <row r="29" spans="1:11" ht="15" customHeight="1">
      <c r="A29" s="64"/>
      <c r="B29" s="66">
        <v>4</v>
      </c>
      <c r="C29" s="67" t="s">
        <v>33</v>
      </c>
      <c r="D29" s="67"/>
      <c r="E29" s="706" t="str">
        <f>IF(COUNTIF($A$29:$A$52,TRUE)=0,"※該当する工事の種類の□にチェックください。
（複数選択可）","")</f>
        <v/>
      </c>
      <c r="F29" s="706"/>
      <c r="G29" s="707"/>
      <c r="H29" s="688" t="str">
        <f>IF($E29&lt;&gt;"","←未選択","")</f>
        <v/>
      </c>
      <c r="I29" s="561"/>
      <c r="J29" s="44"/>
      <c r="K29" s="44"/>
    </row>
    <row r="30" spans="1:11" ht="15" customHeight="1">
      <c r="A30" s="64"/>
      <c r="B30" s="69" t="s">
        <v>755</v>
      </c>
      <c r="C30" s="64"/>
      <c r="D30" s="85"/>
      <c r="E30" s="708"/>
      <c r="F30" s="708"/>
      <c r="G30" s="709"/>
      <c r="H30" s="690" t="str">
        <f t="shared" ref="H30" si="5">IF($G30&lt;&gt;"","←未入力","")</f>
        <v/>
      </c>
      <c r="I30" s="561"/>
      <c r="J30" s="44"/>
      <c r="K30" s="44"/>
    </row>
    <row r="31" spans="1:11" ht="15" customHeight="1">
      <c r="A31" s="64"/>
      <c r="B31" s="162"/>
      <c r="C31" s="70" t="s">
        <v>23</v>
      </c>
      <c r="D31" s="71"/>
      <c r="E31" s="695" t="s">
        <v>886</v>
      </c>
      <c r="F31" s="698"/>
      <c r="G31" s="699"/>
      <c r="H31" s="135" t="str">
        <f>IF($A$33=FALSE,"",IF($E31="","←未入力",""))</f>
        <v/>
      </c>
      <c r="I31" s="561">
        <f>IFERROR(IF($A$33=FALSE,0.01,CODE(MID(E31,ROUND(LEN(E31)/2,0),1))),0.01)</f>
        <v>15675</v>
      </c>
    </row>
    <row r="32" spans="1:11" ht="15" customHeight="1">
      <c r="A32" s="64"/>
      <c r="B32" s="87"/>
      <c r="C32" s="70" t="s">
        <v>53</v>
      </c>
      <c r="D32" s="71"/>
      <c r="E32" s="713" t="s">
        <v>57</v>
      </c>
      <c r="F32" s="714"/>
      <c r="G32" s="715"/>
      <c r="H32" s="135"/>
      <c r="I32" s="561">
        <f>IFERROR(IF($A$33=FALSE,0.01,CODE(MID(E32,ROUND(LEN(E32)/2,0),1))),0.01)</f>
        <v>19546</v>
      </c>
    </row>
    <row r="33" spans="1:9" ht="15" customHeight="1">
      <c r="A33" s="616" t="b">
        <v>1</v>
      </c>
      <c r="B33" s="87"/>
      <c r="C33" s="88" t="s">
        <v>35</v>
      </c>
      <c r="D33" s="89" t="s">
        <v>36</v>
      </c>
      <c r="E33" s="617">
        <v>3</v>
      </c>
      <c r="F33" s="91" t="s">
        <v>39</v>
      </c>
      <c r="G33" s="92"/>
      <c r="H33" s="135" t="str">
        <f>IF($A$33=FALSE,"",IF($E33="","←未入力",""))</f>
        <v/>
      </c>
      <c r="I33" s="561">
        <f>IF($A$33=FALSE,0.01,E33)</f>
        <v>3</v>
      </c>
    </row>
    <row r="34" spans="1:9" ht="15" customHeight="1">
      <c r="A34" s="64"/>
      <c r="B34" s="87"/>
      <c r="C34" s="93"/>
      <c r="D34" s="89" t="s">
        <v>37</v>
      </c>
      <c r="E34" s="617">
        <v>0</v>
      </c>
      <c r="F34" s="91" t="s">
        <v>39</v>
      </c>
      <c r="G34" s="94"/>
      <c r="H34" s="135" t="str">
        <f>IF($A$33=FALSE,"",IF($E34="","←未入力",""))</f>
        <v/>
      </c>
      <c r="I34" s="561">
        <f>IF($A$33=FALSE,0.01,E34)</f>
        <v>0</v>
      </c>
    </row>
    <row r="35" spans="1:9" ht="15" customHeight="1">
      <c r="A35" s="64"/>
      <c r="B35" s="95"/>
      <c r="C35" s="89" t="s">
        <v>40</v>
      </c>
      <c r="D35" s="89"/>
      <c r="E35" s="618">
        <v>80</v>
      </c>
      <c r="F35" s="97" t="s">
        <v>760</v>
      </c>
      <c r="G35" s="98"/>
      <c r="H35" s="135" t="str">
        <f>IF($A$33=FALSE,"",IF($E35="","←未入力",""))</f>
        <v/>
      </c>
      <c r="I35" s="561">
        <f>IF($A$33=FALSE,0.01,E35)</f>
        <v>80</v>
      </c>
    </row>
    <row r="36" spans="1:9" ht="15" customHeight="1">
      <c r="A36" s="64"/>
      <c r="B36" s="99" t="s">
        <v>756</v>
      </c>
      <c r="C36" s="64"/>
      <c r="D36" s="85"/>
      <c r="E36" s="85"/>
      <c r="F36" s="85"/>
      <c r="G36" s="100"/>
      <c r="H36" s="139"/>
      <c r="I36" s="561"/>
    </row>
    <row r="37" spans="1:9" ht="15" customHeight="1">
      <c r="A37" s="64"/>
      <c r="B37" s="162"/>
      <c r="C37" s="70" t="s">
        <v>838</v>
      </c>
      <c r="D37" s="71"/>
      <c r="E37" s="695" t="s">
        <v>836</v>
      </c>
      <c r="F37" s="698"/>
      <c r="G37" s="699"/>
      <c r="H37" s="135" t="str">
        <f t="shared" ref="H37:H42" si="6">IF($A$39=FALSE,"",IF($E37="","←未入力",""))</f>
        <v/>
      </c>
      <c r="I37" s="561">
        <f>IFERROR(IF($A$39=FALSE,0.01,CODE(MID(E37,ROUND(LEN(E37)/2,0),1))),0.01)</f>
        <v>16183</v>
      </c>
    </row>
    <row r="38" spans="1:9" ht="15" customHeight="1">
      <c r="A38" s="64"/>
      <c r="B38" s="619"/>
      <c r="C38" s="70" t="s">
        <v>23</v>
      </c>
      <c r="D38" s="71"/>
      <c r="E38" s="695" t="s">
        <v>748</v>
      </c>
      <c r="F38" s="698"/>
      <c r="G38" s="699"/>
      <c r="H38" s="135" t="str">
        <f t="shared" si="6"/>
        <v/>
      </c>
      <c r="I38" s="561">
        <f>IFERROR(IF($A$39=FALSE,0.01,CODE(MID(E38,ROUND(LEN(E38)/2,0),1))),0.01)</f>
        <v>19507</v>
      </c>
    </row>
    <row r="39" spans="1:9" ht="15" customHeight="1">
      <c r="A39" s="616" t="b">
        <v>1</v>
      </c>
      <c r="B39" s="69"/>
      <c r="C39" s="70" t="s">
        <v>53</v>
      </c>
      <c r="D39" s="71"/>
      <c r="E39" s="713" t="s">
        <v>60</v>
      </c>
      <c r="F39" s="714"/>
      <c r="G39" s="715"/>
      <c r="H39" s="135" t="str">
        <f t="shared" si="6"/>
        <v/>
      </c>
      <c r="I39" s="561">
        <f>IFERROR(IF($A$39=FALSE,0.01,CODE(MID(E39,ROUND(LEN(E39)/2,0),1))),0.01)</f>
        <v>14716</v>
      </c>
    </row>
    <row r="40" spans="1:9" ht="15" customHeight="1">
      <c r="A40" s="57"/>
      <c r="B40" s="69"/>
      <c r="C40" s="88" t="s">
        <v>35</v>
      </c>
      <c r="D40" s="89" t="s">
        <v>36</v>
      </c>
      <c r="E40" s="617">
        <v>13</v>
      </c>
      <c r="F40" s="91" t="s">
        <v>39</v>
      </c>
      <c r="G40" s="92"/>
      <c r="H40" s="135" t="str">
        <f t="shared" si="6"/>
        <v/>
      </c>
      <c r="I40" s="561">
        <f>IF($A$39=FALSE,0.01,E40)</f>
        <v>13</v>
      </c>
    </row>
    <row r="41" spans="1:9" ht="15" customHeight="1">
      <c r="A41" s="57"/>
      <c r="B41" s="69"/>
      <c r="C41" s="93"/>
      <c r="D41" s="89" t="s">
        <v>37</v>
      </c>
      <c r="E41" s="617">
        <v>14</v>
      </c>
      <c r="F41" s="91" t="s">
        <v>39</v>
      </c>
      <c r="G41" s="94"/>
      <c r="H41" s="135" t="str">
        <f t="shared" si="6"/>
        <v/>
      </c>
      <c r="I41" s="561">
        <f>IF($A$39=FALSE,0.01,E41)</f>
        <v>14</v>
      </c>
    </row>
    <row r="42" spans="1:9" ht="15" customHeight="1">
      <c r="A42" s="57"/>
      <c r="B42" s="73"/>
      <c r="C42" s="89" t="s">
        <v>40</v>
      </c>
      <c r="D42" s="89"/>
      <c r="E42" s="618">
        <v>500</v>
      </c>
      <c r="F42" s="97" t="s">
        <v>760</v>
      </c>
      <c r="G42" s="98"/>
      <c r="H42" s="135" t="str">
        <f t="shared" si="6"/>
        <v/>
      </c>
      <c r="I42" s="561">
        <f>IF($A$39=FALSE,0.01,E42)</f>
        <v>500</v>
      </c>
    </row>
    <row r="43" spans="1:9" ht="15" customHeight="1">
      <c r="A43" s="57"/>
      <c r="B43" s="99" t="s">
        <v>757</v>
      </c>
      <c r="C43" s="64"/>
      <c r="D43" s="85"/>
      <c r="E43" s="85"/>
      <c r="F43" s="85"/>
      <c r="G43" s="100"/>
      <c r="H43" s="140"/>
      <c r="I43" s="561"/>
    </row>
    <row r="44" spans="1:9" ht="15" customHeight="1">
      <c r="A44" s="82"/>
      <c r="B44" s="162"/>
      <c r="C44" s="70" t="s">
        <v>838</v>
      </c>
      <c r="D44" s="71"/>
      <c r="E44" s="695" t="s">
        <v>837</v>
      </c>
      <c r="F44" s="698"/>
      <c r="G44" s="699"/>
      <c r="H44" s="135" t="str">
        <f t="shared" ref="H44:H49" si="7">IF($A$46=FALSE,"",IF($E44="","←未入力",""))</f>
        <v/>
      </c>
      <c r="I44" s="561">
        <f>IFERROR(IF($A$46=FALSE,0.01,CODE(MID(E44,ROUND(LEN(E44)/2,0),1))),0.01)</f>
        <v>8486</v>
      </c>
    </row>
    <row r="45" spans="1:9" ht="15" customHeight="1">
      <c r="A45" s="82"/>
      <c r="B45" s="619"/>
      <c r="C45" s="70" t="s">
        <v>23</v>
      </c>
      <c r="D45" s="71"/>
      <c r="E45" s="695" t="s">
        <v>749</v>
      </c>
      <c r="F45" s="698"/>
      <c r="G45" s="699"/>
      <c r="H45" s="135" t="str">
        <f t="shared" si="7"/>
        <v/>
      </c>
      <c r="I45" s="561">
        <f>IFERROR(IF($A$46=FALSE,0.01,CODE(MID(E45,ROUND(LEN(E45)/2,0),1))),0.01)</f>
        <v>17721</v>
      </c>
    </row>
    <row r="46" spans="1:9" ht="15" customHeight="1">
      <c r="A46" s="620" t="b">
        <v>1</v>
      </c>
      <c r="B46" s="69"/>
      <c r="C46" s="70" t="s">
        <v>53</v>
      </c>
      <c r="D46" s="71"/>
      <c r="E46" s="713" t="s">
        <v>59</v>
      </c>
      <c r="F46" s="714"/>
      <c r="G46" s="715"/>
      <c r="H46" s="135" t="str">
        <f t="shared" si="7"/>
        <v/>
      </c>
      <c r="I46" s="561">
        <f>IFERROR(IF($A$46=FALSE,0.01,CODE(MID(E46,ROUND(LEN(E46)/2,0),1))),0.01)</f>
        <v>9519</v>
      </c>
    </row>
    <row r="47" spans="1:9" ht="15" customHeight="1">
      <c r="A47" s="82"/>
      <c r="B47" s="69"/>
      <c r="C47" s="88" t="s">
        <v>35</v>
      </c>
      <c r="D47" s="89" t="s">
        <v>36</v>
      </c>
      <c r="E47" s="617">
        <v>23</v>
      </c>
      <c r="F47" s="91" t="s">
        <v>39</v>
      </c>
      <c r="G47" s="92"/>
      <c r="H47" s="135" t="str">
        <f t="shared" si="7"/>
        <v/>
      </c>
      <c r="I47" s="561">
        <f>IF($A$46=FALSE,0.01,E47)</f>
        <v>23</v>
      </c>
    </row>
    <row r="48" spans="1:9" ht="15" customHeight="1">
      <c r="A48" s="57"/>
      <c r="B48" s="69"/>
      <c r="C48" s="93"/>
      <c r="D48" s="89" t="s">
        <v>37</v>
      </c>
      <c r="E48" s="617">
        <v>24</v>
      </c>
      <c r="F48" s="91" t="s">
        <v>39</v>
      </c>
      <c r="G48" s="94"/>
      <c r="H48" s="135" t="str">
        <f t="shared" si="7"/>
        <v/>
      </c>
      <c r="I48" s="561">
        <f>IF($A$46=FALSE,0.01,E48)</f>
        <v>24</v>
      </c>
    </row>
    <row r="49" spans="1:11" ht="15" customHeight="1">
      <c r="A49" s="57"/>
      <c r="B49" s="73"/>
      <c r="C49" s="70" t="s">
        <v>24</v>
      </c>
      <c r="D49" s="71"/>
      <c r="E49" s="621">
        <v>15000</v>
      </c>
      <c r="F49" s="97" t="s">
        <v>204</v>
      </c>
      <c r="G49" s="103" t="str">
        <f>"(="&amp;E49/10000&amp;"億円)"</f>
        <v>(=1.5億円)</v>
      </c>
      <c r="H49" s="135" t="str">
        <f t="shared" si="7"/>
        <v/>
      </c>
      <c r="I49" s="561">
        <f>IF($A$46=FALSE,0.01,E49)</f>
        <v>15000</v>
      </c>
    </row>
    <row r="50" spans="1:11" ht="15" customHeight="1">
      <c r="A50" s="57"/>
      <c r="B50" s="99" t="s">
        <v>757</v>
      </c>
      <c r="C50" s="54"/>
      <c r="D50" s="61"/>
      <c r="E50" s="61"/>
      <c r="F50" s="61"/>
      <c r="G50" s="104"/>
      <c r="H50" s="140"/>
      <c r="I50" s="561"/>
      <c r="J50" s="55"/>
      <c r="K50" s="55"/>
    </row>
    <row r="51" spans="1:11" ht="15" customHeight="1">
      <c r="A51" s="620" t="b">
        <v>1</v>
      </c>
      <c r="B51" s="162"/>
      <c r="C51" s="70" t="s">
        <v>33</v>
      </c>
      <c r="D51" s="71"/>
      <c r="E51" s="695" t="s">
        <v>662</v>
      </c>
      <c r="F51" s="699"/>
      <c r="G51" s="92"/>
      <c r="H51" s="135" t="str">
        <f>IF($A$51=FALSE,"",IF($E51="","←未入力",""))</f>
        <v/>
      </c>
      <c r="I51" s="561">
        <f>IFERROR(IF($A$51=FALSE,0.01,CODE(MID(E51,ROUND(LEN(E51)/2,0),1))),0.01)</f>
        <v>13604</v>
      </c>
      <c r="J51" s="55"/>
      <c r="K51" s="55"/>
    </row>
    <row r="52" spans="1:11" ht="15" customHeight="1">
      <c r="A52" s="57"/>
      <c r="B52" s="69"/>
      <c r="C52" s="99" t="s">
        <v>24</v>
      </c>
      <c r="D52" s="68"/>
      <c r="E52" s="622">
        <v>500</v>
      </c>
      <c r="F52" s="55" t="s">
        <v>204</v>
      </c>
      <c r="G52" s="103" t="str">
        <f>"(="&amp;E52/10000&amp;"億円)"</f>
        <v>(=0.05億円)</v>
      </c>
      <c r="H52" s="135" t="str">
        <f>IF($A$51=FALSE,"",IF($E52="","←未入力",""))</f>
        <v/>
      </c>
      <c r="I52" s="561">
        <f>IF($A$51=FALSE,0.01,E52)</f>
        <v>500</v>
      </c>
      <c r="J52" s="55"/>
      <c r="K52" s="55"/>
    </row>
    <row r="53" spans="1:11" ht="15" customHeight="1">
      <c r="A53" s="57"/>
      <c r="B53" s="60">
        <v>5</v>
      </c>
      <c r="C53" s="61" t="s">
        <v>38</v>
      </c>
      <c r="D53" s="106"/>
      <c r="E53" s="742" t="s">
        <v>645</v>
      </c>
      <c r="F53" s="743"/>
      <c r="G53" s="744"/>
      <c r="H53" s="135" t="str">
        <f>IF($E53="","←未入力","")</f>
        <v/>
      </c>
      <c r="I53" s="561">
        <f t="shared" ref="I53" si="8">IFERROR(CODE(E53),0.01)</f>
        <v>16449</v>
      </c>
      <c r="J53" s="55"/>
      <c r="K53" s="55"/>
    </row>
    <row r="54" spans="1:11" s="51" customFormat="1" ht="15" customHeight="1">
      <c r="A54" s="75"/>
      <c r="B54" s="107"/>
      <c r="C54" s="76"/>
      <c r="D54" s="76"/>
      <c r="E54" s="108"/>
      <c r="F54" s="108"/>
      <c r="G54" s="108"/>
      <c r="H54" s="132"/>
      <c r="I54" s="561"/>
      <c r="J54" s="55"/>
      <c r="K54" s="55"/>
    </row>
    <row r="55" spans="1:11" ht="15" customHeight="1">
      <c r="A55" s="57" t="s">
        <v>643</v>
      </c>
      <c r="B55" s="57"/>
      <c r="C55" s="57"/>
      <c r="D55" s="57"/>
      <c r="E55" s="57"/>
      <c r="F55" s="57"/>
      <c r="G55" s="57"/>
      <c r="H55" s="133"/>
      <c r="I55" s="561"/>
    </row>
    <row r="56" spans="1:11" ht="15" customHeight="1">
      <c r="A56" s="57"/>
      <c r="B56" s="60">
        <v>1</v>
      </c>
      <c r="C56" s="61" t="s">
        <v>639</v>
      </c>
      <c r="D56" s="62"/>
      <c r="E56" s="695" t="s">
        <v>766</v>
      </c>
      <c r="F56" s="698"/>
      <c r="G56" s="699"/>
      <c r="H56" s="134"/>
      <c r="I56" s="561">
        <f>IFERROR(IF($E$53="自主施工",0.01,CODE(MID(E56,ROUND(LEN(E56)/2,0),1))),0.01)</f>
        <v>8571</v>
      </c>
      <c r="K56" s="46"/>
    </row>
    <row r="57" spans="1:11" ht="15" customHeight="1">
      <c r="A57" s="57"/>
      <c r="B57" s="60">
        <v>2</v>
      </c>
      <c r="C57" s="61" t="s">
        <v>640</v>
      </c>
      <c r="D57" s="62"/>
      <c r="E57" s="695" t="s">
        <v>976</v>
      </c>
      <c r="F57" s="698"/>
      <c r="G57" s="699"/>
      <c r="H57" s="134"/>
      <c r="I57" s="561">
        <f t="shared" ref="I57:I59" si="9">IFERROR(IF($E$53="自主施工",0.01,CODE(MID(E57,ROUND(LEN(E57)/2,0),1))),0.01)</f>
        <v>188</v>
      </c>
      <c r="K57" s="130"/>
    </row>
    <row r="58" spans="1:11" ht="15" customHeight="1">
      <c r="A58" s="57"/>
      <c r="B58" s="60">
        <v>3</v>
      </c>
      <c r="C58" s="61" t="str">
        <f>IF($E$6&lt;&gt;"","代表者の肩書及び氏名","氏名")</f>
        <v>代表者の肩書及び氏名</v>
      </c>
      <c r="D58" s="62"/>
      <c r="E58" s="695" t="s">
        <v>767</v>
      </c>
      <c r="F58" s="698"/>
      <c r="G58" s="699"/>
      <c r="H58" s="131" t="str">
        <f t="shared" ref="H58:H63" si="10">IF($E$53="自主施工","",IF($E58="","←未入力",""))</f>
        <v/>
      </c>
      <c r="I58" s="561">
        <f t="shared" si="9"/>
        <v>17465</v>
      </c>
      <c r="K58" s="49"/>
    </row>
    <row r="59" spans="1:11" ht="15" customHeight="1">
      <c r="A59" s="57"/>
      <c r="B59" s="60">
        <v>4</v>
      </c>
      <c r="C59" s="61" t="str">
        <f>IF($E$6&lt;&gt;"","代表者の肩書及び氏名のﾌﾘｶﾞﾅ","氏名のﾌﾘｶﾞﾅ")</f>
        <v>代表者の肩書及び氏名のﾌﾘｶﾞﾅ</v>
      </c>
      <c r="D59" s="62"/>
      <c r="E59" s="695" t="str">
        <f>ASC(PHONETIC(E58))</f>
        <v>ﾀﾞｲﾋｮｳﾄﾘｼﾏﾘﾔｸｼｬﾁｮｳ ○○ ○○</v>
      </c>
      <c r="F59" s="698"/>
      <c r="G59" s="699"/>
      <c r="H59" s="135" t="str">
        <f t="shared" si="10"/>
        <v/>
      </c>
      <c r="I59" s="561">
        <f t="shared" si="9"/>
        <v>212</v>
      </c>
    </row>
    <row r="60" spans="1:11" ht="15" customHeight="1">
      <c r="A60" s="57"/>
      <c r="B60" s="66">
        <v>5</v>
      </c>
      <c r="C60" s="67" t="s">
        <v>644</v>
      </c>
      <c r="D60" s="109"/>
      <c r="E60" s="67"/>
      <c r="F60" s="67"/>
      <c r="G60" s="68"/>
      <c r="H60" s="133"/>
      <c r="I60" s="561"/>
    </row>
    <row r="61" spans="1:11" ht="15" customHeight="1">
      <c r="A61" s="57"/>
      <c r="B61" s="81"/>
      <c r="C61" s="70" t="s">
        <v>29</v>
      </c>
      <c r="D61" s="71"/>
      <c r="E61" s="710" t="s">
        <v>887</v>
      </c>
      <c r="F61" s="711"/>
      <c r="G61" s="712"/>
      <c r="H61" s="135" t="str">
        <f t="shared" si="10"/>
        <v/>
      </c>
      <c r="I61" s="562">
        <f>IFERROR(IF($E$53="自主施工",0.01,VALUE(RIGHT(E61,6))),0.01)</f>
        <v>308401</v>
      </c>
    </row>
    <row r="62" spans="1:11" ht="15" customHeight="1">
      <c r="A62" s="57"/>
      <c r="B62" s="81"/>
      <c r="C62" s="70" t="s">
        <v>22</v>
      </c>
      <c r="D62" s="72"/>
      <c r="E62" s="695" t="s">
        <v>977</v>
      </c>
      <c r="F62" s="698"/>
      <c r="G62" s="699"/>
      <c r="H62" s="135" t="str">
        <f t="shared" si="10"/>
        <v/>
      </c>
      <c r="I62" s="561">
        <f>IFERROR(IF($E$53="自主施工",0.01,CODE(MID(E62,ROUND(LEN(E62)/2,0),1))),0.01)</f>
        <v>50</v>
      </c>
    </row>
    <row r="63" spans="1:11" ht="15" customHeight="1">
      <c r="A63" s="57"/>
      <c r="B63" s="84"/>
      <c r="C63" s="70" t="s">
        <v>30</v>
      </c>
      <c r="D63" s="71"/>
      <c r="E63" s="710" t="s">
        <v>981</v>
      </c>
      <c r="F63" s="711"/>
      <c r="G63" s="712"/>
      <c r="H63" s="135" t="str">
        <f t="shared" si="10"/>
        <v/>
      </c>
      <c r="I63" s="562">
        <f>IFERROR(IF($E$53="自主施工",0.01,VALUE(RIGHT(E63,6))),0.01)</f>
        <v>0.01</v>
      </c>
    </row>
    <row r="64" spans="1:11" ht="15" customHeight="1">
      <c r="A64" s="76"/>
      <c r="B64" s="110">
        <v>6</v>
      </c>
      <c r="C64" s="111" t="s">
        <v>652</v>
      </c>
      <c r="D64" s="111"/>
      <c r="E64" s="112"/>
      <c r="F64" s="113"/>
      <c r="G64" s="166" t="str">
        <f>IF($E$53="自主施工","",IF(COUNTIF($A$66:$A$76,TRUE)=0,"※該当する許可又は登録番号の□にチェックください。",""))</f>
        <v/>
      </c>
      <c r="H64" s="688" t="str">
        <f>IF($G64&lt;&gt;"","←未選択","")</f>
        <v/>
      </c>
      <c r="I64" s="561"/>
    </row>
    <row r="65" spans="1:9" ht="15" customHeight="1">
      <c r="A65" s="82"/>
      <c r="B65" s="69" t="s">
        <v>758</v>
      </c>
      <c r="C65" s="64"/>
      <c r="D65" s="76"/>
      <c r="E65" s="77"/>
      <c r="F65" s="78"/>
      <c r="G65" s="114"/>
      <c r="H65" s="690"/>
      <c r="I65" s="561"/>
    </row>
    <row r="66" spans="1:9" ht="15" customHeight="1">
      <c r="A66" s="623" t="b">
        <v>1</v>
      </c>
      <c r="C66" s="70" t="s">
        <v>660</v>
      </c>
      <c r="D66" s="61"/>
      <c r="E66" s="624" t="s">
        <v>651</v>
      </c>
      <c r="F66" s="61" t="str">
        <f>IF(E66=リスト等!$W$3,"大臣","知事")</f>
        <v>知事</v>
      </c>
      <c r="G66" s="116"/>
      <c r="H66" s="135" t="str">
        <f>IF($E$53="自主施工","",IF($A$66=FALSE,"",IF($E66="","←未入力","")))</f>
        <v/>
      </c>
      <c r="I66" s="561">
        <f>IFERROR(IF(OR($E$53="自主施工",$A$66=FALSE),0.01,CODE(E66)),0.01)</f>
        <v>16999</v>
      </c>
    </row>
    <row r="67" spans="1:9" ht="15" customHeight="1">
      <c r="A67" s="605"/>
      <c r="B67" s="115"/>
      <c r="C67" s="70" t="s">
        <v>659</v>
      </c>
      <c r="D67" s="61"/>
      <c r="E67" s="624" t="s">
        <v>711</v>
      </c>
      <c r="F67" s="61"/>
      <c r="G67" s="116"/>
      <c r="H67" s="135" t="str">
        <f>IF($E$53="自主施工","",IF($A$66=FALSE,"",IF($E67="","←未入力","")))</f>
        <v/>
      </c>
      <c r="I67" s="561">
        <f>IFERROR(IF(OR($E$53="自主施工",$A$66=FALSE),0.01,CODE(E67)),0.01)</f>
        <v>12396</v>
      </c>
    </row>
    <row r="68" spans="1:9" ht="15" customHeight="1">
      <c r="A68" s="605"/>
      <c r="B68" s="115"/>
      <c r="C68" s="70" t="s">
        <v>655</v>
      </c>
      <c r="D68" s="61"/>
      <c r="E68" s="625" t="s">
        <v>816</v>
      </c>
      <c r="F68" s="61" t="s">
        <v>768</v>
      </c>
      <c r="G68" s="116"/>
      <c r="H68" s="135" t="str">
        <f>IF($E$53="自主施工","",IF($A$66=FALSE,"",IF($E68="","←未入力","")))</f>
        <v/>
      </c>
      <c r="I68" s="561">
        <f>IFERROR(IF(OR($E$53="自主施工",$A$66=FALSE),0.01,CODE(RIGHT(E68,1))),0.01)</f>
        <v>53</v>
      </c>
    </row>
    <row r="69" spans="1:9" ht="15" customHeight="1">
      <c r="A69" s="605"/>
      <c r="B69" s="115"/>
      <c r="C69" s="70" t="s">
        <v>657</v>
      </c>
      <c r="D69" s="117" t="s">
        <v>219</v>
      </c>
      <c r="E69" s="625" t="s">
        <v>980</v>
      </c>
      <c r="F69" s="61" t="s">
        <v>25</v>
      </c>
      <c r="G69" s="116"/>
      <c r="H69" s="135" t="str">
        <f>IF($E$53="自主施工","",IF($A$66=FALSE,"",IF($E69="","←未入力","")))</f>
        <v/>
      </c>
      <c r="I69" s="561">
        <f>IFERROR(IF(OR($E$53="自主施工",$A$66=FALSE),0.01,VALUE(RIGHT(E69,6))),0.01)</f>
        <v>0.01</v>
      </c>
    </row>
    <row r="70" spans="1:9" ht="15" customHeight="1">
      <c r="A70" s="605"/>
      <c r="B70" s="115"/>
      <c r="C70" s="118" t="s">
        <v>653</v>
      </c>
      <c r="D70" s="61"/>
      <c r="E70" s="624" t="s">
        <v>713</v>
      </c>
      <c r="F70" s="119" t="s">
        <v>770</v>
      </c>
      <c r="G70" s="116"/>
      <c r="H70" s="135" t="str">
        <f>IF($E$53="自主施工","",IF($A$66=FALSE,"",IF($E70="","←未入力",IF(E70=リスト等!$Y$7,"※とび・土工工事業のみは不可",""))))</f>
        <v/>
      </c>
      <c r="I70" s="561">
        <f>IFERROR(IF(OR($E$53="自主施工",$A$66=FALSE),0.01,CODE(E70)),0.01)</f>
        <v>14202</v>
      </c>
    </row>
    <row r="71" spans="1:9" s="53" customFormat="1" ht="15" customHeight="1">
      <c r="A71" s="605"/>
      <c r="B71" s="120"/>
      <c r="C71" s="70" t="s">
        <v>654</v>
      </c>
      <c r="D71" s="106"/>
      <c r="E71" s="745" t="s">
        <v>888</v>
      </c>
      <c r="F71" s="746"/>
      <c r="G71" s="747"/>
      <c r="H71" s="135" t="str">
        <f>IF($E$53="自主施工","",IF($A$66=FALSE,"",IF($E71="","←未入力","")))</f>
        <v/>
      </c>
      <c r="I71" s="561">
        <f>IFERROR(IF(OR($E$53="自主施工",$A$66=FALSE),0.01,CODE(MID(E71,ROUND(LEN(E71)/2,0),1))),0.01)</f>
        <v>8481</v>
      </c>
    </row>
    <row r="72" spans="1:9" ht="15" customHeight="1">
      <c r="A72" s="82"/>
      <c r="B72" s="99" t="s">
        <v>759</v>
      </c>
      <c r="C72" s="67"/>
      <c r="D72" s="67"/>
      <c r="E72" s="67"/>
      <c r="F72" s="121"/>
      <c r="G72" s="122"/>
      <c r="H72" s="141"/>
      <c r="I72" s="561"/>
    </row>
    <row r="73" spans="1:9" ht="15" customHeight="1">
      <c r="A73" s="620" t="b">
        <v>0</v>
      </c>
      <c r="C73" s="70" t="s">
        <v>658</v>
      </c>
      <c r="D73" s="61"/>
      <c r="E73" s="626" t="s">
        <v>651</v>
      </c>
      <c r="F73" s="165" t="str">
        <f>IF(E73=リスト等!$W$3,"大臣","知事")</f>
        <v>知事</v>
      </c>
      <c r="G73" s="116"/>
      <c r="H73" s="135" t="str">
        <f>IF($E$53="自主施工","",IF($A$73=FALSE,"",IF($E73="","←未入力",IF(E73=リスト等!$W$30,"","※大阪府知事登録以外は不可"))))</f>
        <v/>
      </c>
      <c r="I73" s="561">
        <f>IFERROR(IF(OR($E$53="自主施工",$A$73=FALSE),0.01,CODE(E73)),0.01)</f>
        <v>0.01</v>
      </c>
    </row>
    <row r="74" spans="1:9" ht="15" customHeight="1">
      <c r="A74" s="605"/>
      <c r="B74" s="101"/>
      <c r="C74" s="70" t="s">
        <v>655</v>
      </c>
      <c r="D74" s="61"/>
      <c r="E74" s="625" t="s">
        <v>817</v>
      </c>
      <c r="F74" s="61" t="s">
        <v>768</v>
      </c>
      <c r="G74" s="116"/>
      <c r="H74" s="135" t="str">
        <f>IF($E$53="自主施工","",IF($A$73=FALSE,"",IF($E74="","←未入力","")))</f>
        <v/>
      </c>
      <c r="I74" s="561">
        <f>IFERROR(IF(OR($E$53="自主施工",$A$73=FALSE),0.01,CODE(RIGHT(E74,1))),0.01)</f>
        <v>0.01</v>
      </c>
    </row>
    <row r="75" spans="1:9" ht="15" customHeight="1">
      <c r="A75" s="82"/>
      <c r="B75" s="101"/>
      <c r="C75" s="70" t="s">
        <v>657</v>
      </c>
      <c r="D75" s="117" t="s">
        <v>219</v>
      </c>
      <c r="E75" s="627" t="s">
        <v>979</v>
      </c>
      <c r="F75" s="61" t="s">
        <v>25</v>
      </c>
      <c r="G75" s="123"/>
      <c r="H75" s="135" t="str">
        <f>IF($E$53="自主施工","",IF($A$73=FALSE,"",IF($E75="","←未入力","")))</f>
        <v/>
      </c>
      <c r="I75" s="561">
        <f>IFERROR(IF(OR($E$53="自主施工",$A$73=FALSE),0.01,VALUE(RIGHT(E75,6))),0.01)</f>
        <v>0.01</v>
      </c>
    </row>
    <row r="76" spans="1:9" ht="15" customHeight="1">
      <c r="A76" s="82"/>
      <c r="B76" s="95"/>
      <c r="C76" s="70" t="s">
        <v>43</v>
      </c>
      <c r="D76" s="61"/>
      <c r="E76" s="695" t="s">
        <v>888</v>
      </c>
      <c r="F76" s="698"/>
      <c r="G76" s="699"/>
      <c r="H76" s="135" t="str">
        <f>IF($E$53="自主施工","",IF($A$73=FALSE,"",IF($E76="","←未入力","")))</f>
        <v/>
      </c>
      <c r="I76" s="561">
        <f>IFERROR(IF(OR($E$53="自主施工",$A$73=FALSE),0.01,CODE(MID(E76,ROUND(LEN(E76)/2,0),1))),0.01)</f>
        <v>0.01</v>
      </c>
    </row>
    <row r="77" spans="1:9" ht="15" customHeight="1">
      <c r="B77" s="152">
        <v>7</v>
      </c>
      <c r="C77" s="153" t="s">
        <v>819</v>
      </c>
      <c r="D77" s="153"/>
      <c r="E77" s="751">
        <v>45263</v>
      </c>
      <c r="F77" s="752"/>
      <c r="G77" s="753"/>
      <c r="H77" s="135" t="str">
        <f>IF($E$53="自主施工","",IF($A$73=FALSE,"",IF($E77="","←未入力",IF($E77-$E3&gt;0,"※届出日以前の日付としてください",""))))</f>
        <v/>
      </c>
      <c r="I77" s="561">
        <f>IFERROR(IF($E$53="自主施工",0.01,E77),0.01)</f>
        <v>45263</v>
      </c>
    </row>
    <row r="78" spans="1:9" ht="15" customHeight="1">
      <c r="A78" s="57"/>
      <c r="I78" s="561"/>
    </row>
    <row r="79" spans="1:9" ht="15" customHeight="1">
      <c r="A79" s="57" t="s">
        <v>818</v>
      </c>
      <c r="I79" s="561"/>
    </row>
    <row r="80" spans="1:9" ht="15" customHeight="1">
      <c r="B80" s="152">
        <v>1</v>
      </c>
      <c r="C80" s="154" t="s">
        <v>820</v>
      </c>
      <c r="D80" s="154"/>
      <c r="E80" s="748">
        <v>45797</v>
      </c>
      <c r="F80" s="749"/>
      <c r="G80" s="750"/>
      <c r="H80" s="131"/>
      <c r="I80" s="561">
        <f>IFERROR(E80,0.01)</f>
        <v>45797</v>
      </c>
    </row>
    <row r="81" spans="1:12" ht="15" customHeight="1" thickBot="1">
      <c r="A81" s="57"/>
      <c r="B81" s="152">
        <v>2</v>
      </c>
      <c r="C81" s="154" t="s">
        <v>821</v>
      </c>
      <c r="D81" s="154"/>
      <c r="E81" s="748">
        <v>45818</v>
      </c>
      <c r="F81" s="749"/>
      <c r="G81" s="750"/>
      <c r="H81" s="131" t="str">
        <f>IF($E81="","←未入力",IF($E81-E80&lt;0,"※着手予定日以降としてください",""))</f>
        <v/>
      </c>
      <c r="I81" s="561">
        <f>IFERROR(E81,0.01)</f>
        <v>45818</v>
      </c>
    </row>
    <row r="82" spans="1:12" ht="15" customHeight="1" thickBot="1">
      <c r="B82" s="157">
        <v>3</v>
      </c>
      <c r="C82" s="153" t="s">
        <v>823</v>
      </c>
      <c r="D82" s="158"/>
      <c r="E82" s="754" t="s">
        <v>829</v>
      </c>
      <c r="F82" s="754"/>
      <c r="G82" s="754"/>
      <c r="H82" s="135" t="str">
        <f>IF($E82="","←未入力　選択してください","")</f>
        <v/>
      </c>
      <c r="I82" s="561">
        <f>IFERROR(CODE(MID(E82,ROUND(LEN(E82)/2,0),1)),0.01)</f>
        <v>12860</v>
      </c>
      <c r="J82" s="560" t="str">
        <f>IF(E82=リスト等!AC3,"工程表の添付　「必須」","")</f>
        <v/>
      </c>
    </row>
    <row r="83" spans="1:12" ht="15" hidden="1" customHeight="1">
      <c r="B83" s="160">
        <v>4</v>
      </c>
      <c r="C83" s="155" t="s">
        <v>822</v>
      </c>
      <c r="D83" s="155"/>
      <c r="E83" s="706" t="str">
        <f>IF($E$82=リスト等!$AC$3,"",IF(COUNTIF($K$85:$K$103,TRUE)=0,"※別表の【工程ごとの作業内容】で該当する工事の
□にチェックください。",""))</f>
        <v>※別表の【工程ごとの作業内容】で該当する工事の
□にチェックください。</v>
      </c>
      <c r="F83" s="706"/>
      <c r="G83" s="707"/>
      <c r="H83" s="688" t="str">
        <f>IF($E83&lt;&gt;"","←未選択","")</f>
        <v>←未選択</v>
      </c>
      <c r="I83" s="561"/>
      <c r="K83" s="755" t="s">
        <v>826</v>
      </c>
    </row>
    <row r="84" spans="1:12" ht="15" hidden="1" customHeight="1">
      <c r="B84" s="69" t="s">
        <v>834</v>
      </c>
      <c r="C84" s="164"/>
      <c r="D84" s="164"/>
      <c r="E84" s="708"/>
      <c r="F84" s="708"/>
      <c r="G84" s="709"/>
      <c r="H84" s="690"/>
      <c r="I84" s="561"/>
      <c r="K84" s="755"/>
    </row>
    <row r="85" spans="1:12" ht="15" hidden="1" customHeight="1">
      <c r="B85" s="161"/>
      <c r="C85" s="159" t="s">
        <v>98</v>
      </c>
      <c r="D85" s="158"/>
      <c r="E85" s="748"/>
      <c r="F85" s="749"/>
      <c r="G85" s="750"/>
      <c r="H85" s="135" t="str">
        <f>IF($A$33=FALSE,"",IF($E$82=リスト等!$AC$3,"",IF($K85=FALSE,"",IF(E85="","←未入力",""))))</f>
        <v/>
      </c>
      <c r="I85" s="561">
        <f>IFERROR(IF($K85=FALSE,0.01,E85),0.01)</f>
        <v>0.01</v>
      </c>
      <c r="K85" s="43" t="b">
        <f>別表１!AH43</f>
        <v>0</v>
      </c>
      <c r="L85" s="43" t="str">
        <f>IF(E85="","-",TEXT(E85,"ge/m/d"))</f>
        <v>-</v>
      </c>
    </row>
    <row r="86" spans="1:12" ht="15" hidden="1" customHeight="1">
      <c r="B86" s="161"/>
      <c r="C86" s="159" t="s">
        <v>103</v>
      </c>
      <c r="D86" s="158"/>
      <c r="E86" s="748"/>
      <c r="F86" s="749"/>
      <c r="G86" s="750"/>
      <c r="H86" s="135" t="str">
        <f>IF($A$33=FALSE,"",IF($E$82=リスト等!$AC$3,"",IF($K86=FALSE,"",IF(E86="","←未入力",""))))</f>
        <v/>
      </c>
      <c r="I86" s="561">
        <f t="shared" ref="I86:I103" si="11">IFERROR(IF($K86=FALSE,0.01,E86),0.01)</f>
        <v>0.01</v>
      </c>
      <c r="K86" s="43" t="b">
        <f>別表１!AH46</f>
        <v>0</v>
      </c>
      <c r="L86" s="43" t="str">
        <f>IF(E86="","-",TEXT(E86,"ge/m/d"))</f>
        <v>-</v>
      </c>
    </row>
    <row r="87" spans="1:12" ht="15" hidden="1" customHeight="1">
      <c r="B87" s="162"/>
      <c r="C87" s="159" t="s">
        <v>105</v>
      </c>
      <c r="D87" s="158"/>
      <c r="E87" s="748"/>
      <c r="F87" s="749"/>
      <c r="G87" s="750"/>
      <c r="H87" s="135" t="str">
        <f>IF($A$33=FALSE,"",IF($E$82=リスト等!$AC$3,"",IF($K87=FALSE,"",IF(E87="","←未入力",""))))</f>
        <v/>
      </c>
      <c r="I87" s="561">
        <f t="shared" si="11"/>
        <v>0.01</v>
      </c>
      <c r="K87" s="43" t="b">
        <f>別表１!AH49</f>
        <v>0</v>
      </c>
      <c r="L87" s="43" t="str">
        <f>IF(E87="","-",TEXT(E87,"ge/m/d"))</f>
        <v>-</v>
      </c>
    </row>
    <row r="88" spans="1:12" ht="15" hidden="1" customHeight="1">
      <c r="B88" s="162"/>
      <c r="C88" s="159" t="s">
        <v>108</v>
      </c>
      <c r="D88" s="158"/>
      <c r="E88" s="748"/>
      <c r="F88" s="749"/>
      <c r="G88" s="750"/>
      <c r="H88" s="135" t="str">
        <f>IF($A$33=FALSE,"",IF($E$82=リスト等!$AC$3,"",IF($K88=FALSE,"",IF(E88="","←未入力",""))))</f>
        <v/>
      </c>
      <c r="I88" s="561">
        <f t="shared" si="11"/>
        <v>0.01</v>
      </c>
      <c r="K88" s="43" t="b">
        <f>別表１!AH51</f>
        <v>0</v>
      </c>
      <c r="L88" s="43" t="str">
        <f>IF(E88="","-",TEXT(E88,"ge/m/d"))</f>
        <v>-</v>
      </c>
    </row>
    <row r="89" spans="1:12" ht="15" hidden="1" customHeight="1">
      <c r="B89" s="162"/>
      <c r="C89" s="159" t="s">
        <v>110</v>
      </c>
      <c r="D89" s="158"/>
      <c r="E89" s="748"/>
      <c r="F89" s="749"/>
      <c r="G89" s="750"/>
      <c r="H89" s="135" t="str">
        <f>IF($A$33=FALSE,"",IF($E$82=リスト等!$AC$3,"",IF($K89=FALSE,"",IF(E89="","←未入力",""))))</f>
        <v/>
      </c>
      <c r="I89" s="561">
        <f t="shared" si="11"/>
        <v>0.01</v>
      </c>
      <c r="K89" s="43" t="b">
        <f>別表１!AH53</f>
        <v>0</v>
      </c>
      <c r="L89" s="43" t="str">
        <f>IF(E89="","-",TEXT(E89,"ge/m/d"))</f>
        <v>-</v>
      </c>
    </row>
    <row r="90" spans="1:12" ht="15" hidden="1" customHeight="1">
      <c r="B90" s="69" t="s">
        <v>827</v>
      </c>
      <c r="C90" s="153"/>
      <c r="D90" s="153"/>
      <c r="E90" s="153"/>
      <c r="F90" s="153"/>
      <c r="G90" s="158"/>
      <c r="I90" s="561"/>
    </row>
    <row r="91" spans="1:12" ht="15" hidden="1" customHeight="1">
      <c r="B91" s="162"/>
      <c r="C91" s="159" t="s">
        <v>147</v>
      </c>
      <c r="D91" s="158"/>
      <c r="E91" s="748"/>
      <c r="F91" s="749"/>
      <c r="G91" s="750"/>
      <c r="H91" s="135" t="str">
        <f>IF($A$33=FALSE,"",IF($E$82=リスト等!$AC$3,"",IF($K91=FALSE,"",IF(E91="","←未入力",""))))</f>
        <v/>
      </c>
      <c r="I91" s="561">
        <f t="shared" si="11"/>
        <v>0.01</v>
      </c>
      <c r="K91" s="43" t="b">
        <f>別表２!AH42</f>
        <v>0</v>
      </c>
      <c r="L91" s="43" t="str">
        <f t="shared" ref="L91:L96" si="12">IF(E91="","-",TEXT(E91,"ge/m/d"))</f>
        <v>-</v>
      </c>
    </row>
    <row r="92" spans="1:12" ht="15" hidden="1" customHeight="1">
      <c r="B92" s="162"/>
      <c r="C92" s="159" t="s">
        <v>194</v>
      </c>
      <c r="D92" s="158"/>
      <c r="E92" s="748"/>
      <c r="F92" s="749"/>
      <c r="G92" s="750"/>
      <c r="H92" s="135" t="str">
        <f>IF($A$33=FALSE,"",IF($E$82=リスト等!$AC$3,"",IF($K92=FALSE,"",IF(E92="","←未入力",""))))</f>
        <v/>
      </c>
      <c r="I92" s="561">
        <f t="shared" si="11"/>
        <v>0.01</v>
      </c>
      <c r="K92" s="43" t="b">
        <f>別表２!AH44</f>
        <v>0</v>
      </c>
      <c r="L92" s="43" t="str">
        <f t="shared" si="12"/>
        <v>-</v>
      </c>
    </row>
    <row r="93" spans="1:12" ht="15" hidden="1" customHeight="1">
      <c r="B93" s="162"/>
      <c r="C93" s="159" t="s">
        <v>150</v>
      </c>
      <c r="D93" s="158"/>
      <c r="E93" s="748"/>
      <c r="F93" s="749"/>
      <c r="G93" s="750"/>
      <c r="H93" s="135" t="str">
        <f>IF($A$33=FALSE,"",IF($E$82=リスト等!$AC$3,"",IF($K93=FALSE,"",IF(E93="","←未入力",""))))</f>
        <v/>
      </c>
      <c r="I93" s="561">
        <f t="shared" si="11"/>
        <v>0.01</v>
      </c>
      <c r="K93" s="43" t="b">
        <f>別表２!AH46</f>
        <v>0</v>
      </c>
      <c r="L93" s="43" t="str">
        <f t="shared" si="12"/>
        <v>-</v>
      </c>
    </row>
    <row r="94" spans="1:12" ht="15" hidden="1" customHeight="1">
      <c r="B94" s="162"/>
      <c r="C94" s="159" t="s">
        <v>152</v>
      </c>
      <c r="D94" s="158"/>
      <c r="E94" s="748"/>
      <c r="F94" s="749"/>
      <c r="G94" s="750"/>
      <c r="H94" s="135" t="str">
        <f>IF($A$33=FALSE,"",IF($E$82=リスト等!$AC$3,"",IF($K94=FALSE,"",IF(E94="","←未入力",""))))</f>
        <v/>
      </c>
      <c r="I94" s="561">
        <f t="shared" si="11"/>
        <v>0.01</v>
      </c>
      <c r="K94" s="43" t="b">
        <f>別表２!AH48</f>
        <v>0</v>
      </c>
      <c r="L94" s="43" t="str">
        <f t="shared" si="12"/>
        <v>-</v>
      </c>
    </row>
    <row r="95" spans="1:12" ht="15" hidden="1" customHeight="1">
      <c r="B95" s="162"/>
      <c r="C95" s="159" t="s">
        <v>154</v>
      </c>
      <c r="D95" s="158"/>
      <c r="E95" s="748"/>
      <c r="F95" s="749"/>
      <c r="G95" s="750"/>
      <c r="H95" s="135" t="str">
        <f>IF($A$33=FALSE,"",IF($E$82=リスト等!$AC$3,"",IF($K95=FALSE,"",IF(E95="","←未入力",""))))</f>
        <v/>
      </c>
      <c r="I95" s="561">
        <f t="shared" si="11"/>
        <v>0.01</v>
      </c>
      <c r="K95" s="43" t="b">
        <f>別表２!AH50</f>
        <v>0</v>
      </c>
      <c r="L95" s="43" t="str">
        <f t="shared" si="12"/>
        <v>-</v>
      </c>
    </row>
    <row r="96" spans="1:12" ht="15" hidden="1" customHeight="1">
      <c r="B96" s="162"/>
      <c r="C96" s="159" t="s">
        <v>156</v>
      </c>
      <c r="D96" s="158"/>
      <c r="E96" s="748"/>
      <c r="F96" s="749"/>
      <c r="G96" s="750"/>
      <c r="H96" s="135" t="str">
        <f>IF($A$33=FALSE,"",IF($E$82=リスト等!$AC$3,"",IF($K96=FALSE,"",IF(E96="","←未入力",""))))</f>
        <v/>
      </c>
      <c r="I96" s="561">
        <f t="shared" si="11"/>
        <v>0.01</v>
      </c>
      <c r="K96" s="43" t="b">
        <f>別表２!AH52</f>
        <v>0</v>
      </c>
      <c r="L96" s="43" t="str">
        <f t="shared" si="12"/>
        <v>-</v>
      </c>
    </row>
    <row r="97" spans="2:12" ht="15" hidden="1" customHeight="1">
      <c r="B97" s="87" t="s">
        <v>828</v>
      </c>
      <c r="C97" s="156"/>
      <c r="D97" s="156"/>
      <c r="E97" s="156"/>
      <c r="F97" s="156"/>
      <c r="G97" s="156"/>
      <c r="I97" s="561"/>
    </row>
    <row r="98" spans="2:12" ht="15" hidden="1" customHeight="1">
      <c r="B98" s="162"/>
      <c r="C98" s="159" t="s">
        <v>178</v>
      </c>
      <c r="D98" s="158"/>
      <c r="E98" s="748"/>
      <c r="F98" s="749"/>
      <c r="G98" s="750"/>
      <c r="H98" s="135" t="str">
        <f>IF($A$51=FALSE,"",IF($E$82=リスト等!$AC$3,"",IF($K98=FALSE,"",IF(E98="","←未入力",""))))</f>
        <v/>
      </c>
      <c r="I98" s="561">
        <f t="shared" si="11"/>
        <v>0.01</v>
      </c>
      <c r="K98" s="43" t="b">
        <f>別表３!AH42</f>
        <v>0</v>
      </c>
      <c r="L98" s="43" t="str">
        <f t="shared" ref="L98:L103" si="13">IF(E98="","-",TEXT(E98,"ge/m/d"))</f>
        <v>-</v>
      </c>
    </row>
    <row r="99" spans="2:12" ht="15" hidden="1" customHeight="1">
      <c r="B99" s="162"/>
      <c r="C99" s="159" t="s">
        <v>176</v>
      </c>
      <c r="D99" s="158"/>
      <c r="E99" s="748"/>
      <c r="F99" s="749"/>
      <c r="G99" s="750"/>
      <c r="H99" s="135" t="str">
        <f>IF($A$51=FALSE,"",IF($E$82=リスト等!$AC$3,"",IF($K99=FALSE,"",IF(E99="","←未入力",""))))</f>
        <v/>
      </c>
      <c r="I99" s="561">
        <f t="shared" si="11"/>
        <v>0.01</v>
      </c>
      <c r="K99" s="43" t="b">
        <f>別表３!AH$44</f>
        <v>0</v>
      </c>
      <c r="L99" s="43" t="str">
        <f t="shared" si="13"/>
        <v>-</v>
      </c>
    </row>
    <row r="100" spans="2:12" ht="15" hidden="1" customHeight="1">
      <c r="B100" s="162"/>
      <c r="C100" s="159" t="s">
        <v>174</v>
      </c>
      <c r="D100" s="158"/>
      <c r="E100" s="748"/>
      <c r="F100" s="749"/>
      <c r="G100" s="750"/>
      <c r="H100" s="135" t="str">
        <f>IF($A$51=FALSE,"",IF($E$82=リスト等!$AC$3,"",IF($K100=FALSE,"",IF(E100="","←未入力",""))))</f>
        <v/>
      </c>
      <c r="I100" s="561">
        <f t="shared" si="11"/>
        <v>0.01</v>
      </c>
      <c r="K100" s="43" t="b">
        <f>別表３!AH$46</f>
        <v>0</v>
      </c>
      <c r="L100" s="43" t="str">
        <f t="shared" si="13"/>
        <v>-</v>
      </c>
    </row>
    <row r="101" spans="2:12" ht="15" hidden="1" customHeight="1">
      <c r="B101" s="162"/>
      <c r="C101" s="159" t="s">
        <v>172</v>
      </c>
      <c r="D101" s="158"/>
      <c r="E101" s="748"/>
      <c r="F101" s="749"/>
      <c r="G101" s="750"/>
      <c r="H101" s="135" t="str">
        <f>IF($A$51=FALSE,"",IF($E$82=リスト等!$AC$3,"",IF($K101=FALSE,"",IF(E101="","←未入力",""))))</f>
        <v/>
      </c>
      <c r="I101" s="561">
        <f t="shared" si="11"/>
        <v>0.01</v>
      </c>
      <c r="K101" s="43" t="b">
        <f>別表３!AH$48</f>
        <v>0</v>
      </c>
      <c r="L101" s="43" t="str">
        <f t="shared" si="13"/>
        <v>-</v>
      </c>
    </row>
    <row r="102" spans="2:12" ht="15" hidden="1" customHeight="1">
      <c r="B102" s="162"/>
      <c r="C102" s="159" t="s">
        <v>170</v>
      </c>
      <c r="D102" s="158"/>
      <c r="E102" s="748"/>
      <c r="F102" s="749"/>
      <c r="G102" s="750"/>
      <c r="H102" s="135" t="str">
        <f>IF($A$51=FALSE,"",IF($E$82=リスト等!$AC$3,"",IF($K102=FALSE,"",IF(E102="","←未入力",""))))</f>
        <v/>
      </c>
      <c r="I102" s="561">
        <f t="shared" si="11"/>
        <v>0.01</v>
      </c>
      <c r="K102" s="43" t="b">
        <f>別表３!AH$50</f>
        <v>0</v>
      </c>
      <c r="L102" s="43" t="str">
        <f t="shared" si="13"/>
        <v>-</v>
      </c>
    </row>
    <row r="103" spans="2:12" ht="15" hidden="1" customHeight="1">
      <c r="B103" s="163"/>
      <c r="C103" s="159" t="s">
        <v>156</v>
      </c>
      <c r="D103" s="158"/>
      <c r="E103" s="748"/>
      <c r="F103" s="749"/>
      <c r="G103" s="750"/>
      <c r="H103" s="135" t="str">
        <f>IF($A$51=FALSE,"",IF($E$82=リスト等!$AC$3,"",IF($K103=FALSE,"",IF(E103="","←未入力",""))))</f>
        <v/>
      </c>
      <c r="I103" s="561">
        <f t="shared" si="11"/>
        <v>0.01</v>
      </c>
      <c r="K103" s="43" t="b">
        <f>別表３!AH$52</f>
        <v>0</v>
      </c>
      <c r="L103" s="43" t="str">
        <f t="shared" si="13"/>
        <v>-</v>
      </c>
    </row>
    <row r="104" spans="2:12" ht="15" customHeight="1">
      <c r="B104" s="160">
        <v>4</v>
      </c>
      <c r="C104" s="155" t="s">
        <v>822</v>
      </c>
      <c r="D104" s="610"/>
      <c r="E104" s="679" t="s">
        <v>890</v>
      </c>
      <c r="F104" s="680"/>
      <c r="G104" s="681"/>
      <c r="H104" s="688" t="str">
        <f>IF($E$82=リスト等!$AC$4,IF($E$104="","←未入力",""),"")</f>
        <v/>
      </c>
      <c r="I104" s="606">
        <f ca="1">ROUNDDOWN(SUM(I3:$I$103)*100,0)</f>
        <v>173940825</v>
      </c>
    </row>
    <row r="105" spans="2:12" ht="15" customHeight="1">
      <c r="B105" s="602"/>
      <c r="C105" s="53"/>
      <c r="D105" s="611"/>
      <c r="E105" s="682"/>
      <c r="F105" s="683"/>
      <c r="G105" s="684"/>
      <c r="H105" s="689"/>
    </row>
    <row r="106" spans="2:12" ht="15" customHeight="1">
      <c r="B106" s="612"/>
      <c r="C106" s="613"/>
      <c r="D106" s="614"/>
      <c r="E106" s="685"/>
      <c r="F106" s="686"/>
      <c r="G106" s="687"/>
      <c r="H106" s="690"/>
    </row>
  </sheetData>
  <sheetProtection sheet="1" selectLockedCells="1" selectUnlockedCells="1"/>
  <mergeCells count="69">
    <mergeCell ref="E103:G103"/>
    <mergeCell ref="E91:G91"/>
    <mergeCell ref="E92:G92"/>
    <mergeCell ref="E93:G93"/>
    <mergeCell ref="E94:G94"/>
    <mergeCell ref="E95:G95"/>
    <mergeCell ref="E96:G96"/>
    <mergeCell ref="E98:G98"/>
    <mergeCell ref="E99:G99"/>
    <mergeCell ref="E100:G100"/>
    <mergeCell ref="E101:G101"/>
    <mergeCell ref="E102:G102"/>
    <mergeCell ref="K83:K84"/>
    <mergeCell ref="E85:G85"/>
    <mergeCell ref="E86:G86"/>
    <mergeCell ref="E87:G87"/>
    <mergeCell ref="E88:G88"/>
    <mergeCell ref="H83:H84"/>
    <mergeCell ref="H64:H65"/>
    <mergeCell ref="E71:G71"/>
    <mergeCell ref="E89:G89"/>
    <mergeCell ref="E77:G77"/>
    <mergeCell ref="E80:G80"/>
    <mergeCell ref="E81:G81"/>
    <mergeCell ref="E82:G82"/>
    <mergeCell ref="E83:G84"/>
    <mergeCell ref="E76:G76"/>
    <mergeCell ref="E51:F51"/>
    <mergeCell ref="E53:G53"/>
    <mergeCell ref="E56:G56"/>
    <mergeCell ref="E57:G57"/>
    <mergeCell ref="E58:G5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J1:J2"/>
    <mergeCell ref="E3:G3"/>
    <mergeCell ref="E6:G6"/>
    <mergeCell ref="E7:G7"/>
    <mergeCell ref="E8:G8"/>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s>
  <phoneticPr fontId="4"/>
  <conditionalFormatting sqref="B31:B35 B37:B42 B44:B49 B51:B52">
    <cfRule type="expression" dxfId="449" priority="33">
      <formula>AND($A$33=FALSE,$A$39=FALSE,$A$46=FALSE,$A$51=FALSE)</formula>
    </cfRule>
  </conditionalFormatting>
  <conditionalFormatting sqref="B66:B71 B73:B76">
    <cfRule type="expression" dxfId="448" priority="24">
      <formula>AND($A$66=FALSE,$A$73=FALSE)</formula>
    </cfRule>
  </conditionalFormatting>
  <conditionalFormatting sqref="B67 B74">
    <cfRule type="expression" dxfId="447" priority="16">
      <formula>$E$53="自主施工"</formula>
    </cfRule>
  </conditionalFormatting>
  <conditionalFormatting sqref="B77">
    <cfRule type="expression" dxfId="446" priority="15">
      <formula>$E$53="自主施工"</formula>
    </cfRule>
  </conditionalFormatting>
  <conditionalFormatting sqref="B56:G76">
    <cfRule type="expression" dxfId="445" priority="7">
      <formula>$E$53="自主施工"</formula>
    </cfRule>
  </conditionalFormatting>
  <conditionalFormatting sqref="C15:E15 C16:G16 C17:E17">
    <cfRule type="expression" dxfId="443" priority="17">
      <formula>$A$16=FALSE</formula>
    </cfRule>
  </conditionalFormatting>
  <conditionalFormatting sqref="C51:F52">
    <cfRule type="expression" dxfId="442" priority="29">
      <formula>$A$51=FALSE</formula>
    </cfRule>
  </conditionalFormatting>
  <conditionalFormatting sqref="C31:G31 C32:D32 C33:F35">
    <cfRule type="expression" dxfId="441" priority="25">
      <formula>$A$33=FALSE</formula>
    </cfRule>
  </conditionalFormatting>
  <conditionalFormatting sqref="C37:G38 C39:D39 C40:F42">
    <cfRule type="expression" dxfId="440" priority="26">
      <formula>$A$39=FALSE</formula>
    </cfRule>
  </conditionalFormatting>
  <conditionalFormatting sqref="C44:G45 C46:D46 C47:F49">
    <cfRule type="expression" dxfId="439" priority="28">
      <formula>$A$46=FALSE</formula>
    </cfRule>
  </conditionalFormatting>
  <conditionalFormatting sqref="C66:G71">
    <cfRule type="expression" dxfId="438" priority="8">
      <formula>$A$66=FALSE</formula>
    </cfRule>
  </conditionalFormatting>
  <conditionalFormatting sqref="C73:G76">
    <cfRule type="expression" dxfId="437" priority="22">
      <formula>$A$73=FALSE</formula>
    </cfRule>
  </conditionalFormatting>
  <conditionalFormatting sqref="C85:G89">
    <cfRule type="expression" dxfId="436" priority="20">
      <formula>OR($A$33=FALSE,$K85=FALSE)</formula>
    </cfRule>
  </conditionalFormatting>
  <conditionalFormatting sqref="C91:G96">
    <cfRule type="expression" dxfId="435" priority="13">
      <formula>OR(AND($A$39=FALSE,$A$46=FALSE),$K91=FALSE)</formula>
    </cfRule>
  </conditionalFormatting>
  <conditionalFormatting sqref="C98:G103">
    <cfRule type="expression" dxfId="434" priority="12">
      <formula>OR($A$51=FALSE,$K98=FALSE)</formula>
    </cfRule>
  </conditionalFormatting>
  <conditionalFormatting sqref="E8:E9">
    <cfRule type="containsBlanks" dxfId="433" priority="6">
      <formula>LEN(TRIM(E8))=0</formula>
    </cfRule>
  </conditionalFormatting>
  <conditionalFormatting sqref="E23 J26">
    <cfRule type="expression" dxfId="432" priority="19">
      <formula>$E$26=""</formula>
    </cfRule>
  </conditionalFormatting>
  <conditionalFormatting sqref="E57">
    <cfRule type="expression" dxfId="431" priority="18">
      <formula>$E$56=""</formula>
    </cfRule>
  </conditionalFormatting>
  <conditionalFormatting sqref="E67:E70">
    <cfRule type="notContainsBlanks" dxfId="430" priority="23" stopIfTrue="1">
      <formula>LEN(TRIM(E67))&gt;0</formula>
    </cfRule>
    <cfRule type="expression" dxfId="429" priority="31" stopIfTrue="1">
      <formula>#REF!=TRUE</formula>
    </cfRule>
  </conditionalFormatting>
  <conditionalFormatting sqref="E73:E77 E66:E71 E51:E53 E44:E45 E47:E49 E37:E38 E40:E42 E31 E33:E35 E15:E17 E58:E59 E61:E63 E3 E11:E13 E20:E22 E26">
    <cfRule type="containsBlanks" dxfId="428" priority="35">
      <formula>LEN(TRIM(E3))=0</formula>
    </cfRule>
  </conditionalFormatting>
  <conditionalFormatting sqref="E74">
    <cfRule type="expression" dxfId="427" priority="34" stopIfTrue="1">
      <formula>#REF!=TRUE</formula>
    </cfRule>
  </conditionalFormatting>
  <conditionalFormatting sqref="E80:E82">
    <cfRule type="containsBlanks" dxfId="426" priority="14">
      <formula>LEN(TRIM(E80))=0</formula>
    </cfRule>
  </conditionalFormatting>
  <conditionalFormatting sqref="E85:E89">
    <cfRule type="containsBlanks" dxfId="425" priority="27">
      <formula>LEN(TRIM(E85))=0</formula>
    </cfRule>
  </conditionalFormatting>
  <conditionalFormatting sqref="E91:E96">
    <cfRule type="containsBlanks" dxfId="424" priority="30">
      <formula>LEN(TRIM(E91))=0</formula>
    </cfRule>
  </conditionalFormatting>
  <conditionalFormatting sqref="E98:E103">
    <cfRule type="containsBlanks" dxfId="423" priority="32">
      <formula>LEN(TRIM(E98))=0</formula>
    </cfRule>
  </conditionalFormatting>
  <conditionalFormatting sqref="E104:G106">
    <cfRule type="expression" dxfId="422" priority="3">
      <formula>$H$104="←未入力"</formula>
    </cfRule>
  </conditionalFormatting>
  <conditionalFormatting sqref="J1:J2">
    <cfRule type="notContainsBlanks" dxfId="421" priority="21">
      <formula>LEN(TRIM(J1))&gt;0</formula>
    </cfRule>
  </conditionalFormatting>
  <dataValidations count="31">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CEBBA8EE-12E2-459B-AD32-3C07115CC74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62:G62 E20:G21 E16:G16 E12:G12" xr:uid="{61DC3A5F-060B-4ACF-AD04-BD947FEA4D7E}"/>
    <dataValidation imeMode="hiragana" allowBlank="1" showInputMessage="1" showErrorMessage="1" sqref="E76:G76 E71:G71" xr:uid="{DB87FB41-07BC-4FEF-A9EF-AAE291F23E5E}"/>
    <dataValidation type="list" allowBlank="1" showInputMessage="1" showErrorMessage="1" sqref="E82:G82" xr:uid="{ACC4AA81-B179-45BF-A9F8-BDB28781B39E}">
      <formula1>工程表</formula1>
    </dataValidation>
    <dataValidation imeMode="off" allowBlank="1" showInputMessage="1" showErrorMessage="1" sqref="E69 E77:G77 E85:G89 E91:G96 E98:G103 E80:G81 E75"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errorTitle="禁止" error="半角コンマが使用されています。" sqref="E51:F51" xr:uid="{06A1DA12-84D3-4236-B2E2-A58B74D92A4F}">
      <formula1>工事</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63 E17:E18 E13:G13" xr:uid="{C94DBC7A-98B4-4202-821E-C949283B1CF6}">
      <formula1>10</formula1>
      <formula2>11</formula2>
    </dataValidation>
    <dataValidation type="textLength" imeMode="halfAlpha" operator="lessThanOrEqual" allowBlank="1" showInputMessage="1" showErrorMessage="1" promptTitle="ハイフン「-」不要" prompt="例）5308201　" sqref="E61:G61 E15:G15 E11:G1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7 E7:G7" xr:uid="{B59CE731-957A-4B57-BEA9-B14AE022E982}"/>
    <dataValidation imeMode="hiragana" allowBlank="1" showInputMessage="1" errorTitle="禁止" error="半角コンマが使用されています。" promptTitle="略語の使用可" prompt="代表取締役：㈹" sqref="E58 E8:G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6 E6:G6" xr:uid="{2975E37D-B5C6-4ACF-8B9B-BEAC3821417A}"/>
    <dataValidation imeMode="halfKatakana" allowBlank="1" showInputMessage="1" errorTitle="禁止" error="半角コンマが使用されています。" promptTitle="略語の使用可" prompt="代表取締役：(ﾀﾞｲ)" sqref="E59 E9:G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E02FDD0C-70E4-42EB-B618-523915A3E0D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E7F65913-C01D-4217-9ADF-454100408733}">
            <xm:f>$E$82=リスト等!$AC$3</xm:f>
            <x14:dxf>
              <fill>
                <patternFill>
                  <bgColor theme="0" tint="-0.24994659260841701"/>
                </patternFill>
              </fill>
            </x14:dxf>
          </x14:cfRule>
          <xm:sqref>B83:G106</xm:sqref>
        </x14:conditionalFormatting>
        <x14:conditionalFormatting xmlns:xm="http://schemas.microsoft.com/office/excel/2006/main">
          <x14:cfRule type="expression" priority="11" id="{63AD1FBA-A3C0-4B6A-83E5-472A76671C10}">
            <xm:f>$E$82&lt;&gt;リスト等!$AC$3</xm:f>
            <x14:dxf>
              <border>
                <left style="hair">
                  <color auto="1"/>
                </left>
                <right/>
                <top/>
                <bottom/>
                <vertical/>
                <horizontal/>
              </border>
            </x14:dxf>
          </x14:cfRule>
          <xm:sqref>J82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2"/>
  <sheetViews>
    <sheetView tabSelected="1" workbookViewId="0">
      <selection activeCell="E3" sqref="E3:G3"/>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3.25" style="44" customWidth="1"/>
    <col min="9" max="9" width="8.125" style="559" hidden="1" customWidth="1"/>
    <col min="10" max="10" width="40.625" style="43" customWidth="1"/>
    <col min="11" max="11" width="10.625" style="43" customWidth="1"/>
    <col min="12" max="12" width="9" style="43" customWidth="1"/>
    <col min="13" max="16384" width="9" style="43"/>
  </cols>
  <sheetData>
    <row r="1" spans="1:11" ht="15" customHeight="1">
      <c r="A1" s="56" t="s">
        <v>28</v>
      </c>
      <c r="B1" s="57"/>
      <c r="C1" s="57"/>
      <c r="D1" s="57"/>
      <c r="E1" s="57"/>
      <c r="F1" s="57"/>
      <c r="G1" s="669" t="s">
        <v>985</v>
      </c>
      <c r="J1" s="716" t="str">
        <f>IF(COUNTA($H$3:$H$102)-COUNTIFS($H$3:$H$102,"",$H$3:$H$102,"&lt;&gt;")&gt;0,"　入力エラーあり　","")</f>
        <v>　入力エラーあり　</v>
      </c>
    </row>
    <row r="2" spans="1:11" ht="15" customHeight="1" thickBot="1">
      <c r="A2" s="57" t="s">
        <v>873</v>
      </c>
      <c r="B2" s="57"/>
      <c r="C2" s="59"/>
      <c r="D2" s="59"/>
      <c r="E2" s="57"/>
      <c r="F2" s="57"/>
      <c r="G2" s="644" t="str">
        <f>"CODENo."&amp;TEXT(LEFT($I$103,4)*RIGHT($I$103,4),"00000000")</f>
        <v>CODENo.00004624</v>
      </c>
      <c r="J2" s="716"/>
      <c r="K2" s="44"/>
    </row>
    <row r="3" spans="1:11" ht="15" customHeight="1" thickBot="1">
      <c r="A3" s="57"/>
      <c r="B3" s="60">
        <v>1</v>
      </c>
      <c r="C3" s="61" t="s">
        <v>641</v>
      </c>
      <c r="D3" s="54"/>
      <c r="E3" s="779"/>
      <c r="F3" s="780"/>
      <c r="G3" s="781"/>
      <c r="H3" s="135" t="str">
        <f>IF($E3="","←未入力","")</f>
        <v>←未入力</v>
      </c>
      <c r="I3" s="561">
        <f>IFERROR(E3,0.01)</f>
        <v>0</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thickBot="1">
      <c r="A6" s="57"/>
      <c r="B6" s="60">
        <v>1</v>
      </c>
      <c r="C6" s="61" t="s">
        <v>639</v>
      </c>
      <c r="D6" s="62"/>
      <c r="E6" s="713"/>
      <c r="F6" s="714"/>
      <c r="G6" s="715"/>
      <c r="H6" s="134"/>
      <c r="I6" s="561">
        <f>IFERROR(CODE(MID(E6,ROUND(LEN(E6)/2,0),1)),0.01)</f>
        <v>0.01</v>
      </c>
      <c r="J6" s="142" t="str">
        <f>IF($E$52="自主施工","",IF($E6="","←未入力です",""))</f>
        <v>←未入力です</v>
      </c>
      <c r="K6" s="46"/>
    </row>
    <row r="7" spans="1:11" ht="15" customHeight="1" thickBot="1">
      <c r="A7" s="57"/>
      <c r="B7" s="60">
        <v>2</v>
      </c>
      <c r="C7" s="61" t="s">
        <v>640</v>
      </c>
      <c r="D7" s="62"/>
      <c r="E7" s="713"/>
      <c r="F7" s="714"/>
      <c r="G7" s="715"/>
      <c r="H7" s="134"/>
      <c r="I7" s="561">
        <f t="shared" ref="I7:I9" si="0">IFERROR(CODE(MID(E7,ROUND(LEN(E7)/2,0),1)),0.01)</f>
        <v>0.01</v>
      </c>
      <c r="J7" s="47" t="str">
        <f>IF(E6=""," 発注者又は自主施工者は「個人」"," 発注者又は自主施工者は「法人」")</f>
        <v xml:space="preserve"> 発注者又は自主施工者は「個人」</v>
      </c>
      <c r="K7" s="130"/>
    </row>
    <row r="8" spans="1:11" ht="15" customHeight="1">
      <c r="A8" s="57"/>
      <c r="B8" s="60">
        <v>3</v>
      </c>
      <c r="C8" s="61" t="str">
        <f>IF($E$6&lt;&gt;"","代表者の肩書及び氏名","氏名")</f>
        <v>氏名</v>
      </c>
      <c r="D8" s="62"/>
      <c r="E8" s="713"/>
      <c r="F8" s="714"/>
      <c r="G8" s="715"/>
      <c r="H8" s="131" t="str">
        <f t="shared" ref="H8:H20" si="1">IF($E8="","←未入力","")</f>
        <v>←未入力</v>
      </c>
      <c r="I8" s="561">
        <f t="shared" si="0"/>
        <v>0.01</v>
      </c>
      <c r="J8" s="49" t="s">
        <v>649</v>
      </c>
      <c r="K8" s="656"/>
    </row>
    <row r="9" spans="1:11" ht="15" customHeight="1">
      <c r="A9" s="64"/>
      <c r="B9" s="60">
        <v>4</v>
      </c>
      <c r="C9" s="61" t="str">
        <f>IF($E$6&lt;&gt;"","代表者の肩書及び氏名のﾌﾘｶﾞﾅ","氏名のﾌﾘｶﾞﾅ")</f>
        <v>氏名のﾌﾘｶﾞﾅ</v>
      </c>
      <c r="D9" s="62"/>
      <c r="E9" s="713"/>
      <c r="F9" s="714"/>
      <c r="G9" s="715"/>
      <c r="H9" s="135" t="str">
        <f t="shared" si="1"/>
        <v>←未入力</v>
      </c>
      <c r="I9" s="561">
        <f t="shared" si="0"/>
        <v>0.01</v>
      </c>
      <c r="J9" s="133" t="str">
        <f>IF(E6="","",IF(AND(E8&lt;&gt;"",LEN(E8)&lt;8),"【要確認】代表者の肩書は記入されていますか",""))</f>
        <v/>
      </c>
    </row>
    <row r="10" spans="1:11" ht="15" customHeight="1">
      <c r="A10" s="64"/>
      <c r="B10" s="66">
        <v>5</v>
      </c>
      <c r="C10" s="67" t="s">
        <v>230</v>
      </c>
      <c r="D10" s="67"/>
      <c r="E10" s="127"/>
      <c r="F10" s="127"/>
      <c r="G10" s="128"/>
      <c r="H10" s="133"/>
      <c r="I10" s="561"/>
      <c r="J10" s="645"/>
    </row>
    <row r="11" spans="1:11" ht="15" customHeight="1">
      <c r="A11" s="64"/>
      <c r="B11" s="69"/>
      <c r="C11" s="70" t="s">
        <v>29</v>
      </c>
      <c r="D11" s="71"/>
      <c r="E11" s="794"/>
      <c r="F11" s="795"/>
      <c r="G11" s="796"/>
      <c r="H11" s="135" t="str">
        <f t="shared" si="1"/>
        <v>←未入力</v>
      </c>
      <c r="I11" s="562">
        <f>IFERROR(VALUE(RIGHT(E11,6)),0.01)</f>
        <v>0.01</v>
      </c>
      <c r="J11" s="645"/>
    </row>
    <row r="12" spans="1:11" ht="15" customHeight="1">
      <c r="A12" s="64"/>
      <c r="B12" s="69"/>
      <c r="C12" s="70" t="s">
        <v>22</v>
      </c>
      <c r="D12" s="72"/>
      <c r="E12" s="713"/>
      <c r="F12" s="714"/>
      <c r="G12" s="715"/>
      <c r="H12" s="135" t="str">
        <f t="shared" si="1"/>
        <v>←未入力</v>
      </c>
      <c r="I12" s="561">
        <f>IFERROR(CODE(MID(E12,ROUND(LEN(E12)/2,0),1)),0.01)</f>
        <v>0.01</v>
      </c>
      <c r="J12" s="645"/>
    </row>
    <row r="13" spans="1:11" ht="15" customHeight="1">
      <c r="A13" s="64"/>
      <c r="B13" s="73"/>
      <c r="C13" s="70" t="s">
        <v>30</v>
      </c>
      <c r="D13" s="71"/>
      <c r="E13" s="794"/>
      <c r="F13" s="795"/>
      <c r="G13" s="796"/>
      <c r="H13" s="135" t="str">
        <f>IF($E13="","←未入力","")</f>
        <v>←未入力</v>
      </c>
      <c r="I13" s="562">
        <f t="shared" ref="I13" si="2">IFERROR(VALUE(RIGHT(E13,6)),0.01)</f>
        <v>0.01</v>
      </c>
      <c r="J13" s="645"/>
    </row>
    <row r="14" spans="1:11" ht="15" customHeight="1">
      <c r="A14" s="64"/>
      <c r="B14" s="66">
        <v>6</v>
      </c>
      <c r="C14" s="67" t="s">
        <v>238</v>
      </c>
      <c r="D14" s="74"/>
      <c r="E14" s="127"/>
      <c r="F14" s="127"/>
      <c r="G14" s="129"/>
      <c r="H14" s="136"/>
      <c r="I14" s="561"/>
      <c r="J14" s="785"/>
      <c r="K14" s="50"/>
    </row>
    <row r="15" spans="1:11" ht="15" customHeight="1">
      <c r="A15" s="64"/>
      <c r="B15" s="602"/>
      <c r="C15" s="70" t="s">
        <v>29</v>
      </c>
      <c r="D15" s="71"/>
      <c r="E15" s="819"/>
      <c r="F15" s="820"/>
      <c r="G15" s="821"/>
      <c r="H15" s="135" t="str">
        <f>IF($A$16=FALSE,"",IF($E15="","←未入力",""))</f>
        <v/>
      </c>
      <c r="I15" s="562">
        <f>IFERROR(IF($A$16=FALSE,0.01,VALUE(RIGHT(E15,6))),0.01)</f>
        <v>0.01</v>
      </c>
      <c r="J15" s="785"/>
      <c r="K15" s="50"/>
    </row>
    <row r="16" spans="1:11" ht="15" customHeight="1">
      <c r="A16" s="607" t="b">
        <v>0</v>
      </c>
      <c r="B16" s="69"/>
      <c r="C16" s="70" t="s">
        <v>22</v>
      </c>
      <c r="D16" s="72"/>
      <c r="E16" s="713"/>
      <c r="F16" s="777"/>
      <c r="G16" s="778"/>
      <c r="H16" s="135" t="str">
        <f>IF($A$16=FALSE,"",IF($E16="","←未入力",""))</f>
        <v/>
      </c>
      <c r="I16" s="561">
        <f>IFERROR(IF($A$16=FALSE,0.01,CODE(MID(E16,ROUND(LEN(E16)/2,0),1))),0.01)</f>
        <v>0.01</v>
      </c>
      <c r="J16" s="645"/>
    </row>
    <row r="17" spans="1:11" ht="15" customHeight="1">
      <c r="A17" s="64"/>
      <c r="B17" s="73"/>
      <c r="C17" s="70" t="s">
        <v>30</v>
      </c>
      <c r="D17" s="71"/>
      <c r="E17" s="794"/>
      <c r="F17" s="795"/>
      <c r="G17" s="796"/>
      <c r="H17" s="135" t="str">
        <f>IF($A$16=FALSE,"",IF($E17="","←未入力",""))</f>
        <v/>
      </c>
      <c r="I17" s="562">
        <f>IFERROR(IF($A$16=FALSE,0.01,VALUE(RIGHT(E17,6))),0.01)</f>
        <v>0.01</v>
      </c>
      <c r="J17" s="645"/>
    </row>
    <row r="18" spans="1:11" s="51" customFormat="1" ht="15" customHeight="1">
      <c r="A18" s="76"/>
      <c r="B18" s="76"/>
      <c r="C18" s="76"/>
      <c r="D18" s="76"/>
      <c r="E18" s="77"/>
      <c r="F18" s="78"/>
      <c r="G18" s="79"/>
      <c r="H18" s="137"/>
      <c r="I18" s="561"/>
      <c r="J18" s="646"/>
      <c r="K18" s="52"/>
    </row>
    <row r="19" spans="1:11" ht="15" customHeight="1">
      <c r="A19" s="64" t="s">
        <v>44</v>
      </c>
      <c r="B19" s="57"/>
      <c r="C19" s="57"/>
      <c r="D19" s="57"/>
      <c r="E19" s="57"/>
      <c r="F19" s="57"/>
      <c r="G19" s="64"/>
      <c r="H19" s="138"/>
      <c r="I19" s="561"/>
      <c r="J19" s="647"/>
      <c r="K19" s="53"/>
    </row>
    <row r="20" spans="1:11" ht="15" customHeight="1">
      <c r="A20" s="64"/>
      <c r="B20" s="60">
        <v>1</v>
      </c>
      <c r="C20" s="61" t="s">
        <v>31</v>
      </c>
      <c r="D20" s="61"/>
      <c r="E20" s="713"/>
      <c r="F20" s="714"/>
      <c r="G20" s="715"/>
      <c r="H20" s="135" t="str">
        <f t="shared" si="1"/>
        <v>←未入力</v>
      </c>
      <c r="I20" s="561">
        <f>IFERROR(CODE(MID(E20,ROUND(LEN(E20)/2,0),1)),0.01)</f>
        <v>0.01</v>
      </c>
      <c r="J20" s="648"/>
      <c r="K20" s="44"/>
    </row>
    <row r="21" spans="1:11" ht="15" customHeight="1">
      <c r="A21" s="64"/>
      <c r="B21" s="66">
        <v>2</v>
      </c>
      <c r="C21" s="68" t="s">
        <v>32</v>
      </c>
      <c r="D21" s="80" t="s">
        <v>646</v>
      </c>
      <c r="E21" s="713"/>
      <c r="F21" s="714"/>
      <c r="G21" s="715"/>
      <c r="H21" s="135" t="str">
        <f>IF(AND($E21="",$E22=""),"←未入力",IF(COUNTIF($E21,"*大阪*")&gt;0,"←住所は行政区から入力してください。",""))</f>
        <v>←未入力</v>
      </c>
      <c r="I21" s="561">
        <f t="shared" ref="I21:I22" si="3">IFERROR(CODE(MID(E21,ROUND(LEN(E21)/2,0),1)),0.01)</f>
        <v>0.01</v>
      </c>
      <c r="J21" s="648"/>
      <c r="K21" s="44"/>
    </row>
    <row r="22" spans="1:11" ht="15" customHeight="1" thickBot="1">
      <c r="A22" s="64"/>
      <c r="B22" s="81"/>
      <c r="C22" s="82"/>
      <c r="D22" s="80" t="s">
        <v>647</v>
      </c>
      <c r="E22" s="791"/>
      <c r="F22" s="792"/>
      <c r="G22" s="793"/>
      <c r="H22" s="135" t="str">
        <f>IF(AND($E21="",$E22=""),"←未入力",IF(COUNTIF($E22,"*大阪*")&gt;0,"←住所は行政区から入力してください。",""))</f>
        <v>←未入力</v>
      </c>
      <c r="I22" s="561">
        <f t="shared" si="3"/>
        <v>0.01</v>
      </c>
      <c r="J22" s="648"/>
      <c r="K22" s="44"/>
    </row>
    <row r="23" spans="1:11" ht="15" customHeight="1">
      <c r="A23" s="64"/>
      <c r="B23" s="650"/>
      <c r="C23" s="651"/>
      <c r="D23" s="83"/>
      <c r="E23" s="768" t="str">
        <f>IF($E$22="","",HYPERLINK("https://www.mapnavi.city.osaka.lg.jp/osakacity/AddressSearch?mid=61&amp;ac=27100&amp;skw="&amp;"大阪市"&amp;$E$22&amp;"&amp;skwt=0","マ ッ プ ナ ビ  お お さ か
（２ 工事の場所） を 開く"))</f>
        <v/>
      </c>
      <c r="F23" s="769"/>
      <c r="G23" s="770"/>
      <c r="H23" s="139"/>
      <c r="I23" s="561"/>
      <c r="J23" s="648"/>
      <c r="K23" s="44"/>
    </row>
    <row r="24" spans="1:11" ht="15" customHeight="1">
      <c r="A24" s="64"/>
      <c r="B24" s="650"/>
      <c r="C24" s="83"/>
      <c r="D24" s="83"/>
      <c r="E24" s="771"/>
      <c r="F24" s="772"/>
      <c r="G24" s="773"/>
      <c r="H24" s="133"/>
      <c r="I24" s="561"/>
      <c r="J24" s="44"/>
      <c r="K24" s="44"/>
    </row>
    <row r="25" spans="1:11" ht="15" customHeight="1" thickBot="1">
      <c r="A25" s="64"/>
      <c r="B25" s="652"/>
      <c r="C25" s="653"/>
      <c r="D25" s="654"/>
      <c r="E25" s="774"/>
      <c r="F25" s="775"/>
      <c r="G25" s="776"/>
      <c r="H25" s="138"/>
      <c r="I25" s="561"/>
      <c r="J25" s="44"/>
      <c r="K25" s="44"/>
    </row>
    <row r="26" spans="1:11" ht="15" customHeight="1">
      <c r="A26" s="64"/>
      <c r="B26" s="655">
        <v>3</v>
      </c>
      <c r="C26" s="800" t="s">
        <v>648</v>
      </c>
      <c r="D26" s="801"/>
      <c r="E26" s="810"/>
      <c r="F26" s="811"/>
      <c r="G26" s="812"/>
      <c r="H26" s="782" t="str">
        <f>IF($E26="",IF(A50=TRUE,"","←未入力"),"")</f>
        <v>←未入力</v>
      </c>
      <c r="I26" s="561">
        <f t="shared" ref="I26" si="4">IFERROR(CODE(MID(E26,ROUND(LEN(E26)/2,0),1)),0.01)</f>
        <v>0.01</v>
      </c>
      <c r="J26" s="765" t="s">
        <v>650</v>
      </c>
      <c r="K26" s="168"/>
    </row>
    <row r="27" spans="1:11" ht="15" customHeight="1">
      <c r="A27" s="64"/>
      <c r="B27" s="650"/>
      <c r="C27" s="802"/>
      <c r="D27" s="803"/>
      <c r="E27" s="813"/>
      <c r="F27" s="811"/>
      <c r="G27" s="812"/>
      <c r="H27" s="783"/>
      <c r="I27" s="561"/>
      <c r="J27" s="766"/>
      <c r="K27" s="169"/>
    </row>
    <row r="28" spans="1:11" ht="15" customHeight="1" thickBot="1">
      <c r="A28" s="64"/>
      <c r="B28" s="652"/>
      <c r="C28" s="804"/>
      <c r="D28" s="805"/>
      <c r="E28" s="814"/>
      <c r="F28" s="815"/>
      <c r="G28" s="816"/>
      <c r="H28" s="784"/>
      <c r="I28" s="561"/>
      <c r="J28" s="767"/>
      <c r="K28" s="169"/>
    </row>
    <row r="29" spans="1:11" ht="15" customHeight="1">
      <c r="A29" s="64"/>
      <c r="B29" s="66">
        <v>4</v>
      </c>
      <c r="C29" s="67" t="s">
        <v>33</v>
      </c>
      <c r="D29" s="67"/>
      <c r="E29" s="806" t="str">
        <f>IF(COUNTIF($A$29:$A$51,TRUE)=0,"※該当する工事の種類の□をチェックしてください。
（複数選択可）","")</f>
        <v>※該当する工事の種類の□をチェックしてください。
（複数選択可）</v>
      </c>
      <c r="F29" s="806"/>
      <c r="G29" s="807"/>
      <c r="H29" s="688" t="str">
        <f>IF($E29&lt;&gt;"","←未選択","")</f>
        <v>←未選択</v>
      </c>
      <c r="I29" s="561"/>
      <c r="J29" s="44"/>
      <c r="K29" s="44"/>
    </row>
    <row r="30" spans="1:11" ht="15" customHeight="1">
      <c r="A30" s="64"/>
      <c r="B30" s="69" t="s">
        <v>755</v>
      </c>
      <c r="C30" s="64"/>
      <c r="D30" s="85"/>
      <c r="E30" s="808"/>
      <c r="F30" s="808"/>
      <c r="G30" s="809"/>
      <c r="H30" s="690" t="str">
        <f t="shared" ref="H30" si="5">IF($G30&lt;&gt;"","←未入力","")</f>
        <v/>
      </c>
      <c r="I30" s="561"/>
      <c r="J30" s="44"/>
      <c r="K30" s="44"/>
    </row>
    <row r="31" spans="1:11" ht="15" customHeight="1">
      <c r="A31" s="64"/>
      <c r="B31" s="162"/>
      <c r="C31" s="70" t="s">
        <v>23</v>
      </c>
      <c r="D31" s="71"/>
      <c r="E31" s="713"/>
      <c r="F31" s="714"/>
      <c r="G31" s="715"/>
      <c r="H31" s="135" t="str">
        <f>IF($A$33=FALSE,"",IF($E31="","←未入力",""))</f>
        <v/>
      </c>
      <c r="I31" s="561">
        <f>IFERROR(IF($A$33=FALSE,0.01,CODE(MID(E31,ROUND(LEN(E31)/2,0),1))),0.01)</f>
        <v>0.01</v>
      </c>
    </row>
    <row r="32" spans="1:11" ht="15" customHeight="1">
      <c r="A32" s="64"/>
      <c r="B32" s="87"/>
      <c r="C32" s="70" t="s">
        <v>53</v>
      </c>
      <c r="D32" s="71"/>
      <c r="E32" s="713"/>
      <c r="F32" s="714"/>
      <c r="G32" s="715"/>
      <c r="H32" s="135" t="str">
        <f>IF($A$33=FALSE,"",IF($E32="","←未入力",""))</f>
        <v/>
      </c>
      <c r="I32" s="561">
        <f>IFERROR(IF($A$33=FALSE,0.01,CODE(MID(E32,ROUND(LEN(E32)/2,0),1))),0.01)</f>
        <v>0.01</v>
      </c>
    </row>
    <row r="33" spans="1:9" ht="15" customHeight="1">
      <c r="A33" s="603" t="b">
        <v>0</v>
      </c>
      <c r="B33" s="87"/>
      <c r="C33" s="88" t="s">
        <v>35</v>
      </c>
      <c r="D33" s="89" t="s">
        <v>36</v>
      </c>
      <c r="E33" s="90"/>
      <c r="F33" s="91" t="s">
        <v>39</v>
      </c>
      <c r="G33" s="92"/>
      <c r="H33" s="135" t="str">
        <f>IF($A$33=FALSE,"",IF($E33="","←未入力",""))</f>
        <v/>
      </c>
      <c r="I33" s="561">
        <f>IF($A$33=FALSE,0.01,E33)</f>
        <v>0.01</v>
      </c>
    </row>
    <row r="34" spans="1:9" ht="15" customHeight="1">
      <c r="A34" s="64"/>
      <c r="B34" s="87"/>
      <c r="C34" s="93"/>
      <c r="D34" s="89" t="s">
        <v>37</v>
      </c>
      <c r="E34" s="90"/>
      <c r="F34" s="91" t="s">
        <v>39</v>
      </c>
      <c r="G34" s="94"/>
      <c r="H34" s="135" t="str">
        <f>IF($A$33=FALSE,"",IF($E34="","←未入力",""))</f>
        <v/>
      </c>
      <c r="I34" s="561">
        <f>IF($A$33=FALSE,0.01,E34)</f>
        <v>0.01</v>
      </c>
    </row>
    <row r="35" spans="1:9" ht="15" customHeight="1">
      <c r="A35" s="64"/>
      <c r="B35" s="95"/>
      <c r="C35" s="89" t="s">
        <v>40</v>
      </c>
      <c r="D35" s="89"/>
      <c r="E35" s="96"/>
      <c r="F35" s="97" t="s">
        <v>760</v>
      </c>
      <c r="G35" s="98"/>
      <c r="H35" s="135" t="str">
        <f>IF($A$33=FALSE,"",IF($E35="","←未入力",""))</f>
        <v/>
      </c>
      <c r="I35" s="561">
        <f>IF($A$33=FALSE,0.01,E35)</f>
        <v>0.01</v>
      </c>
    </row>
    <row r="36" spans="1:9" ht="15" customHeight="1">
      <c r="A36" s="64"/>
      <c r="B36" s="99" t="s">
        <v>756</v>
      </c>
      <c r="C36" s="64"/>
      <c r="D36" s="85"/>
      <c r="E36" s="85"/>
      <c r="F36" s="85"/>
      <c r="G36" s="100"/>
      <c r="H36" s="139"/>
      <c r="I36" s="561"/>
    </row>
    <row r="37" spans="1:9" ht="15" customHeight="1">
      <c r="A37" s="64"/>
      <c r="B37" s="162"/>
      <c r="C37" s="70" t="s">
        <v>838</v>
      </c>
      <c r="D37" s="71"/>
      <c r="E37" s="713"/>
      <c r="F37" s="714"/>
      <c r="G37" s="715"/>
      <c r="H37" s="135" t="str">
        <f>IF($A$38=FALSE,"",IF($E37="","←未入力",""))</f>
        <v/>
      </c>
      <c r="I37" s="561">
        <f>IFERROR(IF($A$38=FALSE,0.01,CODE(MID(E37,ROUND(LEN(E37)/2,0),1))),0.01)</f>
        <v>0.01</v>
      </c>
    </row>
    <row r="38" spans="1:9" ht="15" customHeight="1">
      <c r="A38" s="603" t="b">
        <v>0</v>
      </c>
      <c r="B38" s="147"/>
      <c r="C38" s="70" t="s">
        <v>23</v>
      </c>
      <c r="D38" s="71"/>
      <c r="E38" s="713"/>
      <c r="F38" s="714"/>
      <c r="G38" s="715"/>
      <c r="H38" s="135" t="str">
        <f>IF($A$38=FALSE,"",IF($E38="","←未入力",""))</f>
        <v/>
      </c>
      <c r="I38" s="561">
        <f>IFERROR(IF($A$38=FALSE,0.01,CODE(MID(E38,ROUND(LEN(E38)/2,0),1))),0.01)</f>
        <v>0.01</v>
      </c>
    </row>
    <row r="39" spans="1:9" ht="15" customHeight="1">
      <c r="A39" s="57"/>
      <c r="B39" s="69"/>
      <c r="C39" s="88" t="s">
        <v>35</v>
      </c>
      <c r="D39" s="89" t="s">
        <v>36</v>
      </c>
      <c r="E39" s="90"/>
      <c r="F39" s="91" t="s">
        <v>39</v>
      </c>
      <c r="G39" s="92"/>
      <c r="H39" s="135" t="str">
        <f>IF($A$38=FALSE,"",IF($E39="","←未入力",""))</f>
        <v/>
      </c>
      <c r="I39" s="561">
        <f>IF($A$38=FALSE,0.01,E39)</f>
        <v>0.01</v>
      </c>
    </row>
    <row r="40" spans="1:9" ht="15" customHeight="1">
      <c r="A40" s="57"/>
      <c r="B40" s="69"/>
      <c r="C40" s="93"/>
      <c r="D40" s="89" t="s">
        <v>37</v>
      </c>
      <c r="E40" s="90"/>
      <c r="F40" s="91" t="s">
        <v>39</v>
      </c>
      <c r="G40" s="94"/>
      <c r="H40" s="135" t="str">
        <f>IF($A$38=FALSE,"",IF($E40="","←未入力",""))</f>
        <v/>
      </c>
      <c r="I40" s="561">
        <f>IF($A$38=FALSE,0.01,E40)</f>
        <v>0.01</v>
      </c>
    </row>
    <row r="41" spans="1:9" ht="15" customHeight="1">
      <c r="A41" s="57"/>
      <c r="B41" s="73"/>
      <c r="C41" s="89" t="s">
        <v>40</v>
      </c>
      <c r="D41" s="89"/>
      <c r="E41" s="96"/>
      <c r="F41" s="97" t="s">
        <v>760</v>
      </c>
      <c r="G41" s="98"/>
      <c r="H41" s="135" t="str">
        <f>IF($A$38=FALSE,"",IF($E41="","←未入力",""))</f>
        <v/>
      </c>
      <c r="I41" s="561">
        <f>IF($A$38=FALSE,0.01,E41)</f>
        <v>0.01</v>
      </c>
    </row>
    <row r="42" spans="1:9" ht="15" customHeight="1">
      <c r="A42" s="57"/>
      <c r="B42" s="99" t="s">
        <v>757</v>
      </c>
      <c r="C42" s="64"/>
      <c r="D42" s="85"/>
      <c r="E42" s="85"/>
      <c r="F42" s="85"/>
      <c r="G42" s="100"/>
      <c r="H42" s="140"/>
      <c r="I42" s="561"/>
    </row>
    <row r="43" spans="1:9" ht="15" customHeight="1">
      <c r="A43" s="82"/>
      <c r="B43" s="162"/>
      <c r="C43" s="70" t="s">
        <v>838</v>
      </c>
      <c r="D43" s="71"/>
      <c r="E43" s="713"/>
      <c r="F43" s="714"/>
      <c r="G43" s="715"/>
      <c r="H43" s="135" t="str">
        <f t="shared" ref="H43:H48" si="6">IF($A$45=FALSE,"",IF($E43="","←未入力",""))</f>
        <v/>
      </c>
      <c r="I43" s="561">
        <f>IFERROR(IF($A$45=FALSE,0.01,CODE(MID(E43,ROUND(LEN(E43)/2,0),1))),0.01)</f>
        <v>0.01</v>
      </c>
    </row>
    <row r="44" spans="1:9" ht="15" customHeight="1">
      <c r="A44" s="82"/>
      <c r="B44" s="147"/>
      <c r="C44" s="70" t="s">
        <v>23</v>
      </c>
      <c r="D44" s="71"/>
      <c r="E44" s="713"/>
      <c r="F44" s="714"/>
      <c r="G44" s="715"/>
      <c r="H44" s="135" t="str">
        <f t="shared" si="6"/>
        <v/>
      </c>
      <c r="I44" s="561">
        <f>IFERROR(IF($A$45=FALSE,0.01,CODE(MID(E44,ROUND(LEN(E44)/2,0),1))),0.01)</f>
        <v>0.01</v>
      </c>
    </row>
    <row r="45" spans="1:9" ht="15" customHeight="1">
      <c r="A45" s="604" t="b">
        <v>0</v>
      </c>
      <c r="B45" s="69"/>
      <c r="C45" s="70" t="s">
        <v>53</v>
      </c>
      <c r="D45" s="71"/>
      <c r="E45" s="713"/>
      <c r="F45" s="714"/>
      <c r="G45" s="715"/>
      <c r="H45" s="135" t="str">
        <f t="shared" si="6"/>
        <v/>
      </c>
      <c r="I45" s="561">
        <f>IFERROR(IF($A$45=FALSE,0.01,CODE(MID(E45,ROUND(LEN(E45)/2,0),1))),0.01)</f>
        <v>0.01</v>
      </c>
    </row>
    <row r="46" spans="1:9" ht="15" customHeight="1">
      <c r="A46" s="82"/>
      <c r="B46" s="69"/>
      <c r="C46" s="88" t="s">
        <v>35</v>
      </c>
      <c r="D46" s="89" t="s">
        <v>36</v>
      </c>
      <c r="E46" s="90"/>
      <c r="F46" s="91" t="s">
        <v>39</v>
      </c>
      <c r="G46" s="92"/>
      <c r="H46" s="135" t="str">
        <f t="shared" si="6"/>
        <v/>
      </c>
      <c r="I46" s="561">
        <f>IF($A$45=FALSE,0.01,E46)</f>
        <v>0.01</v>
      </c>
    </row>
    <row r="47" spans="1:9" ht="15" customHeight="1">
      <c r="A47" s="57"/>
      <c r="B47" s="69"/>
      <c r="C47" s="93"/>
      <c r="D47" s="89" t="s">
        <v>37</v>
      </c>
      <c r="E47" s="90"/>
      <c r="F47" s="91" t="s">
        <v>39</v>
      </c>
      <c r="G47" s="94"/>
      <c r="H47" s="135" t="str">
        <f t="shared" si="6"/>
        <v/>
      </c>
      <c r="I47" s="561">
        <f>IF($A$45=FALSE,0.01,E47)</f>
        <v>0.01</v>
      </c>
    </row>
    <row r="48" spans="1:9" ht="15" customHeight="1">
      <c r="A48" s="57"/>
      <c r="B48" s="73"/>
      <c r="C48" s="70" t="s">
        <v>24</v>
      </c>
      <c r="D48" s="71"/>
      <c r="E48" s="102"/>
      <c r="F48" s="97" t="s">
        <v>204</v>
      </c>
      <c r="G48" s="103" t="str">
        <f>"(="&amp;E48/10000&amp;"億円)"</f>
        <v>(=0億円)</v>
      </c>
      <c r="H48" s="135" t="str">
        <f t="shared" si="6"/>
        <v/>
      </c>
      <c r="I48" s="561">
        <f>IF($A$45=FALSE,0.01,E48)</f>
        <v>0.01</v>
      </c>
    </row>
    <row r="49" spans="1:11" ht="15" customHeight="1">
      <c r="A49" s="57"/>
      <c r="B49" s="99" t="s">
        <v>974</v>
      </c>
      <c r="C49" s="54"/>
      <c r="D49" s="61"/>
      <c r="E49" s="61"/>
      <c r="F49" s="61"/>
      <c r="G49" s="104"/>
      <c r="H49" s="140"/>
      <c r="I49" s="561"/>
      <c r="J49" s="55"/>
      <c r="K49" s="55"/>
    </row>
    <row r="50" spans="1:11" ht="15" customHeight="1">
      <c r="A50" s="604" t="b">
        <v>0</v>
      </c>
      <c r="B50" s="162"/>
      <c r="C50" s="70" t="s">
        <v>33</v>
      </c>
      <c r="D50" s="71"/>
      <c r="E50" s="713"/>
      <c r="F50" s="715"/>
      <c r="G50" s="92"/>
      <c r="H50" s="135" t="str">
        <f>IF($A$50=FALSE,"",IF($E50="","←未入力",""))</f>
        <v/>
      </c>
      <c r="I50" s="561">
        <f>IFERROR(IF($A$50=FALSE,0.01,CODE(MID(E50,ROUND(LEN(E50)/2,0),1))),0.01)</f>
        <v>0.01</v>
      </c>
      <c r="J50" s="55"/>
      <c r="K50" s="55"/>
    </row>
    <row r="51" spans="1:11" ht="15" customHeight="1">
      <c r="A51" s="57"/>
      <c r="B51" s="162"/>
      <c r="C51" s="99" t="s">
        <v>24</v>
      </c>
      <c r="D51" s="68"/>
      <c r="E51" s="105"/>
      <c r="F51" s="55" t="s">
        <v>204</v>
      </c>
      <c r="G51" s="103" t="str">
        <f>"(="&amp;E51/10000&amp;"億円)"</f>
        <v>(=0億円)</v>
      </c>
      <c r="H51" s="135" t="str">
        <f>IF($A$50=FALSE,"",IF($E51="","←未入力",""))</f>
        <v/>
      </c>
      <c r="I51" s="561">
        <f>IF($A$50=FALSE,0.01,E51)</f>
        <v>0.01</v>
      </c>
      <c r="J51" s="55"/>
      <c r="K51" s="55"/>
    </row>
    <row r="52" spans="1:11" ht="15" customHeight="1">
      <c r="A52" s="57"/>
      <c r="B52" s="60">
        <v>5</v>
      </c>
      <c r="C52" s="61" t="s">
        <v>38</v>
      </c>
      <c r="D52" s="106"/>
      <c r="E52" s="822"/>
      <c r="F52" s="823"/>
      <c r="G52" s="824"/>
      <c r="H52" s="135" t="str">
        <f>IF($E52="","←未入力","")</f>
        <v>←未入力</v>
      </c>
      <c r="I52" s="561">
        <f t="shared" ref="I52" si="7">IFERROR(CODE(E52),0.01)</f>
        <v>0.01</v>
      </c>
      <c r="J52" s="55"/>
      <c r="K52" s="55"/>
    </row>
    <row r="53" spans="1:11" s="51" customFormat="1" ht="15" customHeight="1">
      <c r="A53" s="75"/>
      <c r="B53" s="107"/>
      <c r="C53" s="76"/>
      <c r="D53" s="76"/>
      <c r="E53" s="108"/>
      <c r="F53" s="108"/>
      <c r="G53" s="108"/>
      <c r="H53" s="132"/>
      <c r="I53" s="561"/>
      <c r="J53" s="55"/>
      <c r="K53" s="55"/>
    </row>
    <row r="54" spans="1:11" ht="15" customHeight="1">
      <c r="A54" s="57" t="s">
        <v>643</v>
      </c>
      <c r="B54" s="57"/>
      <c r="C54" s="57"/>
      <c r="D54" s="57"/>
      <c r="E54" s="57"/>
      <c r="F54" s="57"/>
      <c r="G54" s="57"/>
      <c r="H54" s="133"/>
      <c r="I54" s="561"/>
    </row>
    <row r="55" spans="1:11" ht="15" customHeight="1" thickBot="1">
      <c r="A55" s="57"/>
      <c r="B55" s="60">
        <v>1</v>
      </c>
      <c r="C55" s="61" t="s">
        <v>639</v>
      </c>
      <c r="D55" s="62"/>
      <c r="E55" s="713"/>
      <c r="F55" s="714"/>
      <c r="G55" s="715"/>
      <c r="H55" s="134"/>
      <c r="I55" s="561">
        <f>IFERROR(IF($E$52="自主施工",0.01,CODE(MID(E55,ROUND(LEN(E55)/2,0),1))),0.01)</f>
        <v>0.01</v>
      </c>
      <c r="J55" s="142" t="str">
        <f>IF($E$52="自主施工","",IF($E55="","←未入力です",""))</f>
        <v>←未入力です</v>
      </c>
      <c r="K55" s="46"/>
    </row>
    <row r="56" spans="1:11" ht="15" customHeight="1" thickBot="1">
      <c r="A56" s="57"/>
      <c r="B56" s="60">
        <v>2</v>
      </c>
      <c r="C56" s="61" t="s">
        <v>640</v>
      </c>
      <c r="D56" s="62"/>
      <c r="E56" s="713"/>
      <c r="F56" s="714"/>
      <c r="G56" s="715"/>
      <c r="H56" s="134"/>
      <c r="I56" s="561">
        <f t="shared" ref="I56:I58" si="8">IFERROR(IF($E$52="自主施工",0.01,CODE(MID(E56,ROUND(LEN(E56)/2,0),1))),0.01)</f>
        <v>0.01</v>
      </c>
      <c r="J56" s="47" t="str">
        <f>IF(E52=リスト等!$AA$4,"",IF(E55="","　　元請業者は「個人」","　　元請業者は「法人」"))</f>
        <v>　　元請業者は「個人」</v>
      </c>
      <c r="K56" s="130"/>
    </row>
    <row r="57" spans="1:11" ht="15" customHeight="1">
      <c r="A57" s="57"/>
      <c r="B57" s="60">
        <v>3</v>
      </c>
      <c r="C57" s="61" t="str">
        <f>IF($E$6&lt;&gt;"","代表者の肩書及び氏名","氏名")</f>
        <v>氏名</v>
      </c>
      <c r="D57" s="62"/>
      <c r="E57" s="713"/>
      <c r="F57" s="714"/>
      <c r="G57" s="715"/>
      <c r="H57" s="131" t="str">
        <f t="shared" ref="H57:H61" si="9">IF($E$52="自主施工","",IF($E57="","←未入力",""))</f>
        <v>←未入力</v>
      </c>
      <c r="I57" s="561">
        <f t="shared" si="8"/>
        <v>0.01</v>
      </c>
      <c r="J57" s="48" t="str">
        <f>IF(E52=リスト等!AA4,"","で間違いありませんか？")</f>
        <v>で間違いありませんか？</v>
      </c>
      <c r="K57" s="49"/>
    </row>
    <row r="58" spans="1:11" ht="15" customHeight="1">
      <c r="A58" s="57"/>
      <c r="B58" s="60">
        <v>4</v>
      </c>
      <c r="C58" s="61" t="str">
        <f>IF($E$6&lt;&gt;"","代表者の肩書及び氏名のﾌﾘｶﾞﾅ","氏名のﾌﾘｶﾞﾅ")</f>
        <v>氏名のﾌﾘｶﾞﾅ</v>
      </c>
      <c r="D58" s="62"/>
      <c r="E58" s="713"/>
      <c r="F58" s="714"/>
      <c r="G58" s="715"/>
      <c r="H58" s="135" t="str">
        <f t="shared" si="9"/>
        <v>←未入力</v>
      </c>
      <c r="I58" s="561">
        <f t="shared" si="8"/>
        <v>0.01</v>
      </c>
      <c r="J58" s="133" t="str">
        <f>IF(E55="","",IF(AND(E57&lt;&gt;"",LEN(E57)&lt;8),"【要確認】代表者の肩書は記入されていますか",""))</f>
        <v/>
      </c>
    </row>
    <row r="59" spans="1:11" ht="15" customHeight="1">
      <c r="A59" s="57"/>
      <c r="B59" s="66">
        <v>5</v>
      </c>
      <c r="C59" s="67" t="s">
        <v>644</v>
      </c>
      <c r="D59" s="109"/>
      <c r="E59" s="67"/>
      <c r="F59" s="67"/>
      <c r="G59" s="68"/>
      <c r="H59" s="133"/>
      <c r="I59" s="561"/>
    </row>
    <row r="60" spans="1:11" ht="15" customHeight="1">
      <c r="A60" s="57"/>
      <c r="B60" s="81"/>
      <c r="C60" s="70" t="s">
        <v>29</v>
      </c>
      <c r="D60" s="71"/>
      <c r="E60" s="794"/>
      <c r="F60" s="795"/>
      <c r="G60" s="796"/>
      <c r="H60" s="135" t="str">
        <f t="shared" si="9"/>
        <v>←未入力</v>
      </c>
      <c r="I60" s="562">
        <f>IFERROR(IF($E$52="自主施工",0.01,VALUE(RIGHT(E60,6))),0.01)</f>
        <v>0.01</v>
      </c>
    </row>
    <row r="61" spans="1:11" ht="15" customHeight="1">
      <c r="A61" s="57"/>
      <c r="B61" s="81"/>
      <c r="C61" s="70" t="s">
        <v>22</v>
      </c>
      <c r="D61" s="72"/>
      <c r="E61" s="713"/>
      <c r="F61" s="714"/>
      <c r="G61" s="715"/>
      <c r="H61" s="135" t="str">
        <f t="shared" si="9"/>
        <v>←未入力</v>
      </c>
      <c r="I61" s="561">
        <f>IFERROR(IF($E$52="自主施工",0.01,CODE(MID(E61,ROUND(LEN(E61)/2,0),1))),0.01)</f>
        <v>0.01</v>
      </c>
    </row>
    <row r="62" spans="1:11" ht="15" customHeight="1">
      <c r="A62" s="57"/>
      <c r="B62" s="84"/>
      <c r="C62" s="70" t="s">
        <v>30</v>
      </c>
      <c r="D62" s="71"/>
      <c r="E62" s="794"/>
      <c r="F62" s="795"/>
      <c r="G62" s="796"/>
      <c r="H62" s="135" t="str">
        <f>IF($E$52="自主施工","",IF($E62="","←未入力",""))</f>
        <v>←未入力</v>
      </c>
      <c r="I62" s="562">
        <f>IFERROR(IF($E$52="自主施工",0.01,VALUE(RIGHT(E62,6))),0.01)</f>
        <v>0.01</v>
      </c>
    </row>
    <row r="63" spans="1:11" ht="15" customHeight="1">
      <c r="A63" s="76"/>
      <c r="B63" s="110">
        <v>6</v>
      </c>
      <c r="C63" s="111" t="s">
        <v>652</v>
      </c>
      <c r="D63" s="111"/>
      <c r="E63" s="112"/>
      <c r="F63" s="113"/>
      <c r="G63" s="166" t="str">
        <f>IF($E$52="自主施工","",IF(COUNTIF($A$65:$A$75,TRUE)=0,"※該当する許可又は登録番号の□をチェックしてください。",""))</f>
        <v>※該当する許可又は登録番号の□をチェックしてください。</v>
      </c>
      <c r="H63" s="688" t="str">
        <f>IF($G63&lt;&gt;"","←未選択","")</f>
        <v>←未選択</v>
      </c>
      <c r="I63" s="561"/>
    </row>
    <row r="64" spans="1:11" ht="15" customHeight="1">
      <c r="A64" s="82"/>
      <c r="B64" s="69" t="s">
        <v>758</v>
      </c>
      <c r="C64" s="64"/>
      <c r="D64" s="76"/>
      <c r="E64" s="77"/>
      <c r="F64" s="78"/>
      <c r="G64" s="114"/>
      <c r="H64" s="690"/>
      <c r="I64" s="561"/>
    </row>
    <row r="65" spans="1:9" ht="15" customHeight="1">
      <c r="A65" s="608" t="b">
        <v>0</v>
      </c>
      <c r="C65" s="70" t="s">
        <v>660</v>
      </c>
      <c r="D65" s="61"/>
      <c r="E65" s="124"/>
      <c r="F65" s="61" t="str">
        <f>IF(E65=リスト等!$W$3,"大臣","知事")</f>
        <v>知事</v>
      </c>
      <c r="G65" s="116"/>
      <c r="H65" s="135" t="str">
        <f>IF($E$52="自主施工","",IF($A$65=FALSE,"",IF($E65="","←未入力","")))</f>
        <v/>
      </c>
      <c r="I65" s="561">
        <f>IFERROR(IF(OR($E$52="自主施工",$A$65=FALSE),0.01,CODE(E65)),0.01)</f>
        <v>0.01</v>
      </c>
    </row>
    <row r="66" spans="1:9" ht="15" customHeight="1">
      <c r="A66" s="605"/>
      <c r="B66" s="115"/>
      <c r="C66" s="70" t="s">
        <v>659</v>
      </c>
      <c r="D66" s="61"/>
      <c r="E66" s="124"/>
      <c r="F66" s="61"/>
      <c r="G66" s="116"/>
      <c r="H66" s="135" t="str">
        <f>IF($E$52="自主施工","",IF($A$65=FALSE,"",IF($E66="","←未入力","")))</f>
        <v/>
      </c>
      <c r="I66" s="561">
        <f>IFERROR(IF(OR($E$52="自主施工",$A$65=FALSE),0.01,CODE(E66)),0.01)</f>
        <v>0.01</v>
      </c>
    </row>
    <row r="67" spans="1:9" ht="15" customHeight="1">
      <c r="A67" s="605"/>
      <c r="B67" s="115"/>
      <c r="C67" s="70" t="s">
        <v>655</v>
      </c>
      <c r="D67" s="61"/>
      <c r="E67" s="125"/>
      <c r="F67" s="61" t="s">
        <v>768</v>
      </c>
      <c r="G67" s="116"/>
      <c r="H67" s="135" t="str">
        <f>IF($E$52="自主施工","",IF($A$65=FALSE,"",IF($E67="","←未入力","")))</f>
        <v/>
      </c>
      <c r="I67" s="561">
        <f>IFERROR(IF(OR($E$52="自主施工",$A$65=FALSE),0.01,CODE(RIGHT(E67,1))),0.01)</f>
        <v>0.01</v>
      </c>
    </row>
    <row r="68" spans="1:9" ht="15" customHeight="1">
      <c r="A68" s="605"/>
      <c r="B68" s="115"/>
      <c r="C68" s="70" t="s">
        <v>657</v>
      </c>
      <c r="D68" s="117" t="s">
        <v>656</v>
      </c>
      <c r="E68" s="125"/>
      <c r="F68" s="61" t="s">
        <v>769</v>
      </c>
      <c r="G68" s="116"/>
      <c r="H68" s="135" t="str">
        <f>IF($E$52="自主施工","",IF($A$65=FALSE,"",IF($E68="","←未入力","")))</f>
        <v/>
      </c>
      <c r="I68" s="561">
        <f>IFERROR(IF(OR($E$52="自主施工",$A$65=FALSE),0.01,VALUE(RIGHT(E68,6))),0.01)</f>
        <v>0.01</v>
      </c>
    </row>
    <row r="69" spans="1:9" ht="15" customHeight="1">
      <c r="A69" s="605"/>
      <c r="B69" s="115"/>
      <c r="C69" s="118" t="s">
        <v>653</v>
      </c>
      <c r="D69" s="61"/>
      <c r="E69" s="124"/>
      <c r="F69" s="119" t="s">
        <v>770</v>
      </c>
      <c r="G69" s="116"/>
      <c r="H69" s="135" t="str">
        <f>IF($E$52="自主施工","",IF($A$65=FALSE,"",IF($E69="","←未入力",IF(E69=リスト等!$Y$7,"※とび・土工工事業のみは不可",""))))</f>
        <v/>
      </c>
      <c r="I69" s="561">
        <f>IFERROR(IF(OR($E$52="自主施工",$A$65=FALSE),0.01,CODE(E69)),0.01)</f>
        <v>0.01</v>
      </c>
    </row>
    <row r="70" spans="1:9" s="53" customFormat="1" ht="15" customHeight="1">
      <c r="A70" s="605"/>
      <c r="B70" s="120"/>
      <c r="C70" s="70" t="s">
        <v>654</v>
      </c>
      <c r="D70" s="106"/>
      <c r="E70" s="797"/>
      <c r="F70" s="798"/>
      <c r="G70" s="799"/>
      <c r="H70" s="135" t="str">
        <f>IF($E$52="自主施工","",IF($A$65=FALSE,"",IF($E70="","←未入力","")))</f>
        <v/>
      </c>
      <c r="I70" s="561">
        <f>IFERROR(IF(OR($E$52="自主施工",$A$65=FALSE),0.01,CODE(MID(E70,ROUND(LEN(E70)/2,0),1))),0.01)</f>
        <v>0.01</v>
      </c>
    </row>
    <row r="71" spans="1:9" ht="15" customHeight="1">
      <c r="A71" s="82"/>
      <c r="B71" s="99" t="s">
        <v>759</v>
      </c>
      <c r="C71" s="67"/>
      <c r="D71" s="67"/>
      <c r="E71" s="67"/>
      <c r="F71" s="121"/>
      <c r="G71" s="122"/>
      <c r="H71" s="141"/>
      <c r="I71" s="561"/>
    </row>
    <row r="72" spans="1:9" ht="15" customHeight="1">
      <c r="A72" s="604" t="b">
        <v>0</v>
      </c>
      <c r="C72" s="70" t="s">
        <v>658</v>
      </c>
      <c r="D72" s="61"/>
      <c r="E72" s="631" t="s">
        <v>651</v>
      </c>
      <c r="F72" s="628" t="str">
        <f>IF(E72=リスト等!$W$3,"大臣","知事")</f>
        <v>知事</v>
      </c>
      <c r="G72" s="630"/>
      <c r="H72" s="629"/>
      <c r="I72" s="561">
        <f>IFERROR(IF(OR($E$52="自主施工",$A$72=FALSE),0.01,CODE(E72)),0.01)</f>
        <v>0.01</v>
      </c>
    </row>
    <row r="73" spans="1:9" ht="15" customHeight="1">
      <c r="A73" s="605"/>
      <c r="B73" s="101"/>
      <c r="C73" s="70" t="s">
        <v>655</v>
      </c>
      <c r="D73" s="61"/>
      <c r="E73" s="143"/>
      <c r="F73" s="61" t="s">
        <v>768</v>
      </c>
      <c r="G73" s="116"/>
      <c r="H73" s="135" t="str">
        <f>IF($E$52="自主施工","",IF($A$72=FALSE,"",IF($E73="","←未入力","")))</f>
        <v/>
      </c>
      <c r="I73" s="561">
        <f>IFERROR(IF(OR($E$52="自主施工",$A$72=FALSE),0.01,CODE(RIGHT(E73,1))),0.01)</f>
        <v>0.01</v>
      </c>
    </row>
    <row r="74" spans="1:9" ht="15" customHeight="1">
      <c r="A74" s="82"/>
      <c r="B74" s="101"/>
      <c r="C74" s="70" t="s">
        <v>657</v>
      </c>
      <c r="D74" s="117" t="s">
        <v>656</v>
      </c>
      <c r="E74" s="126"/>
      <c r="F74" s="61" t="s">
        <v>769</v>
      </c>
      <c r="G74" s="123"/>
      <c r="H74" s="135" t="str">
        <f>IF($E$52="自主施工","",IF($A$72=FALSE,"",IF($E74="","←未入力","")))</f>
        <v/>
      </c>
      <c r="I74" s="561">
        <f>IFERROR(IF(OR($E$52="自主施工",$A$72=FALSE),0.01,VALUE(RIGHT(E74,6))),0.01)</f>
        <v>0.01</v>
      </c>
    </row>
    <row r="75" spans="1:9" ht="15" customHeight="1">
      <c r="A75" s="82"/>
      <c r="B75" s="95"/>
      <c r="C75" s="70" t="s">
        <v>43</v>
      </c>
      <c r="D75" s="61"/>
      <c r="E75" s="713"/>
      <c r="F75" s="714"/>
      <c r="G75" s="715"/>
      <c r="H75" s="135" t="str">
        <f>IF($E$52="自主施工","",IF($A$72=FALSE,"",IF($E75="","←未入力","")))</f>
        <v/>
      </c>
      <c r="I75" s="561">
        <f>IFERROR(IF(OR($E$52="自主施工",$A$72=FALSE),0.01,CODE(MID(E75,ROUND(LEN(E75)/2,0),1))),0.01)</f>
        <v>0.01</v>
      </c>
    </row>
    <row r="76" spans="1:9" ht="15" customHeight="1">
      <c r="B76" s="152">
        <v>7</v>
      </c>
      <c r="C76" s="70" t="s">
        <v>819</v>
      </c>
      <c r="D76" s="61"/>
      <c r="E76" s="786"/>
      <c r="F76" s="714"/>
      <c r="G76" s="715"/>
      <c r="H76" s="135" t="str">
        <f>IF($E$52="自主施工","",IF($E76="","←未入力",IF($E76-$E3&gt;0,"※届出日以前の日付としてください","")))</f>
        <v>←未入力</v>
      </c>
      <c r="I76" s="561">
        <f>IFERROR(IF($E$52="自主施工",0.01,E76),0.01)</f>
        <v>0</v>
      </c>
    </row>
    <row r="77" spans="1:9" ht="15" customHeight="1">
      <c r="A77" s="57"/>
      <c r="I77" s="561"/>
    </row>
    <row r="78" spans="1:9" ht="15" customHeight="1">
      <c r="A78" s="57" t="s">
        <v>818</v>
      </c>
      <c r="I78" s="561"/>
    </row>
    <row r="79" spans="1:9" ht="15" customHeight="1">
      <c r="B79" s="152">
        <v>1</v>
      </c>
      <c r="C79" s="154" t="s">
        <v>820</v>
      </c>
      <c r="D79" s="154"/>
      <c r="E79" s="787"/>
      <c r="F79" s="788"/>
      <c r="G79" s="789"/>
      <c r="H79" s="131" t="str">
        <f>IF($E79="","←未入力",IF($E79-$E3&lt;7,"※着工の7日前までに提出してください",""))</f>
        <v>←未入力</v>
      </c>
      <c r="I79" s="561">
        <f>IFERROR(E79,0.01)</f>
        <v>0</v>
      </c>
    </row>
    <row r="80" spans="1:9" ht="15" customHeight="1" thickBot="1">
      <c r="A80" s="57"/>
      <c r="B80" s="152">
        <v>2</v>
      </c>
      <c r="C80" s="154" t="s">
        <v>821</v>
      </c>
      <c r="D80" s="154"/>
      <c r="E80" s="787"/>
      <c r="F80" s="788"/>
      <c r="G80" s="789"/>
      <c r="H80" s="131" t="str">
        <f>IF($E80="","←未入力",IF($E80-E79&lt;0,"※着手予定日以降としてください",""))</f>
        <v>←未入力</v>
      </c>
      <c r="I80" s="561">
        <f>IFERROR(E80,0.01)</f>
        <v>0</v>
      </c>
    </row>
    <row r="81" spans="2:12" ht="15" customHeight="1" thickBot="1">
      <c r="B81" s="157">
        <v>3</v>
      </c>
      <c r="C81" s="153" t="s">
        <v>823</v>
      </c>
      <c r="D81" s="158"/>
      <c r="E81" s="790"/>
      <c r="F81" s="790"/>
      <c r="G81" s="790"/>
      <c r="H81" s="135" t="str">
        <f>IF($E81="","←未入力　選択してください","")</f>
        <v>←未入力　選択してください</v>
      </c>
      <c r="I81" s="561">
        <f>IFERROR(CODE(MID(E81,ROUND(LEN(E81)/2,0),1)),0.01)</f>
        <v>0.01</v>
      </c>
      <c r="J81" s="560" t="str">
        <f>IF(E81=リスト等!AC3,"工程表の添付　「必須」","")</f>
        <v/>
      </c>
    </row>
    <row r="82" spans="2:12" ht="15" hidden="1" customHeight="1">
      <c r="B82" s="160">
        <v>4</v>
      </c>
      <c r="C82" s="155" t="s">
        <v>822</v>
      </c>
      <c r="D82" s="155"/>
      <c r="E82" s="706"/>
      <c r="F82" s="706"/>
      <c r="G82" s="707"/>
      <c r="H82" s="688" t="str">
        <f>IF($E82&lt;&gt;"","←未選択","")</f>
        <v/>
      </c>
      <c r="I82" s="561"/>
      <c r="K82" s="755" t="s">
        <v>826</v>
      </c>
    </row>
    <row r="83" spans="2:12" ht="15" hidden="1" customHeight="1">
      <c r="B83" s="69" t="s">
        <v>834</v>
      </c>
      <c r="C83" s="164"/>
      <c r="D83" s="164"/>
      <c r="E83" s="708"/>
      <c r="F83" s="708"/>
      <c r="G83" s="709"/>
      <c r="H83" s="690"/>
      <c r="I83" s="561"/>
      <c r="K83" s="755"/>
    </row>
    <row r="84" spans="2:12" ht="15" hidden="1" customHeight="1">
      <c r="B84" s="161"/>
      <c r="C84" s="159" t="s">
        <v>98</v>
      </c>
      <c r="D84" s="158"/>
      <c r="E84" s="787"/>
      <c r="F84" s="788"/>
      <c r="G84" s="789"/>
      <c r="H84" s="135" t="str">
        <f>IF($A$33=FALSE,"",IF($E$81=リスト等!$AC$3,"",IF($K84=FALSE,"",IF(E84="","←未入力",""))))</f>
        <v/>
      </c>
      <c r="I84" s="561">
        <f>IFERROR(IF($K84=FALSE,0.01,E84),0.01)</f>
        <v>0.01</v>
      </c>
      <c r="K84" s="43" t="b">
        <f>別表１!AH43</f>
        <v>0</v>
      </c>
      <c r="L84" s="43" t="str">
        <f>IF(E84="","-",TEXT(E84,"ge/m/d"))</f>
        <v>-</v>
      </c>
    </row>
    <row r="85" spans="2:12" ht="15" hidden="1" customHeight="1">
      <c r="B85" s="161"/>
      <c r="C85" s="159" t="s">
        <v>103</v>
      </c>
      <c r="D85" s="158"/>
      <c r="E85" s="787"/>
      <c r="F85" s="788"/>
      <c r="G85" s="789"/>
      <c r="H85" s="135" t="str">
        <f>IF($A$33=FALSE,"",IF($E$81=リスト等!$AC$3,"",IF($K85=FALSE,"",IF(E85="","←未入力",""))))</f>
        <v/>
      </c>
      <c r="I85" s="561">
        <f t="shared" ref="I85:I102" si="10">IFERROR(IF($K85=FALSE,0.01,E85),0.01)</f>
        <v>0.01</v>
      </c>
      <c r="K85" s="43" t="b">
        <f>別表１!AH46</f>
        <v>0</v>
      </c>
      <c r="L85" s="43" t="str">
        <f>IF(E85="","-",TEXT(E85,"ge/m/d"))</f>
        <v>-</v>
      </c>
    </row>
    <row r="86" spans="2:12" ht="15" hidden="1" customHeight="1">
      <c r="B86" s="162"/>
      <c r="C86" s="159" t="s">
        <v>105</v>
      </c>
      <c r="D86" s="158"/>
      <c r="E86" s="787"/>
      <c r="F86" s="788"/>
      <c r="G86" s="789"/>
      <c r="H86" s="135" t="str">
        <f>IF($A$33=FALSE,"",IF($E$81=リスト等!$AC$3,"",IF($K86=FALSE,"",IF(E86="","←未入力",""))))</f>
        <v/>
      </c>
      <c r="I86" s="561">
        <f t="shared" si="10"/>
        <v>0.01</v>
      </c>
      <c r="K86" s="43" t="b">
        <f>別表１!AH49</f>
        <v>0</v>
      </c>
      <c r="L86" s="43" t="str">
        <f>IF(E86="","-",TEXT(E86,"ge/m/d"))</f>
        <v>-</v>
      </c>
    </row>
    <row r="87" spans="2:12" ht="15" hidden="1" customHeight="1">
      <c r="B87" s="162"/>
      <c r="C87" s="159" t="s">
        <v>108</v>
      </c>
      <c r="D87" s="158"/>
      <c r="E87" s="787"/>
      <c r="F87" s="788"/>
      <c r="G87" s="789"/>
      <c r="H87" s="135" t="str">
        <f>IF($A$33=FALSE,"",IF($E$81=リスト等!$AC$3,"",IF($K87=FALSE,"",IF(E87="","←未入力",""))))</f>
        <v/>
      </c>
      <c r="I87" s="561">
        <f t="shared" si="10"/>
        <v>0.01</v>
      </c>
      <c r="K87" s="43" t="b">
        <f>別表１!AH51</f>
        <v>0</v>
      </c>
      <c r="L87" s="43" t="str">
        <f>IF(E87="","-",TEXT(E87,"ge/m/d"))</f>
        <v>-</v>
      </c>
    </row>
    <row r="88" spans="2:12" ht="15" hidden="1" customHeight="1">
      <c r="B88" s="162"/>
      <c r="C88" s="159" t="s">
        <v>110</v>
      </c>
      <c r="D88" s="158"/>
      <c r="E88" s="787"/>
      <c r="F88" s="788"/>
      <c r="G88" s="789"/>
      <c r="H88" s="135" t="str">
        <f>IF($A$33=FALSE,"",IF($E$81=リスト等!$AC$3,"",IF($K88=FALSE,"",IF(E88="","←未入力",""))))</f>
        <v/>
      </c>
      <c r="I88" s="561">
        <f t="shared" si="10"/>
        <v>0.01</v>
      </c>
      <c r="K88" s="43" t="b">
        <f>別表１!AH53</f>
        <v>0</v>
      </c>
      <c r="L88" s="43" t="str">
        <f>IF(E88="","-",TEXT(E88,"ge/m/d"))</f>
        <v>-</v>
      </c>
    </row>
    <row r="89" spans="2:12" ht="15" hidden="1" customHeight="1">
      <c r="B89" s="69" t="s">
        <v>827</v>
      </c>
      <c r="C89" s="153"/>
      <c r="D89" s="153"/>
      <c r="E89" s="153"/>
      <c r="F89" s="153"/>
      <c r="G89" s="158"/>
      <c r="I89" s="561"/>
    </row>
    <row r="90" spans="2:12" ht="15" hidden="1" customHeight="1">
      <c r="B90" s="162"/>
      <c r="C90" s="159" t="s">
        <v>147</v>
      </c>
      <c r="D90" s="158"/>
      <c r="E90" s="787"/>
      <c r="F90" s="788"/>
      <c r="G90" s="789"/>
      <c r="H90" s="135" t="str">
        <f>IF($A$33=FALSE,"",IF($E$81=リスト等!$AC$3,"",IF($K90=FALSE,"",IF(E90="","←未入力",""))))</f>
        <v/>
      </c>
      <c r="I90" s="561">
        <f t="shared" si="10"/>
        <v>0.01</v>
      </c>
      <c r="K90" s="43" t="b">
        <f>別表２!AH42</f>
        <v>0</v>
      </c>
      <c r="L90" s="43" t="str">
        <f t="shared" ref="L90:L95" si="11">IF(E90="","-",TEXT(E90,"ge/m/d"))</f>
        <v>-</v>
      </c>
    </row>
    <row r="91" spans="2:12" ht="15" hidden="1" customHeight="1">
      <c r="B91" s="162"/>
      <c r="C91" s="159" t="s">
        <v>194</v>
      </c>
      <c r="D91" s="158"/>
      <c r="E91" s="787"/>
      <c r="F91" s="788"/>
      <c r="G91" s="789"/>
      <c r="H91" s="135" t="str">
        <f>IF($A$33=FALSE,"",IF($E$81=リスト等!$AC$3,"",IF($K91=FALSE,"",IF(E91="","←未入力",""))))</f>
        <v/>
      </c>
      <c r="I91" s="561">
        <f t="shared" si="10"/>
        <v>0.01</v>
      </c>
      <c r="K91" s="43" t="b">
        <f>別表２!AH44</f>
        <v>0</v>
      </c>
      <c r="L91" s="43" t="str">
        <f t="shared" si="11"/>
        <v>-</v>
      </c>
    </row>
    <row r="92" spans="2:12" ht="15" hidden="1" customHeight="1">
      <c r="B92" s="162"/>
      <c r="C92" s="159" t="s">
        <v>150</v>
      </c>
      <c r="D92" s="158"/>
      <c r="E92" s="787"/>
      <c r="F92" s="788"/>
      <c r="G92" s="789"/>
      <c r="H92" s="135" t="str">
        <f>IF($A$33=FALSE,"",IF($E$81=リスト等!$AC$3,"",IF($K92=FALSE,"",IF(E92="","←未入力",""))))</f>
        <v/>
      </c>
      <c r="I92" s="561">
        <f t="shared" si="10"/>
        <v>0.01</v>
      </c>
      <c r="K92" s="43" t="b">
        <f>別表２!AH46</f>
        <v>0</v>
      </c>
      <c r="L92" s="43" t="str">
        <f t="shared" si="11"/>
        <v>-</v>
      </c>
    </row>
    <row r="93" spans="2:12" ht="15" hidden="1" customHeight="1">
      <c r="B93" s="162"/>
      <c r="C93" s="159" t="s">
        <v>152</v>
      </c>
      <c r="D93" s="158"/>
      <c r="E93" s="787"/>
      <c r="F93" s="788"/>
      <c r="G93" s="789"/>
      <c r="H93" s="135" t="str">
        <f>IF($A$33=FALSE,"",IF($E$81=リスト等!$AC$3,"",IF($K93=FALSE,"",IF(E93="","←未入力",""))))</f>
        <v/>
      </c>
      <c r="I93" s="561">
        <f t="shared" si="10"/>
        <v>0.01</v>
      </c>
      <c r="K93" s="43" t="b">
        <f>別表２!AH48</f>
        <v>0</v>
      </c>
      <c r="L93" s="43" t="str">
        <f t="shared" si="11"/>
        <v>-</v>
      </c>
    </row>
    <row r="94" spans="2:12" ht="15" hidden="1" customHeight="1">
      <c r="B94" s="162"/>
      <c r="C94" s="159" t="s">
        <v>154</v>
      </c>
      <c r="D94" s="158"/>
      <c r="E94" s="787"/>
      <c r="F94" s="788"/>
      <c r="G94" s="789"/>
      <c r="H94" s="135" t="str">
        <f>IF($A$33=FALSE,"",IF($E$81=リスト等!$AC$3,"",IF($K94=FALSE,"",IF(E94="","←未入力",""))))</f>
        <v/>
      </c>
      <c r="I94" s="561">
        <f t="shared" si="10"/>
        <v>0.01</v>
      </c>
      <c r="K94" s="43" t="b">
        <f>別表２!AH50</f>
        <v>0</v>
      </c>
      <c r="L94" s="43" t="str">
        <f t="shared" si="11"/>
        <v>-</v>
      </c>
    </row>
    <row r="95" spans="2:12" ht="15" hidden="1" customHeight="1">
      <c r="B95" s="162"/>
      <c r="C95" s="159" t="s">
        <v>156</v>
      </c>
      <c r="D95" s="158"/>
      <c r="E95" s="787"/>
      <c r="F95" s="788"/>
      <c r="G95" s="789"/>
      <c r="H95" s="135" t="str">
        <f>IF($A$33=FALSE,"",IF($E$81=リスト等!$AC$3,"",IF($K95=FALSE,"",IF(E95="","←未入力",""))))</f>
        <v/>
      </c>
      <c r="I95" s="561">
        <f t="shared" si="10"/>
        <v>0.01</v>
      </c>
      <c r="K95" s="43" t="b">
        <f>別表２!AH52</f>
        <v>0</v>
      </c>
      <c r="L95" s="43" t="str">
        <f t="shared" si="11"/>
        <v>-</v>
      </c>
    </row>
    <row r="96" spans="2:12" ht="15" hidden="1" customHeight="1">
      <c r="B96" s="87" t="s">
        <v>828</v>
      </c>
      <c r="C96" s="156"/>
      <c r="D96" s="156"/>
      <c r="E96" s="156"/>
      <c r="F96" s="156"/>
      <c r="G96" s="156"/>
      <c r="I96" s="561"/>
    </row>
    <row r="97" spans="2:12" ht="15" hidden="1" customHeight="1">
      <c r="B97" s="162"/>
      <c r="C97" s="159" t="s">
        <v>178</v>
      </c>
      <c r="D97" s="158"/>
      <c r="E97" s="787"/>
      <c r="F97" s="788"/>
      <c r="G97" s="789"/>
      <c r="H97" s="135" t="str">
        <f>IF($A$50=FALSE,"",IF($E$81=リスト等!$AC$3,"",IF($K97=FALSE,"",IF(E97="","←未入力",""))))</f>
        <v/>
      </c>
      <c r="I97" s="561">
        <f t="shared" si="10"/>
        <v>0.01</v>
      </c>
      <c r="K97" s="43" t="b">
        <f>別表３!AH42</f>
        <v>0</v>
      </c>
      <c r="L97" s="43" t="str">
        <f t="shared" ref="L97:L102" si="12">IF(E97="","-",TEXT(E97,"ge/m/d"))</f>
        <v>-</v>
      </c>
    </row>
    <row r="98" spans="2:12" ht="15" hidden="1" customHeight="1">
      <c r="B98" s="162"/>
      <c r="C98" s="159" t="s">
        <v>176</v>
      </c>
      <c r="D98" s="158"/>
      <c r="E98" s="787"/>
      <c r="F98" s="788"/>
      <c r="G98" s="789"/>
      <c r="H98" s="135" t="str">
        <f>IF($A$50=FALSE,"",IF($E$81=リスト等!$AC$3,"",IF($K98=FALSE,"",IF(E98="","←未入力",""))))</f>
        <v/>
      </c>
      <c r="I98" s="561">
        <f t="shared" si="10"/>
        <v>0.01</v>
      </c>
      <c r="K98" s="43" t="b">
        <f>別表３!AH$44</f>
        <v>0</v>
      </c>
      <c r="L98" s="43" t="str">
        <f t="shared" si="12"/>
        <v>-</v>
      </c>
    </row>
    <row r="99" spans="2:12" ht="15" hidden="1" customHeight="1">
      <c r="B99" s="162"/>
      <c r="C99" s="159" t="s">
        <v>174</v>
      </c>
      <c r="D99" s="158"/>
      <c r="E99" s="787"/>
      <c r="F99" s="788"/>
      <c r="G99" s="789"/>
      <c r="H99" s="135" t="str">
        <f>IF($A$50=FALSE,"",IF($E$81=リスト等!$AC$3,"",IF($K99=FALSE,"",IF(E99="","←未入力",""))))</f>
        <v/>
      </c>
      <c r="I99" s="561">
        <f t="shared" si="10"/>
        <v>0.01</v>
      </c>
      <c r="K99" s="43" t="b">
        <f>別表３!AH$46</f>
        <v>0</v>
      </c>
      <c r="L99" s="43" t="str">
        <f t="shared" si="12"/>
        <v>-</v>
      </c>
    </row>
    <row r="100" spans="2:12" ht="15" hidden="1" customHeight="1">
      <c r="B100" s="162"/>
      <c r="C100" s="159" t="s">
        <v>172</v>
      </c>
      <c r="D100" s="158"/>
      <c r="E100" s="787"/>
      <c r="F100" s="788"/>
      <c r="G100" s="789"/>
      <c r="H100" s="135" t="str">
        <f>IF($A$50=FALSE,"",IF($E$81=リスト等!$AC$3,"",IF($K100=FALSE,"",IF(E100="","←未入力",""))))</f>
        <v/>
      </c>
      <c r="I100" s="561">
        <f t="shared" si="10"/>
        <v>0.01</v>
      </c>
      <c r="K100" s="43" t="b">
        <f>別表３!AH$48</f>
        <v>0</v>
      </c>
      <c r="L100" s="43" t="str">
        <f t="shared" si="12"/>
        <v>-</v>
      </c>
    </row>
    <row r="101" spans="2:12" ht="15" hidden="1" customHeight="1">
      <c r="B101" s="162"/>
      <c r="C101" s="159" t="s">
        <v>170</v>
      </c>
      <c r="D101" s="158"/>
      <c r="E101" s="787"/>
      <c r="F101" s="788"/>
      <c r="G101" s="789"/>
      <c r="H101" s="135" t="str">
        <f>IF($A$50=FALSE,"",IF($E$81=リスト等!$AC$3,"",IF($K101=FALSE,"",IF(E101="","←未入力",""))))</f>
        <v/>
      </c>
      <c r="I101" s="561">
        <f t="shared" si="10"/>
        <v>0.01</v>
      </c>
      <c r="K101" s="43" t="b">
        <f>別表３!AH$50</f>
        <v>0</v>
      </c>
      <c r="L101" s="43" t="str">
        <f t="shared" si="12"/>
        <v>-</v>
      </c>
    </row>
    <row r="102" spans="2:12" ht="15" hidden="1" customHeight="1">
      <c r="B102" s="163"/>
      <c r="C102" s="159" t="s">
        <v>156</v>
      </c>
      <c r="D102" s="158"/>
      <c r="E102" s="787"/>
      <c r="F102" s="788"/>
      <c r="G102" s="789"/>
      <c r="H102" s="135" t="str">
        <f>IF($A$50=FALSE,"",IF($E$81=リスト等!$AC$3,"",IF($K102=FALSE,"",IF(E102="","←未入力",""))))</f>
        <v/>
      </c>
      <c r="I102" s="561">
        <f t="shared" si="10"/>
        <v>0.01</v>
      </c>
      <c r="K102" s="43" t="b">
        <f>別表３!AH$52</f>
        <v>0</v>
      </c>
      <c r="L102" s="43" t="str">
        <f t="shared" si="12"/>
        <v>-</v>
      </c>
    </row>
    <row r="103" spans="2:12" ht="18.75" customHeight="1">
      <c r="B103" s="160">
        <v>4</v>
      </c>
      <c r="C103" s="155" t="s">
        <v>822</v>
      </c>
      <c r="D103" s="610"/>
      <c r="E103" s="756"/>
      <c r="F103" s="757"/>
      <c r="G103" s="758"/>
      <c r="H103" s="688" t="str">
        <f>IF($E$81=リスト等!$AC$4,IF($E$103="","←未入力",""),"")</f>
        <v/>
      </c>
      <c r="I103" s="606">
        <f>ROUNDDOWN(SUM(I3:$I$102)*100,0)</f>
        <v>68</v>
      </c>
    </row>
    <row r="104" spans="2:12">
      <c r="B104" s="602"/>
      <c r="C104" s="53"/>
      <c r="D104" s="611"/>
      <c r="E104" s="759"/>
      <c r="F104" s="760"/>
      <c r="G104" s="761"/>
      <c r="H104" s="689"/>
    </row>
    <row r="105" spans="2:12">
      <c r="B105" s="612"/>
      <c r="C105" s="613"/>
      <c r="D105" s="614"/>
      <c r="E105" s="762"/>
      <c r="F105" s="763"/>
      <c r="G105" s="764"/>
      <c r="H105" s="690"/>
    </row>
    <row r="106" spans="2:12" ht="15" customHeight="1">
      <c r="B106" s="818" t="str">
        <f>IF(入力フォーム!$A$33=FALSE,"","続いて別表１の入力をお願いします。別表１はこちらをクリック")</f>
        <v/>
      </c>
      <c r="C106" s="818"/>
      <c r="D106" s="818"/>
      <c r="E106" s="818"/>
      <c r="F106" s="818"/>
      <c r="G106" s="818"/>
      <c r="H106" s="660"/>
    </row>
    <row r="107" spans="2:12" ht="15" customHeight="1">
      <c r="B107" s="817"/>
      <c r="C107" s="817"/>
      <c r="D107" s="817"/>
      <c r="E107" s="817"/>
      <c r="F107" s="817"/>
      <c r="G107" s="817"/>
      <c r="H107" s="660"/>
    </row>
    <row r="108" spans="2:12">
      <c r="B108" s="817" t="str">
        <f>IF(AND(入力フォーム!$A$38=FALSE,入力フォーム!$A$45=FALSE),"","続いて別表２の入力をお願いします。別表２はこちらをクリック")</f>
        <v/>
      </c>
      <c r="C108" s="817"/>
      <c r="D108" s="817"/>
      <c r="E108" s="817"/>
      <c r="F108" s="817"/>
      <c r="G108" s="817"/>
      <c r="H108" s="660"/>
    </row>
    <row r="109" spans="2:12">
      <c r="B109" s="817"/>
      <c r="C109" s="817"/>
      <c r="D109" s="817"/>
      <c r="E109" s="817"/>
      <c r="F109" s="817"/>
      <c r="G109" s="817"/>
      <c r="H109" s="660"/>
    </row>
    <row r="110" spans="2:12">
      <c r="B110" s="817" t="str">
        <f>IF(入力フォーム!$A$50=FALSE,"","続いて別表３の入力をお願いします。別表３はこちらをクリック")</f>
        <v/>
      </c>
      <c r="C110" s="817"/>
      <c r="D110" s="817"/>
      <c r="E110" s="817"/>
      <c r="F110" s="817"/>
      <c r="G110" s="817"/>
      <c r="H110" s="660"/>
    </row>
    <row r="111" spans="2:12">
      <c r="B111" s="817"/>
      <c r="C111" s="817"/>
      <c r="D111" s="817"/>
      <c r="E111" s="817"/>
      <c r="F111" s="817"/>
      <c r="G111" s="817"/>
      <c r="H111" s="660"/>
    </row>
    <row r="112" spans="2:12">
      <c r="B112" s="53"/>
      <c r="C112" s="53"/>
      <c r="D112" s="53"/>
      <c r="E112" s="53"/>
      <c r="F112" s="53"/>
      <c r="G112" s="53"/>
      <c r="H112" s="660"/>
    </row>
  </sheetData>
  <sheetProtection sheet="1" selectLockedCells="1"/>
  <mergeCells count="71">
    <mergeCell ref="B110:G111"/>
    <mergeCell ref="B106:G107"/>
    <mergeCell ref="B108:G109"/>
    <mergeCell ref="E11:G11"/>
    <mergeCell ref="E13:G13"/>
    <mergeCell ref="E15:G15"/>
    <mergeCell ref="E17:G17"/>
    <mergeCell ref="E60:G60"/>
    <mergeCell ref="E44:G44"/>
    <mergeCell ref="E45:G45"/>
    <mergeCell ref="E50:F50"/>
    <mergeCell ref="E52:G52"/>
    <mergeCell ref="E12:G12"/>
    <mergeCell ref="E86:G86"/>
    <mergeCell ref="E84:G84"/>
    <mergeCell ref="E85:G85"/>
    <mergeCell ref="E56:G56"/>
    <mergeCell ref="E57:G57"/>
    <mergeCell ref="E58:G58"/>
    <mergeCell ref="C26:D28"/>
    <mergeCell ref="E31:G31"/>
    <mergeCell ref="E32:G32"/>
    <mergeCell ref="E38:G38"/>
    <mergeCell ref="E29:G30"/>
    <mergeCell ref="E26:G28"/>
    <mergeCell ref="E87:G87"/>
    <mergeCell ref="E88:G88"/>
    <mergeCell ref="E90:G90"/>
    <mergeCell ref="E91:G91"/>
    <mergeCell ref="E92:G92"/>
    <mergeCell ref="E99:G99"/>
    <mergeCell ref="E100:G100"/>
    <mergeCell ref="E101:G101"/>
    <mergeCell ref="E102:G102"/>
    <mergeCell ref="E93:G93"/>
    <mergeCell ref="E94:G94"/>
    <mergeCell ref="E95:G95"/>
    <mergeCell ref="E97:G97"/>
    <mergeCell ref="E98:G98"/>
    <mergeCell ref="J14:J15"/>
    <mergeCell ref="K82:K83"/>
    <mergeCell ref="E82:G83"/>
    <mergeCell ref="H82:H83"/>
    <mergeCell ref="E76:G76"/>
    <mergeCell ref="E79:G79"/>
    <mergeCell ref="E80:G80"/>
    <mergeCell ref="E81:G81"/>
    <mergeCell ref="E20:G20"/>
    <mergeCell ref="E21:G21"/>
    <mergeCell ref="E22:G22"/>
    <mergeCell ref="E61:G61"/>
    <mergeCell ref="E62:G62"/>
    <mergeCell ref="E70:G70"/>
    <mergeCell ref="E75:G75"/>
    <mergeCell ref="E55:G55"/>
    <mergeCell ref="E103:G105"/>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s>
  <phoneticPr fontId="4"/>
  <conditionalFormatting sqref="B31:B35 B37:B41 B43:B48 B50:B51">
    <cfRule type="expression" dxfId="419" priority="586">
      <formula>AND($A$33=FALSE,$A$38=FALSE,$A$45=FALSE,$A$50=FALSE)</formula>
    </cfRule>
  </conditionalFormatting>
  <conditionalFormatting sqref="B65:B70 B72:B75">
    <cfRule type="expression" dxfId="418" priority="250">
      <formula>AND($A$65=FALSE,$A$72=FALSE)</formula>
    </cfRule>
  </conditionalFormatting>
  <conditionalFormatting sqref="B66 B73">
    <cfRule type="expression" dxfId="417" priority="34">
      <formula>$E$52="自主施工"</formula>
    </cfRule>
  </conditionalFormatting>
  <conditionalFormatting sqref="B23:G28">
    <cfRule type="expression" dxfId="416" priority="1">
      <formula>AND($A$33=FALSE,$A$38=FALSE,$A$45=FALSE,$A$50=TRUE)</formula>
    </cfRule>
  </conditionalFormatting>
  <conditionalFormatting sqref="B55:G76">
    <cfRule type="expression" dxfId="415" priority="8">
      <formula>$E$52="自主施工"</formula>
    </cfRule>
  </conditionalFormatting>
  <conditionalFormatting sqref="C15:E15 C16:G16 C17:E17">
    <cfRule type="expression" dxfId="413" priority="64">
      <formula>$A$16=FALSE</formula>
    </cfRule>
  </conditionalFormatting>
  <conditionalFormatting sqref="C50:F51">
    <cfRule type="expression" dxfId="412" priority="561">
      <formula>$A$50=FALSE</formula>
    </cfRule>
  </conditionalFormatting>
  <conditionalFormatting sqref="C31:G32 C33:F35">
    <cfRule type="expression" dxfId="411" priority="542">
      <formula>$A$33=FALSE</formula>
    </cfRule>
  </conditionalFormatting>
  <conditionalFormatting sqref="C37:G38 C39:F41">
    <cfRule type="expression" dxfId="410" priority="29">
      <formula>$A$38=FALSE</formula>
    </cfRule>
  </conditionalFormatting>
  <conditionalFormatting sqref="C43:G45 C46:F48">
    <cfRule type="expression" dxfId="409" priority="551">
      <formula>$A$45=FALSE</formula>
    </cfRule>
  </conditionalFormatting>
  <conditionalFormatting sqref="C65:G70">
    <cfRule type="expression" dxfId="408" priority="16">
      <formula>$A$65=FALSE</formula>
    </cfRule>
  </conditionalFormatting>
  <conditionalFormatting sqref="C72:G75">
    <cfRule type="expression" dxfId="407" priority="248">
      <formula>$A$72=FALSE</formula>
    </cfRule>
  </conditionalFormatting>
  <conditionalFormatting sqref="C84:G88">
    <cfRule type="expression" dxfId="406" priority="244">
      <formula>OR($A$33=FALSE,$K84=FALSE)</formula>
    </cfRule>
  </conditionalFormatting>
  <conditionalFormatting sqref="C90:G95">
    <cfRule type="expression" dxfId="405" priority="597">
      <formula>OR(AND($A$38=FALSE,$A$45=FALSE),$K90=FALSE)</formula>
    </cfRule>
  </conditionalFormatting>
  <conditionalFormatting sqref="C97:G102">
    <cfRule type="expression" dxfId="404" priority="25">
      <formula>OR($A$50=FALSE,$K97=FALSE)</formula>
    </cfRule>
  </conditionalFormatting>
  <conditionalFormatting sqref="E3">
    <cfRule type="containsBlanks" dxfId="403" priority="3">
      <formula>LEN(TRIM(E3))=0</formula>
    </cfRule>
  </conditionalFormatting>
  <conditionalFormatting sqref="E8:E9">
    <cfRule type="containsBlanks" dxfId="402" priority="13">
      <formula>LEN(TRIM(E8))=0</formula>
    </cfRule>
  </conditionalFormatting>
  <conditionalFormatting sqref="E23">
    <cfRule type="expression" dxfId="401" priority="5">
      <formula>$E$26=""</formula>
    </cfRule>
  </conditionalFormatting>
  <conditionalFormatting sqref="E26">
    <cfRule type="containsBlanks" dxfId="400" priority="2">
      <formula>LEN(TRIM(E26))=0</formula>
    </cfRule>
  </conditionalFormatting>
  <conditionalFormatting sqref="E37:E41 E79:E81">
    <cfRule type="containsBlanks" dxfId="399" priority="583">
      <formula>LEN(TRIM(E37))=0</formula>
    </cfRule>
  </conditionalFormatting>
  <conditionalFormatting sqref="E56">
    <cfRule type="expression" dxfId="398" priority="65">
      <formula>$E$55=""</formula>
    </cfRule>
  </conditionalFormatting>
  <conditionalFormatting sqref="E66:E69">
    <cfRule type="notContainsBlanks" dxfId="397" priority="249" stopIfTrue="1">
      <formula>LEN(TRIM(E66))&gt;0</formula>
    </cfRule>
    <cfRule type="expression" dxfId="396" priority="571" stopIfTrue="1">
      <formula>#REF!=TRUE</formula>
    </cfRule>
  </conditionalFormatting>
  <conditionalFormatting sqref="E72:E76 E65:E70 E50:E52 E43:E48 E31:E35 E15:E17 E57:E58 E60:E62 E11:E13 E20:E22">
    <cfRule type="containsBlanks" dxfId="395" priority="581">
      <formula>LEN(TRIM(E11))=0</formula>
    </cfRule>
  </conditionalFormatting>
  <conditionalFormatting sqref="E73">
    <cfRule type="expression" dxfId="394" priority="580" stopIfTrue="1">
      <formula>#REF!=TRUE</formula>
    </cfRule>
  </conditionalFormatting>
  <conditionalFormatting sqref="E84:E88">
    <cfRule type="containsBlanks" dxfId="393" priority="545">
      <formula>LEN(TRIM(E84))=0</formula>
    </cfRule>
  </conditionalFormatting>
  <conditionalFormatting sqref="E90:E95">
    <cfRule type="containsBlanks" dxfId="392" priority="565">
      <formula>LEN(TRIM(E90))=0</formula>
    </cfRule>
  </conditionalFormatting>
  <conditionalFormatting sqref="E97:E102">
    <cfRule type="containsBlanks" dxfId="391" priority="572">
      <formula>LEN(TRIM(E97))=0</formula>
    </cfRule>
  </conditionalFormatting>
  <conditionalFormatting sqref="E103:G105">
    <cfRule type="expression" dxfId="390" priority="11">
      <formula>$H$103="←未入力"</formula>
    </cfRule>
  </conditionalFormatting>
  <conditionalFormatting sqref="J1:J2">
    <cfRule type="notContainsBlanks" dxfId="389" priority="247">
      <formula>LEN(TRIM(J1))&gt;0</formula>
    </cfRule>
  </conditionalFormatting>
  <conditionalFormatting sqref="J26">
    <cfRule type="expression" dxfId="388" priority="242">
      <formula>$E$26=""</formula>
    </cfRule>
  </conditionalFormatting>
  <dataValidations xWindow="510" yWindow="417" count="36">
    <dataValidation type="whole" imeMode="halfAlpha" operator="greaterThanOrEqual" allowBlank="1" showInputMessage="1" showErrorMessage="1" promptTitle="地下なしの場合" prompt="０と入力してください。" sqref="E34 E40 E47" xr:uid="{00000000-0002-0000-0000-000004000000}">
      <formula1>0</formula1>
    </dataValidation>
    <dataValidation imeMode="halfAlpha" allowBlank="1" showInputMessage="1" showErrorMessage="1" sqref="F71:F72" xr:uid="{00000000-0002-0000-0000-000005000000}"/>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00000000-0002-0000-0000-00000E000000}"/>
    <dataValidation type="list" imeMode="hiragana" allowBlank="1" showInputMessage="1" showErrorMessage="1" sqref="E66" xr:uid="{0A3ED225-B0AD-45FB-8654-1D878AD20EE7}">
      <formula1>建設業</formula1>
    </dataValidation>
    <dataValidation type="list" imeMode="halfAlpha" operator="greaterThanOrEqual" allowBlank="1" showInputMessage="1" showErrorMessage="1" sqref="E67 E73" xr:uid="{FAFB72AC-61CE-4683-B1A7-C5CD7D36461D}">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74BAF198-286C-4B96-8A05-1F37B75E4732}">
      <formula1>1</formula1>
    </dataValidation>
    <dataValidation imeMode="halfKatakana" allowBlank="1" showInputMessage="1" errorTitle="禁止" error="半角コンマが使用されています。" promptTitle="略語の使用可" prompt="代表取締役：(ﾀﾞｲ)" sqref="E58 E9:G9" xr:uid="{92070438-C48D-49DB-B80D-ABCCC8B09A6A}"/>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5 E6:G6" xr:uid="{B030F52E-F077-4107-BC33-0648C9147F4C}"/>
    <dataValidation imeMode="hiragana" allowBlank="1" showInputMessage="1" errorTitle="禁止" error="半角コンマが使用されています。" promptTitle="略語の使用可" prompt="代表取締役：㈹" sqref="E57 E8:G8" xr:uid="{CEA0A23B-B824-4EB5-A4C3-EEE07CD2CA98}"/>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6 E7:G7" xr:uid="{05157417-8A35-4CF9-9278-30A2F41BDDEE}"/>
    <dataValidation type="decimal" imeMode="halfAlpha" operator="greaterThanOrEqual" allowBlank="1" showInputMessage="1" showErrorMessage="1" sqref="J48:K53 A50 B44 F51 A45 E35"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00000000-0002-0000-0000-00000D000000}">
      <formula1>4</formula1>
    </dataValidation>
    <dataValidation type="decimal" imeMode="halfAlpha" operator="greaterThanOrEqual" allowBlank="1" showInputMessage="1" showErrorMessage="1" sqref="E41 E51" xr:uid="{E30F7A34-09E6-4D3B-91D4-AA4E2D391684}">
      <formula1>500</formula1>
    </dataValidation>
    <dataValidation type="decimal" imeMode="halfAlpha" operator="greaterThanOrEqual" allowBlank="1" showInputMessage="1" showErrorMessage="1" sqref="E48" xr:uid="{F05CFCE2-AF7C-41D1-AC25-85150CB6D044}">
      <formula1>10000</formula1>
    </dataValidation>
    <dataValidation type="list" imeMode="halfAlpha" operator="greaterThanOrEqual" allowBlank="1" showInputMessage="1" showErrorMessage="1" sqref="E53" xr:uid="{D374FB85-5EE8-4174-8C64-D0440CAEB54D}">
      <formula1>"請負,自主施工"</formula1>
    </dataValidation>
    <dataValidation imeMode="halfAlpha" operator="lessThanOrEqual" allowBlank="1" showInputMessage="1" showErrorMessage="1" promptTitle="ハイフン「-」任意" prompt="例）5308201、530-8201" sqref="E15:G15 E60:G60 E11:G11" xr:uid="{F4A94473-BF5B-47B0-8596-811FAD8853BB}"/>
    <dataValidation type="textLength" imeMode="halfAlpha" allowBlank="1" showInputMessage="1" showErrorMessage="1" promptTitle="ハイフン「-」不要" prompt="例）0662088181" sqref="E18" xr:uid="{3358ADF1-3D04-4CD2-BD6B-A69D4940114F}">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D5B0E416-5CDD-47FB-8FB9-92A7E0D81974}">
      <formula1>業種</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D53C761D-4D00-4713-8439-9750B201AC5A}">
      <formula1>構造</formula1>
    </dataValidation>
    <dataValidation type="list" imeMode="hiragana" allowBlank="1" showInputMessage="1" errorTitle="禁止" error="半角コンマが使用されています。" sqref="E50:F50" xr:uid="{12178480-8931-4839-BEA7-C90D3A3266D4}">
      <formula1>工事</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D94971D7-C158-46DB-80F8-12911E6787CC}">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CCA3D256-E39D-4D42-9E22-1F1F1D79BC5E}"/>
    <dataValidation imeMode="off" allowBlank="1" showInputMessage="1" showErrorMessage="1" sqref="E68 E74 E84:G88 E90:G95 E97:G102 E79:G80" xr:uid="{145A2BC8-73C4-420E-AF2A-8F021B797EA2}"/>
    <dataValidation type="list" allowBlank="1" showInputMessage="1" showErrorMessage="1" sqref="E81:G81" xr:uid="{D063AD06-066A-4495-BC95-6DADC06B7A42}">
      <formula1>工程表</formula1>
    </dataValidation>
    <dataValidation imeMode="hiragana" allowBlank="1" showInputMessage="1" showErrorMessage="1" sqref="E70:G70 E75:G75" xr:uid="{385F5B8A-1301-45C7-9FE4-2FD57700B128}"/>
    <dataValidation imeMode="hiragana" allowBlank="1" showInputMessage="1" errorTitle="禁止" error="半角コンマが使用されています。" sqref="E61:G61 E20:G21 E16:G16 E12:G12" xr:uid="{D114F673-2CE6-414C-93BB-E677B0F85577}"/>
    <dataValidation type="list" imeMode="hiragana" operator="greaterThanOrEqual" allowBlank="1" showInputMessage="1" showErrorMessage="1" sqref="E52:G52" xr:uid="{96F8711C-6534-4889-8B17-E36FE96A0843}">
      <formula1>"請負,自主施工"</formula1>
    </dataValidation>
    <dataValidation type="list" imeMode="hiragana" allowBlank="1" showInputMessage="1" errorTitle="禁止" error="半角コンマが使用されています。" sqref="E31:G31 E38:G38" xr:uid="{2AF7C4FB-2B96-4D63-A800-503C107A4A99}">
      <formula1>用途</formula1>
    </dataValidation>
    <dataValidation type="list" imeMode="hiragana" allowBlank="1" showInputMessage="1" showErrorMessage="1" errorTitle="禁止" error="半角コンマが使用されています。" sqref="E37:G37" xr:uid="{BB5D5317-73A9-4DA8-BAF3-F6F89701C6B6}">
      <formula1>新増築種別</formula1>
    </dataValidation>
    <dataValidation type="list" allowBlank="1" showInputMessage="1" errorTitle="禁止" error="半角コンマが使用されています。" sqref="E44:G44" xr:uid="{C613FF04-7DC4-4F77-B43C-5D239B5FAAE1}">
      <formula1>用途</formula1>
    </dataValidation>
    <dataValidation type="list" allowBlank="1" showInputMessage="1" showErrorMessage="1" errorTitle="禁止" error="半角コンマが使用されています。" sqref="E43:G43" xr:uid="{1F54354C-F53B-4233-8A9C-24445863F217}">
      <formula1>改修種別</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C3AD0C66-54C8-415E-880C-EC08688A1B2F}">
      <formula1>構造</formula1>
    </dataValidation>
    <dataValidation type="date" imeMode="hiragana" operator="greaterThan" allowBlank="1" showInputMessage="1" showErrorMessage="1" sqref="E76:G76" xr:uid="{175684A4-B67E-4FFF-8054-187EB4B50CF5}">
      <formula1>1</formula1>
    </dataValidation>
    <dataValidation imeMode="halfAlpha" allowBlank="1" showInputMessage="1" showErrorMessage="1" promptTitle="ハイフン「-」任意" prompt="例）0662088181、06-6208-8181" sqref="E13:G13 E62:G62 E17:G17" xr:uid="{44E77DA6-63B5-4002-85BF-117645BF6D6E}"/>
    <dataValidation type="date" imeMode="halfAlpha" operator="greaterThan" allowBlank="1" showInputMessage="1" showErrorMessage="1" promptTitle="届出日を記入してください。" prompt="差戻し等で修正をする場合も、初めに電子申請をした日を記入してください。" sqref="E3:G3" xr:uid="{82C26650-8359-4489-83FA-06A6364F933F}">
      <formula1>1</formula1>
    </dataValidation>
    <dataValidation allowBlank="1" showInputMessage="1" showErrorMessage="1" promptTitle=" 「●建築物以外のものに係る解体工事又は新築工事等」" prompt="のみを届出する場合は、記入の必要がありません。" sqref="E26:G28" xr:uid="{50C53825-DFA4-4236-8580-8DFDCBF39981}"/>
  </dataValidations>
  <hyperlinks>
    <hyperlink ref="J26:J28" location="マップナビおおさか操作!A1" display="マップナビおおさか操作!A1" xr:uid="{F7F6B9C4-FFB2-4B5A-B605-E5C5AFE08CAA}"/>
    <hyperlink ref="B106:G107" location="別表１!Print_Area" display="別表１!Print_Area" xr:uid="{EB6882EE-1E53-4A16-AC9D-343ADA3DB60D}"/>
    <hyperlink ref="B108:G109" location="別表２!A1" display="別表２!A1" xr:uid="{4FFA074F-3A92-453D-977E-614E94BB2B23}"/>
    <hyperlink ref="B110:G111" location="別表3!A1" display="別表3!A1" xr:uid="{E36CE468-3589-4ECE-BC04-92D56B7148CC}"/>
  </hyperlinks>
  <pageMargins left="0.7" right="0.7" top="0.75" bottom="0.75" header="0.3" footer="0.3"/>
  <pageSetup paperSize="9" fitToHeight="0" orientation="portrait" r:id="rId1"/>
  <rowBreaks count="1" manualBreakCount="1">
    <brk id="53"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19050</xdr:colOff>
                    <xdr:row>48</xdr:row>
                    <xdr:rowOff>190500</xdr:rowOff>
                  </from>
                  <to>
                    <xdr:col>2</xdr:col>
                    <xdr:colOff>85725</xdr:colOff>
                    <xdr:row>50</xdr:row>
                    <xdr:rowOff>190500</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0</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5164C6BE-782A-4D31-99A2-725AFC91DEC3}">
            <xm:f>$E$81=リスト等!$AC$3</xm:f>
            <x14:dxf>
              <fill>
                <patternFill>
                  <bgColor theme="0" tint="-0.24994659260841701"/>
                </patternFill>
              </fill>
            </x14:dxf>
          </x14:cfRule>
          <xm:sqref>B82:G105</xm:sqref>
        </x14:conditionalFormatting>
        <x14:conditionalFormatting xmlns:xm="http://schemas.microsoft.com/office/excel/2006/main">
          <x14:cfRule type="expression" priority="19"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21" id="{19E26F9A-3F5C-49F9-A181-DDB4DA6392B8}">
            <xm:f>$E$81&lt;&gt;リスト等!$AC$3</xm:f>
            <x14:dxf>
              <border>
                <left style="hair">
                  <color auto="1"/>
                </left>
                <right/>
                <top/>
                <bottom/>
                <vertical/>
                <horizontal/>
              </border>
            </x14:dxf>
          </x14:cfRule>
          <xm:sqref>J81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G61"/>
  <sheetViews>
    <sheetView topLeftCell="C16" workbookViewId="0">
      <selection activeCell="C3" sqref="C3:AH3"/>
    </sheetView>
  </sheetViews>
  <sheetFormatPr defaultColWidth="3.625" defaultRowHeight="15" customHeight="1"/>
  <cols>
    <col min="1" max="1" width="3.625" style="4" hidden="1" customWidth="1"/>
    <col min="2" max="2" width="0.875" style="4" hidden="1" customWidth="1"/>
    <col min="3" max="34" width="2.875" style="4" customWidth="1"/>
    <col min="35" max="16384" width="3.625" style="4"/>
  </cols>
  <sheetData>
    <row r="1" spans="1:59" ht="15" customHeight="1">
      <c r="A1" s="585" t="s">
        <v>881</v>
      </c>
      <c r="C1" s="9" t="s">
        <v>14</v>
      </c>
      <c r="AH1" s="171" t="s">
        <v>6</v>
      </c>
      <c r="AJ1" s="855" t="s">
        <v>833</v>
      </c>
      <c r="AK1" s="855"/>
      <c r="AL1" s="855"/>
      <c r="AM1" s="855"/>
      <c r="AN1" s="855"/>
      <c r="AO1" s="855"/>
      <c r="AP1" s="855"/>
      <c r="AQ1" s="855"/>
      <c r="AR1" s="855"/>
      <c r="AS1" s="855"/>
      <c r="AT1" s="855"/>
      <c r="AU1" s="855"/>
      <c r="AV1" s="855"/>
      <c r="AW1" s="855"/>
      <c r="AX1" s="855"/>
      <c r="AY1" s="855"/>
      <c r="AZ1" s="855"/>
      <c r="BA1" s="855"/>
      <c r="BB1" s="196"/>
      <c r="BC1" s="196"/>
      <c r="BD1" s="196"/>
      <c r="BE1" s="196"/>
      <c r="BF1" s="196"/>
      <c r="BG1" s="196"/>
    </row>
    <row r="2" spans="1:59" ht="15" customHeight="1">
      <c r="AH2" s="668" t="str">
        <f>入力フォーム!$G$1</f>
        <v>大阪市電子申請専用様式 Ver.1.3(R70827)</v>
      </c>
      <c r="AJ2" s="855"/>
      <c r="AK2" s="855"/>
      <c r="AL2" s="855"/>
      <c r="AM2" s="855"/>
      <c r="AN2" s="855"/>
      <c r="AO2" s="855"/>
      <c r="AP2" s="855"/>
      <c r="AQ2" s="855"/>
      <c r="AR2" s="855"/>
      <c r="AS2" s="855"/>
      <c r="AT2" s="855"/>
      <c r="AU2" s="855"/>
      <c r="AV2" s="855"/>
      <c r="AW2" s="855"/>
      <c r="AX2" s="855"/>
      <c r="AY2" s="855"/>
      <c r="AZ2" s="855"/>
      <c r="BA2" s="855"/>
      <c r="BB2" s="196"/>
      <c r="BC2" s="196"/>
      <c r="BD2" s="196"/>
      <c r="BE2" s="196"/>
      <c r="BF2" s="196"/>
      <c r="BG2" s="196"/>
    </row>
    <row r="3" spans="1:59" ht="15" customHeight="1" thickBot="1">
      <c r="C3" s="856" t="s">
        <v>4</v>
      </c>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J3" s="855"/>
      <c r="AK3" s="855"/>
      <c r="AL3" s="855"/>
      <c r="AM3" s="855"/>
      <c r="AN3" s="855"/>
      <c r="AO3" s="855"/>
      <c r="AP3" s="855"/>
      <c r="AQ3" s="855"/>
      <c r="AR3" s="855"/>
      <c r="AS3" s="855"/>
      <c r="AT3" s="855"/>
      <c r="AU3" s="855"/>
      <c r="AV3" s="855"/>
      <c r="AW3" s="855"/>
      <c r="AX3" s="855"/>
      <c r="AY3" s="855"/>
      <c r="AZ3" s="855"/>
      <c r="BA3" s="855"/>
    </row>
    <row r="4" spans="1:59" ht="15" customHeight="1">
      <c r="A4" s="828" t="s">
        <v>879</v>
      </c>
      <c r="E4" s="171"/>
      <c r="F4" s="1"/>
      <c r="K4" s="171"/>
      <c r="L4" s="860"/>
      <c r="M4" s="860"/>
      <c r="N4" s="860"/>
      <c r="O4" s="860"/>
      <c r="AB4" s="837">
        <f>入力フォーム!E3</f>
        <v>0</v>
      </c>
      <c r="AC4" s="837"/>
      <c r="AD4" s="837"/>
      <c r="AE4" s="837"/>
      <c r="AF4" s="837"/>
      <c r="AG4" s="837"/>
      <c r="AJ4" s="855"/>
      <c r="AK4" s="855"/>
      <c r="AL4" s="855"/>
      <c r="AM4" s="855"/>
      <c r="AN4" s="855"/>
      <c r="AO4" s="855"/>
      <c r="AP4" s="855"/>
      <c r="AQ4" s="855"/>
      <c r="AR4" s="855"/>
      <c r="AS4" s="855"/>
      <c r="AT4" s="855"/>
      <c r="AU4" s="855"/>
      <c r="AV4" s="855"/>
      <c r="AW4" s="855"/>
      <c r="AX4" s="855"/>
      <c r="AY4" s="855"/>
      <c r="AZ4" s="855"/>
      <c r="BA4" s="855"/>
    </row>
    <row r="5" spans="1:59" ht="15" customHeight="1" thickBot="1">
      <c r="A5" s="829"/>
      <c r="C5" s="859" t="s">
        <v>854</v>
      </c>
      <c r="D5" s="859"/>
      <c r="E5" s="859"/>
      <c r="F5" s="859"/>
      <c r="G5" s="859"/>
      <c r="H5" s="859"/>
      <c r="I5" s="859"/>
      <c r="W5" s="833">
        <f>IF(入力フォーム!E7&lt;&gt;"",入力フォーム!E7&amp;"　"&amp;入力フォーム!E9,入力フォーム!E9)</f>
        <v>0</v>
      </c>
      <c r="X5" s="833"/>
      <c r="Y5" s="833"/>
      <c r="Z5" s="833"/>
      <c r="AA5" s="833"/>
      <c r="AB5" s="833"/>
      <c r="AC5" s="833"/>
      <c r="AD5" s="833"/>
      <c r="AE5" s="833"/>
      <c r="AF5" s="833"/>
      <c r="AG5" s="833"/>
    </row>
    <row r="6" spans="1:59" ht="15" customHeight="1">
      <c r="A6" s="567"/>
      <c r="W6" s="833"/>
      <c r="X6" s="833"/>
      <c r="Y6" s="833"/>
      <c r="Z6" s="833"/>
      <c r="AA6" s="833"/>
      <c r="AB6" s="833"/>
      <c r="AC6" s="833"/>
      <c r="AD6" s="833"/>
      <c r="AE6" s="833"/>
      <c r="AF6" s="833"/>
      <c r="AG6" s="833"/>
    </row>
    <row r="7" spans="1:59" ht="15" customHeight="1">
      <c r="A7" s="567"/>
      <c r="J7" s="190" t="s">
        <v>855</v>
      </c>
      <c r="W7" s="852">
        <f>IF(入力フォーム!E6&lt;&gt;"",入力フォーム!E6&amp;"　"&amp;入力フォーム!E8,入力フォーム!E8)</f>
        <v>0</v>
      </c>
      <c r="X7" s="852"/>
      <c r="Y7" s="852"/>
      <c r="Z7" s="852"/>
      <c r="AA7" s="852"/>
      <c r="AB7" s="852"/>
      <c r="AC7" s="852"/>
      <c r="AD7" s="852"/>
      <c r="AE7" s="852"/>
      <c r="AF7" s="852"/>
      <c r="AG7" s="852"/>
    </row>
    <row r="8" spans="1:59" ht="15" customHeight="1">
      <c r="A8" s="568" t="s">
        <v>880</v>
      </c>
      <c r="C8" s="202" t="s">
        <v>856</v>
      </c>
      <c r="I8" s="172"/>
      <c r="J8" s="172"/>
      <c r="K8" s="172"/>
      <c r="M8" s="172"/>
      <c r="N8" s="173"/>
      <c r="W8" s="853"/>
      <c r="X8" s="853"/>
      <c r="Y8" s="853"/>
      <c r="Z8" s="853"/>
      <c r="AA8" s="853"/>
      <c r="AB8" s="853"/>
      <c r="AC8" s="853"/>
      <c r="AD8" s="853"/>
      <c r="AE8" s="853"/>
      <c r="AF8" s="853"/>
      <c r="AG8" s="853"/>
    </row>
    <row r="9" spans="1:59" ht="15" customHeight="1">
      <c r="A9" s="567"/>
      <c r="F9" s="171"/>
      <c r="G9" s="174"/>
      <c r="H9" s="173"/>
      <c r="K9" s="4" t="s">
        <v>29</v>
      </c>
      <c r="M9" s="173"/>
      <c r="N9" s="4" t="s">
        <v>27</v>
      </c>
      <c r="O9" s="861" t="str">
        <f>IF(入力フォーム!E11="","-",入力フォーム!E11)</f>
        <v>-</v>
      </c>
      <c r="P9" s="861"/>
      <c r="Q9" s="861"/>
      <c r="R9" s="861"/>
      <c r="S9" s="4" t="s">
        <v>205</v>
      </c>
      <c r="X9" s="175" t="str">
        <f>IF(入力フォーム!E13="","　 -　　 　-",入力フォーム!E13)</f>
        <v>　 -　　 　-</v>
      </c>
      <c r="Z9" s="176"/>
      <c r="AA9" s="176"/>
      <c r="AC9" s="176"/>
      <c r="AD9" s="176"/>
    </row>
    <row r="10" spans="1:59" ht="15" customHeight="1">
      <c r="A10" s="568" t="s">
        <v>880</v>
      </c>
      <c r="K10" s="4" t="s">
        <v>22</v>
      </c>
      <c r="M10" s="171"/>
      <c r="N10" s="835">
        <f>入力フォーム!E12</f>
        <v>0</v>
      </c>
      <c r="O10" s="835"/>
      <c r="P10" s="835"/>
      <c r="Q10" s="835"/>
      <c r="R10" s="835"/>
      <c r="S10" s="835"/>
      <c r="T10" s="835"/>
      <c r="U10" s="835"/>
      <c r="V10" s="835"/>
      <c r="W10" s="835"/>
      <c r="X10" s="835"/>
      <c r="Y10" s="835"/>
      <c r="Z10" s="835"/>
      <c r="AA10" s="835"/>
      <c r="AB10" s="835"/>
      <c r="AC10" s="835"/>
      <c r="AD10" s="835"/>
      <c r="AE10" s="835"/>
      <c r="AF10" s="835"/>
      <c r="AG10" s="835"/>
    </row>
    <row r="11" spans="1:59" ht="15" customHeight="1">
      <c r="A11" s="567"/>
      <c r="D11" s="840"/>
      <c r="E11" s="840"/>
      <c r="F11" s="171"/>
      <c r="H11" s="173"/>
      <c r="I11" s="171" t="s">
        <v>16</v>
      </c>
      <c r="K11" s="4" t="s">
        <v>29</v>
      </c>
      <c r="M11" s="173"/>
      <c r="N11" s="4" t="s">
        <v>27</v>
      </c>
      <c r="O11" s="832" t="str">
        <f>IF(入力フォーム!A16=TRUE,入力フォーム!E15,"-")</f>
        <v>-</v>
      </c>
      <c r="P11" s="832"/>
      <c r="Q11" s="832"/>
      <c r="R11" s="832"/>
      <c r="S11" s="4" t="s">
        <v>205</v>
      </c>
      <c r="X11" s="175" t="str">
        <f>IF(入力フォーム!A16=TRUE,入力フォーム!E17,"　 -　　 　-")</f>
        <v>　 -　　 　-</v>
      </c>
      <c r="Y11" s="175"/>
      <c r="Z11" s="175"/>
      <c r="AA11" s="175"/>
      <c r="AB11" s="175"/>
      <c r="AC11" s="175"/>
      <c r="AD11" s="175"/>
    </row>
    <row r="12" spans="1:59" ht="15" customHeight="1">
      <c r="A12" s="568" t="s">
        <v>880</v>
      </c>
      <c r="K12" s="4" t="s">
        <v>22</v>
      </c>
      <c r="M12" s="171"/>
      <c r="N12" s="835" t="str">
        <f>IF(入力フォーム!A16=TRUE,入力フォーム!E16,"")</f>
        <v/>
      </c>
      <c r="O12" s="835"/>
      <c r="P12" s="835"/>
      <c r="Q12" s="835"/>
      <c r="R12" s="835"/>
      <c r="S12" s="835"/>
      <c r="T12" s="835"/>
      <c r="U12" s="835"/>
      <c r="V12" s="835"/>
      <c r="W12" s="835"/>
      <c r="X12" s="835"/>
      <c r="Y12" s="835"/>
      <c r="Z12" s="835"/>
      <c r="AA12" s="835"/>
      <c r="AB12" s="835"/>
      <c r="AC12" s="835"/>
      <c r="AD12" s="835"/>
      <c r="AE12" s="835"/>
      <c r="AF12" s="835"/>
      <c r="AG12" s="835"/>
    </row>
    <row r="13" spans="1:59" ht="15" customHeight="1">
      <c r="A13" s="567"/>
      <c r="E13" s="4" t="s">
        <v>20</v>
      </c>
    </row>
    <row r="14" spans="1:59" ht="15" customHeight="1">
      <c r="A14" s="567"/>
      <c r="C14" s="177" t="s">
        <v>15</v>
      </c>
      <c r="D14" s="177"/>
      <c r="E14" s="177"/>
      <c r="F14" s="177"/>
      <c r="G14" s="177"/>
      <c r="H14" s="177"/>
      <c r="I14" s="177"/>
      <c r="J14" s="177"/>
      <c r="K14" s="177"/>
      <c r="L14" s="177"/>
      <c r="M14" s="177"/>
      <c r="N14" s="177"/>
      <c r="O14" s="177"/>
    </row>
    <row r="15" spans="1:59" ht="15" customHeight="1">
      <c r="A15" s="567"/>
      <c r="C15" s="178"/>
      <c r="D15" s="178"/>
      <c r="E15" s="178"/>
      <c r="F15" s="178"/>
      <c r="G15" s="178"/>
      <c r="H15" s="178"/>
      <c r="I15" s="178"/>
      <c r="J15" s="178"/>
      <c r="K15" s="178"/>
      <c r="L15" s="178"/>
      <c r="M15" s="178"/>
      <c r="N15" s="178"/>
      <c r="O15" s="178"/>
    </row>
    <row r="16" spans="1:59" ht="15" customHeight="1">
      <c r="A16" s="567"/>
      <c r="C16" s="857" t="s">
        <v>0</v>
      </c>
      <c r="D16" s="857"/>
      <c r="E16" s="857"/>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row>
    <row r="17" spans="1:34" ht="15" customHeight="1">
      <c r="A17" s="567"/>
      <c r="C17" s="847" t="s">
        <v>1</v>
      </c>
      <c r="D17" s="847"/>
      <c r="E17" s="847"/>
      <c r="F17" s="847"/>
      <c r="G17" s="847"/>
      <c r="H17" s="847"/>
      <c r="I17" s="847"/>
      <c r="J17" s="847"/>
      <c r="K17" s="847"/>
      <c r="L17" s="847"/>
      <c r="M17" s="847"/>
    </row>
    <row r="18" spans="1:34" ht="15" customHeight="1">
      <c r="A18" s="567"/>
      <c r="C18" s="4" t="s">
        <v>52</v>
      </c>
      <c r="H18" s="858">
        <f>入力フォーム!E20</f>
        <v>0</v>
      </c>
      <c r="I18" s="858"/>
      <c r="J18" s="858"/>
      <c r="K18" s="858"/>
      <c r="L18" s="858"/>
      <c r="M18" s="858"/>
      <c r="N18" s="858"/>
      <c r="O18" s="858"/>
      <c r="P18" s="858"/>
      <c r="Q18" s="858"/>
      <c r="R18" s="858"/>
      <c r="S18" s="858"/>
      <c r="T18" s="858"/>
      <c r="U18" s="858"/>
      <c r="V18" s="858"/>
    </row>
    <row r="19" spans="1:34" ht="15" customHeight="1">
      <c r="A19" s="567"/>
      <c r="C19" s="4" t="s">
        <v>51</v>
      </c>
      <c r="H19" s="836" t="str">
        <f>IF(入力フォーム!$E$21="","大阪市"&amp;入力フォーム!E22,"大阪市"&amp;入力フォーム!E21&amp;"　( "&amp;入力フォーム!E22&amp;" )")</f>
        <v>大阪市</v>
      </c>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row>
    <row r="20" spans="1:34" ht="15" customHeight="1">
      <c r="A20" s="568" t="s">
        <v>880</v>
      </c>
      <c r="C20" s="847" t="s">
        <v>17</v>
      </c>
      <c r="D20" s="847"/>
      <c r="E20" s="847"/>
      <c r="F20" s="847"/>
      <c r="G20" s="847"/>
      <c r="H20" s="847"/>
      <c r="I20" s="847"/>
      <c r="J20" s="847"/>
      <c r="K20" s="847"/>
      <c r="L20" s="847"/>
      <c r="M20" s="847"/>
    </row>
    <row r="21" spans="1:34" ht="15" customHeight="1">
      <c r="A21" s="567"/>
      <c r="D21" s="1" t="str">
        <f>IF(入力フォーム!A33=TRUE,"☑","□")</f>
        <v>□</v>
      </c>
      <c r="E21" s="202" t="s">
        <v>34</v>
      </c>
      <c r="H21" s="171"/>
      <c r="I21" s="171"/>
      <c r="L21" s="171"/>
      <c r="M21" s="664"/>
      <c r="N21" s="665" t="s">
        <v>23</v>
      </c>
      <c r="O21" s="826" t="str">
        <f>IF(入力フォーム!A33=TRUE,入力フォーム!E31," ")</f>
        <v xml:space="preserve"> </v>
      </c>
      <c r="P21" s="826"/>
      <c r="Q21" s="826"/>
      <c r="R21" s="202" t="s">
        <v>233</v>
      </c>
      <c r="S21" s="662"/>
      <c r="T21" s="826" t="str">
        <f>IF(入力フォーム!A33=TRUE,"地上"&amp;入力フォーム!E33&amp;IF(入力フォーム!E34=0,"階","階地下"&amp;入力フォーム!E34&amp;"階")," ")</f>
        <v xml:space="preserve"> </v>
      </c>
      <c r="U21" s="826"/>
      <c r="V21" s="826"/>
      <c r="W21" s="826"/>
      <c r="X21" s="202" t="s">
        <v>234</v>
      </c>
      <c r="AD21" s="661"/>
      <c r="AE21" s="854" t="str">
        <f>IF(入力フォーム!A33=TRUE,入力フォーム!E35," ")</f>
        <v xml:space="preserve"> </v>
      </c>
      <c r="AF21" s="854"/>
      <c r="AG21" s="854"/>
      <c r="AH21" s="4" t="s">
        <v>26</v>
      </c>
    </row>
    <row r="22" spans="1:34" ht="15" customHeight="1">
      <c r="A22" s="567"/>
      <c r="D22" s="1" t="str">
        <f>IF(入力フォーム!A38=TRUE,"☑","□")</f>
        <v>□</v>
      </c>
      <c r="E22" s="202" t="s">
        <v>206</v>
      </c>
      <c r="H22" s="171"/>
      <c r="I22" s="171"/>
      <c r="J22" s="1"/>
      <c r="K22" s="1"/>
      <c r="L22" s="1"/>
      <c r="M22" s="1"/>
      <c r="N22" s="665" t="s">
        <v>23</v>
      </c>
      <c r="O22" s="826" t="str">
        <f>IF(入力フォーム!A38=TRUE,入力フォーム!E38," ")</f>
        <v xml:space="preserve"> </v>
      </c>
      <c r="P22" s="826"/>
      <c r="Q22" s="826"/>
      <c r="R22" s="666" t="s">
        <v>233</v>
      </c>
      <c r="S22" s="662"/>
      <c r="T22" s="827" t="str">
        <f>IF(入力フォーム!A38=TRUE,"地上"&amp;入力フォーム!E39&amp;IF(入力フォーム!E40=0,"階","階、地下"&amp;入力フォーム!E40&amp;"階")," ")</f>
        <v xml:space="preserve"> </v>
      </c>
      <c r="U22" s="827"/>
      <c r="V22" s="827"/>
      <c r="W22" s="827"/>
      <c r="X22" s="202" t="s">
        <v>234</v>
      </c>
      <c r="Y22" s="179"/>
      <c r="Z22" s="179"/>
      <c r="AA22" s="179"/>
      <c r="AB22" s="179"/>
      <c r="AC22" s="179"/>
      <c r="AD22" s="661"/>
      <c r="AE22" s="825" t="str">
        <f>IF(入力フォーム!A38=TRUE,入力フォーム!E41," ")</f>
        <v xml:space="preserve"> </v>
      </c>
      <c r="AF22" s="825"/>
      <c r="AG22" s="825"/>
      <c r="AH22" s="4" t="s">
        <v>26</v>
      </c>
    </row>
    <row r="23" spans="1:34" ht="15" customHeight="1">
      <c r="A23" s="567"/>
      <c r="D23" s="1" t="str">
        <f>IF(入力フォーム!A45=TRUE,"☑","□")</f>
        <v>□</v>
      </c>
      <c r="E23" s="202" t="s">
        <v>41</v>
      </c>
      <c r="I23" s="171"/>
      <c r="X23" s="179"/>
      <c r="Y23" s="179"/>
      <c r="Z23" s="179"/>
      <c r="AA23" s="179"/>
      <c r="AB23" s="179"/>
      <c r="AC23" s="179"/>
      <c r="AD23" s="179"/>
      <c r="AE23" s="179"/>
      <c r="AF23" s="179"/>
    </row>
    <row r="24" spans="1:34" ht="15" customHeight="1">
      <c r="A24" s="567"/>
      <c r="D24" s="1"/>
      <c r="E24" s="1"/>
      <c r="F24" s="171"/>
      <c r="G24" s="840"/>
      <c r="H24" s="840"/>
      <c r="I24" s="171"/>
      <c r="J24" s="665" t="s">
        <v>23</v>
      </c>
      <c r="K24" s="826" t="str">
        <f>IF(入力フォーム!A45=TRUE,入力フォーム!E44," ")</f>
        <v xml:space="preserve"> </v>
      </c>
      <c r="L24" s="826"/>
      <c r="M24" s="826"/>
      <c r="N24" s="826"/>
      <c r="O24" s="666" t="s">
        <v>233</v>
      </c>
      <c r="P24" s="1"/>
      <c r="Q24" s="844" t="str">
        <f>IF(入力フォーム!A45=TRUE,"地上"&amp;入力フォーム!E46&amp;"階
地下"&amp;入力フォーム!E47&amp;"階"," ")</f>
        <v xml:space="preserve"> </v>
      </c>
      <c r="R24" s="844"/>
      <c r="S24" s="844"/>
      <c r="T24" s="844"/>
      <c r="U24" s="202" t="s">
        <v>235</v>
      </c>
      <c r="X24" s="839" t="str">
        <f>IF(入力フォーム!A45=TRUE,入力フォーム!E48," ")</f>
        <v xml:space="preserve"> </v>
      </c>
      <c r="Y24" s="839"/>
      <c r="Z24" s="839"/>
      <c r="AA24" s="839"/>
      <c r="AB24" s="667" t="s">
        <v>204</v>
      </c>
      <c r="AC24" s="179"/>
      <c r="AD24" s="179"/>
      <c r="AE24" s="179"/>
      <c r="AF24" s="179"/>
    </row>
    <row r="25" spans="1:34" ht="15" customHeight="1">
      <c r="A25" s="567"/>
      <c r="D25" s="1" t="str">
        <f>IF(入力フォーム!A50=TRUE,"☑","□")</f>
        <v>□</v>
      </c>
      <c r="E25" s="202" t="s">
        <v>207</v>
      </c>
      <c r="U25" s="202" t="s">
        <v>208</v>
      </c>
      <c r="X25" s="839" t="str">
        <f>IF(入力フォーム!A50=TRUE,入力フォーム!E51," ")</f>
        <v xml:space="preserve"> </v>
      </c>
      <c r="Y25" s="839"/>
      <c r="Z25" s="839"/>
      <c r="AA25" s="839"/>
      <c r="AB25" s="667" t="s">
        <v>204</v>
      </c>
      <c r="AC25" s="179"/>
      <c r="AD25" s="179"/>
      <c r="AE25" s="179"/>
      <c r="AF25" s="179"/>
    </row>
    <row r="26" spans="1:34" ht="15" customHeight="1">
      <c r="A26" s="568" t="s">
        <v>880</v>
      </c>
      <c r="C26" s="9" t="s">
        <v>50</v>
      </c>
      <c r="G26" s="9"/>
      <c r="J26" s="9"/>
      <c r="K26" s="180" t="str">
        <f>IF(COUNTIF(入力フォーム!E52,"請負"),"☑請負","□請負")</f>
        <v>□請負</v>
      </c>
      <c r="L26" s="9"/>
      <c r="M26" s="9"/>
      <c r="N26" s="9"/>
      <c r="O26" s="9" t="str">
        <f>IF(COUNTIF(入力フォーム!E52,"自主施工"),"☑自主施工","□自主施工")</f>
        <v>□自主施工</v>
      </c>
      <c r="P26" s="9"/>
      <c r="Q26" s="9"/>
      <c r="R26" s="9"/>
    </row>
    <row r="27" spans="1:34" ht="9.9499999999999993" customHeight="1">
      <c r="A27" s="567"/>
    </row>
    <row r="28" spans="1:34" ht="15" customHeight="1">
      <c r="A28" s="567"/>
      <c r="C28" s="4" t="s">
        <v>49</v>
      </c>
    </row>
    <row r="29" spans="1:34" ht="15" customHeight="1">
      <c r="A29" s="567"/>
      <c r="C29" s="4" t="s">
        <v>13</v>
      </c>
      <c r="R29" s="181"/>
      <c r="T29" s="841" t="str">
        <f>IF(入力フォーム!E52="請負",IF(入力フォーム!E56&lt;&gt;"",入力フォーム!E56&amp;"　"&amp;入力フォーム!E58,入力フォーム!E58),"")</f>
        <v/>
      </c>
      <c r="U29" s="841"/>
      <c r="V29" s="841"/>
      <c r="W29" s="841"/>
      <c r="X29" s="841"/>
      <c r="Y29" s="841"/>
      <c r="Z29" s="841"/>
      <c r="AA29" s="841"/>
      <c r="AB29" s="841"/>
      <c r="AC29" s="841"/>
      <c r="AD29" s="841"/>
      <c r="AE29" s="841"/>
      <c r="AF29" s="841"/>
      <c r="AG29" s="841"/>
    </row>
    <row r="30" spans="1:34" ht="15" customHeight="1">
      <c r="A30" s="569" t="s">
        <v>880</v>
      </c>
      <c r="C30" s="177" t="s">
        <v>48</v>
      </c>
      <c r="D30" s="177"/>
      <c r="E30" s="177"/>
      <c r="F30" s="177"/>
      <c r="G30" s="177"/>
      <c r="H30" s="177"/>
      <c r="I30" s="177"/>
      <c r="J30" s="177"/>
      <c r="K30" s="177"/>
      <c r="L30" s="177"/>
      <c r="M30" s="177"/>
      <c r="N30" s="177"/>
      <c r="O30" s="177"/>
      <c r="P30" s="177"/>
      <c r="R30" s="181"/>
      <c r="T30" s="842" t="str">
        <f>IF(入力フォーム!E52="請負",IF(入力フォーム!E55&lt;&gt;"",入力フォーム!E55&amp;"　"&amp;入力フォーム!E57,入力フォーム!E57),"")</f>
        <v/>
      </c>
      <c r="U30" s="842"/>
      <c r="V30" s="842"/>
      <c r="W30" s="842"/>
      <c r="X30" s="842"/>
      <c r="Y30" s="842"/>
      <c r="Z30" s="842"/>
      <c r="AA30" s="842"/>
      <c r="AB30" s="842"/>
      <c r="AC30" s="842"/>
      <c r="AD30" s="842"/>
      <c r="AE30" s="842"/>
      <c r="AF30" s="842"/>
    </row>
    <row r="31" spans="1:34" ht="15" customHeight="1">
      <c r="A31" s="567"/>
      <c r="C31" s="4" t="s">
        <v>209</v>
      </c>
      <c r="D31" s="173"/>
      <c r="G31" s="845" t="str">
        <f>IF(入力フォーム!E52="請負",入力フォーム!E60,"-")</f>
        <v>-</v>
      </c>
      <c r="H31" s="845"/>
      <c r="I31" s="845"/>
      <c r="J31" s="845"/>
      <c r="K31" s="845"/>
      <c r="L31" s="845"/>
      <c r="M31" s="4" t="s">
        <v>210</v>
      </c>
      <c r="Q31" s="663" t="str">
        <f>IF(入力フォーム!E52="請負",入力フォーム!E62,"　 -　　 　-")</f>
        <v>　 -　　 　-</v>
      </c>
      <c r="R31" s="663"/>
      <c r="S31" s="663"/>
      <c r="T31" s="663"/>
      <c r="U31" s="663"/>
      <c r="V31" s="663"/>
      <c r="W31" s="663"/>
    </row>
    <row r="32" spans="1:34" ht="15" customHeight="1">
      <c r="A32" s="568" t="s">
        <v>880</v>
      </c>
      <c r="C32" s="4" t="s">
        <v>47</v>
      </c>
      <c r="F32" s="838" t="str">
        <f>IF(入力フォーム!E52="請負",入力フォーム!E61,"")</f>
        <v/>
      </c>
      <c r="G32" s="838"/>
      <c r="H32" s="838"/>
      <c r="I32" s="838"/>
      <c r="J32" s="838"/>
      <c r="K32" s="838"/>
      <c r="L32" s="838"/>
      <c r="M32" s="838"/>
      <c r="N32" s="838"/>
      <c r="O32" s="838"/>
      <c r="P32" s="838"/>
      <c r="Q32" s="838"/>
      <c r="R32" s="838"/>
      <c r="S32" s="838"/>
      <c r="T32" s="838"/>
    </row>
    <row r="33" spans="1:26" ht="15" customHeight="1">
      <c r="A33" s="568" t="s">
        <v>880</v>
      </c>
      <c r="C33" s="4" t="s">
        <v>2</v>
      </c>
    </row>
    <row r="34" spans="1:26" ht="15" customHeight="1">
      <c r="A34" s="567"/>
      <c r="D34" s="1" t="str">
        <f>IF(入力フォーム!$A$65=TRUE,"☑","□")</f>
        <v>□</v>
      </c>
      <c r="E34" s="4" t="s">
        <v>211</v>
      </c>
    </row>
    <row r="35" spans="1:26" ht="15" customHeight="1">
      <c r="A35" s="567"/>
      <c r="D35" s="1"/>
      <c r="E35" s="4" t="s">
        <v>215</v>
      </c>
      <c r="J35" s="843" t="str">
        <f>IF(入力フォーム!$A$65=TRUE,入力フォーム!E65,"")</f>
        <v/>
      </c>
      <c r="K35" s="843"/>
      <c r="L35" s="4" t="str">
        <f>IF(入力フォーム!$A$65=TRUE,IF(COUNTIF(入力フォーム!F65,"大臣"),"☑大臣□知事","□大臣☑知事"),"□大臣□知事")</f>
        <v>□大臣□知事</v>
      </c>
      <c r="P35" s="843" t="str">
        <f>IF(入力フォーム!$A$65=TRUE,"("&amp;IF(入力フォーム!E66="特定","特","般")&amp;"-"&amp;MID(入力フォーム!E67,2,2)&amp;")","－")</f>
        <v>－</v>
      </c>
      <c r="Q35" s="843"/>
      <c r="R35" s="182" t="s">
        <v>219</v>
      </c>
      <c r="S35" s="843" t="str">
        <f>IF(入力フォーム!$A$65=TRUE,入力フォーム!E68,"")</f>
        <v/>
      </c>
      <c r="T35" s="843"/>
      <c r="U35" s="4" t="s">
        <v>25</v>
      </c>
      <c r="V35" s="183" t="s">
        <v>27</v>
      </c>
      <c r="W35" s="843" t="str">
        <f>IF(入力フォーム!$A$65=TRUE,入力フォーム!E69,"")</f>
        <v/>
      </c>
      <c r="X35" s="843"/>
      <c r="Y35" s="843"/>
      <c r="Z35" s="4" t="s">
        <v>213</v>
      </c>
    </row>
    <row r="36" spans="1:26" ht="15" customHeight="1">
      <c r="A36" s="567"/>
      <c r="D36" s="1"/>
      <c r="E36" s="4" t="s">
        <v>216</v>
      </c>
      <c r="F36" s="172"/>
      <c r="N36" s="848" t="s">
        <v>214</v>
      </c>
      <c r="O36" s="848"/>
      <c r="P36" s="850" t="str">
        <f>IF(入力フォーム!$A$65=TRUE,入力フォーム!E70,"")</f>
        <v/>
      </c>
      <c r="Q36" s="850"/>
      <c r="R36" s="850"/>
      <c r="S36" s="850"/>
      <c r="T36" s="850"/>
    </row>
    <row r="37" spans="1:26" ht="15" customHeight="1">
      <c r="A37" s="567"/>
      <c r="D37" s="1" t="str">
        <f>IF(入力フォーム!$A$72=TRUE,"☑","□")</f>
        <v>□</v>
      </c>
      <c r="E37" s="4" t="s">
        <v>42</v>
      </c>
    </row>
    <row r="38" spans="1:26" ht="15" customHeight="1">
      <c r="A38" s="567"/>
      <c r="D38" s="1"/>
      <c r="E38" s="4" t="s">
        <v>217</v>
      </c>
      <c r="G38" s="171"/>
      <c r="H38" s="171"/>
      <c r="L38" s="851" t="str">
        <f>IF(入力フォーム!$A$72=TRUE,入力フォーム!E72,"")</f>
        <v/>
      </c>
      <c r="M38" s="851"/>
      <c r="N38" s="4" t="s">
        <v>212</v>
      </c>
      <c r="P38" s="843" t="str">
        <f>IF(入力フォーム!$A$72=TRUE,"（登－"&amp;MID(入力フォーム!E73,2,2)&amp;"）"&amp;"第"&amp;入力フォーム!E74,"")</f>
        <v/>
      </c>
      <c r="Q38" s="843"/>
      <c r="R38" s="843"/>
      <c r="S38" s="843"/>
      <c r="T38" s="843"/>
      <c r="U38" s="184" t="s">
        <v>25</v>
      </c>
    </row>
    <row r="39" spans="1:26" ht="15" customHeight="1">
      <c r="A39" s="567"/>
      <c r="D39" s="1"/>
      <c r="E39" s="4" t="s">
        <v>43</v>
      </c>
      <c r="L39" s="838" t="str">
        <f>IF(入力フォーム!$A$72=TRUE,入力フォーム!E75,"")</f>
        <v/>
      </c>
      <c r="M39" s="838"/>
      <c r="N39" s="838"/>
      <c r="O39" s="838"/>
      <c r="P39" s="838"/>
    </row>
    <row r="40" spans="1:26" ht="9.9499999999999993" customHeight="1">
      <c r="A40" s="567"/>
    </row>
    <row r="41" spans="1:26" ht="15" customHeight="1">
      <c r="A41" s="568" t="s">
        <v>880</v>
      </c>
      <c r="C41" s="4" t="s">
        <v>5</v>
      </c>
    </row>
    <row r="42" spans="1:26" ht="15" customHeight="1">
      <c r="A42" s="567"/>
      <c r="C42" s="4" t="s">
        <v>3</v>
      </c>
    </row>
    <row r="43" spans="1:26" ht="15" customHeight="1">
      <c r="A43" s="567"/>
      <c r="C43" s="171"/>
      <c r="D43" s="849" t="str">
        <f>IF(入力フォーム!E52="請負",入力フォーム!E76,"　　　年　　　月　　　日")</f>
        <v>　　　年　　　月　　　日</v>
      </c>
      <c r="E43" s="849"/>
      <c r="F43" s="849"/>
      <c r="G43" s="849"/>
      <c r="H43" s="849"/>
      <c r="I43" s="849"/>
      <c r="J43" s="849"/>
      <c r="K43" s="849"/>
    </row>
    <row r="44" spans="1:26" ht="9.9499999999999993" customHeight="1">
      <c r="A44" s="567"/>
    </row>
    <row r="45" spans="1:26" ht="15" customHeight="1">
      <c r="A45" s="568" t="s">
        <v>880</v>
      </c>
      <c r="C45" s="847" t="s">
        <v>8</v>
      </c>
      <c r="D45" s="847"/>
      <c r="E45" s="847"/>
      <c r="F45" s="847"/>
      <c r="G45" s="847"/>
      <c r="H45" s="847"/>
      <c r="I45" s="847"/>
      <c r="J45" s="847"/>
      <c r="K45" s="847"/>
      <c r="L45" s="847"/>
      <c r="M45" s="847"/>
    </row>
    <row r="46" spans="1:26" ht="15" customHeight="1">
      <c r="A46" s="567"/>
      <c r="C46" s="4" t="s">
        <v>11</v>
      </c>
    </row>
    <row r="47" spans="1:26" ht="15" customHeight="1">
      <c r="A47" s="567"/>
      <c r="C47" s="4" t="s">
        <v>12</v>
      </c>
    </row>
    <row r="48" spans="1:26" ht="15" customHeight="1">
      <c r="A48" s="567"/>
      <c r="C48" s="4" t="s">
        <v>10</v>
      </c>
    </row>
    <row r="49" spans="1:56" ht="15" customHeight="1">
      <c r="A49" s="567"/>
      <c r="C49" s="4" t="s">
        <v>830</v>
      </c>
    </row>
    <row r="50" spans="1:56" ht="9.9499999999999993" customHeight="1">
      <c r="A50" s="567"/>
    </row>
    <row r="51" spans="1:56" ht="15" customHeight="1">
      <c r="A51" s="568" t="s">
        <v>880</v>
      </c>
      <c r="C51" s="4" t="s">
        <v>7</v>
      </c>
      <c r="AJ51" s="190" t="str">
        <f>IF(入力フォーム!$A$33=TRUE,"別表１ ①"&amp;入力フォーム!L84&amp;"　②"&amp;入力フォーム!L85&amp;"　③"&amp;入力フォーム!L86&amp;"　④"&amp;入力フォーム!L87&amp;"　⑤"&amp;入力フォーム!L88,"")</f>
        <v/>
      </c>
    </row>
    <row r="52" spans="1:56" ht="17.45" customHeight="1">
      <c r="A52" s="567"/>
      <c r="C52" s="830">
        <f>IF(入力フォーム!$E$81=リスト等!$AC$3,"別紙のとおり",入力フォーム!$E$103)</f>
        <v>0</v>
      </c>
      <c r="D52" s="830"/>
      <c r="E52" s="830"/>
      <c r="F52" s="830"/>
      <c r="G52" s="830"/>
      <c r="H52" s="830"/>
      <c r="I52" s="830"/>
      <c r="J52" s="830"/>
      <c r="K52" s="830"/>
      <c r="L52" s="830"/>
      <c r="M52" s="830"/>
      <c r="N52" s="830"/>
      <c r="O52" s="830"/>
      <c r="P52" s="830"/>
      <c r="Q52" s="830"/>
      <c r="R52" s="830"/>
      <c r="S52" s="830"/>
      <c r="T52" s="830"/>
      <c r="U52" s="830"/>
      <c r="V52" s="830"/>
      <c r="W52" s="545"/>
      <c r="X52" s="546"/>
      <c r="Y52" s="547"/>
      <c r="Z52" s="547"/>
      <c r="AA52" s="548" t="s">
        <v>218</v>
      </c>
      <c r="AB52" s="834" t="str">
        <f>IF(入力フォーム!$E$79="","令和　年　月　日",入力フォーム!$E$79)</f>
        <v>令和　年　月　日</v>
      </c>
      <c r="AC52" s="834"/>
      <c r="AD52" s="834"/>
      <c r="AE52" s="834"/>
      <c r="AF52" s="834"/>
      <c r="AG52" s="834"/>
      <c r="AJ52" s="190" t="str">
        <f>IF(OR(入力フォーム!$A$38,入力フォーム!$A$45)=TRUE,"別表２ ①"&amp;入力フォーム!L90&amp;"　②"&amp;入力フォーム!L91&amp;"　③"&amp;入力フォーム!L92&amp;"　④"&amp;入力フォーム!L93&amp;"　⑤"&amp;入力フォーム!L94&amp;"　⑥"&amp;入力フォーム!L95,"")</f>
        <v/>
      </c>
      <c r="AK52" s="830" t="str">
        <f>IF(入力フォーム!$E$81=リスト等!$AC$3,"",AJ51&amp;IF(AJ52="","",CHAR(10))&amp;AJ52&amp;IF(AJ53="","",CHAR(10))&amp;AJ53)</f>
        <v/>
      </c>
      <c r="AL52" s="830"/>
      <c r="AM52" s="830"/>
      <c r="AN52" s="830"/>
      <c r="AO52" s="830"/>
      <c r="AP52" s="830"/>
      <c r="AQ52" s="830"/>
      <c r="AR52" s="830"/>
      <c r="AS52" s="830"/>
      <c r="AT52" s="830"/>
      <c r="AU52" s="830"/>
      <c r="AV52" s="830"/>
      <c r="AW52" s="830"/>
      <c r="AX52" s="830"/>
      <c r="AY52" s="830"/>
      <c r="AZ52" s="830"/>
      <c r="BA52" s="830"/>
      <c r="BB52" s="830"/>
      <c r="BC52" s="830"/>
      <c r="BD52" s="830"/>
    </row>
    <row r="53" spans="1:56" ht="17.45" customHeight="1" thickBot="1">
      <c r="A53" s="570"/>
      <c r="C53" s="831"/>
      <c r="D53" s="831"/>
      <c r="E53" s="831"/>
      <c r="F53" s="831"/>
      <c r="G53" s="831"/>
      <c r="H53" s="831"/>
      <c r="I53" s="831"/>
      <c r="J53" s="831"/>
      <c r="K53" s="831"/>
      <c r="L53" s="831"/>
      <c r="M53" s="831"/>
      <c r="N53" s="831"/>
      <c r="O53" s="831"/>
      <c r="P53" s="831"/>
      <c r="Q53" s="831"/>
      <c r="R53" s="831"/>
      <c r="S53" s="831"/>
      <c r="T53" s="831"/>
      <c r="U53" s="831"/>
      <c r="V53" s="831"/>
      <c r="W53" s="545"/>
      <c r="X53" s="546"/>
      <c r="Y53" s="547"/>
      <c r="Z53" s="547"/>
      <c r="AA53" s="548" t="s">
        <v>232</v>
      </c>
      <c r="AB53" s="846" t="str">
        <f>IF(入力フォーム!$E$80="","令和　年　月　日",入力フォーム!$E$80)</f>
        <v>令和　年　月　日</v>
      </c>
      <c r="AC53" s="846"/>
      <c r="AD53" s="846"/>
      <c r="AE53" s="846"/>
      <c r="AF53" s="846"/>
      <c r="AG53" s="846"/>
      <c r="AJ53" s="190" t="str">
        <f>IF(入力フォーム!$A$50=TRUE,"別表３ ①"&amp;入力フォーム!L97&amp;" ②"&amp;入力フォーム!L98&amp;" ③"&amp;入力フォーム!L99&amp;" ④"&amp;入力フォーム!L100&amp;" ⑤"&amp;入力フォーム!L101&amp;" ⑥"&amp;入力フォーム!L102,"")</f>
        <v/>
      </c>
      <c r="AK53" s="830"/>
      <c r="AL53" s="830"/>
      <c r="AM53" s="830"/>
      <c r="AN53" s="830"/>
      <c r="AO53" s="830"/>
      <c r="AP53" s="830"/>
      <c r="AQ53" s="830"/>
      <c r="AR53" s="830"/>
      <c r="AS53" s="830"/>
      <c r="AT53" s="830"/>
      <c r="AU53" s="830"/>
      <c r="AV53" s="830"/>
      <c r="AW53" s="830"/>
      <c r="AX53" s="830"/>
      <c r="AY53" s="830"/>
      <c r="AZ53" s="830"/>
      <c r="BA53" s="830"/>
      <c r="BB53" s="830"/>
      <c r="BC53" s="830"/>
      <c r="BD53" s="830"/>
    </row>
    <row r="54" spans="1:56" ht="9.9499999999999993" customHeight="1">
      <c r="C54" s="601" t="s">
        <v>9</v>
      </c>
      <c r="AK54" s="191"/>
      <c r="AL54" s="191"/>
      <c r="AM54" s="191"/>
      <c r="AN54" s="191"/>
      <c r="AO54" s="191"/>
      <c r="AP54" s="191"/>
      <c r="AQ54" s="191"/>
      <c r="AR54" s="191"/>
      <c r="AS54" s="191"/>
      <c r="AT54" s="191"/>
      <c r="AU54" s="191"/>
      <c r="AV54" s="191"/>
      <c r="AW54" s="191"/>
    </row>
    <row r="55" spans="1:56" ht="9.9499999999999993" customHeight="1">
      <c r="C55" s="185" t="s">
        <v>18</v>
      </c>
      <c r="AJ55" s="191"/>
      <c r="AK55" s="191"/>
      <c r="AL55" s="191"/>
      <c r="AM55" s="191"/>
      <c r="AN55" s="191"/>
      <c r="AO55" s="191"/>
      <c r="AP55" s="191"/>
      <c r="AQ55" s="191"/>
      <c r="AR55" s="191"/>
      <c r="AS55" s="191"/>
      <c r="AT55" s="191"/>
      <c r="AU55" s="191"/>
      <c r="AV55" s="191"/>
      <c r="AW55" s="191"/>
    </row>
    <row r="56" spans="1:56" ht="9.9499999999999993" customHeight="1">
      <c r="C56" s="186" t="s">
        <v>19</v>
      </c>
    </row>
    <row r="57" spans="1:56" ht="9.9499999999999993" customHeight="1">
      <c r="C57" s="185" t="s">
        <v>46</v>
      </c>
    </row>
    <row r="58" spans="1:56" ht="9.9499999999999993" customHeight="1"/>
    <row r="59" spans="1:56" ht="9.9499999999999993" customHeight="1"/>
    <row r="61" spans="1:56" ht="9.9499999999999993" customHeight="1"/>
  </sheetData>
  <sheetProtection sheet="1" selectLockedCells="1"/>
  <mergeCells count="48">
    <mergeCell ref="C20:M20"/>
    <mergeCell ref="W7:AG8"/>
    <mergeCell ref="AE21:AG21"/>
    <mergeCell ref="AJ1:BA4"/>
    <mergeCell ref="C3:AH3"/>
    <mergeCell ref="C16:AC16"/>
    <mergeCell ref="H18:V18"/>
    <mergeCell ref="C5:I5"/>
    <mergeCell ref="L4:O4"/>
    <mergeCell ref="C17:M17"/>
    <mergeCell ref="D11:E11"/>
    <mergeCell ref="N12:AG12"/>
    <mergeCell ref="O9:R9"/>
    <mergeCell ref="AK52:BD53"/>
    <mergeCell ref="X25:AA25"/>
    <mergeCell ref="P38:T38"/>
    <mergeCell ref="G31:L31"/>
    <mergeCell ref="AB53:AG53"/>
    <mergeCell ref="L39:P39"/>
    <mergeCell ref="C45:M45"/>
    <mergeCell ref="N36:O36"/>
    <mergeCell ref="D43:K43"/>
    <mergeCell ref="P36:T36"/>
    <mergeCell ref="L38:M38"/>
    <mergeCell ref="S35:T35"/>
    <mergeCell ref="P35:Q35"/>
    <mergeCell ref="J35:K35"/>
    <mergeCell ref="A4:A5"/>
    <mergeCell ref="C52:V53"/>
    <mergeCell ref="O11:R11"/>
    <mergeCell ref="W5:AG6"/>
    <mergeCell ref="AB52:AG52"/>
    <mergeCell ref="N10:AG10"/>
    <mergeCell ref="H19:AG19"/>
    <mergeCell ref="AB4:AG4"/>
    <mergeCell ref="F32:T32"/>
    <mergeCell ref="X24:AA24"/>
    <mergeCell ref="G24:H24"/>
    <mergeCell ref="T29:AG29"/>
    <mergeCell ref="T30:AF30"/>
    <mergeCell ref="W35:Y35"/>
    <mergeCell ref="K24:N24"/>
    <mergeCell ref="Q24:T24"/>
    <mergeCell ref="AE22:AG22"/>
    <mergeCell ref="T21:W21"/>
    <mergeCell ref="T22:W22"/>
    <mergeCell ref="O21:Q21"/>
    <mergeCell ref="O22:Q22"/>
  </mergeCells>
  <phoneticPr fontId="4"/>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topLeftCell="C1" workbookViewId="0">
      <selection activeCell="X19" sqref="X19:AG20"/>
    </sheetView>
  </sheetViews>
  <sheetFormatPr defaultColWidth="3.125" defaultRowHeight="14.25"/>
  <cols>
    <col min="1" max="1" width="3.625" style="3" hidden="1" customWidth="1"/>
    <col min="2" max="2" width="0.875" style="3" hidden="1" customWidth="1"/>
    <col min="3" max="33" width="3" style="3" customWidth="1"/>
    <col min="34" max="38" width="7.125" style="3" hidden="1" customWidth="1"/>
    <col min="39" max="39" width="7.125" style="632" hidden="1" customWidth="1"/>
    <col min="40" max="16384" width="3.125" style="3"/>
  </cols>
  <sheetData>
    <row r="1" spans="1:59" ht="12.95" customHeight="1" thickBot="1">
      <c r="C1" s="932" t="s">
        <v>54</v>
      </c>
      <c r="D1" s="932"/>
      <c r="E1" s="417"/>
      <c r="F1" s="417"/>
      <c r="L1" s="417"/>
      <c r="M1" s="417"/>
      <c r="N1" s="417"/>
      <c r="O1" s="417"/>
      <c r="P1" s="417"/>
      <c r="Q1" s="417"/>
      <c r="R1" s="417"/>
      <c r="S1" s="417"/>
      <c r="T1" s="417"/>
      <c r="U1" s="417"/>
      <c r="V1" s="417"/>
      <c r="W1" s="417"/>
      <c r="X1" s="417"/>
      <c r="Y1" s="417"/>
      <c r="Z1" s="417"/>
      <c r="AA1" s="417"/>
      <c r="AB1" s="417"/>
      <c r="AC1" s="417"/>
      <c r="AD1" s="417"/>
      <c r="AE1" s="417"/>
      <c r="AF1" s="933" t="s">
        <v>6</v>
      </c>
      <c r="AG1" s="933"/>
      <c r="AO1" s="955" t="str">
        <f>IF(入力フォーム!$A$33=FALSE,リスト等!AD3,リスト等!AD4)</f>
        <v>対象外　添付不要</v>
      </c>
      <c r="AP1" s="955"/>
      <c r="AQ1" s="955"/>
      <c r="AR1" s="955"/>
      <c r="AS1" s="955"/>
      <c r="AT1" s="955"/>
      <c r="AU1" s="955"/>
      <c r="AV1" s="955"/>
      <c r="AW1" s="955"/>
      <c r="AX1" s="955"/>
      <c r="AY1" s="955"/>
      <c r="AZ1" s="955"/>
      <c r="BA1" s="955"/>
      <c r="BB1" s="955"/>
      <c r="BC1" s="955"/>
      <c r="BD1" s="955"/>
      <c r="BE1" s="955"/>
      <c r="BF1" s="955"/>
      <c r="BG1" s="955"/>
    </row>
    <row r="2" spans="1:59" ht="12.95" customHeight="1" thickBot="1">
      <c r="C2" s="193"/>
      <c r="D2" s="192"/>
      <c r="E2" s="192"/>
      <c r="F2" s="192"/>
      <c r="L2" s="192"/>
      <c r="M2" s="192"/>
      <c r="N2" s="193"/>
      <c r="O2" s="193"/>
      <c r="P2" s="192"/>
      <c r="Q2" s="192"/>
      <c r="R2" s="192"/>
      <c r="S2" s="192"/>
      <c r="T2" s="192"/>
      <c r="U2" s="192"/>
      <c r="W2" s="233"/>
      <c r="X2" s="233"/>
      <c r="Y2" s="233"/>
      <c r="Z2" s="233"/>
      <c r="AA2" s="862" t="s">
        <v>34</v>
      </c>
      <c r="AB2" s="863"/>
      <c r="AC2" s="863"/>
      <c r="AD2" s="863"/>
      <c r="AE2" s="863"/>
      <c r="AF2" s="863"/>
      <c r="AG2" s="864"/>
      <c r="AO2" s="955"/>
      <c r="AP2" s="955"/>
      <c r="AQ2" s="955"/>
      <c r="AR2" s="955"/>
      <c r="AS2" s="955"/>
      <c r="AT2" s="955"/>
      <c r="AU2" s="955"/>
      <c r="AV2" s="955"/>
      <c r="AW2" s="955"/>
      <c r="AX2" s="955"/>
      <c r="AY2" s="955"/>
      <c r="AZ2" s="955"/>
      <c r="BA2" s="955"/>
      <c r="BB2" s="955"/>
      <c r="BC2" s="955"/>
      <c r="BD2" s="955"/>
      <c r="BE2" s="955"/>
      <c r="BF2" s="955"/>
      <c r="BG2" s="955"/>
    </row>
    <row r="3" spans="1:59" ht="12" customHeight="1">
      <c r="A3" s="828" t="s">
        <v>879</v>
      </c>
      <c r="C3" s="193"/>
      <c r="D3" s="192"/>
      <c r="E3" s="192"/>
      <c r="F3" s="192"/>
      <c r="L3" s="941" t="s">
        <v>55</v>
      </c>
      <c r="M3" s="941"/>
      <c r="N3" s="941"/>
      <c r="O3" s="941"/>
      <c r="P3" s="941"/>
      <c r="Q3" s="941"/>
      <c r="R3" s="941"/>
      <c r="S3" s="941"/>
      <c r="T3" s="941"/>
      <c r="U3" s="941"/>
      <c r="V3" s="941"/>
      <c r="W3" s="941"/>
      <c r="X3" s="941"/>
      <c r="Y3" s="670"/>
      <c r="Z3" s="555"/>
      <c r="AA3" s="555"/>
      <c r="AB3" s="555"/>
      <c r="AC3" s="555"/>
      <c r="AD3" s="555"/>
      <c r="AE3" s="555"/>
      <c r="AF3" s="555"/>
      <c r="AG3" s="1108" t="str">
        <f>入力フォーム!$G$1</f>
        <v>大阪市電子申請専用様式 Ver.1.3(R70827)</v>
      </c>
      <c r="AO3" s="955"/>
      <c r="AP3" s="955"/>
      <c r="AQ3" s="955"/>
      <c r="AR3" s="955"/>
      <c r="AS3" s="955"/>
      <c r="AT3" s="955"/>
      <c r="AU3" s="955"/>
      <c r="AV3" s="955"/>
      <c r="AW3" s="955"/>
      <c r="AX3" s="955"/>
      <c r="AY3" s="955"/>
      <c r="AZ3" s="955"/>
      <c r="BA3" s="955"/>
      <c r="BB3" s="955"/>
      <c r="BC3" s="955"/>
      <c r="BD3" s="955"/>
      <c r="BE3" s="955"/>
      <c r="BF3" s="955"/>
      <c r="BG3" s="955"/>
    </row>
    <row r="4" spans="1:59" ht="12" customHeight="1" thickBot="1">
      <c r="A4" s="829"/>
      <c r="C4" s="564"/>
      <c r="D4" s="564"/>
      <c r="E4" s="564"/>
      <c r="F4" s="564"/>
      <c r="G4" s="564"/>
      <c r="H4" s="564"/>
      <c r="I4" s="564"/>
      <c r="J4" s="564"/>
      <c r="K4" s="564"/>
      <c r="L4" s="941"/>
      <c r="M4" s="941"/>
      <c r="N4" s="941"/>
      <c r="O4" s="941"/>
      <c r="P4" s="941"/>
      <c r="Q4" s="941"/>
      <c r="R4" s="941"/>
      <c r="S4" s="941"/>
      <c r="T4" s="941"/>
      <c r="U4" s="941"/>
      <c r="V4" s="941"/>
      <c r="W4" s="941"/>
      <c r="X4" s="941"/>
      <c r="Y4" s="564"/>
      <c r="Z4" s="564"/>
      <c r="AA4" s="564"/>
      <c r="AB4" s="564"/>
      <c r="AC4" s="564"/>
      <c r="AD4" s="564"/>
      <c r="AE4" s="564"/>
      <c r="AF4" s="564"/>
      <c r="AG4" s="657"/>
      <c r="AO4" s="955"/>
      <c r="AP4" s="955"/>
      <c r="AQ4" s="955"/>
      <c r="AR4" s="955"/>
      <c r="AS4" s="955"/>
      <c r="AT4" s="955"/>
      <c r="AU4" s="955"/>
      <c r="AV4" s="955"/>
      <c r="AW4" s="955"/>
      <c r="AX4" s="955"/>
      <c r="AY4" s="955"/>
      <c r="AZ4" s="955"/>
      <c r="BA4" s="955"/>
      <c r="BB4" s="955"/>
      <c r="BC4" s="955"/>
      <c r="BD4" s="955"/>
      <c r="BE4" s="955"/>
      <c r="BF4" s="955"/>
      <c r="BG4" s="955"/>
    </row>
    <row r="5" spans="1:59" s="203" customFormat="1" ht="12.95" hidden="1" customHeight="1">
      <c r="A5" s="575"/>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3"/>
      <c r="AD5" s="413"/>
      <c r="AE5" s="413"/>
      <c r="AF5" s="413"/>
      <c r="AG5" s="413"/>
      <c r="AM5" s="633"/>
    </row>
    <row r="6" spans="1:59" s="203" customFormat="1" ht="12.95" hidden="1" customHeight="1">
      <c r="A6" s="575"/>
      <c r="C6" s="413"/>
      <c r="D6" s="413"/>
      <c r="E6" s="413"/>
      <c r="F6" s="413"/>
      <c r="G6" s="413"/>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M6" s="633"/>
    </row>
    <row r="7" spans="1:59" s="203" customFormat="1" ht="12.95" hidden="1" customHeight="1">
      <c r="A7" s="575"/>
      <c r="C7" s="413"/>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M7" s="633"/>
    </row>
    <row r="8" spans="1:59" s="203" customFormat="1" ht="12.95" hidden="1" customHeight="1">
      <c r="A8" s="575"/>
      <c r="C8" s="413"/>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413"/>
      <c r="AG8" s="413"/>
      <c r="AM8" s="633"/>
    </row>
    <row r="9" spans="1:59" s="203" customFormat="1" ht="12.95" hidden="1" customHeight="1">
      <c r="A9" s="575"/>
      <c r="C9" s="414"/>
      <c r="D9" s="414"/>
      <c r="E9" s="414"/>
      <c r="F9" s="414"/>
      <c r="G9" s="414"/>
      <c r="H9" s="414"/>
      <c r="I9" s="414"/>
      <c r="J9" s="414"/>
      <c r="K9" s="413"/>
      <c r="L9" s="413"/>
      <c r="M9" s="413"/>
      <c r="N9" s="413"/>
      <c r="O9" s="413"/>
      <c r="P9" s="413"/>
      <c r="Q9" s="413"/>
      <c r="R9" s="413"/>
      <c r="S9" s="413"/>
      <c r="T9" s="413"/>
      <c r="U9" s="413"/>
      <c r="V9" s="413"/>
      <c r="W9" s="413"/>
      <c r="X9" s="413"/>
      <c r="Y9" s="413"/>
      <c r="Z9" s="413"/>
      <c r="AA9" s="413"/>
      <c r="AB9" s="413"/>
      <c r="AC9" s="413"/>
      <c r="AD9" s="413"/>
      <c r="AE9" s="413"/>
      <c r="AF9" s="413"/>
      <c r="AG9" s="413"/>
      <c r="AM9" s="633"/>
    </row>
    <row r="10" spans="1:59" s="189" customFormat="1" ht="12.95" customHeight="1">
      <c r="A10" s="576" t="s">
        <v>880</v>
      </c>
      <c r="B10" s="557"/>
      <c r="C10" s="935" t="s">
        <v>56</v>
      </c>
      <c r="D10" s="936"/>
      <c r="E10" s="936"/>
      <c r="F10" s="936"/>
      <c r="G10" s="936"/>
      <c r="H10" s="936"/>
      <c r="I10" s="936"/>
      <c r="J10" s="936"/>
      <c r="K10" s="936"/>
      <c r="L10" s="937"/>
      <c r="M10" s="586" t="str">
        <f>IF(OR(COUNTIF(入力フォーム!E32,"*"&amp;リスト等!$V$3&amp;"*")&gt;0,入力フォーム!E32=N10),"■","□")</f>
        <v>□</v>
      </c>
      <c r="N10" s="587" t="s">
        <v>57</v>
      </c>
      <c r="O10" s="588"/>
      <c r="P10" s="588"/>
      <c r="Q10" s="586" t="str">
        <f>IF(OR(COUNTIF(入力フォーム!E32,"*"&amp;リスト等!$V$6&amp;"*")&gt;0,入力フォーム!E32=R10),"■","□")</f>
        <v>□</v>
      </c>
      <c r="R10" s="589" t="s">
        <v>58</v>
      </c>
      <c r="S10" s="590"/>
      <c r="T10" s="590"/>
      <c r="U10" s="590"/>
      <c r="V10" s="590"/>
      <c r="W10" s="588"/>
      <c r="X10" s="588"/>
      <c r="Y10" s="591" t="str">
        <f>IF(OR(COUNTIF(入力フォーム!E32,"*"&amp;リスト等!$V$5&amp;"*")-COUNTIF(入力フォーム!E32,"*"&amp;リスト等!$V$6&amp;"*")&gt;0,入力フォーム!E32=Z10),"■","□")</f>
        <v>□</v>
      </c>
      <c r="Z10" s="587" t="s">
        <v>59</v>
      </c>
      <c r="AA10" s="587"/>
      <c r="AB10" s="587"/>
      <c r="AC10" s="587"/>
      <c r="AD10" s="587"/>
      <c r="AE10" s="587"/>
      <c r="AF10" s="587"/>
      <c r="AG10" s="592"/>
      <c r="AH10" s="16"/>
      <c r="AI10" s="16"/>
      <c r="AJ10" s="16"/>
      <c r="AK10" s="16"/>
      <c r="AL10" s="16"/>
      <c r="AM10" s="634"/>
    </row>
    <row r="11" spans="1:59" s="189" customFormat="1" ht="12.95" customHeight="1">
      <c r="A11" s="577"/>
      <c r="B11" s="557"/>
      <c r="C11" s="938"/>
      <c r="D11" s="939"/>
      <c r="E11" s="939"/>
      <c r="F11" s="939"/>
      <c r="G11" s="939"/>
      <c r="H11" s="939"/>
      <c r="I11" s="939"/>
      <c r="J11" s="939"/>
      <c r="K11" s="939"/>
      <c r="L11" s="940"/>
      <c r="M11" s="593" t="str">
        <f>IF(OR(COUNTIF(入力フォーム!E32,"*"&amp;リスト等!V4&amp;"*")&gt;0,入力フォーム!E32=N11),"■","□")</f>
        <v>□</v>
      </c>
      <c r="N11" s="594" t="s">
        <v>60</v>
      </c>
      <c r="O11" s="595"/>
      <c r="P11" s="595"/>
      <c r="Q11" s="593" t="str">
        <f>IF(OR(COUNTIF(入力フォーム!E32,"*"&amp;リスト等!$V$9&amp;"*")&gt;0,入力フォーム!E32=R11),"■","□")</f>
        <v>□</v>
      </c>
      <c r="R11" s="596" t="s">
        <v>61</v>
      </c>
      <c r="S11" s="597"/>
      <c r="T11" s="597"/>
      <c r="U11" s="597"/>
      <c r="V11" s="597"/>
      <c r="W11" s="595"/>
      <c r="X11" s="595"/>
      <c r="Y11" s="598" t="str">
        <f>IF(COUNTIF(M10:Y10,"■")+COUNTIF(M11:Q11,"■")&gt;0,"□","■")</f>
        <v>■</v>
      </c>
      <c r="Z11" s="594" t="s">
        <v>62</v>
      </c>
      <c r="AA11" s="594"/>
      <c r="AB11" s="599" t="s">
        <v>27</v>
      </c>
      <c r="AC11" s="934">
        <f>IF(Y11="■",入力フォーム!E32,"")</f>
        <v>0</v>
      </c>
      <c r="AD11" s="934"/>
      <c r="AE11" s="934"/>
      <c r="AF11" s="934"/>
      <c r="AG11" s="600" t="s">
        <v>21</v>
      </c>
      <c r="AH11" s="16"/>
      <c r="AI11" s="16"/>
      <c r="AJ11" s="16"/>
      <c r="AK11" s="16"/>
      <c r="AL11" s="16"/>
      <c r="AM11" s="634"/>
    </row>
    <row r="12" spans="1:59" s="170" customFormat="1" ht="12.95" customHeight="1">
      <c r="A12" s="578" t="s">
        <v>880</v>
      </c>
      <c r="C12" s="904" t="s">
        <v>79</v>
      </c>
      <c r="D12" s="904"/>
      <c r="E12" s="904"/>
      <c r="F12" s="942"/>
      <c r="G12" s="931" t="s">
        <v>63</v>
      </c>
      <c r="H12" s="931"/>
      <c r="I12" s="931"/>
      <c r="J12" s="931"/>
      <c r="K12" s="931"/>
      <c r="L12" s="931"/>
      <c r="M12" s="221" t="s">
        <v>64</v>
      </c>
      <c r="N12" s="210"/>
      <c r="O12" s="210"/>
      <c r="P12" s="951"/>
      <c r="Q12" s="951"/>
      <c r="R12" s="212" t="s">
        <v>65</v>
      </c>
      <c r="S12" s="212" t="s">
        <v>236</v>
      </c>
      <c r="T12" s="210" t="s">
        <v>66</v>
      </c>
      <c r="U12" s="212"/>
      <c r="V12" s="945"/>
      <c r="W12" s="945"/>
      <c r="X12" s="212" t="s">
        <v>67</v>
      </c>
      <c r="Y12" s="210"/>
      <c r="Z12" s="210"/>
      <c r="AA12" s="210"/>
      <c r="AB12" s="210"/>
      <c r="AC12" s="210"/>
      <c r="AD12" s="210"/>
      <c r="AE12" s="210"/>
      <c r="AF12" s="210"/>
      <c r="AG12" s="214"/>
      <c r="AH12" s="17"/>
      <c r="AI12" s="17"/>
      <c r="AJ12" s="17"/>
      <c r="AK12" s="17"/>
      <c r="AL12" s="17"/>
      <c r="AM12" s="635"/>
    </row>
    <row r="13" spans="1:59" s="170" customFormat="1" ht="12.95" customHeight="1">
      <c r="A13" s="579"/>
      <c r="C13" s="904"/>
      <c r="D13" s="904"/>
      <c r="E13" s="904"/>
      <c r="F13" s="942"/>
      <c r="G13" s="931"/>
      <c r="H13" s="931"/>
      <c r="I13" s="931"/>
      <c r="J13" s="931"/>
      <c r="K13" s="931"/>
      <c r="L13" s="931"/>
      <c r="M13" s="222" t="s">
        <v>62</v>
      </c>
      <c r="N13" s="215"/>
      <c r="O13" s="219" t="s">
        <v>27</v>
      </c>
      <c r="P13" s="946"/>
      <c r="Q13" s="946"/>
      <c r="R13" s="946"/>
      <c r="S13" s="946"/>
      <c r="T13" s="946"/>
      <c r="U13" s="946"/>
      <c r="V13" s="946"/>
      <c r="W13" s="946"/>
      <c r="X13" s="946"/>
      <c r="Y13" s="946"/>
      <c r="Z13" s="946"/>
      <c r="AA13" s="946"/>
      <c r="AB13" s="946"/>
      <c r="AC13" s="946"/>
      <c r="AD13" s="946"/>
      <c r="AE13" s="946"/>
      <c r="AF13" s="946"/>
      <c r="AG13" s="220" t="s">
        <v>21</v>
      </c>
      <c r="AH13" s="17"/>
      <c r="AI13" s="17"/>
      <c r="AJ13" s="17"/>
      <c r="AK13" s="17"/>
      <c r="AL13" s="17"/>
      <c r="AM13" s="635"/>
    </row>
    <row r="14" spans="1:59" s="170" customFormat="1" ht="12.95" customHeight="1">
      <c r="A14" s="578" t="s">
        <v>880</v>
      </c>
      <c r="C14" s="904"/>
      <c r="D14" s="904"/>
      <c r="E14" s="904"/>
      <c r="F14" s="942"/>
      <c r="G14" s="947" t="s">
        <v>68</v>
      </c>
      <c r="H14" s="947"/>
      <c r="I14" s="947"/>
      <c r="J14" s="947"/>
      <c r="K14" s="947"/>
      <c r="L14" s="947"/>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635"/>
    </row>
    <row r="15" spans="1:59" s="170" customFormat="1" ht="12.95" customHeight="1">
      <c r="A15" s="579"/>
      <c r="C15" s="904"/>
      <c r="D15" s="904"/>
      <c r="E15" s="904"/>
      <c r="F15" s="942"/>
      <c r="G15" s="947"/>
      <c r="H15" s="947"/>
      <c r="I15" s="947"/>
      <c r="J15" s="947"/>
      <c r="K15" s="947"/>
      <c r="L15" s="947"/>
      <c r="M15" s="327"/>
      <c r="N15" s="327"/>
      <c r="O15" s="327"/>
      <c r="P15" s="327"/>
      <c r="Q15" s="327"/>
      <c r="R15" s="329"/>
      <c r="S15" s="327" t="s">
        <v>73</v>
      </c>
      <c r="T15" s="326"/>
      <c r="U15" s="325"/>
      <c r="V15" s="330"/>
      <c r="W15" s="325" t="s">
        <v>74</v>
      </c>
      <c r="X15" s="249"/>
      <c r="Y15" s="325"/>
      <c r="Z15" s="948"/>
      <c r="AA15" s="948"/>
      <c r="AB15" s="948"/>
      <c r="AC15" s="948"/>
      <c r="AD15" s="948"/>
      <c r="AE15" s="948"/>
      <c r="AF15" s="948"/>
      <c r="AG15" s="328" t="s">
        <v>21</v>
      </c>
      <c r="AH15" s="17"/>
      <c r="AI15" s="17"/>
      <c r="AJ15" s="17"/>
      <c r="AK15" s="17"/>
      <c r="AL15" s="17"/>
      <c r="AM15" s="635"/>
    </row>
    <row r="16" spans="1:59" s="170" customFormat="1" ht="12.95" customHeight="1">
      <c r="A16" s="579"/>
      <c r="C16" s="904"/>
      <c r="D16" s="904"/>
      <c r="E16" s="904"/>
      <c r="F16" s="942"/>
      <c r="G16" s="947"/>
      <c r="H16" s="947"/>
      <c r="I16" s="947"/>
      <c r="J16" s="947"/>
      <c r="K16" s="947"/>
      <c r="L16" s="947"/>
      <c r="M16" s="327" t="s">
        <v>75</v>
      </c>
      <c r="N16" s="327"/>
      <c r="O16" s="327"/>
      <c r="P16" s="327"/>
      <c r="Q16" s="327"/>
      <c r="R16" s="249"/>
      <c r="S16" s="327"/>
      <c r="T16" s="327"/>
      <c r="U16" s="327" t="s">
        <v>76</v>
      </c>
      <c r="V16" s="949"/>
      <c r="W16" s="949"/>
      <c r="X16" s="327" t="s">
        <v>77</v>
      </c>
      <c r="Y16" s="327"/>
      <c r="Z16" s="327"/>
      <c r="AA16" s="327"/>
      <c r="AB16" s="327"/>
      <c r="AC16" s="327"/>
      <c r="AD16" s="327"/>
      <c r="AE16" s="327"/>
      <c r="AF16" s="327"/>
      <c r="AG16" s="328"/>
      <c r="AH16" s="17"/>
      <c r="AI16" s="17"/>
      <c r="AJ16" s="17"/>
      <c r="AK16" s="17"/>
      <c r="AL16" s="17"/>
      <c r="AM16" s="635"/>
    </row>
    <row r="17" spans="1:41" s="170" customFormat="1" ht="12.95" customHeight="1">
      <c r="A17" s="579"/>
      <c r="C17" s="904"/>
      <c r="D17" s="904"/>
      <c r="E17" s="904"/>
      <c r="F17" s="942"/>
      <c r="G17" s="947"/>
      <c r="H17" s="947"/>
      <c r="I17" s="947"/>
      <c r="J17" s="947"/>
      <c r="K17" s="947"/>
      <c r="L17" s="947"/>
      <c r="M17" s="314" t="s">
        <v>78</v>
      </c>
      <c r="N17" s="314"/>
      <c r="O17" s="314" t="s">
        <v>27</v>
      </c>
      <c r="P17" s="950"/>
      <c r="Q17" s="950"/>
      <c r="R17" s="950"/>
      <c r="S17" s="950"/>
      <c r="T17" s="950"/>
      <c r="U17" s="950"/>
      <c r="V17" s="950"/>
      <c r="W17" s="950"/>
      <c r="X17" s="950"/>
      <c r="Y17" s="950"/>
      <c r="Z17" s="950"/>
      <c r="AA17" s="950"/>
      <c r="AB17" s="950"/>
      <c r="AC17" s="950"/>
      <c r="AD17" s="950"/>
      <c r="AE17" s="950"/>
      <c r="AF17" s="950"/>
      <c r="AG17" s="320" t="s">
        <v>21</v>
      </c>
      <c r="AH17" s="17"/>
      <c r="AI17" s="17"/>
      <c r="AJ17" s="17"/>
      <c r="AK17" s="17"/>
      <c r="AL17" s="17"/>
      <c r="AM17" s="635"/>
      <c r="AN17" s="7"/>
    </row>
    <row r="18" spans="1:41" s="170" customFormat="1" ht="12.95" customHeight="1">
      <c r="A18" s="579"/>
      <c r="C18" s="952" t="s">
        <v>231</v>
      </c>
      <c r="D18" s="952"/>
      <c r="E18" s="952"/>
      <c r="F18" s="952"/>
      <c r="G18" s="944"/>
      <c r="H18" s="944"/>
      <c r="I18" s="944"/>
      <c r="J18" s="944"/>
      <c r="K18" s="944"/>
      <c r="L18" s="944"/>
      <c r="M18" s="900" t="s">
        <v>79</v>
      </c>
      <c r="N18" s="900"/>
      <c r="O18" s="900"/>
      <c r="P18" s="900"/>
      <c r="Q18" s="900"/>
      <c r="R18" s="900"/>
      <c r="S18" s="900"/>
      <c r="T18" s="900"/>
      <c r="U18" s="900"/>
      <c r="V18" s="900"/>
      <c r="W18" s="901"/>
      <c r="X18" s="904" t="s">
        <v>80</v>
      </c>
      <c r="Y18" s="904"/>
      <c r="Z18" s="904"/>
      <c r="AA18" s="904"/>
      <c r="AB18" s="904"/>
      <c r="AC18" s="904"/>
      <c r="AD18" s="904"/>
      <c r="AE18" s="904"/>
      <c r="AF18" s="904"/>
      <c r="AG18" s="904"/>
      <c r="AH18" s="17"/>
      <c r="AI18" s="17"/>
      <c r="AJ18" s="17"/>
      <c r="AK18" s="17"/>
      <c r="AL18" s="17"/>
      <c r="AM18" s="635"/>
      <c r="AN18" s="7"/>
    </row>
    <row r="19" spans="1:41" s="170" customFormat="1" ht="12.95" customHeight="1">
      <c r="A19" s="578" t="s">
        <v>880</v>
      </c>
      <c r="C19" s="952"/>
      <c r="D19" s="952"/>
      <c r="E19" s="952"/>
      <c r="F19" s="952"/>
      <c r="G19" s="931" t="s">
        <v>81</v>
      </c>
      <c r="H19" s="931"/>
      <c r="I19" s="931"/>
      <c r="J19" s="931"/>
      <c r="K19" s="931"/>
      <c r="L19" s="931"/>
      <c r="M19" s="233" t="s">
        <v>82</v>
      </c>
      <c r="N19" s="233"/>
      <c r="O19" s="233"/>
      <c r="P19" s="225"/>
      <c r="Q19" s="224" t="s">
        <v>83</v>
      </c>
      <c r="R19" s="224"/>
      <c r="S19" s="226"/>
      <c r="T19" s="224" t="s">
        <v>84</v>
      </c>
      <c r="U19" s="224"/>
      <c r="V19" s="227"/>
      <c r="W19" s="227"/>
      <c r="X19" s="912"/>
      <c r="Y19" s="913"/>
      <c r="Z19" s="913"/>
      <c r="AA19" s="913"/>
      <c r="AB19" s="913"/>
      <c r="AC19" s="913"/>
      <c r="AD19" s="913"/>
      <c r="AE19" s="913"/>
      <c r="AF19" s="913"/>
      <c r="AG19" s="914"/>
      <c r="AH19" s="17" t="b">
        <v>0</v>
      </c>
      <c r="AI19" s="17" t="b">
        <v>0</v>
      </c>
      <c r="AJ19" s="17"/>
      <c r="AK19" s="17"/>
      <c r="AL19" s="17"/>
      <c r="AM19" s="635"/>
      <c r="AN19" s="7"/>
      <c r="AO19" s="538"/>
    </row>
    <row r="20" spans="1:41" s="170" customFormat="1" ht="12.95" customHeight="1">
      <c r="A20" s="579"/>
      <c r="C20" s="952"/>
      <c r="D20" s="952"/>
      <c r="E20" s="952"/>
      <c r="F20" s="952"/>
      <c r="G20" s="931"/>
      <c r="H20" s="931"/>
      <c r="I20" s="931"/>
      <c r="J20" s="931"/>
      <c r="K20" s="931"/>
      <c r="L20" s="931"/>
      <c r="M20" s="233" t="s">
        <v>78</v>
      </c>
      <c r="N20" s="233"/>
      <c r="O20" s="228" t="s">
        <v>27</v>
      </c>
      <c r="P20" s="943"/>
      <c r="Q20" s="943"/>
      <c r="R20" s="943"/>
      <c r="S20" s="943"/>
      <c r="T20" s="943"/>
      <c r="U20" s="943"/>
      <c r="V20" s="943"/>
      <c r="W20" s="224" t="s">
        <v>21</v>
      </c>
      <c r="X20" s="915"/>
      <c r="Y20" s="916"/>
      <c r="Z20" s="916"/>
      <c r="AA20" s="916"/>
      <c r="AB20" s="916"/>
      <c r="AC20" s="916"/>
      <c r="AD20" s="916"/>
      <c r="AE20" s="916"/>
      <c r="AF20" s="916"/>
      <c r="AG20" s="917"/>
      <c r="AH20" s="17"/>
      <c r="AI20" s="17"/>
      <c r="AJ20" s="17"/>
      <c r="AK20" s="17"/>
      <c r="AL20" s="17"/>
      <c r="AM20" s="635"/>
      <c r="AN20" s="7"/>
    </row>
    <row r="21" spans="1:41" s="170" customFormat="1" ht="12.95" customHeight="1">
      <c r="A21" s="578" t="s">
        <v>880</v>
      </c>
      <c r="C21" s="952"/>
      <c r="D21" s="952"/>
      <c r="E21" s="952"/>
      <c r="F21" s="952"/>
      <c r="G21" s="931" t="s">
        <v>85</v>
      </c>
      <c r="H21" s="931"/>
      <c r="I21" s="931"/>
      <c r="J21" s="931"/>
      <c r="K21" s="931"/>
      <c r="L21" s="931"/>
      <c r="M21" s="211" t="s">
        <v>86</v>
      </c>
      <c r="N21" s="211"/>
      <c r="O21" s="229"/>
      <c r="P21" s="211" t="s">
        <v>87</v>
      </c>
      <c r="Q21" s="230" t="s">
        <v>27</v>
      </c>
      <c r="R21" s="928"/>
      <c r="S21" s="928"/>
      <c r="T21" s="928"/>
      <c r="U21" s="212" t="s">
        <v>21</v>
      </c>
      <c r="V21" s="213"/>
      <c r="W21" s="214" t="s">
        <v>88</v>
      </c>
      <c r="X21" s="918"/>
      <c r="Y21" s="919"/>
      <c r="Z21" s="919"/>
      <c r="AA21" s="919"/>
      <c r="AB21" s="919"/>
      <c r="AC21" s="919"/>
      <c r="AD21" s="919"/>
      <c r="AE21" s="919"/>
      <c r="AF21" s="919"/>
      <c r="AG21" s="920"/>
      <c r="AH21" s="17" t="b">
        <v>0</v>
      </c>
      <c r="AI21" s="17" t="b">
        <v>0</v>
      </c>
      <c r="AJ21" s="17"/>
      <c r="AK21" s="17"/>
      <c r="AL21" s="17"/>
      <c r="AM21" s="635"/>
      <c r="AN21" s="7"/>
    </row>
    <row r="22" spans="1:41" s="170" customFormat="1" ht="12.95" customHeight="1">
      <c r="A22" s="579"/>
      <c r="C22" s="952"/>
      <c r="D22" s="952"/>
      <c r="E22" s="952"/>
      <c r="F22" s="952"/>
      <c r="G22" s="931"/>
      <c r="H22" s="931"/>
      <c r="I22" s="931"/>
      <c r="J22" s="931"/>
      <c r="K22" s="931"/>
      <c r="L22" s="931"/>
      <c r="M22" s="233" t="s">
        <v>89</v>
      </c>
      <c r="N22" s="233"/>
      <c r="O22" s="233"/>
      <c r="P22" s="233"/>
      <c r="Q22" s="233"/>
      <c r="R22" s="224" t="s">
        <v>76</v>
      </c>
      <c r="S22" s="927"/>
      <c r="T22" s="927"/>
      <c r="U22" s="224" t="s">
        <v>77</v>
      </c>
      <c r="V22" s="227"/>
      <c r="W22" s="231"/>
      <c r="X22" s="921"/>
      <c r="Y22" s="922"/>
      <c r="Z22" s="922"/>
      <c r="AA22" s="922"/>
      <c r="AB22" s="922"/>
      <c r="AC22" s="922"/>
      <c r="AD22" s="922"/>
      <c r="AE22" s="922"/>
      <c r="AF22" s="922"/>
      <c r="AG22" s="923"/>
      <c r="AH22" s="17"/>
      <c r="AI22" s="17"/>
      <c r="AJ22" s="17"/>
      <c r="AK22" s="17"/>
      <c r="AL22" s="17"/>
      <c r="AM22" s="635"/>
      <c r="AN22" s="7"/>
    </row>
    <row r="23" spans="1:41" s="170" customFormat="1" ht="12.95" customHeight="1">
      <c r="A23" s="579"/>
      <c r="C23" s="952"/>
      <c r="D23" s="952"/>
      <c r="E23" s="952"/>
      <c r="F23" s="952"/>
      <c r="G23" s="931"/>
      <c r="H23" s="931"/>
      <c r="I23" s="931"/>
      <c r="J23" s="931"/>
      <c r="K23" s="931"/>
      <c r="L23" s="931"/>
      <c r="M23" s="233" t="s">
        <v>90</v>
      </c>
      <c r="N23" s="233"/>
      <c r="O23" s="225"/>
      <c r="P23" s="233" t="s">
        <v>87</v>
      </c>
      <c r="Q23" s="233"/>
      <c r="R23" s="226"/>
      <c r="S23" s="224" t="s">
        <v>88</v>
      </c>
      <c r="T23" s="224"/>
      <c r="U23" s="224"/>
      <c r="V23" s="227"/>
      <c r="W23" s="231"/>
      <c r="X23" s="921"/>
      <c r="Y23" s="922"/>
      <c r="Z23" s="922"/>
      <c r="AA23" s="922"/>
      <c r="AB23" s="922"/>
      <c r="AC23" s="922"/>
      <c r="AD23" s="922"/>
      <c r="AE23" s="922"/>
      <c r="AF23" s="922"/>
      <c r="AG23" s="923"/>
      <c r="AH23" s="17" t="b">
        <v>0</v>
      </c>
      <c r="AI23" s="17" t="b">
        <v>0</v>
      </c>
      <c r="AJ23" s="17"/>
      <c r="AK23" s="17"/>
      <c r="AL23" s="17"/>
      <c r="AM23" s="635"/>
      <c r="AN23" s="7"/>
    </row>
    <row r="24" spans="1:41" s="170" customFormat="1" ht="12.95" customHeight="1">
      <c r="A24" s="579"/>
      <c r="C24" s="952"/>
      <c r="D24" s="952"/>
      <c r="E24" s="952"/>
      <c r="F24" s="952"/>
      <c r="G24" s="931"/>
      <c r="H24" s="931"/>
      <c r="I24" s="931"/>
      <c r="J24" s="931"/>
      <c r="K24" s="931"/>
      <c r="L24" s="931"/>
      <c r="M24" s="216" t="s">
        <v>78</v>
      </c>
      <c r="N24" s="216"/>
      <c r="O24" s="234" t="s">
        <v>27</v>
      </c>
      <c r="P24" s="929"/>
      <c r="Q24" s="929"/>
      <c r="R24" s="929"/>
      <c r="S24" s="929"/>
      <c r="T24" s="929"/>
      <c r="U24" s="929"/>
      <c r="V24" s="929"/>
      <c r="W24" s="220" t="s">
        <v>21</v>
      </c>
      <c r="X24" s="924"/>
      <c r="Y24" s="925"/>
      <c r="Z24" s="925"/>
      <c r="AA24" s="925"/>
      <c r="AB24" s="925"/>
      <c r="AC24" s="925"/>
      <c r="AD24" s="925"/>
      <c r="AE24" s="925"/>
      <c r="AF24" s="925"/>
      <c r="AG24" s="926"/>
      <c r="AH24" s="17"/>
      <c r="AI24" s="17"/>
      <c r="AJ24" s="17"/>
      <c r="AK24" s="17"/>
      <c r="AL24" s="17"/>
      <c r="AM24" s="635"/>
      <c r="AN24" s="7"/>
    </row>
    <row r="25" spans="1:41" s="170" customFormat="1" ht="12.95" customHeight="1">
      <c r="A25" s="578" t="s">
        <v>880</v>
      </c>
      <c r="C25" s="952"/>
      <c r="D25" s="952"/>
      <c r="E25" s="952"/>
      <c r="F25" s="952"/>
      <c r="G25" s="931" t="s">
        <v>91</v>
      </c>
      <c r="H25" s="931"/>
      <c r="I25" s="931"/>
      <c r="J25" s="931"/>
      <c r="K25" s="931"/>
      <c r="L25" s="931"/>
      <c r="M25" s="235"/>
      <c r="N25" s="233" t="s">
        <v>87</v>
      </c>
      <c r="O25" s="228" t="s">
        <v>27</v>
      </c>
      <c r="P25" s="953"/>
      <c r="Q25" s="953"/>
      <c r="R25" s="953"/>
      <c r="S25" s="953"/>
      <c r="T25" s="953"/>
      <c r="U25" s="953"/>
      <c r="V25" s="953"/>
      <c r="W25" s="223" t="s">
        <v>21</v>
      </c>
      <c r="X25" s="906"/>
      <c r="Y25" s="907"/>
      <c r="Z25" s="907"/>
      <c r="AA25" s="907"/>
      <c r="AB25" s="907"/>
      <c r="AC25" s="907"/>
      <c r="AD25" s="907"/>
      <c r="AE25" s="907"/>
      <c r="AF25" s="907"/>
      <c r="AG25" s="908"/>
      <c r="AH25" s="17" t="b">
        <v>0</v>
      </c>
      <c r="AI25" s="17"/>
      <c r="AJ25" s="17"/>
      <c r="AK25" s="17"/>
      <c r="AL25" s="17"/>
      <c r="AM25" s="635"/>
      <c r="AN25" s="7"/>
    </row>
    <row r="26" spans="1:41" s="170" customFormat="1" ht="12.95" customHeight="1">
      <c r="A26" s="579"/>
      <c r="C26" s="952"/>
      <c r="D26" s="952"/>
      <c r="E26" s="952"/>
      <c r="F26" s="952"/>
      <c r="G26" s="931"/>
      <c r="H26" s="931"/>
      <c r="I26" s="931"/>
      <c r="J26" s="931"/>
      <c r="K26" s="931"/>
      <c r="L26" s="931"/>
      <c r="M26" s="225"/>
      <c r="N26" s="233" t="s">
        <v>88</v>
      </c>
      <c r="O26" s="228"/>
      <c r="P26" s="233"/>
      <c r="Q26" s="233"/>
      <c r="R26" s="224"/>
      <c r="S26" s="224"/>
      <c r="T26" s="224"/>
      <c r="U26" s="227"/>
      <c r="V26" s="227"/>
      <c r="W26" s="223"/>
      <c r="X26" s="909"/>
      <c r="Y26" s="910"/>
      <c r="Z26" s="910"/>
      <c r="AA26" s="910"/>
      <c r="AB26" s="910"/>
      <c r="AC26" s="910"/>
      <c r="AD26" s="910"/>
      <c r="AE26" s="910"/>
      <c r="AF26" s="910"/>
      <c r="AG26" s="911"/>
      <c r="AH26" s="17" t="b">
        <v>0</v>
      </c>
      <c r="AI26" s="17"/>
      <c r="AJ26" s="17"/>
      <c r="AK26" s="17"/>
      <c r="AL26" s="17"/>
      <c r="AM26" s="635"/>
      <c r="AN26" s="7"/>
    </row>
    <row r="27" spans="1:41" s="170" customFormat="1" ht="12.95" customHeight="1">
      <c r="A27" s="578" t="s">
        <v>880</v>
      </c>
      <c r="C27" s="952"/>
      <c r="D27" s="952"/>
      <c r="E27" s="952"/>
      <c r="F27" s="952"/>
      <c r="G27" s="931" t="s">
        <v>92</v>
      </c>
      <c r="H27" s="931"/>
      <c r="I27" s="931"/>
      <c r="J27" s="931"/>
      <c r="K27" s="931"/>
      <c r="L27" s="931"/>
      <c r="M27" s="213"/>
      <c r="N27" s="211" t="s">
        <v>87</v>
      </c>
      <c r="O27" s="230" t="s">
        <v>27</v>
      </c>
      <c r="P27" s="957"/>
      <c r="Q27" s="957"/>
      <c r="R27" s="957"/>
      <c r="S27" s="957"/>
      <c r="T27" s="957"/>
      <c r="U27" s="957"/>
      <c r="V27" s="957"/>
      <c r="W27" s="214" t="s">
        <v>21</v>
      </c>
      <c r="X27" s="906"/>
      <c r="Y27" s="907"/>
      <c r="Z27" s="907"/>
      <c r="AA27" s="907"/>
      <c r="AB27" s="907"/>
      <c r="AC27" s="907"/>
      <c r="AD27" s="907"/>
      <c r="AE27" s="907"/>
      <c r="AF27" s="907"/>
      <c r="AG27" s="908"/>
      <c r="AH27" s="17" t="b">
        <v>0</v>
      </c>
      <c r="AI27" s="17"/>
      <c r="AJ27" s="17"/>
      <c r="AK27" s="17"/>
      <c r="AL27" s="17"/>
      <c r="AM27" s="635"/>
      <c r="AN27" s="7"/>
    </row>
    <row r="28" spans="1:41" s="170" customFormat="1" ht="12.95" customHeight="1">
      <c r="A28" s="579"/>
      <c r="C28" s="952"/>
      <c r="D28" s="952"/>
      <c r="E28" s="952"/>
      <c r="F28" s="952"/>
      <c r="G28" s="931"/>
      <c r="H28" s="931"/>
      <c r="I28" s="931"/>
      <c r="J28" s="931"/>
      <c r="K28" s="931"/>
      <c r="L28" s="931"/>
      <c r="M28" s="419"/>
      <c r="N28" s="216" t="s">
        <v>88</v>
      </c>
      <c r="O28" s="234"/>
      <c r="P28" s="216"/>
      <c r="Q28" s="216"/>
      <c r="R28" s="215"/>
      <c r="S28" s="215"/>
      <c r="T28" s="215"/>
      <c r="U28" s="236"/>
      <c r="V28" s="236"/>
      <c r="W28" s="237"/>
      <c r="X28" s="909"/>
      <c r="Y28" s="910"/>
      <c r="Z28" s="910"/>
      <c r="AA28" s="910"/>
      <c r="AB28" s="910"/>
      <c r="AC28" s="910"/>
      <c r="AD28" s="910"/>
      <c r="AE28" s="910"/>
      <c r="AF28" s="910"/>
      <c r="AG28" s="911"/>
      <c r="AH28" s="17" t="b">
        <v>0</v>
      </c>
      <c r="AI28" s="17"/>
      <c r="AJ28" s="17"/>
      <c r="AK28" s="17"/>
      <c r="AL28" s="17"/>
      <c r="AM28" s="635"/>
      <c r="AN28" s="7"/>
    </row>
    <row r="29" spans="1:41" s="170" customFormat="1" ht="12.95" customHeight="1">
      <c r="A29" s="578" t="s">
        <v>880</v>
      </c>
      <c r="C29" s="952"/>
      <c r="D29" s="952"/>
      <c r="E29" s="952"/>
      <c r="F29" s="952"/>
      <c r="G29" s="954" t="s">
        <v>93</v>
      </c>
      <c r="H29" s="954"/>
      <c r="I29" s="954" t="s">
        <v>863</v>
      </c>
      <c r="J29" s="954"/>
      <c r="K29" s="954"/>
      <c r="L29" s="954"/>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635"/>
      <c r="AN29" s="7"/>
    </row>
    <row r="30" spans="1:41" s="170" customFormat="1" ht="12.95" customHeight="1">
      <c r="A30" s="579"/>
      <c r="C30" s="952"/>
      <c r="D30" s="952"/>
      <c r="E30" s="952"/>
      <c r="F30" s="952"/>
      <c r="G30" s="954"/>
      <c r="H30" s="954"/>
      <c r="I30" s="954"/>
      <c r="J30" s="954"/>
      <c r="K30" s="954"/>
      <c r="L30" s="954"/>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635"/>
      <c r="AN30" s="7"/>
    </row>
    <row r="31" spans="1:41" s="170" customFormat="1" ht="12.95" customHeight="1">
      <c r="A31" s="579"/>
      <c r="C31" s="952"/>
      <c r="D31" s="952"/>
      <c r="E31" s="952"/>
      <c r="F31" s="952"/>
      <c r="G31" s="954"/>
      <c r="H31" s="954"/>
      <c r="I31" s="954"/>
      <c r="J31" s="954"/>
      <c r="K31" s="954"/>
      <c r="L31" s="954"/>
      <c r="M31" s="249"/>
      <c r="N31" s="239" t="s">
        <v>850</v>
      </c>
      <c r="O31" s="257"/>
      <c r="P31" s="241" t="s">
        <v>852</v>
      </c>
      <c r="Q31" s="258"/>
      <c r="R31" s="224"/>
      <c r="S31" s="956"/>
      <c r="T31" s="956"/>
      <c r="U31" s="259" t="s">
        <v>853</v>
      </c>
      <c r="V31" s="242"/>
      <c r="W31" s="244"/>
      <c r="X31" s="245"/>
      <c r="Y31" s="260"/>
      <c r="Z31" s="255"/>
      <c r="AA31" s="255"/>
      <c r="AB31" s="255"/>
      <c r="AC31" s="255"/>
      <c r="AD31" s="255"/>
      <c r="AE31" s="255"/>
      <c r="AF31" s="255"/>
      <c r="AG31" s="256"/>
      <c r="AH31" s="17" t="b">
        <v>0</v>
      </c>
      <c r="AI31" s="17" t="b">
        <v>0</v>
      </c>
      <c r="AJ31" s="17"/>
      <c r="AK31" s="17"/>
      <c r="AL31" s="17"/>
      <c r="AM31" s="635"/>
      <c r="AN31" s="7"/>
    </row>
    <row r="32" spans="1:41" s="170" customFormat="1" ht="12.95" customHeight="1">
      <c r="A32" s="579"/>
      <c r="C32" s="952"/>
      <c r="D32" s="952"/>
      <c r="E32" s="952"/>
      <c r="F32" s="952"/>
      <c r="G32" s="954"/>
      <c r="H32" s="954"/>
      <c r="I32" s="954"/>
      <c r="J32" s="954"/>
      <c r="K32" s="954"/>
      <c r="L32" s="954"/>
      <c r="M32" s="257"/>
      <c r="N32" s="239" t="s">
        <v>850</v>
      </c>
      <c r="O32" s="257"/>
      <c r="P32" s="241" t="s">
        <v>851</v>
      </c>
      <c r="Q32" s="258"/>
      <c r="R32" s="963"/>
      <c r="S32" s="963"/>
      <c r="T32" s="963"/>
      <c r="U32" s="963"/>
      <c r="V32" s="963"/>
      <c r="W32" s="223" t="s">
        <v>841</v>
      </c>
      <c r="X32" s="245" t="s">
        <v>840</v>
      </c>
      <c r="Y32" s="260"/>
      <c r="Z32" s="255"/>
      <c r="AA32" s="255"/>
      <c r="AB32" s="255"/>
      <c r="AC32" s="255"/>
      <c r="AD32" s="255"/>
      <c r="AE32" s="255"/>
      <c r="AF32" s="255"/>
      <c r="AG32" s="256"/>
      <c r="AH32" s="17" t="b">
        <v>0</v>
      </c>
      <c r="AI32" s="17" t="b">
        <v>0</v>
      </c>
      <c r="AJ32" s="17" t="b">
        <v>0</v>
      </c>
      <c r="AK32" s="17"/>
      <c r="AL32" s="17"/>
      <c r="AM32" s="635"/>
      <c r="AN32" s="7"/>
    </row>
    <row r="33" spans="1:40" s="170" customFormat="1" ht="12.95" customHeight="1">
      <c r="A33" s="579"/>
      <c r="C33" s="952"/>
      <c r="D33" s="952"/>
      <c r="E33" s="952"/>
      <c r="F33" s="952"/>
      <c r="G33" s="954"/>
      <c r="H33" s="954"/>
      <c r="I33" s="954"/>
      <c r="J33" s="954"/>
      <c r="K33" s="954"/>
      <c r="L33" s="954"/>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635"/>
      <c r="AN33" s="7"/>
    </row>
    <row r="34" spans="1:40" s="170" customFormat="1" ht="12.95" customHeight="1">
      <c r="A34" s="579"/>
      <c r="C34" s="952"/>
      <c r="D34" s="952"/>
      <c r="E34" s="952"/>
      <c r="F34" s="952"/>
      <c r="G34" s="954"/>
      <c r="H34" s="954"/>
      <c r="I34" s="954"/>
      <c r="J34" s="954"/>
      <c r="K34" s="954"/>
      <c r="L34" s="954"/>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635"/>
      <c r="AN34" s="7"/>
    </row>
    <row r="35" spans="1:40" s="170" customFormat="1" ht="12.95" customHeight="1">
      <c r="A35" s="579"/>
      <c r="C35" s="952"/>
      <c r="D35" s="952"/>
      <c r="E35" s="952"/>
      <c r="F35" s="952"/>
      <c r="G35" s="954"/>
      <c r="H35" s="954"/>
      <c r="I35" s="954" t="s">
        <v>858</v>
      </c>
      <c r="J35" s="954"/>
      <c r="K35" s="954"/>
      <c r="L35" s="954"/>
      <c r="M35" s="267"/>
      <c r="N35" s="268" t="s">
        <v>859</v>
      </c>
      <c r="O35" s="268"/>
      <c r="P35" s="268"/>
      <c r="Q35" s="268"/>
      <c r="R35" s="268"/>
      <c r="S35" s="268"/>
      <c r="T35" s="268"/>
      <c r="U35" s="268"/>
      <c r="V35" s="268"/>
      <c r="W35" s="269"/>
      <c r="X35" s="906"/>
      <c r="Y35" s="907"/>
      <c r="Z35" s="907"/>
      <c r="AA35" s="907"/>
      <c r="AB35" s="907"/>
      <c r="AC35" s="907"/>
      <c r="AD35" s="907"/>
      <c r="AE35" s="907"/>
      <c r="AF35" s="907"/>
      <c r="AG35" s="908"/>
      <c r="AH35" s="17" t="b">
        <v>0</v>
      </c>
      <c r="AI35" s="17"/>
      <c r="AJ35" s="17"/>
      <c r="AK35" s="17"/>
      <c r="AL35" s="17"/>
      <c r="AM35" s="635"/>
      <c r="AN35" s="7"/>
    </row>
    <row r="36" spans="1:40" s="170" customFormat="1" ht="12.95" customHeight="1">
      <c r="A36" s="579"/>
      <c r="C36" s="952"/>
      <c r="D36" s="952"/>
      <c r="E36" s="952"/>
      <c r="F36" s="952"/>
      <c r="G36" s="954"/>
      <c r="H36" s="954"/>
      <c r="I36" s="954"/>
      <c r="J36" s="954"/>
      <c r="K36" s="954"/>
      <c r="L36" s="954"/>
      <c r="M36" s="245"/>
      <c r="N36" s="420" t="s">
        <v>860</v>
      </c>
      <c r="O36" s="270"/>
      <c r="P36" s="270"/>
      <c r="Q36" s="270"/>
      <c r="R36" s="270"/>
      <c r="S36" s="270"/>
      <c r="T36" s="270"/>
      <c r="U36" s="270"/>
      <c r="V36" s="270"/>
      <c r="W36" s="271"/>
      <c r="X36" s="960"/>
      <c r="Y36" s="961"/>
      <c r="Z36" s="961"/>
      <c r="AA36" s="961"/>
      <c r="AB36" s="961"/>
      <c r="AC36" s="961"/>
      <c r="AD36" s="961"/>
      <c r="AE36" s="961"/>
      <c r="AF36" s="961"/>
      <c r="AG36" s="962"/>
      <c r="AH36" s="17"/>
      <c r="AI36" s="17"/>
      <c r="AJ36" s="18"/>
      <c r="AM36" s="635"/>
    </row>
    <row r="37" spans="1:40" s="170" customFormat="1" ht="12.95" customHeight="1">
      <c r="A37" s="579"/>
      <c r="C37" s="952"/>
      <c r="D37" s="952"/>
      <c r="E37" s="952"/>
      <c r="F37" s="952"/>
      <c r="G37" s="954"/>
      <c r="H37" s="954"/>
      <c r="I37" s="954"/>
      <c r="J37" s="954"/>
      <c r="K37" s="954"/>
      <c r="L37" s="954"/>
      <c r="M37" s="272"/>
      <c r="N37" s="273" t="s">
        <v>88</v>
      </c>
      <c r="O37" s="274"/>
      <c r="P37" s="215"/>
      <c r="Q37" s="215"/>
      <c r="R37" s="215"/>
      <c r="S37" s="215"/>
      <c r="T37" s="215"/>
      <c r="U37" s="275"/>
      <c r="V37" s="275"/>
      <c r="W37" s="276"/>
      <c r="X37" s="909"/>
      <c r="Y37" s="910"/>
      <c r="Z37" s="910"/>
      <c r="AA37" s="910"/>
      <c r="AB37" s="910"/>
      <c r="AC37" s="910"/>
      <c r="AD37" s="910"/>
      <c r="AE37" s="910"/>
      <c r="AF37" s="910"/>
      <c r="AG37" s="911"/>
      <c r="AH37" s="17" t="b">
        <v>0</v>
      </c>
      <c r="AI37" s="17"/>
      <c r="AJ37" s="17"/>
      <c r="AM37" s="635"/>
    </row>
    <row r="38" spans="1:40" s="170" customFormat="1" ht="12.95" customHeight="1">
      <c r="A38" s="580" t="s">
        <v>880</v>
      </c>
      <c r="C38" s="952"/>
      <c r="D38" s="952"/>
      <c r="E38" s="952"/>
      <c r="F38" s="952"/>
      <c r="G38" s="931" t="s">
        <v>62</v>
      </c>
      <c r="H38" s="931"/>
      <c r="I38" s="931"/>
      <c r="J38" s="931"/>
      <c r="K38" s="931"/>
      <c r="L38" s="931"/>
      <c r="M38" s="958"/>
      <c r="N38" s="958"/>
      <c r="O38" s="958"/>
      <c r="P38" s="958"/>
      <c r="Q38" s="958"/>
      <c r="R38" s="958"/>
      <c r="S38" s="958"/>
      <c r="T38" s="958"/>
      <c r="U38" s="958"/>
      <c r="V38" s="958"/>
      <c r="W38" s="958"/>
      <c r="X38" s="918"/>
      <c r="Y38" s="919"/>
      <c r="Z38" s="919"/>
      <c r="AA38" s="919"/>
      <c r="AB38" s="919"/>
      <c r="AC38" s="919"/>
      <c r="AD38" s="919"/>
      <c r="AE38" s="919"/>
      <c r="AF38" s="919"/>
      <c r="AG38" s="920"/>
      <c r="AH38" s="17"/>
      <c r="AI38" s="17"/>
      <c r="AJ38" s="17"/>
      <c r="AM38" s="635"/>
    </row>
    <row r="39" spans="1:40" s="189" customFormat="1" ht="12.95" customHeight="1">
      <c r="A39" s="577"/>
      <c r="B39" s="557"/>
      <c r="C39" s="952"/>
      <c r="D39" s="952"/>
      <c r="E39" s="952"/>
      <c r="F39" s="952"/>
      <c r="G39" s="931"/>
      <c r="H39" s="931"/>
      <c r="I39" s="931"/>
      <c r="J39" s="931"/>
      <c r="K39" s="931"/>
      <c r="L39" s="931"/>
      <c r="M39" s="959"/>
      <c r="N39" s="959"/>
      <c r="O39" s="959"/>
      <c r="P39" s="959"/>
      <c r="Q39" s="959"/>
      <c r="R39" s="959"/>
      <c r="S39" s="959"/>
      <c r="T39" s="959"/>
      <c r="U39" s="959"/>
      <c r="V39" s="959"/>
      <c r="W39" s="959"/>
      <c r="X39" s="924"/>
      <c r="Y39" s="925"/>
      <c r="Z39" s="925"/>
      <c r="AA39" s="925"/>
      <c r="AB39" s="925"/>
      <c r="AC39" s="925"/>
      <c r="AD39" s="925"/>
      <c r="AE39" s="925"/>
      <c r="AF39" s="925"/>
      <c r="AG39" s="926"/>
      <c r="AH39" s="16"/>
      <c r="AI39" s="16"/>
      <c r="AJ39" s="16"/>
      <c r="AK39" s="16"/>
      <c r="AL39" s="16"/>
      <c r="AM39" s="634"/>
      <c r="AN39" s="6"/>
    </row>
    <row r="40" spans="1:40" s="170" customFormat="1" ht="12.95" customHeight="1">
      <c r="A40" s="579"/>
      <c r="C40" s="902" t="s">
        <v>94</v>
      </c>
      <c r="D40" s="930" t="s">
        <v>95</v>
      </c>
      <c r="E40" s="930"/>
      <c r="F40" s="930"/>
      <c r="G40" s="930"/>
      <c r="H40" s="930"/>
      <c r="I40" s="930"/>
      <c r="J40" s="930"/>
      <c r="K40" s="930"/>
      <c r="L40" s="930"/>
      <c r="M40" s="930" t="s">
        <v>96</v>
      </c>
      <c r="N40" s="930"/>
      <c r="O40" s="930"/>
      <c r="P40" s="930"/>
      <c r="Q40" s="930"/>
      <c r="R40" s="930"/>
      <c r="S40" s="930"/>
      <c r="T40" s="930"/>
      <c r="U40" s="930"/>
      <c r="V40" s="930"/>
      <c r="W40" s="930"/>
      <c r="X40" s="901" t="s">
        <v>97</v>
      </c>
      <c r="Y40" s="930"/>
      <c r="Z40" s="930"/>
      <c r="AA40" s="930"/>
      <c r="AB40" s="930"/>
      <c r="AC40" s="930"/>
      <c r="AD40" s="930"/>
      <c r="AE40" s="930"/>
      <c r="AF40" s="930"/>
      <c r="AG40" s="930"/>
      <c r="AH40" s="17"/>
      <c r="AI40" s="17"/>
      <c r="AJ40" s="17"/>
      <c r="AK40" s="17"/>
      <c r="AL40" s="17"/>
      <c r="AM40" s="635"/>
      <c r="AN40" s="7"/>
    </row>
    <row r="41" spans="1:40" s="170" customFormat="1" ht="12.95" hidden="1" customHeight="1">
      <c r="A41" s="579"/>
      <c r="C41" s="903"/>
      <c r="D41" s="429"/>
      <c r="E41" s="430"/>
      <c r="F41" s="430"/>
      <c r="G41" s="430"/>
      <c r="H41" s="430"/>
      <c r="I41" s="430"/>
      <c r="J41" s="430"/>
      <c r="K41" s="430"/>
      <c r="L41" s="437"/>
      <c r="M41" s="429"/>
      <c r="N41" s="430"/>
      <c r="O41" s="430"/>
      <c r="P41" s="430"/>
      <c r="Q41" s="430"/>
      <c r="R41" s="430"/>
      <c r="S41" s="430"/>
      <c r="T41" s="430"/>
      <c r="U41" s="430"/>
      <c r="V41" s="427"/>
      <c r="W41" s="434"/>
      <c r="Y41" s="431"/>
      <c r="Z41" s="431"/>
      <c r="AA41" s="431"/>
      <c r="AB41" s="431"/>
      <c r="AC41" s="431"/>
      <c r="AD41" s="431"/>
      <c r="AE41" s="431"/>
      <c r="AF41" s="431"/>
      <c r="AG41" s="432"/>
      <c r="AH41" s="17"/>
      <c r="AI41" s="17"/>
      <c r="AJ41" s="17"/>
      <c r="AK41" s="17"/>
      <c r="AL41" s="17"/>
      <c r="AM41" s="635"/>
      <c r="AN41" s="7"/>
    </row>
    <row r="42" spans="1:40" s="170" customFormat="1" ht="12.95" customHeight="1">
      <c r="A42" s="578" t="s">
        <v>880</v>
      </c>
      <c r="C42" s="903"/>
      <c r="D42" s="282" t="s">
        <v>98</v>
      </c>
      <c r="E42" s="283"/>
      <c r="F42" s="283"/>
      <c r="G42" s="283"/>
      <c r="H42" s="283"/>
      <c r="I42" s="283"/>
      <c r="J42" s="283"/>
      <c r="K42" s="283"/>
      <c r="L42" s="284"/>
      <c r="M42" s="277" t="s">
        <v>99</v>
      </c>
      <c r="N42" s="212"/>
      <c r="O42" s="212"/>
      <c r="P42" s="212"/>
      <c r="Q42" s="212"/>
      <c r="R42" s="212"/>
      <c r="S42" s="212"/>
      <c r="T42" s="212"/>
      <c r="U42" s="212"/>
      <c r="V42" s="426"/>
      <c r="W42" s="433"/>
      <c r="X42" s="211"/>
      <c r="Y42" s="211" t="s">
        <v>100</v>
      </c>
      <c r="Z42" s="211"/>
      <c r="AA42" s="211"/>
      <c r="AB42" s="211"/>
      <c r="AC42" s="426"/>
      <c r="AD42" s="426"/>
      <c r="AE42" s="426"/>
      <c r="AF42" s="211"/>
      <c r="AG42" s="278"/>
      <c r="AH42" s="17"/>
      <c r="AI42" s="17"/>
      <c r="AJ42" s="17"/>
      <c r="AK42" s="17"/>
      <c r="AL42" s="17"/>
      <c r="AM42" s="635"/>
      <c r="AN42" s="7"/>
    </row>
    <row r="43" spans="1:40" s="170" customFormat="1" ht="12.95" customHeight="1">
      <c r="A43" s="579"/>
      <c r="C43" s="903"/>
      <c r="D43" s="421"/>
      <c r="E43" s="422"/>
      <c r="F43" s="422"/>
      <c r="G43" s="422"/>
      <c r="H43" s="422"/>
      <c r="I43" s="422"/>
      <c r="J43" s="422"/>
      <c r="K43" s="422"/>
      <c r="L43" s="423"/>
      <c r="M43" s="441"/>
      <c r="N43" s="227" t="s">
        <v>87</v>
      </c>
      <c r="O43" s="227"/>
      <c r="P43" s="235"/>
      <c r="Q43" s="227" t="s">
        <v>88</v>
      </c>
      <c r="R43" s="227"/>
      <c r="S43" s="227"/>
      <c r="T43" s="227"/>
      <c r="U43" s="227"/>
      <c r="V43" s="427"/>
      <c r="W43" s="434"/>
      <c r="X43" s="233" t="s">
        <v>45</v>
      </c>
      <c r="Y43" s="233" t="s">
        <v>101</v>
      </c>
      <c r="Z43" s="233"/>
      <c r="AA43" s="233"/>
      <c r="AB43" s="233"/>
      <c r="AC43" s="427"/>
      <c r="AD43" s="427"/>
      <c r="AE43" s="427"/>
      <c r="AF43" s="233"/>
      <c r="AG43" s="279"/>
      <c r="AH43" s="17" t="b">
        <v>0</v>
      </c>
      <c r="AI43" s="17" t="b">
        <v>0</v>
      </c>
      <c r="AJ43" s="17" t="b">
        <v>0</v>
      </c>
      <c r="AK43" s="17" t="b">
        <v>0</v>
      </c>
      <c r="AL43" s="17"/>
      <c r="AM43" s="635"/>
      <c r="AN43" s="7"/>
    </row>
    <row r="44" spans="1:40" s="170" customFormat="1" ht="12.95" customHeight="1">
      <c r="A44" s="579"/>
      <c r="C44" s="903"/>
      <c r="D44" s="424"/>
      <c r="E44" s="425"/>
      <c r="F44" s="425"/>
      <c r="G44" s="425"/>
      <c r="H44" s="425"/>
      <c r="I44" s="425"/>
      <c r="J44" s="425"/>
      <c r="K44" s="425"/>
      <c r="L44" s="285"/>
      <c r="M44" s="442"/>
      <c r="N44" s="217"/>
      <c r="O44" s="217"/>
      <c r="P44" s="217"/>
      <c r="Q44" s="217"/>
      <c r="R44" s="217"/>
      <c r="S44" s="217"/>
      <c r="T44" s="217"/>
      <c r="U44" s="217"/>
      <c r="V44" s="428"/>
      <c r="W44" s="435"/>
      <c r="X44" s="439" t="s">
        <v>220</v>
      </c>
      <c r="Y44" s="215"/>
      <c r="Z44" s="215"/>
      <c r="AA44" s="215"/>
      <c r="AB44" s="943"/>
      <c r="AC44" s="943"/>
      <c r="AD44" s="943"/>
      <c r="AE44" s="943"/>
      <c r="AF44" s="943"/>
      <c r="AG44" s="220" t="s">
        <v>102</v>
      </c>
      <c r="AH44" s="17"/>
      <c r="AI44" s="17"/>
      <c r="AJ44" s="17"/>
      <c r="AK44" s="17"/>
      <c r="AL44" s="17"/>
      <c r="AM44" s="635"/>
      <c r="AN44" s="7"/>
    </row>
    <row r="45" spans="1:40" s="170" customFormat="1" ht="12.95" customHeight="1">
      <c r="A45" s="578" t="s">
        <v>880</v>
      </c>
      <c r="C45" s="903"/>
      <c r="D45" s="282" t="s">
        <v>103</v>
      </c>
      <c r="E45" s="436"/>
      <c r="F45" s="436"/>
      <c r="G45" s="436"/>
      <c r="H45" s="436"/>
      <c r="I45" s="436"/>
      <c r="J45" s="436"/>
      <c r="K45" s="436"/>
      <c r="L45" s="438"/>
      <c r="M45" s="277" t="s">
        <v>104</v>
      </c>
      <c r="N45" s="212"/>
      <c r="O45" s="212"/>
      <c r="P45" s="212"/>
      <c r="Q45" s="212"/>
      <c r="R45" s="212"/>
      <c r="S45" s="212"/>
      <c r="T45" s="212"/>
      <c r="U45" s="212"/>
      <c r="V45" s="426"/>
      <c r="W45" s="433"/>
      <c r="X45" s="211"/>
      <c r="Y45" s="211" t="s">
        <v>100</v>
      </c>
      <c r="Z45" s="211"/>
      <c r="AA45" s="211"/>
      <c r="AB45" s="211"/>
      <c r="AC45" s="426"/>
      <c r="AD45" s="426"/>
      <c r="AE45" s="426"/>
      <c r="AF45" s="211"/>
      <c r="AG45" s="278"/>
      <c r="AH45" s="17"/>
      <c r="AI45" s="17"/>
      <c r="AJ45" s="17"/>
      <c r="AK45" s="17"/>
      <c r="AL45" s="17"/>
      <c r="AM45" s="635"/>
      <c r="AN45" s="7"/>
    </row>
    <row r="46" spans="1:40" s="170" customFormat="1" ht="12.95" customHeight="1">
      <c r="A46" s="579"/>
      <c r="C46" s="903"/>
      <c r="D46" s="291"/>
      <c r="E46" s="292"/>
      <c r="F46" s="292"/>
      <c r="G46" s="292"/>
      <c r="H46" s="292"/>
      <c r="I46" s="292"/>
      <c r="J46" s="292"/>
      <c r="K46" s="292"/>
      <c r="L46" s="293"/>
      <c r="M46" s="441"/>
      <c r="N46" s="227" t="s">
        <v>87</v>
      </c>
      <c r="O46" s="227"/>
      <c r="P46" s="235"/>
      <c r="Q46" s="227" t="s">
        <v>88</v>
      </c>
      <c r="R46" s="227"/>
      <c r="S46" s="227"/>
      <c r="T46" s="227"/>
      <c r="U46" s="227"/>
      <c r="V46" s="427"/>
      <c r="W46" s="434"/>
      <c r="X46" s="224"/>
      <c r="Y46" s="224" t="s">
        <v>101</v>
      </c>
      <c r="Z46" s="224"/>
      <c r="AA46" s="224"/>
      <c r="AB46" s="224"/>
      <c r="AC46" s="427"/>
      <c r="AD46" s="427"/>
      <c r="AE46" s="427"/>
      <c r="AF46" s="224"/>
      <c r="AG46" s="223"/>
      <c r="AH46" s="17" t="b">
        <v>0</v>
      </c>
      <c r="AI46" s="17" t="b">
        <v>0</v>
      </c>
      <c r="AJ46" s="17" t="b">
        <v>0</v>
      </c>
      <c r="AK46" s="17" t="b">
        <v>0</v>
      </c>
      <c r="AL46" s="17"/>
      <c r="AM46" s="635"/>
      <c r="AN46" s="7"/>
    </row>
    <row r="47" spans="1:40" s="170" customFormat="1" ht="12.95" customHeight="1">
      <c r="A47" s="579"/>
      <c r="C47" s="903"/>
      <c r="D47" s="294"/>
      <c r="E47" s="295"/>
      <c r="F47" s="295"/>
      <c r="G47" s="295"/>
      <c r="H47" s="295"/>
      <c r="I47" s="295"/>
      <c r="J47" s="295"/>
      <c r="K47" s="295"/>
      <c r="L47" s="296"/>
      <c r="M47" s="442"/>
      <c r="N47" s="217"/>
      <c r="O47" s="217"/>
      <c r="P47" s="217"/>
      <c r="Q47" s="217"/>
      <c r="R47" s="217"/>
      <c r="S47" s="217"/>
      <c r="T47" s="217"/>
      <c r="U47" s="217"/>
      <c r="V47" s="428"/>
      <c r="W47" s="435"/>
      <c r="X47" s="440" t="s">
        <v>220</v>
      </c>
      <c r="Y47" s="216"/>
      <c r="Z47" s="216"/>
      <c r="AA47" s="216"/>
      <c r="AB47" s="943"/>
      <c r="AC47" s="943"/>
      <c r="AD47" s="943"/>
      <c r="AE47" s="943"/>
      <c r="AF47" s="943"/>
      <c r="AG47" s="281" t="s">
        <v>102</v>
      </c>
      <c r="AH47" s="17"/>
      <c r="AI47" s="17"/>
      <c r="AJ47" s="17"/>
      <c r="AK47" s="17"/>
      <c r="AL47" s="17"/>
      <c r="AM47" s="635"/>
      <c r="AN47" s="7"/>
    </row>
    <row r="48" spans="1:40" s="170" customFormat="1" ht="12.95" customHeight="1">
      <c r="A48" s="578" t="s">
        <v>880</v>
      </c>
      <c r="C48" s="903"/>
      <c r="D48" s="291" t="s">
        <v>105</v>
      </c>
      <c r="E48" s="422"/>
      <c r="F48" s="422"/>
      <c r="G48" s="422"/>
      <c r="H48" s="422"/>
      <c r="I48" s="422"/>
      <c r="J48" s="422"/>
      <c r="K48" s="422"/>
      <c r="L48" s="423"/>
      <c r="M48" s="232" t="s">
        <v>106</v>
      </c>
      <c r="N48" s="227"/>
      <c r="O48" s="227"/>
      <c r="P48" s="227"/>
      <c r="Q48" s="227"/>
      <c r="R48" s="227"/>
      <c r="S48" s="227"/>
      <c r="T48" s="227"/>
      <c r="U48" s="227"/>
      <c r="V48" s="427"/>
      <c r="W48" s="434"/>
      <c r="X48" s="211"/>
      <c r="Y48" s="211" t="s">
        <v>100</v>
      </c>
      <c r="Z48" s="211"/>
      <c r="AA48" s="211"/>
      <c r="AB48" s="211"/>
      <c r="AC48" s="426"/>
      <c r="AD48" s="426"/>
      <c r="AE48" s="426"/>
      <c r="AF48" s="211"/>
      <c r="AG48" s="278"/>
      <c r="AH48" s="17"/>
      <c r="AI48" s="17"/>
      <c r="AJ48" s="17"/>
      <c r="AK48" s="17"/>
      <c r="AL48" s="17"/>
      <c r="AM48" s="635"/>
      <c r="AN48" s="7"/>
    </row>
    <row r="49" spans="1:44" s="170" customFormat="1" ht="12.95" customHeight="1">
      <c r="A49" s="579"/>
      <c r="C49" s="903"/>
      <c r="D49" s="421"/>
      <c r="E49" s="422"/>
      <c r="F49" s="422"/>
      <c r="G49" s="422"/>
      <c r="H49" s="422"/>
      <c r="I49" s="422"/>
      <c r="J49" s="422"/>
      <c r="K49" s="422"/>
      <c r="L49" s="423"/>
      <c r="M49" s="441"/>
      <c r="N49" s="227" t="s">
        <v>87</v>
      </c>
      <c r="O49" s="227"/>
      <c r="P49" s="235"/>
      <c r="Q49" s="227" t="s">
        <v>88</v>
      </c>
      <c r="R49" s="227"/>
      <c r="S49" s="227"/>
      <c r="T49" s="227"/>
      <c r="U49" s="227"/>
      <c r="V49" s="427"/>
      <c r="W49" s="434"/>
      <c r="X49" s="216" t="s">
        <v>107</v>
      </c>
      <c r="Y49" s="216" t="s">
        <v>101</v>
      </c>
      <c r="Z49" s="216"/>
      <c r="AA49" s="216"/>
      <c r="AB49" s="216"/>
      <c r="AC49" s="428"/>
      <c r="AD49" s="428"/>
      <c r="AE49" s="428"/>
      <c r="AF49" s="216"/>
      <c r="AG49" s="281"/>
      <c r="AH49" s="17" t="b">
        <v>0</v>
      </c>
      <c r="AI49" s="17" t="b">
        <v>0</v>
      </c>
      <c r="AJ49" s="17" t="b">
        <v>0</v>
      </c>
      <c r="AK49" s="17" t="b">
        <v>0</v>
      </c>
      <c r="AL49" s="17"/>
      <c r="AM49" s="635"/>
      <c r="AN49" s="7"/>
    </row>
    <row r="50" spans="1:44" s="170" customFormat="1" ht="12.95" customHeight="1">
      <c r="A50" s="578" t="s">
        <v>880</v>
      </c>
      <c r="C50" s="903"/>
      <c r="D50" s="282" t="s">
        <v>108</v>
      </c>
      <c r="E50" s="283"/>
      <c r="F50" s="283"/>
      <c r="G50" s="283"/>
      <c r="H50" s="283"/>
      <c r="I50" s="283"/>
      <c r="J50" s="283"/>
      <c r="K50" s="283"/>
      <c r="L50" s="284"/>
      <c r="M50" s="277" t="s">
        <v>223</v>
      </c>
      <c r="N50" s="212"/>
      <c r="O50" s="212"/>
      <c r="P50" s="212"/>
      <c r="Q50" s="212"/>
      <c r="R50" s="212"/>
      <c r="S50" s="212"/>
      <c r="T50" s="212"/>
      <c r="U50" s="212"/>
      <c r="V50" s="426"/>
      <c r="W50" s="433"/>
      <c r="X50" s="211" t="s">
        <v>107</v>
      </c>
      <c r="Y50" s="211" t="s">
        <v>109</v>
      </c>
      <c r="Z50" s="211"/>
      <c r="AA50" s="211"/>
      <c r="AB50" s="211"/>
      <c r="AC50" s="426"/>
      <c r="AD50" s="426"/>
      <c r="AE50" s="426"/>
      <c r="AF50" s="211"/>
      <c r="AG50" s="278"/>
      <c r="AH50" s="17"/>
      <c r="AI50" s="17"/>
      <c r="AJ50" s="17"/>
      <c r="AK50" s="17"/>
      <c r="AL50" s="17"/>
      <c r="AM50" s="635"/>
      <c r="AN50" s="7"/>
    </row>
    <row r="51" spans="1:44" s="170" customFormat="1" ht="12.95" customHeight="1">
      <c r="A51" s="579"/>
      <c r="C51" s="903"/>
      <c r="D51" s="424"/>
      <c r="E51" s="425"/>
      <c r="F51" s="425"/>
      <c r="G51" s="425"/>
      <c r="H51" s="425"/>
      <c r="I51" s="425"/>
      <c r="J51" s="425"/>
      <c r="K51" s="425"/>
      <c r="L51" s="285"/>
      <c r="M51" s="443"/>
      <c r="N51" s="217" t="s">
        <v>87</v>
      </c>
      <c r="O51" s="217"/>
      <c r="P51" s="218"/>
      <c r="Q51" s="217" t="s">
        <v>88</v>
      </c>
      <c r="R51" s="215"/>
      <c r="S51" s="215"/>
      <c r="T51" s="215"/>
      <c r="U51" s="215"/>
      <c r="V51" s="428"/>
      <c r="W51" s="435"/>
      <c r="X51" s="216" t="s">
        <v>107</v>
      </c>
      <c r="Y51" s="216" t="s">
        <v>101</v>
      </c>
      <c r="Z51" s="216"/>
      <c r="AA51" s="216"/>
      <c r="AB51" s="216"/>
      <c r="AC51" s="428"/>
      <c r="AD51" s="428"/>
      <c r="AE51" s="428"/>
      <c r="AF51" s="216"/>
      <c r="AG51" s="281"/>
      <c r="AH51" s="17" t="b">
        <v>0</v>
      </c>
      <c r="AI51" s="17" t="b">
        <v>0</v>
      </c>
      <c r="AJ51" s="17" t="b">
        <v>0</v>
      </c>
      <c r="AK51" s="17" t="b">
        <v>0</v>
      </c>
      <c r="AL51" s="17"/>
      <c r="AM51" s="635"/>
      <c r="AN51" s="7"/>
    </row>
    <row r="52" spans="1:44" s="170" customFormat="1" ht="12.95" customHeight="1">
      <c r="A52" s="578" t="s">
        <v>880</v>
      </c>
      <c r="C52" s="903"/>
      <c r="D52" s="282" t="s">
        <v>110</v>
      </c>
      <c r="E52" s="283"/>
      <c r="F52" s="283"/>
      <c r="G52" s="283"/>
      <c r="H52" s="283"/>
      <c r="I52" s="283"/>
      <c r="J52" s="283"/>
      <c r="K52" s="283"/>
      <c r="L52" s="284"/>
      <c r="M52" s="277" t="s">
        <v>224</v>
      </c>
      <c r="N52" s="212"/>
      <c r="O52" s="212"/>
      <c r="P52" s="212"/>
      <c r="Q52" s="212"/>
      <c r="R52" s="212"/>
      <c r="S52" s="212"/>
      <c r="T52" s="212"/>
      <c r="U52" s="212"/>
      <c r="V52" s="426"/>
      <c r="W52" s="433"/>
      <c r="X52" s="211"/>
      <c r="Y52" s="211" t="s">
        <v>111</v>
      </c>
      <c r="Z52" s="211"/>
      <c r="AA52" s="211"/>
      <c r="AB52" s="211"/>
      <c r="AC52" s="426"/>
      <c r="AD52" s="426"/>
      <c r="AE52" s="426"/>
      <c r="AF52" s="211"/>
      <c r="AG52" s="278"/>
      <c r="AH52" s="17"/>
      <c r="AI52" s="17"/>
      <c r="AJ52" s="17"/>
      <c r="AK52" s="17"/>
      <c r="AL52" s="17"/>
      <c r="AM52" s="635"/>
      <c r="AN52" s="7"/>
    </row>
    <row r="53" spans="1:44" s="170" customFormat="1" ht="12.95" customHeight="1">
      <c r="A53" s="579"/>
      <c r="C53" s="903"/>
      <c r="D53" s="444" t="s">
        <v>27</v>
      </c>
      <c r="E53" s="905"/>
      <c r="F53" s="905"/>
      <c r="G53" s="905"/>
      <c r="H53" s="905"/>
      <c r="I53" s="905"/>
      <c r="J53" s="905"/>
      <c r="K53" s="905"/>
      <c r="L53" s="445" t="s">
        <v>861</v>
      </c>
      <c r="M53" s="443"/>
      <c r="N53" s="217" t="s">
        <v>87</v>
      </c>
      <c r="O53" s="217"/>
      <c r="P53" s="218"/>
      <c r="Q53" s="217" t="s">
        <v>88</v>
      </c>
      <c r="R53" s="215"/>
      <c r="S53" s="215"/>
      <c r="T53" s="215"/>
      <c r="U53" s="215"/>
      <c r="V53" s="428"/>
      <c r="W53" s="435"/>
      <c r="X53" s="216"/>
      <c r="Y53" s="216" t="s">
        <v>101</v>
      </c>
      <c r="Z53" s="216"/>
      <c r="AA53" s="216"/>
      <c r="AB53" s="216"/>
      <c r="AC53" s="428"/>
      <c r="AD53" s="428"/>
      <c r="AE53" s="428"/>
      <c r="AF53" s="216"/>
      <c r="AG53" s="281"/>
      <c r="AH53" s="17" t="b">
        <v>0</v>
      </c>
      <c r="AI53" s="17" t="b">
        <v>0</v>
      </c>
      <c r="AJ53" s="17" t="b">
        <v>0</v>
      </c>
      <c r="AK53" s="17" t="b">
        <v>0</v>
      </c>
      <c r="AL53" s="17"/>
      <c r="AM53" s="635"/>
      <c r="AN53" s="7"/>
    </row>
    <row r="54" spans="1:44" s="170" customFormat="1" ht="12.95" customHeight="1">
      <c r="A54" s="578" t="s">
        <v>880</v>
      </c>
      <c r="C54" s="874" t="s">
        <v>112</v>
      </c>
      <c r="D54" s="875"/>
      <c r="E54" s="875"/>
      <c r="F54" s="875"/>
      <c r="G54" s="875"/>
      <c r="H54" s="875"/>
      <c r="I54" s="875"/>
      <c r="J54" s="875"/>
      <c r="K54" s="875"/>
      <c r="L54" s="876"/>
      <c r="M54" s="286" t="str">
        <f>IF(AND(AH43=TRUE,AH46=TRUE,AH49=TRUE,AH51=TRUE,AH53=FALSE),"☑","□")</f>
        <v>□</v>
      </c>
      <c r="N54" s="211" t="s">
        <v>113</v>
      </c>
      <c r="O54" s="211"/>
      <c r="P54" s="211"/>
      <c r="Q54" s="211"/>
      <c r="R54" s="278"/>
      <c r="S54" s="210"/>
      <c r="T54" s="210"/>
      <c r="U54" s="210"/>
      <c r="V54" s="426"/>
      <c r="W54" s="426"/>
      <c r="X54" s="426"/>
      <c r="Y54" s="210"/>
      <c r="Z54" s="210"/>
      <c r="AA54" s="210"/>
      <c r="AB54" s="210"/>
      <c r="AC54" s="210"/>
      <c r="AD54" s="210"/>
      <c r="AE54" s="210"/>
      <c r="AF54" s="210"/>
      <c r="AG54" s="214"/>
      <c r="AH54" s="17"/>
      <c r="AI54" s="17"/>
      <c r="AJ54" s="17"/>
      <c r="AK54" s="17"/>
      <c r="AL54" s="17"/>
      <c r="AM54" s="635"/>
      <c r="AN54" s="7"/>
    </row>
    <row r="55" spans="1:44" s="170" customFormat="1" ht="12.95" customHeight="1">
      <c r="A55" s="579"/>
      <c r="C55" s="893"/>
      <c r="D55" s="894"/>
      <c r="E55" s="894"/>
      <c r="F55" s="894"/>
      <c r="G55" s="894"/>
      <c r="H55" s="894"/>
      <c r="I55" s="894"/>
      <c r="J55" s="894"/>
      <c r="K55" s="894"/>
      <c r="L55" s="895"/>
      <c r="M55" s="287" t="str">
        <f>IF(M54="□","☑","□")</f>
        <v>☑</v>
      </c>
      <c r="N55" s="224" t="s">
        <v>74</v>
      </c>
      <c r="O55" s="224"/>
      <c r="P55" s="877"/>
      <c r="Q55" s="877"/>
      <c r="R55" s="877"/>
      <c r="S55" s="877"/>
      <c r="T55" s="877"/>
      <c r="U55" s="877"/>
      <c r="V55" s="877"/>
      <c r="W55" s="877"/>
      <c r="X55" s="877"/>
      <c r="Y55" s="877"/>
      <c r="Z55" s="877"/>
      <c r="AA55" s="877"/>
      <c r="AB55" s="877"/>
      <c r="AC55" s="877"/>
      <c r="AD55" s="877"/>
      <c r="AE55" s="877"/>
      <c r="AF55" s="877"/>
      <c r="AG55" s="223" t="s">
        <v>21</v>
      </c>
      <c r="AH55" s="17"/>
      <c r="AI55" s="17"/>
      <c r="AJ55" s="17"/>
      <c r="AK55" s="17"/>
      <c r="AL55" s="17"/>
      <c r="AM55" s="635"/>
      <c r="AN55" s="7"/>
      <c r="AR55"/>
    </row>
    <row r="56" spans="1:44" s="170" customFormat="1" ht="12.95" customHeight="1">
      <c r="A56" s="579"/>
      <c r="C56" s="896"/>
      <c r="D56" s="897"/>
      <c r="E56" s="897"/>
      <c r="F56" s="897"/>
      <c r="G56" s="897"/>
      <c r="H56" s="897"/>
      <c r="I56" s="897"/>
      <c r="J56" s="897"/>
      <c r="K56" s="897"/>
      <c r="L56" s="898"/>
      <c r="M56" s="288" t="s">
        <v>114</v>
      </c>
      <c r="N56" s="289"/>
      <c r="O56" s="289"/>
      <c r="P56" s="289"/>
      <c r="Q56" s="289"/>
      <c r="R56" s="878"/>
      <c r="S56" s="878"/>
      <c r="T56" s="878"/>
      <c r="U56" s="878"/>
      <c r="V56" s="878"/>
      <c r="W56" s="878"/>
      <c r="X56" s="878"/>
      <c r="Y56" s="878"/>
      <c r="Z56" s="878"/>
      <c r="AA56" s="878"/>
      <c r="AB56" s="878"/>
      <c r="AC56" s="878"/>
      <c r="AD56" s="878"/>
      <c r="AE56" s="878"/>
      <c r="AF56" s="878"/>
      <c r="AG56" s="290" t="s">
        <v>21</v>
      </c>
      <c r="AH56" s="17"/>
      <c r="AI56" s="17"/>
      <c r="AJ56" s="17"/>
      <c r="AK56" s="17"/>
      <c r="AL56" s="17"/>
      <c r="AM56" s="635"/>
      <c r="AN56" s="7"/>
    </row>
    <row r="57" spans="1:44" s="170" customFormat="1" ht="12.95" customHeight="1">
      <c r="A57" s="578" t="s">
        <v>880</v>
      </c>
      <c r="C57" s="446"/>
      <c r="D57" s="649"/>
      <c r="E57" s="543" t="s">
        <v>115</v>
      </c>
      <c r="F57" s="448"/>
      <c r="G57" s="448"/>
      <c r="H57" s="447"/>
      <c r="I57" s="447"/>
      <c r="J57" s="447"/>
      <c r="K57" s="447"/>
      <c r="L57" s="449"/>
      <c r="M57" s="233" t="s">
        <v>116</v>
      </c>
      <c r="N57" s="233"/>
      <c r="O57" s="233"/>
      <c r="P57" s="233"/>
      <c r="Q57" s="233"/>
      <c r="R57" s="233"/>
      <c r="S57" s="224"/>
      <c r="T57" s="224"/>
      <c r="U57" s="224"/>
      <c r="V57" s="427"/>
      <c r="W57" s="427"/>
      <c r="X57" s="427"/>
      <c r="Y57" s="224"/>
      <c r="Z57" s="224"/>
      <c r="AA57" s="224"/>
      <c r="AB57" s="224"/>
      <c r="AC57" s="224"/>
      <c r="AD57" s="224"/>
      <c r="AE57" s="224"/>
      <c r="AF57" s="224"/>
      <c r="AG57" s="223"/>
      <c r="AH57" s="17" t="b">
        <v>0</v>
      </c>
      <c r="AI57" s="17"/>
      <c r="AJ57" s="17"/>
      <c r="AK57" s="17"/>
      <c r="AL57" s="17"/>
      <c r="AM57" s="635"/>
      <c r="AN57"/>
    </row>
    <row r="58" spans="1:44" s="170" customFormat="1" ht="12.95" customHeight="1">
      <c r="A58" s="579"/>
      <c r="C58" s="291"/>
      <c r="D58" s="292"/>
      <c r="E58" s="292"/>
      <c r="F58" s="292"/>
      <c r="G58" s="292"/>
      <c r="H58" s="292"/>
      <c r="I58" s="292"/>
      <c r="J58" s="292"/>
      <c r="K58" s="292"/>
      <c r="L58" s="293"/>
      <c r="M58" s="233"/>
      <c r="N58" s="233" t="s">
        <v>117</v>
      </c>
      <c r="O58" s="233"/>
      <c r="P58" s="233"/>
      <c r="Q58" s="233" t="s">
        <v>118</v>
      </c>
      <c r="R58" s="233"/>
      <c r="S58" s="224"/>
      <c r="T58" s="224"/>
      <c r="U58" s="224"/>
      <c r="V58" s="427"/>
      <c r="W58" s="427"/>
      <c r="X58" s="427"/>
      <c r="Y58" s="224"/>
      <c r="Z58" s="224"/>
      <c r="AA58" s="224"/>
      <c r="AB58" s="224"/>
      <c r="AC58" s="224"/>
      <c r="AD58" s="224"/>
      <c r="AE58" s="224"/>
      <c r="AF58" s="224"/>
      <c r="AG58" s="223"/>
      <c r="AH58" s="17" t="b">
        <v>0</v>
      </c>
      <c r="AI58" s="17" t="b">
        <v>0</v>
      </c>
      <c r="AJ58" s="17"/>
      <c r="AK58" s="17"/>
      <c r="AL58" s="17"/>
      <c r="AM58" s="635"/>
      <c r="AN58" s="7"/>
    </row>
    <row r="59" spans="1:44" s="170" customFormat="1" ht="12.95" customHeight="1">
      <c r="A59" s="579"/>
      <c r="C59" s="294"/>
      <c r="D59" s="295"/>
      <c r="E59" s="295"/>
      <c r="F59" s="295"/>
      <c r="G59" s="295"/>
      <c r="H59" s="295"/>
      <c r="I59" s="295"/>
      <c r="J59" s="295"/>
      <c r="K59" s="295"/>
      <c r="L59" s="296"/>
      <c r="M59" s="233" t="s">
        <v>119</v>
      </c>
      <c r="N59" s="233"/>
      <c r="O59" s="233"/>
      <c r="P59" s="233"/>
      <c r="Q59" s="233"/>
      <c r="R59" s="877"/>
      <c r="S59" s="877"/>
      <c r="T59" s="877"/>
      <c r="U59" s="877"/>
      <c r="V59" s="877"/>
      <c r="W59" s="877"/>
      <c r="X59" s="877"/>
      <c r="Y59" s="877"/>
      <c r="Z59" s="877"/>
      <c r="AA59" s="877"/>
      <c r="AB59" s="877"/>
      <c r="AC59" s="877"/>
      <c r="AD59" s="877"/>
      <c r="AE59" s="877"/>
      <c r="AF59" s="877"/>
      <c r="AG59" s="223" t="s">
        <v>21</v>
      </c>
      <c r="AH59" s="17"/>
      <c r="AI59" s="17"/>
      <c r="AJ59" s="17"/>
      <c r="AK59" s="17"/>
      <c r="AL59" s="17"/>
      <c r="AM59" s="635"/>
      <c r="AN59" s="7"/>
    </row>
    <row r="60" spans="1:44" s="170" customFormat="1" ht="12.95" customHeight="1">
      <c r="A60" s="578" t="s">
        <v>880</v>
      </c>
      <c r="C60" s="899" t="s">
        <v>120</v>
      </c>
      <c r="D60" s="900"/>
      <c r="E60" s="900"/>
      <c r="F60" s="900"/>
      <c r="G60" s="900"/>
      <c r="H60" s="900"/>
      <c r="I60" s="900"/>
      <c r="J60" s="900"/>
      <c r="K60" s="900"/>
      <c r="L60" s="901"/>
      <c r="M60" s="297"/>
      <c r="N60" s="298"/>
      <c r="O60" s="298"/>
      <c r="P60" s="299"/>
      <c r="Q60" s="298"/>
      <c r="R60" s="298"/>
      <c r="S60" s="883"/>
      <c r="T60" s="883"/>
      <c r="U60" s="883"/>
      <c r="V60" s="301" t="s">
        <v>121</v>
      </c>
      <c r="W60" s="450"/>
      <c r="X60" s="450"/>
      <c r="Y60" s="450"/>
      <c r="Z60" s="450"/>
      <c r="AA60" s="300"/>
      <c r="AB60" s="300"/>
      <c r="AC60" s="300"/>
      <c r="AD60" s="300"/>
      <c r="AE60" s="300"/>
      <c r="AF60" s="300"/>
      <c r="AG60" s="302"/>
      <c r="AH60" s="17"/>
      <c r="AI60" s="17"/>
      <c r="AJ60" s="17"/>
      <c r="AK60" s="17"/>
      <c r="AL60" s="17"/>
      <c r="AM60" s="635"/>
      <c r="AN60" s="7"/>
    </row>
    <row r="61" spans="1:44" s="170" customFormat="1" ht="12.95" customHeight="1">
      <c r="A61" s="579"/>
      <c r="C61" s="871" t="s">
        <v>122</v>
      </c>
      <c r="D61" s="884" t="s">
        <v>123</v>
      </c>
      <c r="E61" s="885"/>
      <c r="F61" s="885"/>
      <c r="G61" s="885"/>
      <c r="H61" s="885"/>
      <c r="I61" s="885"/>
      <c r="J61" s="885"/>
      <c r="K61" s="885"/>
      <c r="L61" s="886"/>
      <c r="M61" s="874" t="s">
        <v>124</v>
      </c>
      <c r="N61" s="875"/>
      <c r="O61" s="875"/>
      <c r="P61" s="875"/>
      <c r="Q61" s="875"/>
      <c r="R61" s="876"/>
      <c r="S61" s="899" t="s">
        <v>125</v>
      </c>
      <c r="T61" s="900"/>
      <c r="U61" s="900"/>
      <c r="V61" s="900"/>
      <c r="W61" s="901"/>
      <c r="X61" s="874" t="s">
        <v>126</v>
      </c>
      <c r="Y61" s="875"/>
      <c r="Z61" s="875"/>
      <c r="AA61" s="875"/>
      <c r="AB61" s="875"/>
      <c r="AC61" s="875"/>
      <c r="AD61" s="875"/>
      <c r="AE61" s="875"/>
      <c r="AF61" s="875"/>
      <c r="AG61" s="876"/>
      <c r="AH61" s="17"/>
      <c r="AI61" s="17"/>
      <c r="AJ61" s="17"/>
      <c r="AK61" s="17"/>
      <c r="AL61" s="17"/>
      <c r="AM61" s="635"/>
      <c r="AN61" s="7"/>
    </row>
    <row r="62" spans="1:44" s="170" customFormat="1" ht="12.95" hidden="1" customHeight="1">
      <c r="A62" s="579"/>
      <c r="C62" s="872"/>
      <c r="D62" s="887"/>
      <c r="E62" s="888"/>
      <c r="F62" s="888"/>
      <c r="G62" s="888"/>
      <c r="H62" s="888"/>
      <c r="I62" s="888"/>
      <c r="J62" s="888"/>
      <c r="K62" s="888"/>
      <c r="L62" s="889"/>
      <c r="M62" s="416"/>
      <c r="N62" s="415"/>
      <c r="O62" s="415"/>
      <c r="P62" s="415"/>
      <c r="Q62" s="415"/>
      <c r="R62" s="415"/>
      <c r="S62" s="415"/>
      <c r="T62" s="415"/>
      <c r="U62" s="415"/>
      <c r="V62" s="415"/>
      <c r="W62" s="450"/>
      <c r="X62" s="451"/>
      <c r="Y62" s="451"/>
      <c r="Z62" s="452"/>
      <c r="AA62" s="452"/>
      <c r="AB62" s="452"/>
      <c r="AC62" s="452"/>
      <c r="AD62" s="427"/>
      <c r="AE62" s="427"/>
      <c r="AF62" s="427"/>
      <c r="AG62" s="453"/>
      <c r="AH62" s="17"/>
      <c r="AI62" s="17"/>
      <c r="AJ62" s="17"/>
      <c r="AK62" s="17"/>
      <c r="AL62" s="17"/>
      <c r="AM62" s="635"/>
      <c r="AN62" s="7"/>
    </row>
    <row r="63" spans="1:44" s="170" customFormat="1" ht="12.95" customHeight="1">
      <c r="A63" s="578" t="s">
        <v>880</v>
      </c>
      <c r="C63" s="872"/>
      <c r="D63" s="887"/>
      <c r="E63" s="888"/>
      <c r="F63" s="888"/>
      <c r="G63" s="888"/>
      <c r="H63" s="888"/>
      <c r="I63" s="888"/>
      <c r="J63" s="888"/>
      <c r="K63" s="888"/>
      <c r="L63" s="889"/>
      <c r="M63" s="303"/>
      <c r="N63" s="211" t="s">
        <v>127</v>
      </c>
      <c r="O63" s="211"/>
      <c r="P63" s="211"/>
      <c r="Q63" s="210"/>
      <c r="R63" s="214"/>
      <c r="S63" s="879"/>
      <c r="T63" s="880"/>
      <c r="U63" s="880"/>
      <c r="V63" s="210"/>
      <c r="W63" s="433"/>
      <c r="X63" s="277"/>
      <c r="Y63" s="211" t="s">
        <v>128</v>
      </c>
      <c r="Z63" s="210"/>
      <c r="AA63" s="210" t="s">
        <v>129</v>
      </c>
      <c r="AB63" s="210"/>
      <c r="AC63" s="210" t="s">
        <v>130</v>
      </c>
      <c r="AD63" s="211"/>
      <c r="AE63" s="211" t="s">
        <v>131</v>
      </c>
      <c r="AF63" s="210"/>
      <c r="AG63" s="214" t="s">
        <v>132</v>
      </c>
      <c r="AH63" s="17" t="b">
        <v>0</v>
      </c>
      <c r="AI63" s="17"/>
      <c r="AJ63" s="17"/>
      <c r="AK63" s="17"/>
      <c r="AL63" s="17"/>
      <c r="AM63" s="635"/>
      <c r="AN63" s="7"/>
    </row>
    <row r="64" spans="1:44" s="170" customFormat="1" ht="12.95" customHeight="1">
      <c r="A64" s="579"/>
      <c r="C64" s="872"/>
      <c r="D64" s="887"/>
      <c r="E64" s="888"/>
      <c r="F64" s="888"/>
      <c r="G64" s="888"/>
      <c r="H64" s="888"/>
      <c r="I64" s="888"/>
      <c r="J64" s="888"/>
      <c r="K64" s="888"/>
      <c r="L64" s="889"/>
      <c r="M64" s="280"/>
      <c r="N64" s="216"/>
      <c r="O64" s="216"/>
      <c r="P64" s="216"/>
      <c r="Q64" s="215"/>
      <c r="R64" s="220"/>
      <c r="S64" s="881"/>
      <c r="T64" s="882"/>
      <c r="U64" s="882"/>
      <c r="V64" s="219" t="s">
        <v>121</v>
      </c>
      <c r="W64" s="435"/>
      <c r="X64" s="454"/>
      <c r="Y64" s="428"/>
      <c r="Z64" s="428"/>
      <c r="AA64" s="428"/>
      <c r="AB64" s="215"/>
      <c r="AC64" s="215"/>
      <c r="AD64" s="428"/>
      <c r="AE64" s="428"/>
      <c r="AF64" s="428"/>
      <c r="AG64" s="220"/>
      <c r="AH64" s="17" t="b">
        <v>0</v>
      </c>
      <c r="AI64" s="17" t="b">
        <v>0</v>
      </c>
      <c r="AJ64" s="17" t="b">
        <v>0</v>
      </c>
      <c r="AK64" s="17" t="b">
        <v>0</v>
      </c>
      <c r="AL64" s="17" t="b">
        <v>0</v>
      </c>
      <c r="AM64" s="635"/>
      <c r="AN64" s="7"/>
    </row>
    <row r="65" spans="1:40" s="170" customFormat="1" ht="12.95" customHeight="1">
      <c r="A65" s="578" t="s">
        <v>880</v>
      </c>
      <c r="C65" s="872"/>
      <c r="D65" s="887"/>
      <c r="E65" s="888"/>
      <c r="F65" s="888"/>
      <c r="G65" s="888"/>
      <c r="H65" s="888"/>
      <c r="I65" s="888"/>
      <c r="J65" s="888"/>
      <c r="K65" s="888"/>
      <c r="L65" s="889"/>
      <c r="M65" s="304"/>
      <c r="N65" s="224" t="s">
        <v>133</v>
      </c>
      <c r="O65" s="224"/>
      <c r="P65" s="224"/>
      <c r="Q65" s="224"/>
      <c r="R65" s="223"/>
      <c r="S65" s="879"/>
      <c r="T65" s="880"/>
      <c r="U65" s="880"/>
      <c r="V65" s="305"/>
      <c r="W65" s="433"/>
      <c r="X65" s="277"/>
      <c r="Y65" s="211" t="s">
        <v>128</v>
      </c>
      <c r="Z65" s="210"/>
      <c r="AA65" s="210" t="s">
        <v>129</v>
      </c>
      <c r="AB65" s="210"/>
      <c r="AC65" s="210" t="s">
        <v>130</v>
      </c>
      <c r="AD65" s="211"/>
      <c r="AE65" s="211" t="s">
        <v>131</v>
      </c>
      <c r="AF65" s="210"/>
      <c r="AG65" s="214" t="s">
        <v>132</v>
      </c>
      <c r="AH65" s="17" t="b">
        <v>0</v>
      </c>
      <c r="AI65" s="17"/>
      <c r="AJ65" s="17"/>
      <c r="AK65" s="17"/>
      <c r="AL65" s="17"/>
      <c r="AM65" s="635"/>
      <c r="AN65" s="7"/>
    </row>
    <row r="66" spans="1:40" s="170" customFormat="1" ht="12.95" customHeight="1">
      <c r="A66" s="579"/>
      <c r="C66" s="872"/>
      <c r="D66" s="887"/>
      <c r="E66" s="888"/>
      <c r="F66" s="888"/>
      <c r="G66" s="888"/>
      <c r="H66" s="888"/>
      <c r="I66" s="888"/>
      <c r="J66" s="888"/>
      <c r="K66" s="888"/>
      <c r="L66" s="889"/>
      <c r="M66" s="232"/>
      <c r="N66" s="233"/>
      <c r="O66" s="233"/>
      <c r="P66" s="233"/>
      <c r="Q66" s="224"/>
      <c r="R66" s="223"/>
      <c r="S66" s="881"/>
      <c r="T66" s="882"/>
      <c r="U66" s="882"/>
      <c r="V66" s="219" t="s">
        <v>121</v>
      </c>
      <c r="W66" s="435"/>
      <c r="X66" s="454"/>
      <c r="Y66" s="428"/>
      <c r="Z66" s="428"/>
      <c r="AA66" s="428"/>
      <c r="AB66" s="215"/>
      <c r="AC66" s="215"/>
      <c r="AD66" s="428"/>
      <c r="AE66" s="428"/>
      <c r="AF66" s="428"/>
      <c r="AG66" s="220"/>
      <c r="AH66" s="17" t="b">
        <v>0</v>
      </c>
      <c r="AI66" s="17" t="b">
        <v>0</v>
      </c>
      <c r="AJ66" s="17" t="b">
        <v>0</v>
      </c>
      <c r="AK66" s="17" t="b">
        <v>0</v>
      </c>
      <c r="AL66" s="17" t="b">
        <v>0</v>
      </c>
      <c r="AM66" s="635"/>
      <c r="AN66" s="7"/>
    </row>
    <row r="67" spans="1:40" s="170" customFormat="1" ht="12.95" customHeight="1">
      <c r="A67" s="578" t="s">
        <v>880</v>
      </c>
      <c r="C67" s="872"/>
      <c r="D67" s="887"/>
      <c r="E67" s="888"/>
      <c r="F67" s="888"/>
      <c r="G67" s="888"/>
      <c r="H67" s="888"/>
      <c r="I67" s="888"/>
      <c r="J67" s="888"/>
      <c r="K67" s="888"/>
      <c r="L67" s="889"/>
      <c r="M67" s="303" t="s">
        <v>45</v>
      </c>
      <c r="N67" s="211" t="s">
        <v>134</v>
      </c>
      <c r="O67" s="211"/>
      <c r="P67" s="211"/>
      <c r="Q67" s="210"/>
      <c r="R67" s="214"/>
      <c r="S67" s="879"/>
      <c r="T67" s="880"/>
      <c r="U67" s="880"/>
      <c r="V67" s="305"/>
      <c r="W67" s="433"/>
      <c r="X67" s="277"/>
      <c r="Y67" s="211" t="s">
        <v>128</v>
      </c>
      <c r="Z67" s="210"/>
      <c r="AA67" s="210" t="s">
        <v>129</v>
      </c>
      <c r="AB67" s="210"/>
      <c r="AC67" s="210" t="s">
        <v>130</v>
      </c>
      <c r="AD67" s="211"/>
      <c r="AE67" s="211" t="s">
        <v>131</v>
      </c>
      <c r="AF67" s="210"/>
      <c r="AG67" s="214" t="s">
        <v>132</v>
      </c>
      <c r="AH67" s="17" t="b">
        <v>0</v>
      </c>
      <c r="AI67" s="17"/>
      <c r="AJ67" s="17"/>
      <c r="AK67" s="17"/>
      <c r="AL67" s="17"/>
      <c r="AM67" s="635"/>
      <c r="AN67" s="7"/>
    </row>
    <row r="68" spans="1:40" s="170" customFormat="1" ht="12.95" customHeight="1">
      <c r="A68" s="579"/>
      <c r="C68" s="872"/>
      <c r="D68" s="890"/>
      <c r="E68" s="891"/>
      <c r="F68" s="891"/>
      <c r="G68" s="891"/>
      <c r="H68" s="891"/>
      <c r="I68" s="891"/>
      <c r="J68" s="891"/>
      <c r="K68" s="891"/>
      <c r="L68" s="892"/>
      <c r="M68" s="280"/>
      <c r="N68" s="216"/>
      <c r="O68" s="216"/>
      <c r="P68" s="216"/>
      <c r="Q68" s="215"/>
      <c r="R68" s="220"/>
      <c r="S68" s="881"/>
      <c r="T68" s="882"/>
      <c r="U68" s="882"/>
      <c r="V68" s="219" t="s">
        <v>121</v>
      </c>
      <c r="W68" s="435"/>
      <c r="X68" s="454"/>
      <c r="Y68" s="428"/>
      <c r="Z68" s="428"/>
      <c r="AA68" s="428"/>
      <c r="AB68" s="215"/>
      <c r="AC68" s="215"/>
      <c r="AD68" s="428"/>
      <c r="AE68" s="428"/>
      <c r="AF68" s="428"/>
      <c r="AG68" s="220"/>
      <c r="AH68" s="17" t="b">
        <v>0</v>
      </c>
      <c r="AI68" s="17" t="b">
        <v>0</v>
      </c>
      <c r="AJ68" s="17" t="b">
        <v>0</v>
      </c>
      <c r="AK68" s="17" t="b">
        <v>0</v>
      </c>
      <c r="AL68" s="17" t="b">
        <v>0</v>
      </c>
      <c r="AM68" s="635"/>
      <c r="AN68" s="7"/>
    </row>
    <row r="69" spans="1:40" s="170" customFormat="1" ht="12.95" customHeight="1">
      <c r="A69" s="579"/>
      <c r="C69" s="873"/>
      <c r="D69" s="280" t="s">
        <v>135</v>
      </c>
      <c r="E69" s="216"/>
      <c r="F69" s="216"/>
      <c r="G69" s="216"/>
      <c r="H69" s="216"/>
      <c r="I69" s="216"/>
      <c r="J69" s="216"/>
      <c r="K69" s="216"/>
      <c r="L69" s="216"/>
      <c r="M69" s="216"/>
      <c r="N69" s="216"/>
      <c r="O69" s="279"/>
      <c r="P69" s="224"/>
      <c r="Q69" s="224"/>
      <c r="R69" s="224"/>
      <c r="S69" s="224"/>
      <c r="T69" s="224"/>
      <c r="U69" s="224"/>
      <c r="V69" s="224"/>
      <c r="W69" s="224"/>
      <c r="X69" s="224"/>
      <c r="Y69" s="224"/>
      <c r="Z69" s="224"/>
      <c r="AA69" s="224"/>
      <c r="AB69" s="224"/>
      <c r="AC69" s="224"/>
      <c r="AD69" s="224"/>
      <c r="AE69" s="224"/>
      <c r="AF69" s="224"/>
      <c r="AG69" s="223"/>
      <c r="AM69" s="635"/>
      <c r="AN69" s="7"/>
    </row>
    <row r="70" spans="1:40" s="170" customFormat="1" ht="12.95" customHeight="1">
      <c r="A70" s="578" t="s">
        <v>880</v>
      </c>
      <c r="C70" s="277" t="s">
        <v>136</v>
      </c>
      <c r="D70" s="211"/>
      <c r="E70" s="865"/>
      <c r="F70" s="865"/>
      <c r="G70" s="865"/>
      <c r="H70" s="865"/>
      <c r="I70" s="865"/>
      <c r="J70" s="865"/>
      <c r="K70" s="865"/>
      <c r="L70" s="865"/>
      <c r="M70" s="865"/>
      <c r="N70" s="865"/>
      <c r="O70" s="865"/>
      <c r="P70" s="865"/>
      <c r="Q70" s="865"/>
      <c r="R70" s="865"/>
      <c r="S70" s="865"/>
      <c r="T70" s="865"/>
      <c r="U70" s="865"/>
      <c r="V70" s="865"/>
      <c r="W70" s="865"/>
      <c r="X70" s="865"/>
      <c r="Y70" s="865"/>
      <c r="Z70" s="865"/>
      <c r="AA70" s="865"/>
      <c r="AB70" s="865"/>
      <c r="AC70" s="865"/>
      <c r="AD70" s="865"/>
      <c r="AE70" s="865"/>
      <c r="AF70" s="865"/>
      <c r="AG70" s="866"/>
      <c r="AM70" s="635"/>
      <c r="AN70" s="7"/>
    </row>
    <row r="71" spans="1:40" s="170" customFormat="1" ht="12.95" hidden="1" customHeight="1">
      <c r="A71" s="578"/>
      <c r="C71" s="232"/>
      <c r="D71" s="233"/>
      <c r="E71" s="867"/>
      <c r="F71" s="867"/>
      <c r="G71" s="867"/>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8"/>
      <c r="AM71" s="635"/>
      <c r="AN71" s="7"/>
    </row>
    <row r="72" spans="1:40" s="170" customFormat="1" ht="12.95" hidden="1" customHeight="1">
      <c r="A72" s="578"/>
      <c r="C72" s="232"/>
      <c r="D72" s="233"/>
      <c r="E72" s="867"/>
      <c r="F72" s="867"/>
      <c r="G72" s="867"/>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8"/>
      <c r="AM72" s="635"/>
      <c r="AN72" s="7"/>
    </row>
    <row r="73" spans="1:40" s="170" customFormat="1" ht="12.95" customHeight="1" thickBot="1">
      <c r="A73" s="581"/>
      <c r="C73" s="280"/>
      <c r="D73" s="216"/>
      <c r="E73" s="869"/>
      <c r="F73" s="869"/>
      <c r="G73" s="869"/>
      <c r="H73" s="869"/>
      <c r="I73" s="869"/>
      <c r="J73" s="869"/>
      <c r="K73" s="869"/>
      <c r="L73" s="869"/>
      <c r="M73" s="869"/>
      <c r="N73" s="869"/>
      <c r="O73" s="869"/>
      <c r="P73" s="869"/>
      <c r="Q73" s="869"/>
      <c r="R73" s="869"/>
      <c r="S73" s="869"/>
      <c r="T73" s="869"/>
      <c r="U73" s="869"/>
      <c r="V73" s="869"/>
      <c r="W73" s="869"/>
      <c r="X73" s="869"/>
      <c r="Y73" s="869"/>
      <c r="Z73" s="869"/>
      <c r="AA73" s="869"/>
      <c r="AB73" s="869"/>
      <c r="AC73" s="869"/>
      <c r="AD73" s="869"/>
      <c r="AE73" s="869"/>
      <c r="AF73" s="869"/>
      <c r="AG73" s="870"/>
      <c r="AM73" s="635"/>
      <c r="AN73" s="7"/>
    </row>
    <row r="74" spans="1:40" ht="12.95" customHeight="1">
      <c r="A74" s="582"/>
      <c r="C74" s="306" t="s">
        <v>137</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6">
    <mergeCell ref="AB44:AF44"/>
    <mergeCell ref="AB47:AF47"/>
    <mergeCell ref="M38:W39"/>
    <mergeCell ref="X35:AG37"/>
    <mergeCell ref="R32:V32"/>
    <mergeCell ref="I35:L37"/>
    <mergeCell ref="AO1:BG4"/>
    <mergeCell ref="X40:AG40"/>
    <mergeCell ref="G27:L28"/>
    <mergeCell ref="S31:T31"/>
    <mergeCell ref="I29:L34"/>
    <mergeCell ref="G29:H37"/>
    <mergeCell ref="P27:V27"/>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C1:D1"/>
    <mergeCell ref="AF1:AG1"/>
    <mergeCell ref="AC11:AF11"/>
    <mergeCell ref="C10:L11"/>
    <mergeCell ref="L3:X4"/>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s>
  <phoneticPr fontId="4"/>
  <conditionalFormatting sqref="D57">
    <cfRule type="expression" dxfId="384" priority="154">
      <formula>$AH$57=FALSE</formula>
    </cfRule>
  </conditionalFormatting>
  <conditionalFormatting sqref="E53">
    <cfRule type="notContainsBlanks" dxfId="383" priority="62" stopIfTrue="1">
      <formula>LEN(TRIM(E53))&gt;0</formula>
    </cfRule>
    <cfRule type="expression" dxfId="382" priority="63" stopIfTrue="1">
      <formula>$AH$53=TRUE</formula>
    </cfRule>
  </conditionalFormatting>
  <conditionalFormatting sqref="E70:AG73">
    <cfRule type="notContainsBlanks" dxfId="381" priority="53" stopIfTrue="1">
      <formula>LEN(TRIM(E70))&gt;0</formula>
    </cfRule>
  </conditionalFormatting>
  <conditionalFormatting sqref="M25:M26">
    <cfRule type="expression" dxfId="380" priority="119" stopIfTrue="1">
      <formula>$AH$26=TRUE</formula>
    </cfRule>
    <cfRule type="expression" dxfId="379" priority="120" stopIfTrue="1">
      <formula>$AH$25=TRUE</formula>
    </cfRule>
  </conditionalFormatting>
  <conditionalFormatting sqref="M27:M28">
    <cfRule type="expression" dxfId="378" priority="110" stopIfTrue="1">
      <formula>$AH$27=TRUE</formula>
    </cfRule>
    <cfRule type="expression" dxfId="377" priority="109" stopIfTrue="1">
      <formula>$AH$28=TRUE</formula>
    </cfRule>
  </conditionalFormatting>
  <conditionalFormatting sqref="M29 M33:M34">
    <cfRule type="expression" dxfId="376" priority="363" stopIfTrue="1">
      <formula>$AH$29=TRUE</formula>
    </cfRule>
    <cfRule type="expression" dxfId="375" priority="362" stopIfTrue="1">
      <formula>$AH$34=TRUE</formula>
    </cfRule>
  </conditionalFormatting>
  <conditionalFormatting sqref="M35 M37">
    <cfRule type="expression" dxfId="374" priority="96" stopIfTrue="1">
      <formula>$AH$35=TRUE</formula>
    </cfRule>
    <cfRule type="expression" dxfId="373" priority="95" stopIfTrue="1">
      <formula>$AH$37=TRUE</formula>
    </cfRule>
  </conditionalFormatting>
  <conditionalFormatting sqref="M38 X38 S60">
    <cfRule type="notContainsBlanks" dxfId="372" priority="99" stopIfTrue="1">
      <formula>LEN(TRIM(M38))&gt;0</formula>
    </cfRule>
  </conditionalFormatting>
  <conditionalFormatting sqref="M43 P43">
    <cfRule type="expression" dxfId="371" priority="91" stopIfTrue="1">
      <formula>$AH$43=TRUE</formula>
    </cfRule>
    <cfRule type="expression" dxfId="370" priority="90" stopIfTrue="1">
      <formula>$AI$43=TRUE</formula>
    </cfRule>
  </conditionalFormatting>
  <conditionalFormatting sqref="M46 P46">
    <cfRule type="expression" dxfId="369" priority="85" stopIfTrue="1">
      <formula>$AH$46=TRUE</formula>
    </cfRule>
    <cfRule type="expression" dxfId="368" priority="84" stopIfTrue="1">
      <formula>$AI$46=TRUE</formula>
    </cfRule>
  </conditionalFormatting>
  <conditionalFormatting sqref="M49 P49">
    <cfRule type="expression" dxfId="367" priority="77" stopIfTrue="1">
      <formula>$AI$49=TRUE</formula>
    </cfRule>
    <cfRule type="expression" dxfId="366" priority="78" stopIfTrue="1">
      <formula>$AH$49=TRUE</formula>
    </cfRule>
  </conditionalFormatting>
  <conditionalFormatting sqref="M51 P51">
    <cfRule type="expression" dxfId="365" priority="73" stopIfTrue="1">
      <formula>$AH$51=TRUE</formula>
    </cfRule>
    <cfRule type="expression" dxfId="364" priority="72" stopIfTrue="1">
      <formula>$AI$51=TRUE</formula>
    </cfRule>
  </conditionalFormatting>
  <conditionalFormatting sqref="M53 P53">
    <cfRule type="expression" dxfId="363" priority="68" stopIfTrue="1">
      <formula>$AH$53=TRUE</formula>
    </cfRule>
    <cfRule type="expression" dxfId="362" priority="67" stopIfTrue="1">
      <formula>$AI$53=TRUE</formula>
    </cfRule>
  </conditionalFormatting>
  <conditionalFormatting sqref="M58">
    <cfRule type="expression" dxfId="361" priority="56" stopIfTrue="1">
      <formula>$AI$58=TRUE</formula>
    </cfRule>
    <cfRule type="expression" dxfId="360" priority="57" stopIfTrue="1">
      <formula>$AH$58=TRUE</formula>
    </cfRule>
    <cfRule type="expression" dxfId="359" priority="415" stopIfTrue="1">
      <formula>$AH$57=TRUE</formula>
    </cfRule>
  </conditionalFormatting>
  <conditionalFormatting sqref="M63 M65 M67">
    <cfRule type="expression" dxfId="358" priority="49" stopIfTrue="1">
      <formula>$AH$67=TRUE</formula>
    </cfRule>
    <cfRule type="expression" dxfId="357" priority="50" stopIfTrue="1">
      <formula>$AH$65=TRUE</formula>
    </cfRule>
    <cfRule type="expression" dxfId="356" priority="51" stopIfTrue="1">
      <formula>$AH$63=TRUE</formula>
    </cfRule>
  </conditionalFormatting>
  <conditionalFormatting sqref="O21 V21">
    <cfRule type="expression" dxfId="355" priority="128" stopIfTrue="1">
      <formula>$AH$21=TRUE</formula>
    </cfRule>
    <cfRule type="expression" dxfId="354" priority="127" stopIfTrue="1">
      <formula>$AI$21=TRUE</formula>
    </cfRule>
  </conditionalFormatting>
  <conditionalFormatting sqref="O23 R23">
    <cfRule type="expression" dxfId="353" priority="123" stopIfTrue="1">
      <formula>$AH$23=TRUE</formula>
    </cfRule>
    <cfRule type="expression" dxfId="352" priority="122" stopIfTrue="1">
      <formula>$AI$23=TRUE</formula>
    </cfRule>
  </conditionalFormatting>
  <conditionalFormatting sqref="O29:O30 O32">
    <cfRule type="expression" dxfId="351" priority="19">
      <formula>AND($AH$29=TRUE,COUNTIF($AH$30:$AJ$30,TRUE)=0)</formula>
    </cfRule>
  </conditionalFormatting>
  <conditionalFormatting sqref="P12">
    <cfRule type="containsBlanks" dxfId="350" priority="143" stopIfTrue="1">
      <formula>LEN(TRIM(P12))=0</formula>
    </cfRule>
  </conditionalFormatting>
  <conditionalFormatting sqref="P13 P24">
    <cfRule type="containsBlanks" dxfId="349" priority="536" stopIfTrue="1">
      <formula>LEN(TRIM(P13))=0</formula>
    </cfRule>
  </conditionalFormatting>
  <conditionalFormatting sqref="P17">
    <cfRule type="notContainsBlanks" dxfId="348" priority="12" stopIfTrue="1">
      <formula>LEN(TRIM(P17))&gt;0</formula>
    </cfRule>
  </conditionalFormatting>
  <conditionalFormatting sqref="P19 S19">
    <cfRule type="expression" dxfId="347" priority="131" stopIfTrue="1">
      <formula>$AH$19=TRUE</formula>
    </cfRule>
    <cfRule type="expression" dxfId="346" priority="130" stopIfTrue="1">
      <formula>$AI$19=TRUE</formula>
    </cfRule>
  </conditionalFormatting>
  <conditionalFormatting sqref="P20 W20">
    <cfRule type="containsBlanks" dxfId="345" priority="141" stopIfTrue="1">
      <formula>LEN(TRIM(P20))=0</formula>
    </cfRule>
  </conditionalFormatting>
  <conditionalFormatting sqref="P25 X25">
    <cfRule type="expression" dxfId="344" priority="118" stopIfTrue="1">
      <formula>$AH$25=TRUE</formula>
    </cfRule>
    <cfRule type="notContainsBlanks" dxfId="343" priority="24" stopIfTrue="1">
      <formula>LEN(TRIM(P25))&gt;0</formula>
    </cfRule>
  </conditionalFormatting>
  <conditionalFormatting sqref="P27 X27">
    <cfRule type="notContainsBlanks" dxfId="342" priority="107" stopIfTrue="1">
      <formula>LEN(TRIM(P27))&gt;0</formula>
    </cfRule>
    <cfRule type="expression" dxfId="341" priority="108" stopIfTrue="1">
      <formula>$AH$27=TRUE</formula>
    </cfRule>
  </conditionalFormatting>
  <conditionalFormatting sqref="P55 R56">
    <cfRule type="notContainsBlanks" dxfId="340" priority="61" stopIfTrue="1">
      <formula>LEN(TRIM(P55))&gt;0</formula>
    </cfRule>
    <cfRule type="expression" dxfId="339" priority="153" stopIfTrue="1">
      <formula>$M$55="☑"</formula>
    </cfRule>
  </conditionalFormatting>
  <conditionalFormatting sqref="P58">
    <cfRule type="expression" dxfId="338" priority="418">
      <formula>$AH$57=TRUE</formula>
    </cfRule>
    <cfRule type="expression" dxfId="337" priority="417">
      <formula>$AH$58=TRUE</formula>
    </cfRule>
    <cfRule type="expression" dxfId="336" priority="416">
      <formula>$AI$58=TRUE</formula>
    </cfRule>
  </conditionalFormatting>
  <conditionalFormatting sqref="R21 U21">
    <cfRule type="expression" dxfId="335" priority="126" stopIfTrue="1">
      <formula>$AH$21=TRUE</formula>
    </cfRule>
    <cfRule type="notContainsBlanks" dxfId="334" priority="125" stopIfTrue="1">
      <formula>LEN(TRIM(R21))&gt;0</formula>
    </cfRule>
  </conditionalFormatting>
  <conditionalFormatting sqref="R32">
    <cfRule type="expression" dxfId="333" priority="14">
      <formula>$AJ$30=TRUE</formula>
    </cfRule>
  </conditionalFormatting>
  <conditionalFormatting sqref="R59">
    <cfRule type="notContainsBlanks" dxfId="332" priority="54" stopIfTrue="1">
      <formula>LEN(TRIM(R59))&gt;0</formula>
    </cfRule>
    <cfRule type="expression" dxfId="331" priority="55" stopIfTrue="1">
      <formula>$AI$58=TRUE</formula>
    </cfRule>
  </conditionalFormatting>
  <conditionalFormatting sqref="S22">
    <cfRule type="containsBlanks" dxfId="330" priority="129" stopIfTrue="1">
      <formula>LEN(TRIM(S22))=0</formula>
    </cfRule>
  </conditionalFormatting>
  <conditionalFormatting sqref="S31 R32">
    <cfRule type="notContainsBlanks" dxfId="329" priority="13">
      <formula>LEN(TRIM(R31))&gt;0</formula>
    </cfRule>
  </conditionalFormatting>
  <conditionalFormatting sqref="S31">
    <cfRule type="expression" dxfId="328" priority="15">
      <formula>$AI$30=TRUE</formula>
    </cfRule>
  </conditionalFormatting>
  <conditionalFormatting sqref="S33 U33">
    <cfRule type="expression" dxfId="327" priority="366" stopIfTrue="1">
      <formula>$AH$29=TRUE</formula>
    </cfRule>
    <cfRule type="expression" dxfId="326" priority="365" stopIfTrue="1">
      <formula>$AH$33=TRUE</formula>
    </cfRule>
    <cfRule type="expression" dxfId="325" priority="364" stopIfTrue="1">
      <formula>$AI$33=TRUE</formula>
    </cfRule>
  </conditionalFormatting>
  <conditionalFormatting sqref="S63">
    <cfRule type="expression" dxfId="324" priority="48" stopIfTrue="1">
      <formula>$AH$63=TRUE</formula>
    </cfRule>
    <cfRule type="notContainsBlanks" dxfId="323" priority="45" stopIfTrue="1">
      <formula>LEN(TRIM(S63))&gt;0</formula>
    </cfRule>
  </conditionalFormatting>
  <conditionalFormatting sqref="S65">
    <cfRule type="expression" dxfId="322" priority="47" stopIfTrue="1">
      <formula>$AH$65=TRUE</formula>
    </cfRule>
    <cfRule type="notContainsBlanks" dxfId="321" priority="44" stopIfTrue="1">
      <formula>LEN(TRIM(S65))&gt;0</formula>
    </cfRule>
  </conditionalFormatting>
  <conditionalFormatting sqref="S67">
    <cfRule type="notContainsBlanks" dxfId="320" priority="43" stopIfTrue="1">
      <formula>LEN(TRIM(S67))&gt;0</formula>
    </cfRule>
    <cfRule type="expression" dxfId="319" priority="46" stopIfTrue="1">
      <formula>$AH$67=TRUE</formula>
    </cfRule>
  </conditionalFormatting>
  <conditionalFormatting sqref="V12">
    <cfRule type="containsBlanks" dxfId="318" priority="142" stopIfTrue="1">
      <formula>LEN(TRIM(V12))=0</formula>
    </cfRule>
  </conditionalFormatting>
  <conditionalFormatting sqref="V16">
    <cfRule type="notContainsBlanks" dxfId="317" priority="4" stopIfTrue="1">
      <formula>LEN(TRIM(V16))&gt;0</formula>
    </cfRule>
  </conditionalFormatting>
  <conditionalFormatting sqref="X19">
    <cfRule type="notContainsBlanks" dxfId="316" priority="116" stopIfTrue="1">
      <formula>LEN(TRIM(X19))&gt;0</formula>
    </cfRule>
    <cfRule type="expression" dxfId="315" priority="117" stopIfTrue="1">
      <formula>$AI$19=TRUE</formula>
    </cfRule>
  </conditionalFormatting>
  <conditionalFormatting sqref="X21">
    <cfRule type="notContainsBlanks" dxfId="314" priority="113" stopIfTrue="1">
      <formula>LEN(TRIM(X21))&gt;0</formula>
    </cfRule>
    <cfRule type="expression" dxfId="313" priority="114" stopIfTrue="1">
      <formula>$AH$23=TRUE</formula>
    </cfRule>
    <cfRule type="expression" dxfId="312" priority="115" stopIfTrue="1">
      <formula>$AH$21=TRUE</formula>
    </cfRule>
  </conditionalFormatting>
  <conditionalFormatting sqref="X30 AB30">
    <cfRule type="expression" dxfId="311" priority="16">
      <formula>COUNTIF($AH$31:$AI$31,TRUE)=0</formula>
    </cfRule>
  </conditionalFormatting>
  <conditionalFormatting sqref="X35">
    <cfRule type="notContainsBlanks" dxfId="310" priority="93" stopIfTrue="1">
      <formula>LEN(TRIM(X35))&gt;0</formula>
    </cfRule>
    <cfRule type="expression" dxfId="309" priority="94" stopIfTrue="1">
      <formula>$AH$35=TRUE</formula>
    </cfRule>
  </conditionalFormatting>
  <conditionalFormatting sqref="X42:X43">
    <cfRule type="expression" dxfId="308" priority="87" stopIfTrue="1">
      <formula>$AK$43=TRUE</formula>
    </cfRule>
    <cfRule type="expression" dxfId="307" priority="88" stopIfTrue="1">
      <formula>$AJ$43=TRUE</formula>
    </cfRule>
    <cfRule type="expression" dxfId="306" priority="89" stopIfTrue="1">
      <formula>$AH$43=TRUE</formula>
    </cfRule>
  </conditionalFormatting>
  <conditionalFormatting sqref="X45:X46">
    <cfRule type="expression" dxfId="305" priority="81" stopIfTrue="1">
      <formula>$AK$46=TRUE</formula>
    </cfRule>
    <cfRule type="expression" dxfId="304" priority="82" stopIfTrue="1">
      <formula>$AJ$46=TRUE</formula>
    </cfRule>
    <cfRule type="expression" dxfId="303" priority="83" stopIfTrue="1">
      <formula>$AH$46=TRUE</formula>
    </cfRule>
  </conditionalFormatting>
  <conditionalFormatting sqref="X48:X49">
    <cfRule type="expression" dxfId="302" priority="76" stopIfTrue="1">
      <formula>$AH$49=TRUE</formula>
    </cfRule>
    <cfRule type="expression" dxfId="301" priority="75" stopIfTrue="1">
      <formula>$AJ$49=TRUE</formula>
    </cfRule>
    <cfRule type="expression" dxfId="300" priority="74" stopIfTrue="1">
      <formula>$AK$49=TRUE</formula>
    </cfRule>
  </conditionalFormatting>
  <conditionalFormatting sqref="X50:X51">
    <cfRule type="expression" dxfId="299" priority="70" stopIfTrue="1">
      <formula>$AJ$51=TRUE</formula>
    </cfRule>
    <cfRule type="expression" dxfId="298" priority="71" stopIfTrue="1">
      <formula>$AH$51=TRUE</formula>
    </cfRule>
    <cfRule type="expression" dxfId="297" priority="69" stopIfTrue="1">
      <formula>$AK$51=TRUE</formula>
    </cfRule>
  </conditionalFormatting>
  <conditionalFormatting sqref="X52:X53">
    <cfRule type="expression" dxfId="296" priority="66" stopIfTrue="1">
      <formula>$AH$53=TRUE</formula>
    </cfRule>
    <cfRule type="expression" dxfId="295" priority="65" stopIfTrue="1">
      <formula>$AJ$53=TRUE</formula>
    </cfRule>
    <cfRule type="expression" dxfId="294" priority="64" stopIfTrue="1">
      <formula>$AK$53=TRUE</formula>
    </cfRule>
  </conditionalFormatting>
  <conditionalFormatting sqref="X63 Z63 AB63 AD63 AF63">
    <cfRule type="expression" dxfId="293" priority="40" stopIfTrue="1">
      <formula>$AI$64=TRUE</formula>
    </cfRule>
    <cfRule type="expression" dxfId="292" priority="38" stopIfTrue="1">
      <formula>$AK$64=TRUE</formula>
    </cfRule>
    <cfRule type="expression" dxfId="291" priority="37" stopIfTrue="1">
      <formula>$AL$64=TRUE</formula>
    </cfRule>
    <cfRule type="expression" dxfId="290" priority="42" stopIfTrue="1">
      <formula>$AH$63=TRUE</formula>
    </cfRule>
    <cfRule type="expression" dxfId="289" priority="41" stopIfTrue="1">
      <formula>$AH$64=TRUE</formula>
    </cfRule>
    <cfRule type="expression" dxfId="288" priority="39" stopIfTrue="1">
      <formula>$AJ$64=TRUE</formula>
    </cfRule>
  </conditionalFormatting>
  <conditionalFormatting sqref="X65 Z65 AB65 AD65 AF65">
    <cfRule type="expression" dxfId="287" priority="36" stopIfTrue="1">
      <formula>$AH$65=TRUE</formula>
    </cfRule>
    <cfRule type="expression" dxfId="286" priority="31" stopIfTrue="1">
      <formula>$AL$66=TRUE</formula>
    </cfRule>
    <cfRule type="expression" dxfId="285" priority="34" stopIfTrue="1">
      <formula>$AI$66=TRUE</formula>
    </cfRule>
    <cfRule type="expression" dxfId="284" priority="33" stopIfTrue="1">
      <formula>$AJ$66=TRUE</formula>
    </cfRule>
    <cfRule type="expression" dxfId="283" priority="32" stopIfTrue="1">
      <formula>$AK$66=TRUE</formula>
    </cfRule>
    <cfRule type="expression" dxfId="282" priority="35" stopIfTrue="1">
      <formula>$AH$66=TRUE</formula>
    </cfRule>
  </conditionalFormatting>
  <conditionalFormatting sqref="X67 Z67 AB67 AD67 AF67">
    <cfRule type="expression" dxfId="281" priority="30" stopIfTrue="1">
      <formula>$AH$67=TRUE</formula>
    </cfRule>
    <cfRule type="expression" dxfId="280" priority="29" stopIfTrue="1">
      <formula>$AH$68=TRUE</formula>
    </cfRule>
    <cfRule type="expression" dxfId="279" priority="28" stopIfTrue="1">
      <formula>$AI$68=TRUE</formula>
    </cfRule>
    <cfRule type="expression" dxfId="278" priority="27" stopIfTrue="1">
      <formula>$AJ$68=TRUE</formula>
    </cfRule>
    <cfRule type="expression" dxfId="277" priority="26" stopIfTrue="1">
      <formula>$AK$68=TRUE</formula>
    </cfRule>
    <cfRule type="expression" dxfId="276" priority="25" stopIfTrue="1">
      <formula>$AL$68=TRUE</formula>
    </cfRule>
  </conditionalFormatting>
  <conditionalFormatting sqref="Z15">
    <cfRule type="expression" dxfId="275" priority="6" stopIfTrue="1">
      <formula>$AL$14=TRUE</formula>
    </cfRule>
    <cfRule type="notContainsBlanks" dxfId="274" priority="5" stopIfTrue="1">
      <formula>LEN(TRIM(Z15))&gt;0</formula>
    </cfRule>
  </conditionalFormatting>
  <conditionalFormatting sqref="AA14 R14:R15 V14:V15">
    <cfRule type="expression" dxfId="273" priority="7" stopIfTrue="1">
      <formula>$AL$14=TRUE</formula>
    </cfRule>
    <cfRule type="expression" dxfId="272" priority="11" stopIfTrue="1">
      <formula>$AH$14=TRUE</formula>
    </cfRule>
    <cfRule type="expression" dxfId="271" priority="10" stopIfTrue="1">
      <formula>$AI$14=TRUE</formula>
    </cfRule>
    <cfRule type="expression" dxfId="270" priority="9" stopIfTrue="1">
      <formula>$AJ$14=TRUE</formula>
    </cfRule>
    <cfRule type="expression" dxfId="269" priority="8" stopIfTrue="1">
      <formula>$AK$14=TRUE</formula>
    </cfRule>
  </conditionalFormatting>
  <conditionalFormatting sqref="AB33 X33:X34">
    <cfRule type="expression" dxfId="268" priority="124">
      <formula>COUNTIF($AH$32:$AJ$32,TRUE)=0</formula>
    </cfRule>
  </conditionalFormatting>
  <conditionalFormatting sqref="AB44">
    <cfRule type="expression" dxfId="267" priority="152" stopIfTrue="1">
      <formula>$AK$43=TRUE</formula>
    </cfRule>
    <cfRule type="notContainsBlanks" dxfId="266" priority="86" stopIfTrue="1">
      <formula>LEN(TRIM(AB44))&gt;0</formula>
    </cfRule>
  </conditionalFormatting>
  <conditionalFormatting sqref="AB47">
    <cfRule type="expression" dxfId="265" priority="80" stopIfTrue="1">
      <formula>$AK$46=TRUE</formula>
    </cfRule>
    <cfRule type="notContainsBlanks" dxfId="264" priority="79" stopIfTrue="1">
      <formula>LEN(TRIM(AB47))&gt;0</formula>
    </cfRule>
  </conditionalFormatting>
  <dataValidations xWindow="365" yWindow="364"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1" r:id="rId62" name="Check Box 71">
              <controlPr defaultSize="0" autoFill="0" autoLine="0" autoPict="0">
                <anchor moveWithCells="1">
                  <from>
                    <xdr:col>14</xdr:col>
                    <xdr:colOff>19050</xdr:colOff>
                    <xdr:row>30</xdr:row>
                    <xdr:rowOff>142875</xdr:rowOff>
                  </from>
                  <to>
                    <xdr:col>15</xdr:col>
                    <xdr:colOff>9525</xdr:colOff>
                    <xdr:row>32</xdr:row>
                    <xdr:rowOff>38100</xdr:rowOff>
                  </to>
                </anchor>
              </controlPr>
            </control>
          </mc:Choice>
        </mc:AlternateContent>
        <mc:AlternateContent xmlns:mc="http://schemas.openxmlformats.org/markup-compatibility/2006">
          <mc:Choice Requires="x14">
            <control shapeId="35913" r:id="rId63"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4"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5"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6"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7"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8"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9"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70"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1"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2"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3" name="Check Box 90">
              <controlPr defaultSize="0" autoFill="0" autoLine="0" autoPict="0">
                <anchor moveWithCells="1">
                  <from>
                    <xdr:col>3</xdr:col>
                    <xdr:colOff>19050</xdr:colOff>
                    <xdr:row>55</xdr:row>
                    <xdr:rowOff>133350</xdr:rowOff>
                  </from>
                  <to>
                    <xdr:col>4</xdr:col>
                    <xdr:colOff>9525</xdr:colOff>
                    <xdr:row>57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C1:AG74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4"/>
  <sheetViews>
    <sheetView topLeftCell="C1" workbookViewId="0">
      <selection activeCell="P12" sqref="P12:Q12"/>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62" ht="12.95" customHeight="1" thickBot="1">
      <c r="C1" s="1003" t="s">
        <v>878</v>
      </c>
      <c r="D1" s="1003"/>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1004" t="s">
        <v>6</v>
      </c>
      <c r="AG1" s="1004"/>
      <c r="AJ1" s="12"/>
      <c r="AM1" s="12"/>
      <c r="AN1" s="12"/>
      <c r="AO1" s="955" t="str">
        <f>IF(AND(入力フォーム!$A$38=FALSE,入力フォーム!$A$45=FALSE),リスト等!AD3,リスト等!AD4)</f>
        <v>対象外　添付不要</v>
      </c>
      <c r="AP1" s="955"/>
      <c r="AQ1" s="955"/>
      <c r="AR1" s="955"/>
      <c r="AS1" s="955"/>
      <c r="AT1" s="955"/>
      <c r="AU1" s="955"/>
      <c r="AV1" s="955"/>
      <c r="AW1" s="955"/>
      <c r="AX1" s="955"/>
      <c r="AY1" s="955"/>
      <c r="AZ1" s="955"/>
      <c r="BA1" s="955"/>
      <c r="BB1" s="955"/>
      <c r="BC1" s="955"/>
      <c r="BD1" s="955"/>
      <c r="BE1" s="955"/>
      <c r="BF1" s="955"/>
      <c r="BG1" s="955"/>
    </row>
    <row r="2" spans="1:62" ht="12.95" customHeight="1" thickBot="1">
      <c r="C2" s="188"/>
      <c r="D2" s="13"/>
      <c r="E2" s="13"/>
      <c r="F2" s="13"/>
      <c r="G2" s="13"/>
      <c r="H2" s="13"/>
      <c r="I2" s="13"/>
      <c r="J2" s="13"/>
      <c r="K2" s="13"/>
      <c r="L2" s="13"/>
      <c r="M2" s="13"/>
      <c r="N2" s="13"/>
      <c r="O2" s="13"/>
      <c r="P2" s="188"/>
      <c r="Q2" s="188"/>
      <c r="T2" s="325"/>
      <c r="U2" s="964" t="s">
        <v>139</v>
      </c>
      <c r="V2" s="965"/>
      <c r="W2" s="965"/>
      <c r="X2" s="965"/>
      <c r="Y2" s="965"/>
      <c r="Z2" s="965"/>
      <c r="AA2" s="965"/>
      <c r="AB2" s="965"/>
      <c r="AC2" s="965"/>
      <c r="AD2" s="965"/>
      <c r="AE2" s="965"/>
      <c r="AF2" s="965"/>
      <c r="AG2" s="966"/>
      <c r="AO2" s="955"/>
      <c r="AP2" s="955"/>
      <c r="AQ2" s="955"/>
      <c r="AR2" s="955"/>
      <c r="AS2" s="955"/>
      <c r="AT2" s="955"/>
      <c r="AU2" s="955"/>
      <c r="AV2" s="955"/>
      <c r="AW2" s="955"/>
      <c r="AX2" s="955"/>
      <c r="AY2" s="955"/>
      <c r="AZ2" s="955"/>
      <c r="BA2" s="955"/>
      <c r="BB2" s="955"/>
      <c r="BC2" s="955"/>
      <c r="BD2" s="955"/>
      <c r="BE2" s="955"/>
      <c r="BF2" s="955"/>
      <c r="BG2" s="955"/>
    </row>
    <row r="3" spans="1:62" ht="12" customHeight="1">
      <c r="A3" s="828" t="s">
        <v>879</v>
      </c>
      <c r="C3" s="188"/>
      <c r="D3" s="13"/>
      <c r="E3" s="13"/>
      <c r="F3" s="13"/>
      <c r="G3" s="13"/>
      <c r="H3" s="13"/>
      <c r="I3" s="13"/>
      <c r="J3" s="13"/>
      <c r="K3" s="1012" t="s">
        <v>874</v>
      </c>
      <c r="L3" s="1012"/>
      <c r="M3" s="1012"/>
      <c r="N3" s="1012"/>
      <c r="O3" s="1012"/>
      <c r="P3" s="1012"/>
      <c r="Q3" s="1012"/>
      <c r="R3" s="1012"/>
      <c r="S3" s="1012"/>
      <c r="T3" s="1012"/>
      <c r="U3" s="1012"/>
      <c r="V3" s="1012"/>
      <c r="W3" s="1012"/>
      <c r="X3" s="1012"/>
      <c r="Y3" s="556"/>
      <c r="Z3" s="556"/>
      <c r="AA3" s="556"/>
      <c r="AB3" s="556"/>
      <c r="AC3" s="556"/>
      <c r="AD3" s="556"/>
      <c r="AE3" s="556"/>
      <c r="AF3" s="556"/>
      <c r="AG3" s="1107" t="str">
        <f>入力フォーム!$G$1</f>
        <v>大阪市電子申請専用様式 Ver.1.3(R70827)</v>
      </c>
      <c r="AO3" s="955"/>
      <c r="AP3" s="955"/>
      <c r="AQ3" s="955"/>
      <c r="AR3" s="955"/>
      <c r="AS3" s="955"/>
      <c r="AT3" s="955"/>
      <c r="AU3" s="955"/>
      <c r="AV3" s="955"/>
      <c r="AW3" s="955"/>
      <c r="AX3" s="955"/>
      <c r="AY3" s="955"/>
      <c r="AZ3" s="955"/>
      <c r="BA3" s="955"/>
      <c r="BB3" s="955"/>
      <c r="BC3" s="955"/>
      <c r="BD3" s="955"/>
      <c r="BE3" s="955"/>
      <c r="BF3" s="955"/>
      <c r="BG3" s="955"/>
    </row>
    <row r="4" spans="1:62" ht="12" customHeight="1" thickBot="1">
      <c r="A4" s="829"/>
      <c r="C4" s="566"/>
      <c r="D4" s="566"/>
      <c r="E4" s="566"/>
      <c r="F4" s="566"/>
      <c r="G4" s="566"/>
      <c r="H4" s="566"/>
      <c r="I4" s="566"/>
      <c r="J4" s="566"/>
      <c r="K4" s="1012"/>
      <c r="L4" s="1012"/>
      <c r="M4" s="1012"/>
      <c r="N4" s="1012"/>
      <c r="O4" s="1012"/>
      <c r="P4" s="1012"/>
      <c r="Q4" s="1012"/>
      <c r="R4" s="1012"/>
      <c r="S4" s="1012"/>
      <c r="T4" s="1012"/>
      <c r="U4" s="1012"/>
      <c r="V4" s="1012"/>
      <c r="W4" s="1012"/>
      <c r="X4" s="1012"/>
      <c r="Y4" s="571"/>
      <c r="Z4" s="566"/>
      <c r="AA4" s="566"/>
      <c r="AB4" s="566"/>
      <c r="AC4" s="566"/>
      <c r="AD4" s="566"/>
      <c r="AE4" s="566"/>
      <c r="AF4" s="566"/>
      <c r="AG4" s="658"/>
      <c r="AH4" s="16" t="b">
        <f>OR(入力フォーム!$E$37=リスト等!$S$3,入力フォーム!$E$37=リスト等!$S$5)</f>
        <v>0</v>
      </c>
      <c r="AI4" s="16" t="b">
        <f>OR(入力フォーム!$E$37=リスト等!$S$4,入力フォーム!$E$37=リスト等!$S$5)</f>
        <v>0</v>
      </c>
      <c r="AJ4" s="16" t="b">
        <f>入力フォーム!$A$45=TRUE</f>
        <v>0</v>
      </c>
      <c r="AO4" s="955"/>
      <c r="AP4" s="955"/>
      <c r="AQ4" s="955"/>
      <c r="AR4" s="955"/>
      <c r="AS4" s="955"/>
      <c r="AT4" s="955"/>
      <c r="AU4" s="955"/>
      <c r="AV4" s="955"/>
      <c r="AW4" s="955"/>
      <c r="AX4" s="955"/>
      <c r="AY4" s="955"/>
      <c r="AZ4" s="955"/>
      <c r="BA4" s="955"/>
      <c r="BB4" s="955"/>
      <c r="BC4" s="955"/>
      <c r="BD4" s="955"/>
      <c r="BE4" s="955"/>
      <c r="BF4" s="955"/>
      <c r="BG4" s="955"/>
      <c r="BH4" s="198"/>
      <c r="BI4" s="198"/>
      <c r="BJ4" s="197"/>
    </row>
    <row r="5" spans="1:62" s="205" customFormat="1" ht="12.95" hidden="1" customHeight="1">
      <c r="A5" s="573"/>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550"/>
      <c r="AI5" s="550"/>
      <c r="AJ5" s="550"/>
      <c r="AP5" s="206"/>
      <c r="AQ5" s="198"/>
      <c r="AR5" s="204"/>
      <c r="AS5" s="199"/>
      <c r="AT5" s="199"/>
      <c r="AU5" s="199"/>
      <c r="AV5" s="199"/>
      <c r="AW5" s="204"/>
      <c r="AX5" s="199"/>
      <c r="AY5" s="199"/>
      <c r="AZ5" s="199"/>
      <c r="BA5" s="199"/>
      <c r="BB5" s="204"/>
      <c r="BC5" s="199"/>
      <c r="BD5" s="198"/>
      <c r="BE5" s="198"/>
      <c r="BF5" s="200"/>
      <c r="BG5" s="198"/>
      <c r="BH5" s="198"/>
      <c r="BI5" s="198"/>
      <c r="BJ5" s="197"/>
    </row>
    <row r="6" spans="1:62" s="205" customFormat="1" ht="12.95" hidden="1" customHeight="1">
      <c r="A6" s="573"/>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550"/>
      <c r="AI6" s="550"/>
      <c r="AJ6" s="550"/>
      <c r="AP6" s="206"/>
      <c r="AQ6" s="198"/>
      <c r="AR6" s="204"/>
      <c r="AS6" s="199"/>
      <c r="AT6" s="199"/>
      <c r="AU6" s="199"/>
      <c r="AV6" s="199"/>
      <c r="AW6" s="204"/>
      <c r="AX6" s="199"/>
      <c r="AY6" s="199"/>
      <c r="AZ6" s="199"/>
      <c r="BA6" s="199"/>
      <c r="BB6" s="204"/>
      <c r="BC6" s="199"/>
      <c r="BD6" s="198"/>
      <c r="BE6" s="198"/>
      <c r="BF6" s="200"/>
      <c r="BG6" s="198"/>
      <c r="BH6" s="198"/>
      <c r="BI6" s="198"/>
      <c r="BJ6" s="197"/>
    </row>
    <row r="7" spans="1:62" s="205" customFormat="1" ht="12.95" hidden="1" customHeight="1">
      <c r="A7" s="573"/>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550"/>
      <c r="AI7" s="550"/>
      <c r="AJ7" s="550"/>
      <c r="AP7" s="206"/>
      <c r="AQ7" s="198"/>
      <c r="AR7" s="204"/>
      <c r="AS7" s="199"/>
      <c r="AT7" s="199"/>
      <c r="AU7" s="199"/>
      <c r="AV7" s="199"/>
      <c r="AW7" s="204"/>
      <c r="AX7" s="199"/>
      <c r="AY7" s="199"/>
      <c r="AZ7" s="199"/>
      <c r="BA7" s="199"/>
      <c r="BB7" s="204"/>
      <c r="BC7" s="199"/>
      <c r="BD7" s="198"/>
      <c r="BE7" s="198"/>
      <c r="BF7" s="200"/>
      <c r="BG7" s="198"/>
      <c r="BH7" s="198"/>
      <c r="BI7" s="198"/>
      <c r="BJ7" s="197"/>
    </row>
    <row r="8" spans="1:62" s="205" customFormat="1" ht="12.95" hidden="1" customHeight="1">
      <c r="A8" s="573"/>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550"/>
      <c r="AI8" s="550"/>
      <c r="AJ8" s="550"/>
      <c r="AP8" s="206"/>
      <c r="AQ8" s="198"/>
      <c r="AR8" s="204"/>
      <c r="AS8" s="199"/>
      <c r="AT8" s="199"/>
      <c r="AU8" s="199"/>
      <c r="AV8" s="199"/>
      <c r="AW8" s="204"/>
      <c r="AX8" s="199"/>
      <c r="AY8" s="199"/>
      <c r="AZ8" s="199"/>
      <c r="BA8" s="199"/>
      <c r="BB8" s="204"/>
      <c r="BC8" s="199"/>
      <c r="BD8" s="198"/>
      <c r="BE8" s="198"/>
      <c r="BF8" s="200"/>
      <c r="BG8" s="198"/>
      <c r="BH8" s="198"/>
      <c r="BI8" s="198"/>
      <c r="BJ8" s="197"/>
    </row>
    <row r="9" spans="1:62" s="205" customFormat="1" ht="12.95" hidden="1" customHeight="1">
      <c r="A9" s="573"/>
      <c r="C9" s="455"/>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550"/>
      <c r="AI9" s="550"/>
      <c r="AJ9" s="550"/>
      <c r="AP9" s="206"/>
      <c r="AQ9" s="198"/>
      <c r="AR9" s="204"/>
      <c r="AS9" s="199"/>
      <c r="AT9" s="199"/>
      <c r="AU9" s="199"/>
      <c r="AV9" s="199"/>
      <c r="AW9" s="204"/>
      <c r="AX9" s="199"/>
      <c r="AY9" s="199"/>
      <c r="AZ9" s="199"/>
      <c r="BA9" s="199"/>
      <c r="BB9" s="204"/>
      <c r="BC9" s="199"/>
      <c r="BD9" s="198"/>
      <c r="BE9" s="198"/>
      <c r="BF9" s="200"/>
      <c r="BG9" s="198"/>
      <c r="BH9" s="198"/>
      <c r="BI9" s="198"/>
      <c r="BJ9" s="197"/>
    </row>
    <row r="10" spans="1:62" s="189" customFormat="1" ht="12.95" customHeight="1">
      <c r="A10" s="583" t="s">
        <v>880</v>
      </c>
      <c r="B10" s="557"/>
      <c r="C10" s="1006" t="s">
        <v>140</v>
      </c>
      <c r="D10" s="1007"/>
      <c r="E10" s="1007"/>
      <c r="F10" s="1007"/>
      <c r="G10" s="1007"/>
      <c r="H10" s="1007"/>
      <c r="I10" s="1007"/>
      <c r="J10" s="1007"/>
      <c r="K10" s="1007"/>
      <c r="L10" s="1008"/>
      <c r="M10" s="307"/>
      <c r="N10" s="308" t="s">
        <v>141</v>
      </c>
      <c r="O10" s="309"/>
      <c r="P10" s="308"/>
      <c r="Q10" s="308"/>
      <c r="R10" s="308"/>
      <c r="S10" s="307"/>
      <c r="T10" s="310" t="s">
        <v>142</v>
      </c>
      <c r="U10" s="311"/>
      <c r="V10" s="311"/>
      <c r="W10" s="311"/>
      <c r="X10" s="308"/>
      <c r="Y10" s="308"/>
      <c r="Z10" s="308"/>
      <c r="AA10" s="308"/>
      <c r="AB10" s="308"/>
      <c r="AC10" s="308"/>
      <c r="AD10" s="308"/>
      <c r="AE10" s="308"/>
      <c r="AF10" s="308"/>
      <c r="AG10" s="312"/>
      <c r="AH10" s="16" t="b">
        <v>0</v>
      </c>
      <c r="AI10" s="16" t="b">
        <v>0</v>
      </c>
      <c r="AJ10" s="16"/>
      <c r="AK10" s="16"/>
      <c r="AL10" s="16"/>
      <c r="AM10" s="16"/>
      <c r="AO10" s="197"/>
      <c r="AP10" s="197"/>
      <c r="AQ10" s="197"/>
      <c r="AR10" s="197"/>
      <c r="AS10" s="197"/>
      <c r="AT10" s="197"/>
      <c r="AU10" s="197"/>
      <c r="AV10" s="197"/>
      <c r="AW10" s="197"/>
      <c r="AX10" s="197"/>
      <c r="AY10" s="197"/>
      <c r="AZ10" s="197"/>
      <c r="BA10" s="197"/>
      <c r="BB10" s="197"/>
      <c r="BC10" s="197"/>
      <c r="BD10" s="197"/>
      <c r="BE10" s="197"/>
      <c r="BF10" s="197"/>
    </row>
    <row r="11" spans="1:62" s="189" customFormat="1" ht="12.95" customHeight="1">
      <c r="A11" s="577"/>
      <c r="B11" s="557"/>
      <c r="C11" s="1009"/>
      <c r="D11" s="1010"/>
      <c r="E11" s="1010"/>
      <c r="F11" s="1010"/>
      <c r="G11" s="1010"/>
      <c r="H11" s="1010"/>
      <c r="I11" s="1010"/>
      <c r="J11" s="1010"/>
      <c r="K11" s="1010"/>
      <c r="L11" s="1011"/>
      <c r="M11" s="313"/>
      <c r="N11" s="314" t="s">
        <v>143</v>
      </c>
      <c r="O11" s="315"/>
      <c r="P11" s="314"/>
      <c r="Q11" s="314"/>
      <c r="R11" s="314"/>
      <c r="S11" s="316"/>
      <c r="T11" s="317"/>
      <c r="U11" s="317"/>
      <c r="V11" s="318"/>
      <c r="W11" s="316" t="s">
        <v>144</v>
      </c>
      <c r="X11" s="314"/>
      <c r="Y11" s="314"/>
      <c r="Z11" s="319"/>
      <c r="AA11" s="1005"/>
      <c r="AB11" s="1005"/>
      <c r="AC11" s="1005"/>
      <c r="AD11" s="1005"/>
      <c r="AE11" s="1005"/>
      <c r="AF11" s="1005"/>
      <c r="AG11" s="320"/>
      <c r="AH11" s="16" t="b">
        <v>0</v>
      </c>
      <c r="AI11" s="16" t="b">
        <v>0</v>
      </c>
      <c r="AJ11" s="16"/>
      <c r="AK11" s="16"/>
      <c r="AL11" s="16"/>
      <c r="AM11" s="16"/>
    </row>
    <row r="12" spans="1:62" s="170" customFormat="1" ht="12.95" customHeight="1">
      <c r="A12" s="578" t="s">
        <v>880</v>
      </c>
      <c r="C12" s="1006" t="s">
        <v>79</v>
      </c>
      <c r="D12" s="1007"/>
      <c r="E12" s="1007"/>
      <c r="F12" s="1008"/>
      <c r="G12" s="979" t="s">
        <v>63</v>
      </c>
      <c r="H12" s="980"/>
      <c r="I12" s="980"/>
      <c r="J12" s="980"/>
      <c r="K12" s="980"/>
      <c r="L12" s="981"/>
      <c r="M12" s="321" t="s">
        <v>64</v>
      </c>
      <c r="N12" s="249"/>
      <c r="O12" s="308"/>
      <c r="P12" s="1016"/>
      <c r="Q12" s="1016"/>
      <c r="R12" s="311" t="s">
        <v>65</v>
      </c>
      <c r="S12" s="311" t="s">
        <v>236</v>
      </c>
      <c r="T12" s="308" t="s">
        <v>66</v>
      </c>
      <c r="U12" s="311"/>
      <c r="V12" s="1017"/>
      <c r="W12" s="1017"/>
      <c r="X12" s="308" t="s">
        <v>67</v>
      </c>
      <c r="Y12" s="308"/>
      <c r="Z12" s="308"/>
      <c r="AA12" s="308"/>
      <c r="AB12" s="308"/>
      <c r="AC12" s="308"/>
      <c r="AD12" s="308"/>
      <c r="AE12" s="308"/>
      <c r="AF12" s="308"/>
      <c r="AG12" s="312"/>
      <c r="AH12" s="17"/>
      <c r="AI12" s="17"/>
      <c r="AJ12" s="17"/>
      <c r="AK12" s="17"/>
      <c r="AL12" s="17"/>
      <c r="AM12" s="17"/>
    </row>
    <row r="13" spans="1:62" s="170" customFormat="1" ht="12.95" customHeight="1">
      <c r="A13" s="579"/>
      <c r="C13" s="1013"/>
      <c r="D13" s="1014"/>
      <c r="E13" s="1014"/>
      <c r="F13" s="1015"/>
      <c r="G13" s="985"/>
      <c r="H13" s="986"/>
      <c r="I13" s="986"/>
      <c r="J13" s="986"/>
      <c r="K13" s="986"/>
      <c r="L13" s="987"/>
      <c r="M13" s="322" t="s">
        <v>62</v>
      </c>
      <c r="N13" s="249"/>
      <c r="O13" s="319" t="s">
        <v>27</v>
      </c>
      <c r="P13" s="1018"/>
      <c r="Q13" s="1018"/>
      <c r="R13" s="1018"/>
      <c r="S13" s="1018"/>
      <c r="T13" s="1018"/>
      <c r="U13" s="1018"/>
      <c r="V13" s="1018"/>
      <c r="W13" s="1018"/>
      <c r="X13" s="1018"/>
      <c r="Y13" s="1018"/>
      <c r="Z13" s="1018"/>
      <c r="AA13" s="1018"/>
      <c r="AB13" s="1018"/>
      <c r="AC13" s="1018"/>
      <c r="AD13" s="1018"/>
      <c r="AE13" s="1018"/>
      <c r="AF13" s="1018"/>
      <c r="AG13" s="320" t="s">
        <v>21</v>
      </c>
      <c r="AH13" s="17"/>
      <c r="AI13" s="17"/>
      <c r="AJ13" s="17"/>
      <c r="AK13" s="17"/>
      <c r="AL13" s="17"/>
      <c r="AM13" s="17"/>
    </row>
    <row r="14" spans="1:62" s="170" customFormat="1" ht="12.95" customHeight="1">
      <c r="A14" s="578" t="s">
        <v>880</v>
      </c>
      <c r="C14" s="1013"/>
      <c r="D14" s="1014"/>
      <c r="E14" s="1014"/>
      <c r="F14" s="1015"/>
      <c r="G14" s="979" t="s">
        <v>68</v>
      </c>
      <c r="H14" s="980"/>
      <c r="I14" s="980"/>
      <c r="J14" s="980"/>
      <c r="K14" s="980"/>
      <c r="L14" s="981"/>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17"/>
    </row>
    <row r="15" spans="1:62" s="170" customFormat="1" ht="12.95" customHeight="1">
      <c r="A15" s="579"/>
      <c r="C15" s="1013"/>
      <c r="D15" s="1014"/>
      <c r="E15" s="1014"/>
      <c r="F15" s="1015"/>
      <c r="G15" s="982"/>
      <c r="H15" s="983"/>
      <c r="I15" s="983"/>
      <c r="J15" s="983"/>
      <c r="K15" s="983"/>
      <c r="L15" s="984"/>
      <c r="M15" s="327"/>
      <c r="N15" s="327"/>
      <c r="O15" s="327"/>
      <c r="P15" s="327"/>
      <c r="Q15" s="327"/>
      <c r="R15" s="329"/>
      <c r="S15" s="327" t="s">
        <v>73</v>
      </c>
      <c r="T15" s="326"/>
      <c r="U15" s="325"/>
      <c r="V15" s="330"/>
      <c r="W15" s="325" t="s">
        <v>74</v>
      </c>
      <c r="X15" s="249"/>
      <c r="Y15" s="325"/>
      <c r="Z15" s="948"/>
      <c r="AA15" s="948"/>
      <c r="AB15" s="948"/>
      <c r="AC15" s="948"/>
      <c r="AD15" s="948"/>
      <c r="AE15" s="948"/>
      <c r="AF15" s="948"/>
      <c r="AG15" s="328" t="s">
        <v>21</v>
      </c>
      <c r="AH15" s="17"/>
      <c r="AI15" s="17"/>
      <c r="AJ15" s="17"/>
      <c r="AK15" s="17"/>
      <c r="AL15" s="17"/>
      <c r="AM15" s="17"/>
    </row>
    <row r="16" spans="1:62" s="170" customFormat="1" ht="12.95" customHeight="1">
      <c r="A16" s="579"/>
      <c r="C16" s="1013"/>
      <c r="D16" s="1014"/>
      <c r="E16" s="1014"/>
      <c r="F16" s="1015"/>
      <c r="G16" s="982"/>
      <c r="H16" s="983"/>
      <c r="I16" s="983"/>
      <c r="J16" s="983"/>
      <c r="K16" s="983"/>
      <c r="L16" s="984"/>
      <c r="M16" s="327" t="s">
        <v>75</v>
      </c>
      <c r="N16" s="327"/>
      <c r="O16" s="327"/>
      <c r="P16" s="327"/>
      <c r="Q16" s="327"/>
      <c r="R16" s="249"/>
      <c r="S16" s="327"/>
      <c r="T16" s="327"/>
      <c r="U16" s="327" t="s">
        <v>76</v>
      </c>
      <c r="V16" s="949"/>
      <c r="W16" s="949"/>
      <c r="X16" s="327" t="s">
        <v>77</v>
      </c>
      <c r="Y16" s="327"/>
      <c r="Z16" s="327"/>
      <c r="AA16" s="327"/>
      <c r="AB16" s="327"/>
      <c r="AC16" s="327"/>
      <c r="AD16" s="327"/>
      <c r="AE16" s="327"/>
      <c r="AF16" s="327"/>
      <c r="AG16" s="328"/>
      <c r="AH16" s="17"/>
      <c r="AI16" s="17"/>
      <c r="AJ16" s="17"/>
      <c r="AK16" s="17"/>
      <c r="AL16" s="17"/>
      <c r="AM16" s="17"/>
    </row>
    <row r="17" spans="1:40" s="170" customFormat="1" ht="12.95" customHeight="1">
      <c r="A17" s="579"/>
      <c r="C17" s="1009"/>
      <c r="D17" s="1010"/>
      <c r="E17" s="1010"/>
      <c r="F17" s="1011"/>
      <c r="G17" s="985"/>
      <c r="H17" s="986"/>
      <c r="I17" s="986"/>
      <c r="J17" s="986"/>
      <c r="K17" s="986"/>
      <c r="L17" s="987"/>
      <c r="M17" s="327" t="s">
        <v>78</v>
      </c>
      <c r="N17" s="327"/>
      <c r="O17" s="327" t="s">
        <v>27</v>
      </c>
      <c r="P17" s="950"/>
      <c r="Q17" s="950"/>
      <c r="R17" s="950"/>
      <c r="S17" s="950"/>
      <c r="T17" s="950"/>
      <c r="U17" s="950"/>
      <c r="V17" s="950"/>
      <c r="W17" s="950"/>
      <c r="X17" s="950"/>
      <c r="Y17" s="950"/>
      <c r="Z17" s="950"/>
      <c r="AA17" s="950"/>
      <c r="AB17" s="950"/>
      <c r="AC17" s="950"/>
      <c r="AD17" s="950"/>
      <c r="AE17" s="950"/>
      <c r="AF17" s="950"/>
      <c r="AG17" s="328" t="s">
        <v>21</v>
      </c>
      <c r="AH17" s="17"/>
      <c r="AI17" s="17"/>
      <c r="AJ17" s="17"/>
      <c r="AK17" s="17"/>
      <c r="AL17" s="17"/>
      <c r="AM17" s="17"/>
    </row>
    <row r="18" spans="1:40" s="170" customFormat="1" ht="12.95" customHeight="1">
      <c r="A18" s="579"/>
      <c r="C18" s="993" t="s">
        <v>231</v>
      </c>
      <c r="D18" s="994"/>
      <c r="E18" s="994"/>
      <c r="F18" s="995"/>
      <c r="G18" s="944"/>
      <c r="H18" s="944"/>
      <c r="I18" s="944"/>
      <c r="J18" s="944"/>
      <c r="K18" s="944"/>
      <c r="L18" s="944"/>
      <c r="M18" s="900" t="s">
        <v>79</v>
      </c>
      <c r="N18" s="900"/>
      <c r="O18" s="900"/>
      <c r="P18" s="900"/>
      <c r="Q18" s="900"/>
      <c r="R18" s="900"/>
      <c r="S18" s="900"/>
      <c r="T18" s="900"/>
      <c r="U18" s="900"/>
      <c r="V18" s="900"/>
      <c r="W18" s="901"/>
      <c r="X18" s="904" t="s">
        <v>80</v>
      </c>
      <c r="Y18" s="904"/>
      <c r="Z18" s="904"/>
      <c r="AA18" s="904"/>
      <c r="AB18" s="904"/>
      <c r="AC18" s="904"/>
      <c r="AD18" s="904"/>
      <c r="AE18" s="904"/>
      <c r="AF18" s="904"/>
      <c r="AG18" s="904"/>
      <c r="AH18" s="17"/>
      <c r="AI18" s="17"/>
      <c r="AJ18" s="17"/>
      <c r="AK18" s="17"/>
      <c r="AL18" s="17"/>
      <c r="AM18" s="17"/>
      <c r="AN18" s="7"/>
    </row>
    <row r="19" spans="1:40" s="170" customFormat="1" ht="12.95" customHeight="1">
      <c r="A19" s="578" t="s">
        <v>880</v>
      </c>
      <c r="C19" s="996"/>
      <c r="D19" s="997"/>
      <c r="E19" s="997"/>
      <c r="F19" s="998"/>
      <c r="G19" s="931" t="s">
        <v>81</v>
      </c>
      <c r="H19" s="931"/>
      <c r="I19" s="931"/>
      <c r="J19" s="931"/>
      <c r="K19" s="931"/>
      <c r="L19" s="931"/>
      <c r="M19" s="233" t="s">
        <v>82</v>
      </c>
      <c r="N19" s="233"/>
      <c r="O19" s="233"/>
      <c r="P19" s="225"/>
      <c r="Q19" s="224" t="s">
        <v>83</v>
      </c>
      <c r="R19" s="224"/>
      <c r="S19" s="226"/>
      <c r="T19" s="224" t="s">
        <v>84</v>
      </c>
      <c r="U19" s="224"/>
      <c r="V19" s="227"/>
      <c r="W19" s="227"/>
      <c r="X19" s="912"/>
      <c r="Y19" s="913"/>
      <c r="Z19" s="913"/>
      <c r="AA19" s="913"/>
      <c r="AB19" s="913"/>
      <c r="AC19" s="913"/>
      <c r="AD19" s="913"/>
      <c r="AE19" s="913"/>
      <c r="AF19" s="913"/>
      <c r="AG19" s="914"/>
      <c r="AH19" s="17" t="b">
        <v>0</v>
      </c>
      <c r="AI19" s="17" t="b">
        <v>0</v>
      </c>
      <c r="AJ19" s="17"/>
      <c r="AK19" s="17"/>
      <c r="AL19" s="17"/>
      <c r="AM19" s="17"/>
      <c r="AN19" s="7"/>
    </row>
    <row r="20" spans="1:40" s="170" customFormat="1" ht="12.95" customHeight="1">
      <c r="A20" s="579"/>
      <c r="C20" s="996"/>
      <c r="D20" s="997"/>
      <c r="E20" s="997"/>
      <c r="F20" s="998"/>
      <c r="G20" s="931"/>
      <c r="H20" s="931"/>
      <c r="I20" s="931"/>
      <c r="J20" s="931"/>
      <c r="K20" s="931"/>
      <c r="L20" s="931"/>
      <c r="M20" s="233" t="s">
        <v>78</v>
      </c>
      <c r="N20" s="233"/>
      <c r="O20" s="228" t="s">
        <v>27</v>
      </c>
      <c r="P20" s="943"/>
      <c r="Q20" s="943"/>
      <c r="R20" s="943"/>
      <c r="S20" s="943"/>
      <c r="T20" s="943"/>
      <c r="U20" s="943"/>
      <c r="V20" s="943"/>
      <c r="W20" s="224" t="s">
        <v>21</v>
      </c>
      <c r="X20" s="915"/>
      <c r="Y20" s="916"/>
      <c r="Z20" s="916"/>
      <c r="AA20" s="916"/>
      <c r="AB20" s="916"/>
      <c r="AC20" s="916"/>
      <c r="AD20" s="916"/>
      <c r="AE20" s="916"/>
      <c r="AF20" s="916"/>
      <c r="AG20" s="917"/>
      <c r="AH20" s="17"/>
      <c r="AI20" s="17"/>
      <c r="AJ20" s="17"/>
      <c r="AK20" s="17"/>
      <c r="AL20" s="17"/>
      <c r="AM20" s="17"/>
      <c r="AN20" s="7"/>
    </row>
    <row r="21" spans="1:40" s="170" customFormat="1" ht="12.95" customHeight="1">
      <c r="A21" s="578" t="s">
        <v>880</v>
      </c>
      <c r="C21" s="996"/>
      <c r="D21" s="997"/>
      <c r="E21" s="997"/>
      <c r="F21" s="998"/>
      <c r="G21" s="931" t="s">
        <v>85</v>
      </c>
      <c r="H21" s="931"/>
      <c r="I21" s="931"/>
      <c r="J21" s="931"/>
      <c r="K21" s="931"/>
      <c r="L21" s="931"/>
      <c r="M21" s="211" t="s">
        <v>86</v>
      </c>
      <c r="N21" s="211"/>
      <c r="O21" s="229"/>
      <c r="P21" s="211" t="s">
        <v>87</v>
      </c>
      <c r="Q21" s="230" t="s">
        <v>27</v>
      </c>
      <c r="R21" s="928"/>
      <c r="S21" s="928"/>
      <c r="T21" s="928"/>
      <c r="U21" s="212" t="s">
        <v>21</v>
      </c>
      <c r="V21" s="213"/>
      <c r="W21" s="214" t="s">
        <v>88</v>
      </c>
      <c r="X21" s="918"/>
      <c r="Y21" s="919"/>
      <c r="Z21" s="919"/>
      <c r="AA21" s="919"/>
      <c r="AB21" s="919"/>
      <c r="AC21" s="919"/>
      <c r="AD21" s="919"/>
      <c r="AE21" s="919"/>
      <c r="AF21" s="919"/>
      <c r="AG21" s="920"/>
      <c r="AH21" s="17" t="b">
        <v>0</v>
      </c>
      <c r="AI21" s="17" t="b">
        <v>0</v>
      </c>
      <c r="AJ21" s="17"/>
      <c r="AK21" s="17"/>
      <c r="AL21" s="17"/>
      <c r="AM21" s="17"/>
      <c r="AN21" s="7"/>
    </row>
    <row r="22" spans="1:40" s="170" customFormat="1" ht="12.95" customHeight="1">
      <c r="A22" s="579"/>
      <c r="C22" s="996"/>
      <c r="D22" s="997"/>
      <c r="E22" s="997"/>
      <c r="F22" s="998"/>
      <c r="G22" s="931"/>
      <c r="H22" s="931"/>
      <c r="I22" s="931"/>
      <c r="J22" s="931"/>
      <c r="K22" s="931"/>
      <c r="L22" s="931"/>
      <c r="M22" s="233" t="s">
        <v>89</v>
      </c>
      <c r="N22" s="233"/>
      <c r="O22" s="233"/>
      <c r="P22" s="233"/>
      <c r="Q22" s="233"/>
      <c r="R22" s="224" t="s">
        <v>76</v>
      </c>
      <c r="S22" s="927"/>
      <c r="T22" s="927"/>
      <c r="U22" s="224" t="s">
        <v>77</v>
      </c>
      <c r="V22" s="227"/>
      <c r="W22" s="231"/>
      <c r="X22" s="921"/>
      <c r="Y22" s="922"/>
      <c r="Z22" s="922"/>
      <c r="AA22" s="922"/>
      <c r="AB22" s="922"/>
      <c r="AC22" s="922"/>
      <c r="AD22" s="922"/>
      <c r="AE22" s="922"/>
      <c r="AF22" s="922"/>
      <c r="AG22" s="923"/>
      <c r="AH22" s="17"/>
      <c r="AI22" s="17"/>
      <c r="AJ22" s="17"/>
      <c r="AK22" s="17"/>
      <c r="AL22" s="17"/>
      <c r="AM22" s="17"/>
      <c r="AN22" s="7"/>
    </row>
    <row r="23" spans="1:40" s="170" customFormat="1" ht="12.95" customHeight="1">
      <c r="A23" s="579"/>
      <c r="C23" s="996"/>
      <c r="D23" s="997"/>
      <c r="E23" s="997"/>
      <c r="F23" s="998"/>
      <c r="G23" s="931"/>
      <c r="H23" s="931"/>
      <c r="I23" s="931"/>
      <c r="J23" s="931"/>
      <c r="K23" s="931"/>
      <c r="L23" s="931"/>
      <c r="M23" s="233" t="s">
        <v>90</v>
      </c>
      <c r="N23" s="233"/>
      <c r="O23" s="225"/>
      <c r="P23" s="233" t="s">
        <v>87</v>
      </c>
      <c r="Q23" s="233"/>
      <c r="R23" s="226"/>
      <c r="S23" s="224" t="s">
        <v>88</v>
      </c>
      <c r="T23" s="224"/>
      <c r="U23" s="224"/>
      <c r="V23" s="227"/>
      <c r="W23" s="231"/>
      <c r="X23" s="921"/>
      <c r="Y23" s="922"/>
      <c r="Z23" s="922"/>
      <c r="AA23" s="922"/>
      <c r="AB23" s="922"/>
      <c r="AC23" s="922"/>
      <c r="AD23" s="922"/>
      <c r="AE23" s="922"/>
      <c r="AF23" s="922"/>
      <c r="AG23" s="923"/>
      <c r="AH23" s="17" t="b">
        <v>0</v>
      </c>
      <c r="AI23" s="17" t="b">
        <v>0</v>
      </c>
      <c r="AJ23" s="17"/>
      <c r="AK23" s="17"/>
      <c r="AL23" s="17"/>
      <c r="AM23" s="17"/>
      <c r="AN23" s="7"/>
    </row>
    <row r="24" spans="1:40" s="170" customFormat="1" ht="12.95" customHeight="1">
      <c r="A24" s="579"/>
      <c r="C24" s="996"/>
      <c r="D24" s="997"/>
      <c r="E24" s="997"/>
      <c r="F24" s="998"/>
      <c r="G24" s="931"/>
      <c r="H24" s="931"/>
      <c r="I24" s="931"/>
      <c r="J24" s="931"/>
      <c r="K24" s="931"/>
      <c r="L24" s="931"/>
      <c r="M24" s="216" t="s">
        <v>78</v>
      </c>
      <c r="N24" s="216"/>
      <c r="O24" s="234" t="s">
        <v>27</v>
      </c>
      <c r="P24" s="929"/>
      <c r="Q24" s="929"/>
      <c r="R24" s="929"/>
      <c r="S24" s="929"/>
      <c r="T24" s="929"/>
      <c r="U24" s="929"/>
      <c r="V24" s="929"/>
      <c r="W24" s="220" t="s">
        <v>21</v>
      </c>
      <c r="X24" s="924"/>
      <c r="Y24" s="925"/>
      <c r="Z24" s="925"/>
      <c r="AA24" s="925"/>
      <c r="AB24" s="925"/>
      <c r="AC24" s="925"/>
      <c r="AD24" s="925"/>
      <c r="AE24" s="925"/>
      <c r="AF24" s="925"/>
      <c r="AG24" s="926"/>
      <c r="AH24" s="17"/>
      <c r="AI24" s="17"/>
      <c r="AJ24" s="17"/>
      <c r="AK24" s="17"/>
      <c r="AL24" s="17"/>
      <c r="AM24" s="17"/>
      <c r="AN24" s="7"/>
    </row>
    <row r="25" spans="1:40" s="170" customFormat="1" ht="12.95" customHeight="1">
      <c r="A25" s="578"/>
      <c r="C25" s="996"/>
      <c r="D25" s="997"/>
      <c r="E25" s="997"/>
      <c r="F25" s="998"/>
      <c r="G25" s="931" t="s">
        <v>91</v>
      </c>
      <c r="H25" s="931"/>
      <c r="I25" s="931"/>
      <c r="J25" s="931"/>
      <c r="K25" s="931"/>
      <c r="L25" s="931"/>
      <c r="M25" s="235"/>
      <c r="N25" s="233" t="s">
        <v>87</v>
      </c>
      <c r="O25" s="228" t="s">
        <v>27</v>
      </c>
      <c r="P25" s="953"/>
      <c r="Q25" s="953"/>
      <c r="R25" s="953"/>
      <c r="S25" s="953"/>
      <c r="T25" s="953"/>
      <c r="U25" s="953"/>
      <c r="V25" s="953"/>
      <c r="W25" s="223" t="s">
        <v>21</v>
      </c>
      <c r="X25" s="906"/>
      <c r="Y25" s="907"/>
      <c r="Z25" s="907"/>
      <c r="AA25" s="907"/>
      <c r="AB25" s="907"/>
      <c r="AC25" s="907"/>
      <c r="AD25" s="907"/>
      <c r="AE25" s="907"/>
      <c r="AF25" s="907"/>
      <c r="AG25" s="908"/>
      <c r="AH25" s="17" t="b">
        <v>0</v>
      </c>
      <c r="AI25" s="17"/>
      <c r="AJ25" s="17"/>
      <c r="AK25" s="17"/>
      <c r="AL25" s="17"/>
      <c r="AM25" s="17"/>
      <c r="AN25" s="7"/>
    </row>
    <row r="26" spans="1:40" s="170" customFormat="1" ht="12.95" customHeight="1">
      <c r="A26" s="579"/>
      <c r="C26" s="996"/>
      <c r="D26" s="997"/>
      <c r="E26" s="997"/>
      <c r="F26" s="998"/>
      <c r="G26" s="931"/>
      <c r="H26" s="931"/>
      <c r="I26" s="931"/>
      <c r="J26" s="931"/>
      <c r="K26" s="931"/>
      <c r="L26" s="931"/>
      <c r="M26" s="225"/>
      <c r="N26" s="233" t="s">
        <v>88</v>
      </c>
      <c r="O26" s="228"/>
      <c r="P26" s="233"/>
      <c r="Q26" s="233"/>
      <c r="R26" s="224"/>
      <c r="S26" s="224"/>
      <c r="T26" s="224"/>
      <c r="U26" s="227"/>
      <c r="V26" s="227"/>
      <c r="W26" s="223"/>
      <c r="X26" s="909"/>
      <c r="Y26" s="910"/>
      <c r="Z26" s="910"/>
      <c r="AA26" s="910"/>
      <c r="AB26" s="910"/>
      <c r="AC26" s="910"/>
      <c r="AD26" s="910"/>
      <c r="AE26" s="910"/>
      <c r="AF26" s="910"/>
      <c r="AG26" s="911"/>
      <c r="AH26" s="17" t="b">
        <v>0</v>
      </c>
      <c r="AI26" s="17"/>
      <c r="AJ26" s="17"/>
      <c r="AK26" s="17"/>
      <c r="AL26" s="17"/>
      <c r="AM26" s="17"/>
      <c r="AN26" s="7"/>
    </row>
    <row r="27" spans="1:40" s="170" customFormat="1" ht="12.95" customHeight="1">
      <c r="A27" s="578" t="s">
        <v>880</v>
      </c>
      <c r="C27" s="996"/>
      <c r="D27" s="997"/>
      <c r="E27" s="997"/>
      <c r="F27" s="998"/>
      <c r="G27" s="931" t="s">
        <v>864</v>
      </c>
      <c r="H27" s="931"/>
      <c r="I27" s="931"/>
      <c r="J27" s="931"/>
      <c r="K27" s="931"/>
      <c r="L27" s="931"/>
      <c r="M27" s="213"/>
      <c r="N27" s="211" t="s">
        <v>87</v>
      </c>
      <c r="O27" s="230" t="s">
        <v>27</v>
      </c>
      <c r="P27" s="957"/>
      <c r="Q27" s="957"/>
      <c r="R27" s="957"/>
      <c r="S27" s="957"/>
      <c r="T27" s="957"/>
      <c r="U27" s="957"/>
      <c r="V27" s="957"/>
      <c r="W27" s="214" t="s">
        <v>21</v>
      </c>
      <c r="X27" s="906"/>
      <c r="Y27" s="907"/>
      <c r="Z27" s="907"/>
      <c r="AA27" s="907"/>
      <c r="AB27" s="907"/>
      <c r="AC27" s="907"/>
      <c r="AD27" s="907"/>
      <c r="AE27" s="907"/>
      <c r="AF27" s="907"/>
      <c r="AG27" s="908"/>
      <c r="AH27" s="17" t="b">
        <v>0</v>
      </c>
      <c r="AI27" s="17"/>
      <c r="AJ27" s="17"/>
      <c r="AK27" s="17"/>
      <c r="AL27" s="17"/>
      <c r="AM27" s="17"/>
      <c r="AN27" s="7"/>
    </row>
    <row r="28" spans="1:40" s="170" customFormat="1" ht="12.95" customHeight="1">
      <c r="A28" s="579"/>
      <c r="C28" s="996"/>
      <c r="D28" s="997"/>
      <c r="E28" s="997"/>
      <c r="F28" s="998"/>
      <c r="G28" s="931"/>
      <c r="H28" s="931"/>
      <c r="I28" s="931"/>
      <c r="J28" s="931"/>
      <c r="K28" s="931"/>
      <c r="L28" s="931"/>
      <c r="M28" s="419"/>
      <c r="N28" s="216" t="s">
        <v>88</v>
      </c>
      <c r="O28" s="234"/>
      <c r="P28" s="216"/>
      <c r="Q28" s="216"/>
      <c r="R28" s="215"/>
      <c r="S28" s="215"/>
      <c r="T28" s="215"/>
      <c r="U28" s="236"/>
      <c r="V28" s="236"/>
      <c r="W28" s="237"/>
      <c r="X28" s="909"/>
      <c r="Y28" s="910"/>
      <c r="Z28" s="910"/>
      <c r="AA28" s="910"/>
      <c r="AB28" s="910"/>
      <c r="AC28" s="910"/>
      <c r="AD28" s="910"/>
      <c r="AE28" s="910"/>
      <c r="AF28" s="910"/>
      <c r="AG28" s="911"/>
      <c r="AH28" s="17" t="b">
        <v>0</v>
      </c>
      <c r="AI28" s="17"/>
      <c r="AJ28" s="17"/>
      <c r="AK28" s="17"/>
      <c r="AL28" s="17"/>
      <c r="AM28" s="17"/>
      <c r="AN28" s="7"/>
    </row>
    <row r="29" spans="1:40" s="170" customFormat="1" ht="12.95" customHeight="1">
      <c r="A29" s="578" t="s">
        <v>880</v>
      </c>
      <c r="C29" s="996"/>
      <c r="D29" s="997"/>
      <c r="E29" s="997"/>
      <c r="F29" s="998"/>
      <c r="G29" s="954" t="s">
        <v>865</v>
      </c>
      <c r="H29" s="954"/>
      <c r="I29" s="954" t="s">
        <v>863</v>
      </c>
      <c r="J29" s="954"/>
      <c r="K29" s="954"/>
      <c r="L29" s="954"/>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996"/>
      <c r="D30" s="997"/>
      <c r="E30" s="997"/>
      <c r="F30" s="998"/>
      <c r="G30" s="954"/>
      <c r="H30" s="954"/>
      <c r="I30" s="954"/>
      <c r="J30" s="954"/>
      <c r="K30" s="954"/>
      <c r="L30" s="954"/>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17"/>
      <c r="AN30" s="7"/>
    </row>
    <row r="31" spans="1:40" s="170" customFormat="1" ht="12.95" customHeight="1">
      <c r="A31" s="579"/>
      <c r="C31" s="996"/>
      <c r="D31" s="997"/>
      <c r="E31" s="997"/>
      <c r="F31" s="998"/>
      <c r="G31" s="954"/>
      <c r="H31" s="954"/>
      <c r="I31" s="954"/>
      <c r="J31" s="954"/>
      <c r="K31" s="954"/>
      <c r="L31" s="954"/>
      <c r="M31" s="249"/>
      <c r="N31" s="239" t="s">
        <v>850</v>
      </c>
      <c r="O31" s="257"/>
      <c r="P31" s="241" t="s">
        <v>852</v>
      </c>
      <c r="Q31" s="258"/>
      <c r="R31" s="224"/>
      <c r="S31" s="956"/>
      <c r="T31" s="956"/>
      <c r="U31" s="259" t="s">
        <v>26</v>
      </c>
      <c r="V31" s="242"/>
      <c r="W31" s="244"/>
      <c r="X31" s="245"/>
      <c r="Y31" s="260"/>
      <c r="Z31" s="255"/>
      <c r="AA31" s="255"/>
      <c r="AB31" s="255"/>
      <c r="AC31" s="255"/>
      <c r="AD31" s="255"/>
      <c r="AE31" s="255"/>
      <c r="AF31" s="255"/>
      <c r="AG31" s="256"/>
      <c r="AH31" s="17" t="b">
        <v>0</v>
      </c>
      <c r="AI31" s="17" t="b">
        <v>0</v>
      </c>
      <c r="AJ31" s="17"/>
      <c r="AK31" s="17"/>
      <c r="AL31" s="17"/>
      <c r="AM31" s="17"/>
      <c r="AN31" s="7"/>
    </row>
    <row r="32" spans="1:40" s="170" customFormat="1" ht="12.95" customHeight="1">
      <c r="A32" s="579"/>
      <c r="C32" s="996"/>
      <c r="D32" s="997"/>
      <c r="E32" s="997"/>
      <c r="F32" s="998"/>
      <c r="G32" s="954"/>
      <c r="H32" s="954"/>
      <c r="I32" s="954"/>
      <c r="J32" s="954"/>
      <c r="K32" s="954"/>
      <c r="L32" s="954"/>
      <c r="M32" s="257"/>
      <c r="N32" s="239" t="s">
        <v>850</v>
      </c>
      <c r="O32" s="257"/>
      <c r="P32" s="241" t="s">
        <v>851</v>
      </c>
      <c r="Q32" s="258"/>
      <c r="R32" s="963"/>
      <c r="S32" s="963"/>
      <c r="T32" s="963"/>
      <c r="U32" s="963"/>
      <c r="V32" s="963"/>
      <c r="W32" s="223" t="s">
        <v>841</v>
      </c>
      <c r="X32" s="245" t="s">
        <v>840</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996"/>
      <c r="D33" s="997"/>
      <c r="E33" s="997"/>
      <c r="F33" s="998"/>
      <c r="G33" s="954"/>
      <c r="H33" s="954"/>
      <c r="I33" s="954"/>
      <c r="J33" s="954"/>
      <c r="K33" s="954"/>
      <c r="L33" s="954"/>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17"/>
      <c r="AN33" s="7"/>
    </row>
    <row r="34" spans="1:40" s="170" customFormat="1" ht="12.95" customHeight="1">
      <c r="A34" s="579"/>
      <c r="C34" s="996"/>
      <c r="D34" s="997"/>
      <c r="E34" s="997"/>
      <c r="F34" s="998"/>
      <c r="G34" s="954"/>
      <c r="H34" s="954"/>
      <c r="I34" s="954"/>
      <c r="J34" s="954"/>
      <c r="K34" s="954"/>
      <c r="L34" s="954"/>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17"/>
      <c r="AN34" s="7"/>
    </row>
    <row r="35" spans="1:40" s="170" customFormat="1" ht="12.95" customHeight="1">
      <c r="A35" s="579"/>
      <c r="C35" s="996"/>
      <c r="D35" s="997"/>
      <c r="E35" s="997"/>
      <c r="F35" s="998"/>
      <c r="G35" s="954"/>
      <c r="H35" s="954"/>
      <c r="I35" s="954" t="s">
        <v>858</v>
      </c>
      <c r="J35" s="954"/>
      <c r="K35" s="954"/>
      <c r="L35" s="954"/>
      <c r="M35" s="209"/>
      <c r="N35" s="268" t="s">
        <v>859</v>
      </c>
      <c r="O35" s="268"/>
      <c r="P35" s="268"/>
      <c r="Q35" s="268"/>
      <c r="R35" s="268"/>
      <c r="S35" s="268"/>
      <c r="T35" s="268"/>
      <c r="U35" s="268"/>
      <c r="V35" s="268"/>
      <c r="W35" s="269"/>
      <c r="X35" s="906"/>
      <c r="Y35" s="907"/>
      <c r="Z35" s="907"/>
      <c r="AA35" s="907"/>
      <c r="AB35" s="907"/>
      <c r="AC35" s="907"/>
      <c r="AD35" s="907"/>
      <c r="AE35" s="907"/>
      <c r="AF35" s="907"/>
      <c r="AG35" s="908"/>
      <c r="AH35" s="17" t="b">
        <v>0</v>
      </c>
      <c r="AI35" s="17"/>
      <c r="AJ35" s="17"/>
      <c r="AK35" s="17"/>
      <c r="AL35" s="17"/>
      <c r="AM35" s="17"/>
      <c r="AN35" s="7"/>
    </row>
    <row r="36" spans="1:40" s="170" customFormat="1" ht="12.95" customHeight="1">
      <c r="A36" s="579"/>
      <c r="C36" s="996"/>
      <c r="D36" s="997"/>
      <c r="E36" s="997"/>
      <c r="F36" s="998"/>
      <c r="G36" s="954"/>
      <c r="H36" s="954"/>
      <c r="I36" s="954"/>
      <c r="J36" s="954"/>
      <c r="K36" s="954"/>
      <c r="L36" s="954"/>
      <c r="M36" s="224"/>
      <c r="N36" s="420" t="s">
        <v>860</v>
      </c>
      <c r="O36" s="270"/>
      <c r="P36" s="270"/>
      <c r="Q36" s="270"/>
      <c r="R36" s="270"/>
      <c r="S36" s="270"/>
      <c r="T36" s="270"/>
      <c r="U36" s="270"/>
      <c r="V36" s="270"/>
      <c r="W36" s="271"/>
      <c r="X36" s="960"/>
      <c r="Y36" s="961"/>
      <c r="Z36" s="961"/>
      <c r="AA36" s="961"/>
      <c r="AB36" s="961"/>
      <c r="AC36" s="961"/>
      <c r="AD36" s="961"/>
      <c r="AE36" s="961"/>
      <c r="AF36" s="961"/>
      <c r="AG36" s="962"/>
      <c r="AH36" s="17"/>
      <c r="AI36" s="17"/>
      <c r="AJ36" s="18"/>
    </row>
    <row r="37" spans="1:40" s="170" customFormat="1" ht="12.95" customHeight="1">
      <c r="A37" s="579"/>
      <c r="C37" s="996"/>
      <c r="D37" s="997"/>
      <c r="E37" s="997"/>
      <c r="F37" s="998"/>
      <c r="G37" s="954"/>
      <c r="H37" s="954"/>
      <c r="I37" s="954"/>
      <c r="J37" s="954"/>
      <c r="K37" s="954"/>
      <c r="L37" s="954"/>
      <c r="M37" s="456"/>
      <c r="N37" s="273" t="s">
        <v>88</v>
      </c>
      <c r="O37" s="274"/>
      <c r="P37" s="215"/>
      <c r="Q37" s="215"/>
      <c r="R37" s="215"/>
      <c r="S37" s="215"/>
      <c r="T37" s="215"/>
      <c r="U37" s="275"/>
      <c r="V37" s="275"/>
      <c r="W37" s="276"/>
      <c r="X37" s="909"/>
      <c r="Y37" s="910"/>
      <c r="Z37" s="910"/>
      <c r="AA37" s="910"/>
      <c r="AB37" s="910"/>
      <c r="AC37" s="910"/>
      <c r="AD37" s="910"/>
      <c r="AE37" s="910"/>
      <c r="AF37" s="910"/>
      <c r="AG37" s="911"/>
      <c r="AH37" s="17" t="b">
        <v>0</v>
      </c>
      <c r="AI37" s="17"/>
      <c r="AJ37" s="17"/>
    </row>
    <row r="38" spans="1:40" s="170" customFormat="1" ht="12.95" customHeight="1">
      <c r="A38" s="578" t="s">
        <v>880</v>
      </c>
      <c r="C38" s="996"/>
      <c r="D38" s="997"/>
      <c r="E38" s="997"/>
      <c r="F38" s="998"/>
      <c r="G38" s="931" t="s">
        <v>62</v>
      </c>
      <c r="H38" s="931"/>
      <c r="I38" s="931"/>
      <c r="J38" s="931"/>
      <c r="K38" s="931"/>
      <c r="L38" s="931"/>
      <c r="M38" s="958"/>
      <c r="N38" s="958"/>
      <c r="O38" s="958"/>
      <c r="P38" s="958"/>
      <c r="Q38" s="958"/>
      <c r="R38" s="958"/>
      <c r="S38" s="958"/>
      <c r="T38" s="958"/>
      <c r="U38" s="958"/>
      <c r="V38" s="958"/>
      <c r="W38" s="958"/>
      <c r="X38" s="918"/>
      <c r="Y38" s="919"/>
      <c r="Z38" s="919"/>
      <c r="AA38" s="919"/>
      <c r="AB38" s="919"/>
      <c r="AC38" s="919"/>
      <c r="AD38" s="919"/>
      <c r="AE38" s="919"/>
      <c r="AF38" s="919"/>
      <c r="AG38" s="920"/>
      <c r="AH38" s="17"/>
      <c r="AI38" s="17"/>
      <c r="AJ38" s="17"/>
    </row>
    <row r="39" spans="1:40" s="189" customFormat="1" ht="12.95" customHeight="1">
      <c r="A39" s="577"/>
      <c r="B39" s="557"/>
      <c r="C39" s="999"/>
      <c r="D39" s="1000"/>
      <c r="E39" s="1000"/>
      <c r="F39" s="1001"/>
      <c r="G39" s="931"/>
      <c r="H39" s="931"/>
      <c r="I39" s="931"/>
      <c r="J39" s="931"/>
      <c r="K39" s="931"/>
      <c r="L39" s="931"/>
      <c r="M39" s="959"/>
      <c r="N39" s="959"/>
      <c r="O39" s="959"/>
      <c r="P39" s="959"/>
      <c r="Q39" s="959"/>
      <c r="R39" s="959"/>
      <c r="S39" s="959"/>
      <c r="T39" s="959"/>
      <c r="U39" s="959"/>
      <c r="V39" s="959"/>
      <c r="W39" s="959"/>
      <c r="X39" s="924"/>
      <c r="Y39" s="925"/>
      <c r="Z39" s="925"/>
      <c r="AA39" s="925"/>
      <c r="AB39" s="925"/>
      <c r="AC39" s="925"/>
      <c r="AD39" s="925"/>
      <c r="AE39" s="925"/>
      <c r="AF39" s="925"/>
      <c r="AG39" s="926"/>
      <c r="AH39" s="16"/>
      <c r="AI39" s="16"/>
      <c r="AJ39" s="16"/>
      <c r="AK39" s="16"/>
      <c r="AL39" s="16"/>
      <c r="AM39" s="16"/>
      <c r="AN39" s="6"/>
    </row>
    <row r="40" spans="1:40" s="170" customFormat="1" ht="12.95" customHeight="1">
      <c r="A40" s="579"/>
      <c r="C40" s="988" t="s">
        <v>237</v>
      </c>
      <c r="D40" s="1002" t="s">
        <v>95</v>
      </c>
      <c r="E40" s="1002"/>
      <c r="F40" s="1002"/>
      <c r="G40" s="1002"/>
      <c r="H40" s="1002"/>
      <c r="I40" s="1002"/>
      <c r="J40" s="1002"/>
      <c r="K40" s="1002"/>
      <c r="L40" s="1002"/>
      <c r="M40" s="1019" t="s">
        <v>96</v>
      </c>
      <c r="N40" s="1002"/>
      <c r="O40" s="1002"/>
      <c r="P40" s="1002"/>
      <c r="Q40" s="1002"/>
      <c r="R40" s="1002"/>
      <c r="S40" s="1002"/>
      <c r="T40" s="1002"/>
      <c r="U40" s="1002"/>
      <c r="V40" s="1002"/>
      <c r="W40" s="1002"/>
      <c r="X40" s="1002"/>
      <c r="Y40" s="1002"/>
      <c r="Z40" s="1002"/>
      <c r="AA40" s="1002"/>
      <c r="AB40" s="1002"/>
      <c r="AC40" s="1002"/>
      <c r="AD40" s="1002"/>
      <c r="AE40" s="1002"/>
      <c r="AF40" s="1002"/>
      <c r="AG40" s="1002"/>
      <c r="AH40" s="17"/>
      <c r="AI40" s="17"/>
      <c r="AJ40" s="17"/>
      <c r="AK40" s="17"/>
      <c r="AL40" s="17"/>
      <c r="AM40" s="17"/>
    </row>
    <row r="41" spans="1:40" s="170" customFormat="1" ht="12.95" hidden="1" customHeight="1">
      <c r="A41" s="579"/>
      <c r="C41" s="988"/>
      <c r="D41" s="457"/>
      <c r="E41" s="458"/>
      <c r="F41" s="458"/>
      <c r="G41" s="458"/>
      <c r="H41" s="458"/>
      <c r="I41" s="458"/>
      <c r="J41" s="458"/>
      <c r="K41" s="458"/>
      <c r="L41" s="459"/>
      <c r="M41" s="458"/>
      <c r="N41" s="457"/>
      <c r="O41" s="458"/>
      <c r="P41" s="458"/>
      <c r="Q41" s="458"/>
      <c r="R41" s="458"/>
      <c r="S41" s="458"/>
      <c r="T41" s="458"/>
      <c r="U41" s="458"/>
      <c r="V41" s="458"/>
      <c r="W41" s="458"/>
      <c r="X41" s="458"/>
      <c r="Y41" s="458"/>
      <c r="Z41" s="458"/>
      <c r="AA41" s="458"/>
      <c r="AB41" s="458"/>
      <c r="AC41" s="458"/>
      <c r="AD41" s="458"/>
      <c r="AE41" s="458"/>
      <c r="AF41" s="458"/>
      <c r="AG41" s="459"/>
      <c r="AH41" s="17"/>
      <c r="AI41" s="17"/>
      <c r="AJ41" s="17"/>
      <c r="AK41" s="17"/>
      <c r="AL41" s="17"/>
      <c r="AM41" s="17"/>
    </row>
    <row r="42" spans="1:40" s="170" customFormat="1" ht="12.95" customHeight="1">
      <c r="A42" s="578" t="s">
        <v>880</v>
      </c>
      <c r="C42" s="989"/>
      <c r="D42" s="331" t="s">
        <v>147</v>
      </c>
      <c r="E42" s="332"/>
      <c r="F42" s="332"/>
      <c r="G42" s="332"/>
      <c r="H42" s="332"/>
      <c r="I42" s="332"/>
      <c r="J42" s="332"/>
      <c r="K42" s="332"/>
      <c r="L42" s="483"/>
      <c r="M42" s="488" t="s">
        <v>148</v>
      </c>
      <c r="O42" s="332"/>
      <c r="P42" s="332"/>
      <c r="Q42" s="311"/>
      <c r="T42" s="333"/>
      <c r="U42" s="311" t="s">
        <v>87</v>
      </c>
      <c r="V42" s="333"/>
      <c r="W42" s="311" t="s">
        <v>88</v>
      </c>
      <c r="X42" s="311"/>
      <c r="Y42" s="311"/>
      <c r="Z42" s="310"/>
      <c r="AA42" s="310"/>
      <c r="AB42" s="426"/>
      <c r="AC42" s="310"/>
      <c r="AD42" s="310"/>
      <c r="AE42" s="310"/>
      <c r="AF42" s="310"/>
      <c r="AG42" s="334"/>
      <c r="AH42" s="17" t="b">
        <v>0</v>
      </c>
      <c r="AI42" s="17" t="b">
        <v>0</v>
      </c>
      <c r="AJ42" s="17"/>
      <c r="AK42" s="17"/>
      <c r="AL42" s="17"/>
      <c r="AM42" s="17"/>
    </row>
    <row r="43" spans="1:40" s="170" customFormat="1" ht="12.95" customHeight="1">
      <c r="A43" s="579"/>
      <c r="C43" s="989"/>
      <c r="D43" s="335"/>
      <c r="E43" s="336"/>
      <c r="F43" s="336"/>
      <c r="G43" s="336"/>
      <c r="H43" s="336"/>
      <c r="I43" s="336"/>
      <c r="J43" s="336"/>
      <c r="K43" s="336"/>
      <c r="L43" s="532"/>
      <c r="Q43" s="326"/>
      <c r="R43" s="326"/>
      <c r="S43" s="326"/>
      <c r="T43" s="326"/>
      <c r="U43" s="326"/>
      <c r="V43" s="326"/>
      <c r="W43" s="326"/>
      <c r="X43" s="326"/>
      <c r="Y43" s="326"/>
      <c r="Z43" s="325"/>
      <c r="AA43" s="325"/>
      <c r="AB43" s="427"/>
      <c r="AC43" s="325"/>
      <c r="AD43" s="325"/>
      <c r="AE43" s="325"/>
      <c r="AF43" s="325"/>
      <c r="AG43" s="346"/>
      <c r="AH43" s="17"/>
      <c r="AI43" s="17"/>
      <c r="AJ43" s="17"/>
      <c r="AK43" s="17"/>
      <c r="AL43" s="17"/>
      <c r="AM43" s="17"/>
    </row>
    <row r="44" spans="1:40" s="170" customFormat="1" ht="12.95" customHeight="1">
      <c r="A44" s="578" t="s">
        <v>880</v>
      </c>
      <c r="C44" s="989"/>
      <c r="D44" s="338" t="s">
        <v>194</v>
      </c>
      <c r="E44" s="339"/>
      <c r="F44" s="339"/>
      <c r="G44" s="339"/>
      <c r="H44" s="339"/>
      <c r="I44" s="339"/>
      <c r="J44" s="339"/>
      <c r="K44" s="339"/>
      <c r="L44" s="484"/>
      <c r="M44" s="331" t="s">
        <v>149</v>
      </c>
      <c r="N44" s="426"/>
      <c r="O44" s="332"/>
      <c r="P44" s="332"/>
      <c r="Q44" s="311"/>
      <c r="R44" s="311"/>
      <c r="S44" s="311"/>
      <c r="T44" s="333"/>
      <c r="U44" s="311" t="s">
        <v>87</v>
      </c>
      <c r="V44" s="333"/>
      <c r="W44" s="311" t="s">
        <v>88</v>
      </c>
      <c r="X44" s="426"/>
      <c r="Y44" s="311"/>
      <c r="Z44" s="308"/>
      <c r="AA44" s="308"/>
      <c r="AB44" s="426"/>
      <c r="AC44" s="308"/>
      <c r="AD44" s="308"/>
      <c r="AE44" s="991"/>
      <c r="AF44" s="991"/>
      <c r="AG44" s="312"/>
      <c r="AH44" s="17" t="b">
        <v>0</v>
      </c>
      <c r="AI44" s="17" t="b">
        <v>0</v>
      </c>
      <c r="AJ44" s="17"/>
      <c r="AK44" s="17"/>
      <c r="AL44" s="17"/>
      <c r="AM44" s="17"/>
    </row>
    <row r="45" spans="1:40" s="170" customFormat="1" ht="12.95" customHeight="1">
      <c r="A45" s="579"/>
      <c r="C45" s="989"/>
      <c r="D45" s="524"/>
      <c r="E45" s="343"/>
      <c r="F45" s="343"/>
      <c r="G45" s="343"/>
      <c r="H45" s="343"/>
      <c r="I45" s="343"/>
      <c r="J45" s="343"/>
      <c r="K45" s="343"/>
      <c r="L45" s="533"/>
      <c r="M45" s="342"/>
      <c r="N45" s="428"/>
      <c r="O45" s="341"/>
      <c r="P45" s="341"/>
      <c r="Q45" s="317"/>
      <c r="R45" s="317"/>
      <c r="S45" s="317"/>
      <c r="T45" s="317"/>
      <c r="U45" s="317"/>
      <c r="V45" s="317"/>
      <c r="W45" s="317"/>
      <c r="X45" s="317"/>
      <c r="Y45" s="317"/>
      <c r="Z45" s="316"/>
      <c r="AA45" s="316"/>
      <c r="AB45" s="428"/>
      <c r="AC45" s="316"/>
      <c r="AD45" s="316"/>
      <c r="AE45" s="316"/>
      <c r="AF45" s="316"/>
      <c r="AG45" s="337"/>
      <c r="AH45" s="17"/>
      <c r="AI45" s="17"/>
      <c r="AJ45" s="17"/>
      <c r="AK45" s="17"/>
      <c r="AL45" s="17"/>
      <c r="AM45" s="17"/>
    </row>
    <row r="46" spans="1:40" s="170" customFormat="1" ht="12.95" customHeight="1">
      <c r="A46" s="578" t="s">
        <v>880</v>
      </c>
      <c r="C46" s="989"/>
      <c r="D46" s="331" t="s">
        <v>150</v>
      </c>
      <c r="E46" s="488"/>
      <c r="F46" s="488"/>
      <c r="G46" s="488"/>
      <c r="H46" s="488"/>
      <c r="I46" s="488"/>
      <c r="J46" s="488"/>
      <c r="K46" s="488"/>
      <c r="L46" s="534"/>
      <c r="M46" s="343" t="s">
        <v>151</v>
      </c>
      <c r="O46" s="343"/>
      <c r="P46" s="343"/>
      <c r="Q46" s="326"/>
      <c r="R46" s="344"/>
      <c r="S46" s="326"/>
      <c r="T46" s="345"/>
      <c r="U46" s="326" t="s">
        <v>87</v>
      </c>
      <c r="V46" s="340"/>
      <c r="W46" s="327" t="s">
        <v>88</v>
      </c>
      <c r="X46" s="344"/>
      <c r="AA46" s="327"/>
      <c r="AB46" s="427"/>
      <c r="AC46" s="327"/>
      <c r="AD46" s="327"/>
      <c r="AE46" s="327"/>
      <c r="AF46" s="327"/>
      <c r="AG46" s="328"/>
      <c r="AH46" s="17" t="b">
        <v>0</v>
      </c>
      <c r="AI46" s="17" t="b">
        <v>0</v>
      </c>
      <c r="AJ46" s="17"/>
      <c r="AK46" s="17"/>
      <c r="AL46" s="17"/>
      <c r="AM46" s="17"/>
    </row>
    <row r="47" spans="1:40" s="170" customFormat="1" ht="12.95" customHeight="1">
      <c r="A47" s="579"/>
      <c r="C47" s="989"/>
      <c r="D47" s="342"/>
      <c r="E47" s="341"/>
      <c r="F47" s="341"/>
      <c r="G47" s="341"/>
      <c r="H47" s="341"/>
      <c r="I47" s="341"/>
      <c r="J47" s="341"/>
      <c r="K47" s="341"/>
      <c r="L47" s="535"/>
      <c r="M47" s="343"/>
      <c r="O47" s="343"/>
      <c r="P47" s="343"/>
      <c r="Q47" s="326"/>
      <c r="R47" s="326"/>
      <c r="S47" s="326"/>
      <c r="T47" s="326"/>
      <c r="U47" s="326"/>
      <c r="V47" s="326"/>
      <c r="W47" s="326"/>
      <c r="X47" s="326"/>
      <c r="Y47" s="326"/>
      <c r="Z47" s="325"/>
      <c r="AA47" s="325"/>
      <c r="AB47" s="427"/>
      <c r="AC47" s="325"/>
      <c r="AD47" s="325"/>
      <c r="AE47" s="992"/>
      <c r="AF47" s="992"/>
      <c r="AG47" s="346"/>
      <c r="AH47" s="17"/>
      <c r="AI47" s="17"/>
      <c r="AJ47" s="17"/>
      <c r="AK47" s="17"/>
      <c r="AL47" s="17"/>
      <c r="AM47" s="17"/>
    </row>
    <row r="48" spans="1:40" s="170" customFormat="1" ht="12.95" customHeight="1">
      <c r="A48" s="578" t="s">
        <v>880</v>
      </c>
      <c r="C48" s="989"/>
      <c r="D48" s="338" t="s">
        <v>152</v>
      </c>
      <c r="E48" s="339"/>
      <c r="F48" s="339"/>
      <c r="G48" s="339"/>
      <c r="H48" s="339"/>
      <c r="I48" s="339"/>
      <c r="J48" s="339"/>
      <c r="K48" s="339"/>
      <c r="L48" s="484"/>
      <c r="M48" s="347" t="s">
        <v>153</v>
      </c>
      <c r="N48" s="426"/>
      <c r="O48" s="332"/>
      <c r="P48" s="332"/>
      <c r="Q48" s="311"/>
      <c r="R48" s="426"/>
      <c r="S48" s="426"/>
      <c r="T48" s="333"/>
      <c r="U48" s="311" t="s">
        <v>87</v>
      </c>
      <c r="V48" s="333"/>
      <c r="W48" s="311" t="s">
        <v>88</v>
      </c>
      <c r="X48" s="311"/>
      <c r="Y48" s="311"/>
      <c r="Z48" s="310"/>
      <c r="AA48" s="310"/>
      <c r="AB48" s="426"/>
      <c r="AC48" s="310"/>
      <c r="AD48" s="310"/>
      <c r="AE48" s="310"/>
      <c r="AF48" s="310"/>
      <c r="AG48" s="334"/>
      <c r="AH48" s="17" t="b">
        <v>0</v>
      </c>
      <c r="AI48" s="17" t="b">
        <v>0</v>
      </c>
      <c r="AJ48" s="17"/>
      <c r="AK48" s="17"/>
      <c r="AL48" s="17"/>
      <c r="AM48" s="17"/>
    </row>
    <row r="49" spans="1:39" s="170" customFormat="1" ht="12.95" customHeight="1">
      <c r="A49" s="579"/>
      <c r="C49" s="989"/>
      <c r="D49" s="335"/>
      <c r="E49" s="336"/>
      <c r="F49" s="336"/>
      <c r="G49" s="336"/>
      <c r="H49" s="336"/>
      <c r="I49" s="336"/>
      <c r="J49" s="336"/>
      <c r="K49" s="336"/>
      <c r="L49" s="532"/>
      <c r="M49" s="335"/>
      <c r="N49" s="428"/>
      <c r="O49" s="336"/>
      <c r="P49" s="336"/>
      <c r="Q49" s="317"/>
      <c r="R49" s="317"/>
      <c r="S49" s="317"/>
      <c r="T49" s="317"/>
      <c r="U49" s="317"/>
      <c r="V49" s="317"/>
      <c r="W49" s="317"/>
      <c r="X49" s="317"/>
      <c r="Y49" s="317"/>
      <c r="Z49" s="316"/>
      <c r="AA49" s="316"/>
      <c r="AB49" s="428"/>
      <c r="AC49" s="316"/>
      <c r="AD49" s="316"/>
      <c r="AE49" s="316"/>
      <c r="AF49" s="316"/>
      <c r="AG49" s="337"/>
      <c r="AH49" s="17"/>
      <c r="AI49" s="17"/>
      <c r="AJ49" s="17"/>
      <c r="AK49" s="17"/>
      <c r="AL49" s="17"/>
      <c r="AM49" s="17"/>
    </row>
    <row r="50" spans="1:39" s="170" customFormat="1" ht="12.95" customHeight="1">
      <c r="A50" s="578" t="s">
        <v>880</v>
      </c>
      <c r="C50" s="989"/>
      <c r="D50" s="338" t="s">
        <v>154</v>
      </c>
      <c r="E50" s="339"/>
      <c r="F50" s="339"/>
      <c r="G50" s="339"/>
      <c r="H50" s="339"/>
      <c r="I50" s="339"/>
      <c r="J50" s="339"/>
      <c r="K50" s="339"/>
      <c r="L50" s="484"/>
      <c r="M50" s="343" t="s">
        <v>155</v>
      </c>
      <c r="O50" s="339"/>
      <c r="P50" s="339"/>
      <c r="Q50" s="326"/>
      <c r="R50" s="326"/>
      <c r="S50" s="326"/>
      <c r="T50" s="340"/>
      <c r="U50" s="326" t="s">
        <v>87</v>
      </c>
      <c r="V50" s="340"/>
      <c r="W50" s="326" t="s">
        <v>88</v>
      </c>
      <c r="Z50" s="325"/>
      <c r="AA50" s="325"/>
      <c r="AB50" s="427"/>
      <c r="AC50" s="325"/>
      <c r="AD50" s="325"/>
      <c r="AE50" s="325"/>
      <c r="AF50" s="325"/>
      <c r="AG50" s="346"/>
      <c r="AH50" s="17" t="b">
        <v>0</v>
      </c>
      <c r="AI50" s="17" t="b">
        <v>0</v>
      </c>
      <c r="AJ50" s="17"/>
      <c r="AK50" s="17"/>
      <c r="AL50" s="17"/>
      <c r="AM50" s="17"/>
    </row>
    <row r="51" spans="1:39" s="170" customFormat="1" ht="12.95" customHeight="1">
      <c r="A51" s="579"/>
      <c r="C51" s="989"/>
      <c r="D51" s="348"/>
      <c r="E51" s="339"/>
      <c r="F51" s="339"/>
      <c r="G51" s="339"/>
      <c r="H51" s="339"/>
      <c r="I51" s="339"/>
      <c r="J51" s="339"/>
      <c r="K51" s="339"/>
      <c r="L51" s="484"/>
      <c r="M51" s="339"/>
      <c r="O51" s="339"/>
      <c r="P51" s="339"/>
      <c r="Q51" s="326"/>
      <c r="R51" s="326"/>
      <c r="S51" s="326"/>
      <c r="T51" s="326"/>
      <c r="U51" s="326"/>
      <c r="V51" s="327"/>
      <c r="W51" s="327"/>
      <c r="X51" s="327"/>
      <c r="Y51" s="327"/>
      <c r="Z51" s="325"/>
      <c r="AA51" s="325"/>
      <c r="AB51" s="427"/>
      <c r="AC51" s="325"/>
      <c r="AD51" s="325"/>
      <c r="AE51" s="325"/>
      <c r="AF51" s="325"/>
      <c r="AG51" s="346"/>
      <c r="AH51" s="17"/>
      <c r="AI51" s="17"/>
      <c r="AJ51" s="17"/>
      <c r="AK51" s="17"/>
      <c r="AL51" s="17"/>
      <c r="AM51" s="17"/>
    </row>
    <row r="52" spans="1:39" s="170" customFormat="1" ht="12.95" customHeight="1">
      <c r="A52" s="578" t="s">
        <v>880</v>
      </c>
      <c r="C52" s="989"/>
      <c r="D52" s="331" t="s">
        <v>156</v>
      </c>
      <c r="E52" s="332"/>
      <c r="F52" s="332"/>
      <c r="G52" s="332"/>
      <c r="H52" s="332"/>
      <c r="I52" s="332"/>
      <c r="J52" s="332"/>
      <c r="K52" s="332"/>
      <c r="L52" s="483"/>
      <c r="M52" s="331" t="s">
        <v>157</v>
      </c>
      <c r="N52" s="426"/>
      <c r="O52" s="332"/>
      <c r="P52" s="332"/>
      <c r="Q52" s="311"/>
      <c r="R52" s="426"/>
      <c r="S52" s="426"/>
      <c r="T52" s="333"/>
      <c r="U52" s="311" t="s">
        <v>87</v>
      </c>
      <c r="V52" s="333"/>
      <c r="W52" s="311" t="s">
        <v>88</v>
      </c>
      <c r="X52" s="311"/>
      <c r="Y52" s="311"/>
      <c r="Z52" s="310"/>
      <c r="AA52" s="310"/>
      <c r="AB52" s="426"/>
      <c r="AC52" s="310"/>
      <c r="AD52" s="310"/>
      <c r="AE52" s="310"/>
      <c r="AF52" s="310"/>
      <c r="AG52" s="334"/>
      <c r="AH52" s="17" t="b">
        <v>0</v>
      </c>
      <c r="AI52" s="17" t="b">
        <v>0</v>
      </c>
      <c r="AJ52" s="17"/>
      <c r="AK52" s="17"/>
      <c r="AL52" s="17"/>
      <c r="AM52" s="17"/>
    </row>
    <row r="53" spans="1:39" s="170" customFormat="1" ht="12.95" customHeight="1">
      <c r="A53" s="579"/>
      <c r="C53" s="990"/>
      <c r="D53" s="342" t="s">
        <v>27</v>
      </c>
      <c r="E53" s="1020"/>
      <c r="F53" s="1020"/>
      <c r="G53" s="1020"/>
      <c r="H53" s="1020"/>
      <c r="I53" s="1020"/>
      <c r="J53" s="1020"/>
      <c r="K53" s="1020"/>
      <c r="L53" s="532" t="s">
        <v>21</v>
      </c>
      <c r="M53" s="454"/>
      <c r="N53" s="336"/>
      <c r="O53" s="336"/>
      <c r="P53" s="336"/>
      <c r="Q53" s="317"/>
      <c r="R53" s="317"/>
      <c r="S53" s="317"/>
      <c r="T53" s="317"/>
      <c r="U53" s="317"/>
      <c r="V53" s="314"/>
      <c r="W53" s="314"/>
      <c r="X53" s="314"/>
      <c r="Y53" s="314"/>
      <c r="Z53" s="316"/>
      <c r="AA53" s="316"/>
      <c r="AB53" s="428"/>
      <c r="AC53" s="316"/>
      <c r="AD53" s="316"/>
      <c r="AE53" s="316"/>
      <c r="AF53" s="316"/>
      <c r="AG53" s="337"/>
      <c r="AH53" s="17"/>
      <c r="AI53" s="17"/>
      <c r="AJ53" s="17"/>
      <c r="AK53" s="17"/>
      <c r="AL53" s="17"/>
      <c r="AM53" s="17"/>
    </row>
    <row r="54" spans="1:39" s="170" customFormat="1" ht="12.95" hidden="1" customHeight="1">
      <c r="A54" s="579"/>
      <c r="C54" s="460"/>
      <c r="D54" s="461"/>
      <c r="E54" s="462"/>
      <c r="F54" s="462"/>
      <c r="G54" s="462"/>
      <c r="H54" s="462"/>
      <c r="I54" s="462"/>
      <c r="J54" s="462"/>
      <c r="K54" s="462"/>
      <c r="L54" s="462"/>
      <c r="M54" s="462"/>
      <c r="N54" s="485"/>
      <c r="O54" s="463"/>
      <c r="P54" s="463"/>
      <c r="Q54" s="463"/>
      <c r="R54" s="464"/>
      <c r="S54" s="464"/>
      <c r="T54" s="464"/>
      <c r="U54" s="464"/>
      <c r="V54" s="464"/>
      <c r="W54" s="465"/>
      <c r="X54" s="465"/>
      <c r="Y54" s="465"/>
      <c r="Z54" s="465"/>
      <c r="AA54" s="466"/>
      <c r="AB54" s="466"/>
      <c r="AC54" s="466"/>
      <c r="AD54" s="466"/>
      <c r="AE54" s="466"/>
      <c r="AF54" s="466"/>
      <c r="AG54" s="467"/>
      <c r="AH54" s="17"/>
      <c r="AI54" s="17"/>
      <c r="AJ54" s="17"/>
      <c r="AK54" s="17"/>
      <c r="AL54" s="17"/>
      <c r="AM54" s="17"/>
    </row>
    <row r="55" spans="1:39" s="170" customFormat="1" ht="12.95" hidden="1" customHeight="1">
      <c r="A55" s="579"/>
      <c r="C55" s="468"/>
      <c r="D55" s="469"/>
      <c r="E55" s="418"/>
      <c r="F55" s="418"/>
      <c r="G55" s="418"/>
      <c r="H55" s="418"/>
      <c r="I55" s="418"/>
      <c r="J55" s="418"/>
      <c r="K55" s="418"/>
      <c r="L55" s="418"/>
      <c r="M55" s="418"/>
      <c r="N55" s="486"/>
      <c r="O55" s="470"/>
      <c r="P55" s="470"/>
      <c r="Q55" s="470"/>
      <c r="R55" s="471"/>
      <c r="S55" s="471"/>
      <c r="T55" s="471"/>
      <c r="U55" s="471"/>
      <c r="V55" s="471"/>
      <c r="W55" s="472"/>
      <c r="X55" s="472"/>
      <c r="Y55" s="472"/>
      <c r="Z55" s="472"/>
      <c r="AA55" s="473"/>
      <c r="AB55" s="473"/>
      <c r="AC55" s="473"/>
      <c r="AD55" s="473"/>
      <c r="AE55" s="473"/>
      <c r="AF55" s="473"/>
      <c r="AG55" s="474"/>
      <c r="AH55" s="17"/>
      <c r="AI55" s="17"/>
      <c r="AJ55" s="17"/>
      <c r="AK55" s="17"/>
      <c r="AL55" s="17"/>
      <c r="AM55" s="17"/>
    </row>
    <row r="56" spans="1:39" s="170" customFormat="1" ht="12.95" hidden="1" customHeight="1">
      <c r="A56" s="579"/>
      <c r="C56" s="468"/>
      <c r="D56" s="469"/>
      <c r="E56" s="418"/>
      <c r="F56" s="418"/>
      <c r="G56" s="418"/>
      <c r="H56" s="418"/>
      <c r="I56" s="418"/>
      <c r="J56" s="418"/>
      <c r="K56" s="418"/>
      <c r="L56" s="418"/>
      <c r="M56" s="418"/>
      <c r="N56" s="486"/>
      <c r="O56" s="470"/>
      <c r="P56" s="470"/>
      <c r="Q56" s="470"/>
      <c r="R56" s="471"/>
      <c r="S56" s="471"/>
      <c r="T56" s="471"/>
      <c r="U56" s="471"/>
      <c r="V56" s="471"/>
      <c r="W56" s="472"/>
      <c r="X56" s="472"/>
      <c r="Y56" s="472"/>
      <c r="Z56" s="472"/>
      <c r="AA56" s="473"/>
      <c r="AB56" s="473"/>
      <c r="AC56" s="473"/>
      <c r="AD56" s="473"/>
      <c r="AE56" s="473"/>
      <c r="AF56" s="473"/>
      <c r="AG56" s="474"/>
      <c r="AH56" s="17"/>
      <c r="AI56" s="17"/>
      <c r="AJ56" s="17"/>
      <c r="AK56" s="17"/>
      <c r="AL56" s="17"/>
      <c r="AM56" s="17"/>
    </row>
    <row r="57" spans="1:39" s="170" customFormat="1" ht="12.95" hidden="1" customHeight="1">
      <c r="A57" s="579"/>
      <c r="C57" s="468"/>
      <c r="D57" s="469"/>
      <c r="E57" s="418"/>
      <c r="F57" s="418"/>
      <c r="G57" s="418"/>
      <c r="H57" s="418"/>
      <c r="I57" s="418"/>
      <c r="J57" s="418"/>
      <c r="K57" s="418"/>
      <c r="L57" s="418"/>
      <c r="M57" s="418"/>
      <c r="N57" s="486"/>
      <c r="O57" s="470"/>
      <c r="P57" s="470"/>
      <c r="Q57" s="470"/>
      <c r="R57" s="471"/>
      <c r="S57" s="471"/>
      <c r="T57" s="471"/>
      <c r="U57" s="471"/>
      <c r="V57" s="471"/>
      <c r="W57" s="472"/>
      <c r="X57" s="472"/>
      <c r="Y57" s="472"/>
      <c r="Z57" s="472"/>
      <c r="AA57" s="473"/>
      <c r="AB57" s="473"/>
      <c r="AC57" s="473"/>
      <c r="AD57" s="473"/>
      <c r="AE57" s="473"/>
      <c r="AF57" s="473"/>
      <c r="AG57" s="474"/>
      <c r="AH57" s="17"/>
      <c r="AI57" s="17"/>
      <c r="AJ57" s="17"/>
      <c r="AK57" s="17"/>
      <c r="AL57" s="17"/>
      <c r="AM57" s="17"/>
    </row>
    <row r="58" spans="1:39" s="170" customFormat="1" ht="12.95" hidden="1" customHeight="1">
      <c r="A58" s="579"/>
      <c r="C58" s="468"/>
      <c r="D58" s="469"/>
      <c r="E58" s="418"/>
      <c r="F58" s="418"/>
      <c r="G58" s="418"/>
      <c r="H58" s="418"/>
      <c r="I58" s="418"/>
      <c r="J58" s="418"/>
      <c r="K58" s="418"/>
      <c r="L58" s="418"/>
      <c r="M58" s="418"/>
      <c r="N58" s="486"/>
      <c r="O58" s="470"/>
      <c r="P58" s="470"/>
      <c r="Q58" s="470"/>
      <c r="R58" s="471"/>
      <c r="S58" s="471"/>
      <c r="T58" s="471"/>
      <c r="U58" s="471"/>
      <c r="V58" s="471"/>
      <c r="W58" s="472"/>
      <c r="X58" s="472"/>
      <c r="Y58" s="472"/>
      <c r="Z58" s="472"/>
      <c r="AA58" s="473"/>
      <c r="AB58" s="473"/>
      <c r="AC58" s="473"/>
      <c r="AD58" s="473"/>
      <c r="AE58" s="473"/>
      <c r="AF58" s="473"/>
      <c r="AG58" s="474"/>
      <c r="AH58" s="17"/>
      <c r="AI58" s="17"/>
      <c r="AJ58" s="17"/>
      <c r="AK58" s="17"/>
      <c r="AL58" s="17"/>
      <c r="AM58" s="17"/>
    </row>
    <row r="59" spans="1:39" s="170" customFormat="1" ht="12.95" hidden="1" customHeight="1">
      <c r="A59" s="579"/>
      <c r="C59" s="468"/>
      <c r="D59" s="469"/>
      <c r="E59" s="418"/>
      <c r="F59" s="418"/>
      <c r="G59" s="418"/>
      <c r="H59" s="418"/>
      <c r="I59" s="418"/>
      <c r="J59" s="418"/>
      <c r="K59" s="418"/>
      <c r="L59" s="418"/>
      <c r="M59" s="418"/>
      <c r="N59" s="486"/>
      <c r="O59" s="470"/>
      <c r="P59" s="470"/>
      <c r="Q59" s="470"/>
      <c r="R59" s="471"/>
      <c r="S59" s="471"/>
      <c r="T59" s="471"/>
      <c r="U59" s="471"/>
      <c r="V59" s="471"/>
      <c r="W59" s="472"/>
      <c r="X59" s="472"/>
      <c r="Y59" s="472"/>
      <c r="Z59" s="472"/>
      <c r="AA59" s="473"/>
      <c r="AB59" s="473"/>
      <c r="AC59" s="473"/>
      <c r="AD59" s="473"/>
      <c r="AE59" s="473"/>
      <c r="AF59" s="473"/>
      <c r="AG59" s="474"/>
      <c r="AH59" s="17"/>
      <c r="AI59" s="17"/>
      <c r="AJ59" s="17"/>
      <c r="AK59" s="17"/>
      <c r="AL59" s="17"/>
      <c r="AM59" s="17"/>
    </row>
    <row r="60" spans="1:39" s="170" customFormat="1" ht="12.95" hidden="1" customHeight="1">
      <c r="A60" s="579"/>
      <c r="C60" s="475"/>
      <c r="D60" s="476"/>
      <c r="E60" s="477"/>
      <c r="F60" s="477"/>
      <c r="G60" s="477"/>
      <c r="H60" s="477"/>
      <c r="I60" s="477"/>
      <c r="J60" s="477"/>
      <c r="K60" s="477"/>
      <c r="L60" s="477"/>
      <c r="M60" s="477"/>
      <c r="N60" s="487"/>
      <c r="O60" s="478"/>
      <c r="P60" s="478"/>
      <c r="Q60" s="478"/>
      <c r="R60" s="479"/>
      <c r="S60" s="479"/>
      <c r="T60" s="479"/>
      <c r="U60" s="479"/>
      <c r="V60" s="479"/>
      <c r="W60" s="480"/>
      <c r="X60" s="480"/>
      <c r="Y60" s="480"/>
      <c r="Z60" s="480"/>
      <c r="AA60" s="481"/>
      <c r="AB60" s="481"/>
      <c r="AC60" s="481"/>
      <c r="AD60" s="481"/>
      <c r="AE60" s="481"/>
      <c r="AF60" s="481"/>
      <c r="AG60" s="482"/>
      <c r="AH60" s="17"/>
      <c r="AI60" s="17"/>
      <c r="AJ60" s="17"/>
      <c r="AK60" s="17"/>
      <c r="AL60" s="17"/>
      <c r="AM60" s="17"/>
    </row>
    <row r="61" spans="1:39" s="170" customFormat="1" ht="12.95" customHeight="1">
      <c r="A61" s="579"/>
      <c r="C61" s="973" t="s">
        <v>122</v>
      </c>
      <c r="D61" s="979" t="s">
        <v>158</v>
      </c>
      <c r="E61" s="980"/>
      <c r="F61" s="980"/>
      <c r="G61" s="980"/>
      <c r="H61" s="980"/>
      <c r="I61" s="980"/>
      <c r="J61" s="980"/>
      <c r="K61" s="980"/>
      <c r="L61" s="981"/>
      <c r="M61" s="874" t="s">
        <v>124</v>
      </c>
      <c r="N61" s="875"/>
      <c r="O61" s="875"/>
      <c r="P61" s="875"/>
      <c r="Q61" s="875"/>
      <c r="R61" s="876"/>
      <c r="S61" s="899" t="s">
        <v>125</v>
      </c>
      <c r="T61" s="900"/>
      <c r="U61" s="900"/>
      <c r="V61" s="900"/>
      <c r="W61" s="901"/>
      <c r="X61" s="976" t="s">
        <v>159</v>
      </c>
      <c r="Y61" s="977"/>
      <c r="Z61" s="977"/>
      <c r="AA61" s="977"/>
      <c r="AB61" s="977"/>
      <c r="AC61" s="977"/>
      <c r="AD61" s="977"/>
      <c r="AE61" s="977"/>
      <c r="AF61" s="977"/>
      <c r="AG61" s="978"/>
      <c r="AH61" s="17"/>
      <c r="AI61" s="17"/>
      <c r="AJ61" s="17"/>
      <c r="AK61" s="17"/>
      <c r="AL61" s="17"/>
      <c r="AM61" s="17"/>
    </row>
    <row r="62" spans="1:39" s="170" customFormat="1" ht="12.95" hidden="1" customHeight="1">
      <c r="A62" s="579"/>
      <c r="C62" s="974"/>
      <c r="D62" s="982"/>
      <c r="E62" s="983"/>
      <c r="F62" s="983"/>
      <c r="G62" s="983"/>
      <c r="H62" s="983"/>
      <c r="I62" s="983"/>
      <c r="J62" s="983"/>
      <c r="K62" s="983"/>
      <c r="L62" s="984"/>
      <c r="M62" s="416"/>
      <c r="N62" s="415"/>
      <c r="O62" s="415"/>
      <c r="P62" s="415"/>
      <c r="Q62" s="415"/>
      <c r="R62" s="415"/>
      <c r="S62" s="415"/>
      <c r="T62" s="415"/>
      <c r="U62" s="415"/>
      <c r="V62" s="415"/>
      <c r="W62" s="489"/>
      <c r="X62" s="976"/>
      <c r="Y62" s="977"/>
      <c r="Z62" s="977"/>
      <c r="AA62" s="977"/>
      <c r="AB62" s="977"/>
      <c r="AC62" s="977"/>
      <c r="AD62" s="977"/>
      <c r="AE62" s="977"/>
      <c r="AF62" s="977"/>
      <c r="AG62" s="978"/>
      <c r="AH62" s="17"/>
      <c r="AI62" s="17"/>
      <c r="AJ62" s="17"/>
      <c r="AK62" s="17"/>
      <c r="AL62" s="17"/>
      <c r="AM62" s="17"/>
    </row>
    <row r="63" spans="1:39" s="170" customFormat="1" ht="12.95" customHeight="1">
      <c r="A63" s="578" t="s">
        <v>880</v>
      </c>
      <c r="C63" s="974"/>
      <c r="D63" s="982"/>
      <c r="E63" s="983"/>
      <c r="F63" s="983"/>
      <c r="G63" s="983"/>
      <c r="H63" s="983"/>
      <c r="I63" s="983"/>
      <c r="J63" s="983"/>
      <c r="K63" s="983"/>
      <c r="L63" s="984"/>
      <c r="M63" s="303"/>
      <c r="N63" s="211" t="s">
        <v>127</v>
      </c>
      <c r="O63" s="211"/>
      <c r="P63" s="211"/>
      <c r="Q63" s="210"/>
      <c r="R63" s="214"/>
      <c r="S63" s="879"/>
      <c r="T63" s="880"/>
      <c r="U63" s="880"/>
      <c r="V63" s="210"/>
      <c r="W63" s="433"/>
      <c r="X63" s="323"/>
      <c r="Y63" s="310" t="s">
        <v>128</v>
      </c>
      <c r="Z63" s="525"/>
      <c r="AA63" s="308"/>
      <c r="AB63" s="308" t="s">
        <v>129</v>
      </c>
      <c r="AC63" s="426"/>
      <c r="AD63" s="308"/>
      <c r="AE63" s="308" t="s">
        <v>130</v>
      </c>
      <c r="AF63" s="426"/>
      <c r="AG63" s="312"/>
      <c r="AH63" s="17" t="b">
        <v>0</v>
      </c>
      <c r="AI63" s="17"/>
      <c r="AJ63" s="17"/>
      <c r="AK63" s="17"/>
      <c r="AL63" s="17"/>
      <c r="AM63" s="17"/>
    </row>
    <row r="64" spans="1:39" s="170" customFormat="1" ht="12.95" customHeight="1">
      <c r="A64" s="579"/>
      <c r="C64" s="974"/>
      <c r="D64" s="982"/>
      <c r="E64" s="983"/>
      <c r="F64" s="983"/>
      <c r="G64" s="983"/>
      <c r="H64" s="983"/>
      <c r="I64" s="983"/>
      <c r="J64" s="983"/>
      <c r="K64" s="983"/>
      <c r="L64" s="984"/>
      <c r="M64" s="280"/>
      <c r="N64" s="216"/>
      <c r="O64" s="216"/>
      <c r="P64" s="216"/>
      <c r="Q64" s="215"/>
      <c r="R64" s="220"/>
      <c r="S64" s="881"/>
      <c r="T64" s="882"/>
      <c r="U64" s="882"/>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row>
    <row r="65" spans="1:39" s="170" customFormat="1" ht="12.95" customHeight="1">
      <c r="A65" s="578" t="s">
        <v>880</v>
      </c>
      <c r="C65" s="974"/>
      <c r="D65" s="982"/>
      <c r="E65" s="983"/>
      <c r="F65" s="983"/>
      <c r="G65" s="983"/>
      <c r="H65" s="983"/>
      <c r="I65" s="983"/>
      <c r="J65" s="983"/>
      <c r="K65" s="983"/>
      <c r="L65" s="984"/>
      <c r="M65" s="304"/>
      <c r="N65" s="224" t="s">
        <v>133</v>
      </c>
      <c r="O65" s="224"/>
      <c r="P65" s="224"/>
      <c r="Q65" s="224"/>
      <c r="R65" s="223"/>
      <c r="S65" s="879"/>
      <c r="T65" s="880"/>
      <c r="U65" s="880"/>
      <c r="V65" s="305"/>
      <c r="W65" s="433"/>
      <c r="X65" s="323"/>
      <c r="Y65" s="310" t="s">
        <v>128</v>
      </c>
      <c r="Z65" s="525"/>
      <c r="AA65" s="308"/>
      <c r="AB65" s="308" t="s">
        <v>129</v>
      </c>
      <c r="AC65" s="426"/>
      <c r="AD65" s="308"/>
      <c r="AE65" s="308" t="s">
        <v>130</v>
      </c>
      <c r="AF65" s="426"/>
      <c r="AG65" s="312"/>
      <c r="AH65" s="17" t="b">
        <v>0</v>
      </c>
      <c r="AI65" s="17"/>
      <c r="AJ65" s="17"/>
      <c r="AK65" s="17"/>
      <c r="AL65" s="17"/>
      <c r="AM65" s="17"/>
    </row>
    <row r="66" spans="1:39" s="170" customFormat="1" ht="12.95" customHeight="1">
      <c r="A66" s="579"/>
      <c r="C66" s="974"/>
      <c r="D66" s="982"/>
      <c r="E66" s="983"/>
      <c r="F66" s="983"/>
      <c r="G66" s="983"/>
      <c r="H66" s="983"/>
      <c r="I66" s="983"/>
      <c r="J66" s="983"/>
      <c r="K66" s="983"/>
      <c r="L66" s="984"/>
      <c r="M66" s="232"/>
      <c r="N66" s="233"/>
      <c r="O66" s="233"/>
      <c r="P66" s="233"/>
      <c r="Q66" s="224"/>
      <c r="R66" s="223"/>
      <c r="S66" s="881"/>
      <c r="T66" s="882"/>
      <c r="U66" s="882"/>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row>
    <row r="67" spans="1:39" s="170" customFormat="1" ht="12.95" customHeight="1">
      <c r="A67" s="578" t="s">
        <v>880</v>
      </c>
      <c r="C67" s="974"/>
      <c r="D67" s="982"/>
      <c r="E67" s="983"/>
      <c r="F67" s="983"/>
      <c r="G67" s="983"/>
      <c r="H67" s="983"/>
      <c r="I67" s="983"/>
      <c r="J67" s="983"/>
      <c r="K67" s="983"/>
      <c r="L67" s="984"/>
      <c r="M67" s="303" t="s">
        <v>45</v>
      </c>
      <c r="N67" s="211" t="s">
        <v>134</v>
      </c>
      <c r="O67" s="211"/>
      <c r="P67" s="211"/>
      <c r="Q67" s="210"/>
      <c r="R67" s="214"/>
      <c r="S67" s="879"/>
      <c r="T67" s="880"/>
      <c r="U67" s="880"/>
      <c r="V67" s="305"/>
      <c r="W67" s="433"/>
      <c r="X67" s="323"/>
      <c r="Y67" s="310" t="s">
        <v>128</v>
      </c>
      <c r="Z67" s="525"/>
      <c r="AA67" s="308"/>
      <c r="AB67" s="308" t="s">
        <v>129</v>
      </c>
      <c r="AC67" s="426"/>
      <c r="AD67" s="308"/>
      <c r="AE67" s="308" t="s">
        <v>130</v>
      </c>
      <c r="AF67" s="426"/>
      <c r="AG67" s="312"/>
      <c r="AH67" s="17" t="b">
        <v>0</v>
      </c>
      <c r="AI67" s="17"/>
      <c r="AJ67" s="17"/>
      <c r="AK67" s="17"/>
      <c r="AL67" s="17"/>
      <c r="AM67" s="17"/>
    </row>
    <row r="68" spans="1:39" s="170" customFormat="1" ht="12.95" customHeight="1">
      <c r="A68" s="579"/>
      <c r="C68" s="974"/>
      <c r="D68" s="985"/>
      <c r="E68" s="986"/>
      <c r="F68" s="986"/>
      <c r="G68" s="986"/>
      <c r="H68" s="986"/>
      <c r="I68" s="986"/>
      <c r="J68" s="986"/>
      <c r="K68" s="986"/>
      <c r="L68" s="987"/>
      <c r="M68" s="280"/>
      <c r="N68" s="216"/>
      <c r="O68" s="216"/>
      <c r="P68" s="216"/>
      <c r="Q68" s="215"/>
      <c r="R68" s="220"/>
      <c r="S68" s="881"/>
      <c r="T68" s="882"/>
      <c r="U68" s="882"/>
      <c r="V68" s="219" t="s">
        <v>121</v>
      </c>
      <c r="W68" s="435"/>
      <c r="X68" s="454"/>
      <c r="Y68" s="316"/>
      <c r="Z68" s="316" t="s">
        <v>131</v>
      </c>
      <c r="AA68" s="319"/>
      <c r="AB68" s="314"/>
      <c r="AC68" s="314" t="s">
        <v>132</v>
      </c>
      <c r="AD68" s="428"/>
      <c r="AE68" s="314"/>
      <c r="AF68" s="314" t="s">
        <v>225</v>
      </c>
      <c r="AG68" s="320"/>
      <c r="AH68" s="17" t="b">
        <v>0</v>
      </c>
      <c r="AI68" s="17" t="b">
        <v>0</v>
      </c>
      <c r="AJ68" s="17" t="b">
        <v>0</v>
      </c>
      <c r="AK68" s="17" t="b">
        <v>0</v>
      </c>
      <c r="AL68" s="17" t="b">
        <v>0</v>
      </c>
      <c r="AM68" s="17" t="b">
        <v>0</v>
      </c>
    </row>
    <row r="69" spans="1:39" s="170" customFormat="1" ht="12.95" customHeight="1">
      <c r="A69" s="579"/>
      <c r="C69" s="975"/>
      <c r="D69" s="349" t="s">
        <v>160</v>
      </c>
      <c r="E69" s="316"/>
      <c r="F69" s="316"/>
      <c r="G69" s="316"/>
      <c r="H69" s="316"/>
      <c r="I69" s="316"/>
      <c r="J69" s="316"/>
      <c r="K69" s="316"/>
      <c r="L69" s="316"/>
      <c r="M69" s="316"/>
      <c r="N69" s="316"/>
      <c r="O69" s="316"/>
      <c r="P69" s="316"/>
      <c r="Q69" s="346"/>
      <c r="R69" s="327"/>
      <c r="S69" s="327"/>
      <c r="T69" s="327"/>
      <c r="U69" s="327"/>
      <c r="V69" s="327"/>
      <c r="W69" s="327"/>
      <c r="X69" s="327"/>
      <c r="Y69" s="327"/>
      <c r="Z69" s="327"/>
      <c r="AA69" s="327"/>
      <c r="AB69" s="327"/>
      <c r="AC69" s="327"/>
      <c r="AD69" s="327"/>
      <c r="AE69" s="327"/>
      <c r="AF69" s="327"/>
      <c r="AG69" s="328"/>
    </row>
    <row r="70" spans="1:39" s="170" customFormat="1" ht="12.95" customHeight="1">
      <c r="A70" s="578" t="s">
        <v>880</v>
      </c>
      <c r="C70" s="323" t="s">
        <v>136</v>
      </c>
      <c r="D70" s="310"/>
      <c r="E70" s="967"/>
      <c r="F70" s="967"/>
      <c r="G70" s="967"/>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8"/>
    </row>
    <row r="71" spans="1:39" s="170" customFormat="1" ht="12.95" customHeight="1">
      <c r="A71" s="578"/>
      <c r="C71" s="574"/>
      <c r="D71" s="325"/>
      <c r="E71" s="969"/>
      <c r="F71" s="969"/>
      <c r="G71" s="969"/>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70"/>
    </row>
    <row r="72" spans="1:39" s="170" customFormat="1" ht="12.95" customHeight="1">
      <c r="A72" s="578"/>
      <c r="C72" s="574"/>
      <c r="D72" s="325"/>
      <c r="E72" s="969"/>
      <c r="F72" s="969"/>
      <c r="G72" s="969"/>
      <c r="H72" s="969"/>
      <c r="I72" s="969"/>
      <c r="J72" s="969"/>
      <c r="K72" s="969"/>
      <c r="L72" s="969"/>
      <c r="M72" s="969"/>
      <c r="N72" s="969"/>
      <c r="O72" s="969"/>
      <c r="P72" s="969"/>
      <c r="Q72" s="969"/>
      <c r="R72" s="969"/>
      <c r="S72" s="969"/>
      <c r="T72" s="969"/>
      <c r="U72" s="969"/>
      <c r="V72" s="969"/>
      <c r="W72" s="969"/>
      <c r="X72" s="969"/>
      <c r="Y72" s="969"/>
      <c r="Z72" s="969"/>
      <c r="AA72" s="969"/>
      <c r="AB72" s="969"/>
      <c r="AC72" s="969"/>
      <c r="AD72" s="969"/>
      <c r="AE72" s="969"/>
      <c r="AF72" s="969"/>
      <c r="AG72" s="970"/>
    </row>
    <row r="73" spans="1:39" s="170" customFormat="1" ht="12.95" customHeight="1" thickBot="1">
      <c r="A73" s="581"/>
      <c r="C73" s="349"/>
      <c r="D73" s="316"/>
      <c r="E73" s="971"/>
      <c r="F73" s="971"/>
      <c r="G73" s="971"/>
      <c r="H73" s="971"/>
      <c r="I73" s="971"/>
      <c r="J73" s="971"/>
      <c r="K73" s="971"/>
      <c r="L73" s="971"/>
      <c r="M73" s="971"/>
      <c r="N73" s="971"/>
      <c r="O73" s="971"/>
      <c r="P73" s="971"/>
      <c r="Q73" s="971"/>
      <c r="R73" s="971"/>
      <c r="S73" s="971"/>
      <c r="T73" s="971"/>
      <c r="U73" s="971"/>
      <c r="V73" s="971"/>
      <c r="W73" s="971"/>
      <c r="X73" s="971"/>
      <c r="Y73" s="971"/>
      <c r="Z73" s="971"/>
      <c r="AA73" s="971"/>
      <c r="AB73" s="971"/>
      <c r="AC73" s="971"/>
      <c r="AD73" s="971"/>
      <c r="AE73" s="971"/>
      <c r="AF73" s="971"/>
      <c r="AG73" s="972"/>
    </row>
    <row r="74" spans="1:39" ht="12.95" customHeight="1">
      <c r="A74" s="584"/>
      <c r="C74" s="350" t="s">
        <v>137</v>
      </c>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row>
  </sheetData>
  <sheetProtection sheet="1" selectLockedCells="1"/>
  <mergeCells count="59">
    <mergeCell ref="P13:AF13"/>
    <mergeCell ref="AO1:BG4"/>
    <mergeCell ref="M40:AG40"/>
    <mergeCell ref="E53:K53"/>
    <mergeCell ref="G19:L20"/>
    <mergeCell ref="P20:V20"/>
    <mergeCell ref="G21:L24"/>
    <mergeCell ref="R21:T21"/>
    <mergeCell ref="S22:T22"/>
    <mergeCell ref="P24:V24"/>
    <mergeCell ref="X35:AG37"/>
    <mergeCell ref="X38:AG39"/>
    <mergeCell ref="G29:H37"/>
    <mergeCell ref="I29:L34"/>
    <mergeCell ref="S31:T31"/>
    <mergeCell ref="R32:V32"/>
    <mergeCell ref="D40:L40"/>
    <mergeCell ref="C1:D1"/>
    <mergeCell ref="AF1:AG1"/>
    <mergeCell ref="AA11:AF11"/>
    <mergeCell ref="C10:L11"/>
    <mergeCell ref="K3:X4"/>
    <mergeCell ref="C12:F17"/>
    <mergeCell ref="G18:L18"/>
    <mergeCell ref="M18:W18"/>
    <mergeCell ref="Z15:AF15"/>
    <mergeCell ref="P17:AF17"/>
    <mergeCell ref="G14:L17"/>
    <mergeCell ref="V16:W16"/>
    <mergeCell ref="P12:Q12"/>
    <mergeCell ref="V12:W12"/>
    <mergeCell ref="G12:L13"/>
    <mergeCell ref="M38:W39"/>
    <mergeCell ref="C18:F39"/>
    <mergeCell ref="X25:AG26"/>
    <mergeCell ref="X27:AG28"/>
    <mergeCell ref="G25:L26"/>
    <mergeCell ref="P25:V25"/>
    <mergeCell ref="G27:L28"/>
    <mergeCell ref="P27:V27"/>
    <mergeCell ref="X21:AG24"/>
    <mergeCell ref="X18:AG18"/>
    <mergeCell ref="X19:AG20"/>
    <mergeCell ref="A3:A4"/>
    <mergeCell ref="U2:AG2"/>
    <mergeCell ref="E70:AG73"/>
    <mergeCell ref="C61:C69"/>
    <mergeCell ref="M61:R61"/>
    <mergeCell ref="S63:U64"/>
    <mergeCell ref="S65:U66"/>
    <mergeCell ref="S67:U68"/>
    <mergeCell ref="S61:W61"/>
    <mergeCell ref="X61:AG62"/>
    <mergeCell ref="D61:L68"/>
    <mergeCell ref="C40:C53"/>
    <mergeCell ref="AE44:AF44"/>
    <mergeCell ref="AE47:AF47"/>
    <mergeCell ref="I35:L37"/>
    <mergeCell ref="G38:L39"/>
  </mergeCells>
  <phoneticPr fontId="4"/>
  <conditionalFormatting sqref="E53 L53 E54:M60">
    <cfRule type="notContainsBlanks" dxfId="261" priority="188" stopIfTrue="1">
      <formula>LEN(TRIM(E53))&gt;0</formula>
    </cfRule>
    <cfRule type="expression" dxfId="260" priority="189" stopIfTrue="1">
      <formula>$AH$52=TRUE</formula>
    </cfRule>
  </conditionalFormatting>
  <conditionalFormatting sqref="E70:AG73">
    <cfRule type="containsBlanks" dxfId="259" priority="165" stopIfTrue="1">
      <formula>LEN(TRIM(E70))=0</formula>
    </cfRule>
  </conditionalFormatting>
  <conditionalFormatting sqref="M25:M26">
    <cfRule type="expression" dxfId="258" priority="55" stopIfTrue="1">
      <formula>$AH$25=TRUE</formula>
    </cfRule>
    <cfRule type="expression" dxfId="257" priority="54" stopIfTrue="1">
      <formula>$AH$26=TRUE</formula>
    </cfRule>
  </conditionalFormatting>
  <conditionalFormatting sqref="M27:M28">
    <cfRule type="expression" dxfId="255" priority="46" stopIfTrue="1">
      <formula>$AH$27=TRUE</formula>
    </cfRule>
    <cfRule type="expression" dxfId="254" priority="11" stopIfTrue="1">
      <formula>$AH$28=TRUE</formula>
    </cfRule>
  </conditionalFormatting>
  <conditionalFormatting sqref="M29 M34">
    <cfRule type="expression" dxfId="252" priority="604" stopIfTrue="1">
      <formula>$AH$29=TRUE</formula>
    </cfRule>
    <cfRule type="expression" dxfId="251" priority="39" stopIfTrue="1">
      <formula>$AH$34=TRUE</formula>
    </cfRule>
  </conditionalFormatting>
  <conditionalFormatting sqref="M34:M35 M37 AB33 X33:X34 M27:M29 X30 AB30">
    <cfRule type="expression" dxfId="248" priority="38">
      <formula>$AJ$4=FALSE</formula>
    </cfRule>
  </conditionalFormatting>
  <conditionalFormatting sqref="M35 M37">
    <cfRule type="expression" dxfId="247" priority="35" stopIfTrue="1">
      <formula>$AH$37=TRUE</formula>
    </cfRule>
    <cfRule type="expression" dxfId="246" priority="36" stopIfTrue="1">
      <formula>$AH$35=TRUE</formula>
    </cfRule>
  </conditionalFormatting>
  <conditionalFormatting sqref="M38 X38">
    <cfRule type="notContainsBlanks" dxfId="243" priority="37" stopIfTrue="1">
      <formula>LEN(TRIM(M38))&gt;0</formula>
    </cfRule>
  </conditionalFormatting>
  <conditionalFormatting sqref="M63 M65 M67">
    <cfRule type="expression" dxfId="242" priority="24" stopIfTrue="1">
      <formula>$AH$67=TRUE</formula>
    </cfRule>
    <cfRule type="expression" dxfId="241" priority="25" stopIfTrue="1">
      <formula>$AH$65=TRUE</formula>
    </cfRule>
    <cfRule type="expression" dxfId="240" priority="26" stopIfTrue="1">
      <formula>$AH$63=TRUE</formula>
    </cfRule>
  </conditionalFormatting>
  <conditionalFormatting sqref="O21 V21">
    <cfRule type="expression" dxfId="239" priority="62" stopIfTrue="1">
      <formula>$AH$21=TRUE</formula>
    </cfRule>
    <cfRule type="expression" dxfId="238" priority="61" stopIfTrue="1">
      <formula>$AI$21=TRUE</formula>
    </cfRule>
  </conditionalFormatting>
  <conditionalFormatting sqref="O23 R23">
    <cfRule type="expression" dxfId="237" priority="57" stopIfTrue="1">
      <formula>$AH$23=TRUE</formula>
    </cfRule>
    <cfRule type="expression" dxfId="236" priority="56" stopIfTrue="1">
      <formula>$AI$23=TRUE</formula>
    </cfRule>
  </conditionalFormatting>
  <conditionalFormatting sqref="O29:O30 O32">
    <cfRule type="expression" dxfId="235" priority="32">
      <formula>AND($AH$29=TRUE,COUNTIF($AH$30:$AJ$30,TRUE)=0)</formula>
    </cfRule>
  </conditionalFormatting>
  <conditionalFormatting sqref="P12 V12:W12">
    <cfRule type="expression" dxfId="234" priority="417" stopIfTrue="1">
      <formula>$AJ$4=TRUE</formula>
    </cfRule>
    <cfRule type="expression" dxfId="233" priority="411" stopIfTrue="1">
      <formula>$AI$4=TRUE</formula>
    </cfRule>
  </conditionalFormatting>
  <conditionalFormatting sqref="P12:P13 P17">
    <cfRule type="notContainsBlanks" dxfId="232" priority="247" stopIfTrue="1">
      <formula>LEN(TRIM(P12))&gt;0</formula>
    </cfRule>
  </conditionalFormatting>
  <conditionalFormatting sqref="P13">
    <cfRule type="expression" dxfId="231" priority="419" stopIfTrue="1">
      <formula>$AJ$4=TRUE</formula>
    </cfRule>
    <cfRule type="expression" dxfId="230" priority="568" stopIfTrue="1">
      <formula>$AI$4=TRUE</formula>
    </cfRule>
  </conditionalFormatting>
  <conditionalFormatting sqref="P19 S19">
    <cfRule type="expression" dxfId="229" priority="64" stopIfTrue="1">
      <formula>$AI$19=TRUE</formula>
    </cfRule>
    <cfRule type="expression" dxfId="228" priority="65" stopIfTrue="1">
      <formula>$AH$19=TRUE</formula>
    </cfRule>
  </conditionalFormatting>
  <conditionalFormatting sqref="P20 W20">
    <cfRule type="containsBlanks" dxfId="227" priority="63" stopIfTrue="1">
      <formula>LEN(TRIM(P20))=0</formula>
    </cfRule>
  </conditionalFormatting>
  <conditionalFormatting sqref="P24">
    <cfRule type="containsBlanks" dxfId="226" priority="155" stopIfTrue="1">
      <formula>LEN(TRIM(P24))=0</formula>
    </cfRule>
  </conditionalFormatting>
  <conditionalFormatting sqref="P25 X25">
    <cfRule type="notContainsBlanks" dxfId="225" priority="43" stopIfTrue="1">
      <formula>LEN(TRIM(P25))&gt;0</formula>
    </cfRule>
    <cfRule type="expression" dxfId="224" priority="53" stopIfTrue="1">
      <formula>$AH$25=TRUE</formula>
    </cfRule>
  </conditionalFormatting>
  <conditionalFormatting sqref="P27 X27">
    <cfRule type="notContainsBlanks" dxfId="223" priority="44" stopIfTrue="1">
      <formula>LEN(TRIM(P27))&gt;0</formula>
    </cfRule>
    <cfRule type="expression" dxfId="222" priority="45" stopIfTrue="1">
      <formula>$AH$27=TRUE</formula>
    </cfRule>
  </conditionalFormatting>
  <conditionalFormatting sqref="R21 U21">
    <cfRule type="expression" dxfId="221" priority="60" stopIfTrue="1">
      <formula>$AH$21=TRUE</formula>
    </cfRule>
    <cfRule type="notContainsBlanks" dxfId="220" priority="59" stopIfTrue="1">
      <formula>LEN(TRIM(R21))&gt;0</formula>
    </cfRule>
  </conditionalFormatting>
  <conditionalFormatting sqref="R32">
    <cfRule type="expression" dxfId="219" priority="28">
      <formula>$AJ$30=TRUE</formula>
    </cfRule>
  </conditionalFormatting>
  <conditionalFormatting sqref="S10 M10:M11 V11">
    <cfRule type="expression" dxfId="218" priority="406" stopIfTrue="1">
      <formula>$AH$10=TRUE</formula>
    </cfRule>
    <cfRule type="expression" dxfId="217" priority="249" stopIfTrue="1">
      <formula>$AH$11=TRUE</formula>
    </cfRule>
    <cfRule type="expression" dxfId="216" priority="248" stopIfTrue="1">
      <formula>$AI$11=TRUE</formula>
    </cfRule>
    <cfRule type="expression" dxfId="215" priority="250" stopIfTrue="1">
      <formula>$AI$10=TRUE</formula>
    </cfRule>
  </conditionalFormatting>
  <conditionalFormatting sqref="S22">
    <cfRule type="containsBlanks" dxfId="214" priority="58" stopIfTrue="1">
      <formula>LEN(TRIM(S22))=0</formula>
    </cfRule>
  </conditionalFormatting>
  <conditionalFormatting sqref="S31 R32">
    <cfRule type="notContainsBlanks" dxfId="213" priority="27">
      <formula>LEN(TRIM(R31))&gt;0</formula>
    </cfRule>
  </conditionalFormatting>
  <conditionalFormatting sqref="S31">
    <cfRule type="expression" dxfId="212" priority="29">
      <formula>$AI$30=TRUE</formula>
    </cfRule>
  </conditionalFormatting>
  <conditionalFormatting sqref="S33 U33">
    <cfRule type="expression" dxfId="211" priority="40" stopIfTrue="1">
      <formula>$AI$33=TRUE</formula>
    </cfRule>
    <cfRule type="expression" dxfId="210" priority="42" stopIfTrue="1">
      <formula>$AH$29=TRUE</formula>
    </cfRule>
    <cfRule type="expression" dxfId="209" priority="41" stopIfTrue="1">
      <formula>$AH$33=TRUE</formula>
    </cfRule>
  </conditionalFormatting>
  <conditionalFormatting sqref="S63">
    <cfRule type="expression" dxfId="208" priority="23" stopIfTrue="1">
      <formula>$AH$63=TRUE</formula>
    </cfRule>
    <cfRule type="notContainsBlanks" dxfId="207" priority="20" stopIfTrue="1">
      <formula>LEN(TRIM(S63))&gt;0</formula>
    </cfRule>
  </conditionalFormatting>
  <conditionalFormatting sqref="S65">
    <cfRule type="expression" dxfId="206" priority="22" stopIfTrue="1">
      <formula>$AH$65=TRUE</formula>
    </cfRule>
    <cfRule type="notContainsBlanks" dxfId="205" priority="19" stopIfTrue="1">
      <formula>LEN(TRIM(S65))&gt;0</formula>
    </cfRule>
  </conditionalFormatting>
  <conditionalFormatting sqref="S67">
    <cfRule type="expression" dxfId="204" priority="21" stopIfTrue="1">
      <formula>$AH$67=TRUE</formula>
    </cfRule>
    <cfRule type="notContainsBlanks" dxfId="203" priority="18" stopIfTrue="1">
      <formula>LEN(TRIM(S67))&gt;0</formula>
    </cfRule>
  </conditionalFormatting>
  <conditionalFormatting sqref="T42 V42">
    <cfRule type="expression" dxfId="202" priority="234" stopIfTrue="1">
      <formula>$AH$42=TRUE</formula>
    </cfRule>
    <cfRule type="expression" dxfId="201" priority="200" stopIfTrue="1">
      <formula>$AI$42=TRUE</formula>
    </cfRule>
  </conditionalFormatting>
  <conditionalFormatting sqref="T44 V44">
    <cfRule type="expression" dxfId="200" priority="198" stopIfTrue="1">
      <formula>$AI$44=TRUE</formula>
    </cfRule>
    <cfRule type="expression" dxfId="199" priority="199" stopIfTrue="1">
      <formula>$AH$44=TRUE</formula>
    </cfRule>
  </conditionalFormatting>
  <conditionalFormatting sqref="T46 V46">
    <cfRule type="expression" dxfId="198" priority="196" stopIfTrue="1">
      <formula>$AI$46=TRUE</formula>
    </cfRule>
    <cfRule type="expression" dxfId="197" priority="197" stopIfTrue="1">
      <formula>$AH$46=TRUE</formula>
    </cfRule>
  </conditionalFormatting>
  <conditionalFormatting sqref="T48 V48">
    <cfRule type="expression" dxfId="196" priority="194" stopIfTrue="1">
      <formula>$AI$48=TRUE</formula>
    </cfRule>
    <cfRule type="expression" dxfId="195" priority="195" stopIfTrue="1">
      <formula>$AH$48=TRUE</formula>
    </cfRule>
  </conditionalFormatting>
  <conditionalFormatting sqref="T50 V50">
    <cfRule type="expression" dxfId="194" priority="193" stopIfTrue="1">
      <formula>$AH$50=TRUE</formula>
    </cfRule>
    <cfRule type="expression" dxfId="193" priority="192" stopIfTrue="1">
      <formula>$AI$50=TRUE</formula>
    </cfRule>
  </conditionalFormatting>
  <conditionalFormatting sqref="T52 V52">
    <cfRule type="expression" dxfId="192" priority="191" stopIfTrue="1">
      <formula>$AH$52=TRUE</formula>
    </cfRule>
    <cfRule type="expression" dxfId="191" priority="190" stopIfTrue="1">
      <formula>$AI$52=TRUE</formula>
    </cfRule>
  </conditionalFormatting>
  <conditionalFormatting sqref="V16">
    <cfRule type="notContainsBlanks" dxfId="190" priority="160" stopIfTrue="1">
      <formula>LEN(TRIM(V16))&gt;0</formula>
    </cfRule>
  </conditionalFormatting>
  <conditionalFormatting sqref="V12:W12">
    <cfRule type="notContainsBlanks" dxfId="189" priority="244" stopIfTrue="1">
      <formula>LEN(TRIM(V12))&gt;0</formula>
    </cfRule>
  </conditionalFormatting>
  <conditionalFormatting sqref="X19">
    <cfRule type="expression" dxfId="188" priority="52" stopIfTrue="1">
      <formula>$AI$19=TRUE</formula>
    </cfRule>
    <cfRule type="notContainsBlanks" dxfId="187" priority="51" stopIfTrue="1">
      <formula>LEN(TRIM(X19))&gt;0</formula>
    </cfRule>
  </conditionalFormatting>
  <conditionalFormatting sqref="X21">
    <cfRule type="expression" dxfId="186" priority="50" stopIfTrue="1">
      <formula>$AH$21=TRUE</formula>
    </cfRule>
    <cfRule type="notContainsBlanks" dxfId="185" priority="48" stopIfTrue="1">
      <formula>LEN(TRIM(X21))&gt;0</formula>
    </cfRule>
    <cfRule type="expression" dxfId="184" priority="49" stopIfTrue="1">
      <formula>$AH$23=TRUE</formula>
    </cfRule>
  </conditionalFormatting>
  <conditionalFormatting sqref="X30 AB30">
    <cfRule type="expression" dxfId="183" priority="47">
      <formula>COUNTIF($AH$31:$AI$31,TRUE)=0</formula>
    </cfRule>
  </conditionalFormatting>
  <conditionalFormatting sqref="X33:X34 AB33">
    <cfRule type="expression" dxfId="180" priority="31">
      <formula>COUNTIF($AH$32:$AJ$32,TRUE)=0</formula>
    </cfRule>
  </conditionalFormatting>
  <conditionalFormatting sqref="X35">
    <cfRule type="notContainsBlanks" dxfId="178" priority="33" stopIfTrue="1">
      <formula>LEN(TRIM(X35))&gt;0</formula>
    </cfRule>
    <cfRule type="expression" dxfId="177" priority="34" stopIfTrue="1">
      <formula>$AH$35=TRUE</formula>
    </cfRule>
  </conditionalFormatting>
  <conditionalFormatting sqref="X63 AA63 AD63 Y64 AB64 AE64">
    <cfRule type="expression" dxfId="176" priority="179" stopIfTrue="1">
      <formula>$AI$64=TRUE</formula>
    </cfRule>
    <cfRule type="expression" dxfId="175" priority="176" stopIfTrue="1">
      <formula>$AL$64=TRUE</formula>
    </cfRule>
    <cfRule type="expression" dxfId="174" priority="177" stopIfTrue="1">
      <formula>$AK$64=TRUE</formula>
    </cfRule>
    <cfRule type="expression" dxfId="173" priority="178" stopIfTrue="1">
      <formula>$AJ$64=TRUE</formula>
    </cfRule>
    <cfRule type="expression" dxfId="172" priority="180" stopIfTrue="1">
      <formula>$AH$64=TRUE</formula>
    </cfRule>
    <cfRule type="expression" dxfId="171" priority="187" stopIfTrue="1">
      <formula>$AH$63=TRUE</formula>
    </cfRule>
    <cfRule type="expression" dxfId="170" priority="159" stopIfTrue="1">
      <formula>$AM$64=TRUE</formula>
    </cfRule>
  </conditionalFormatting>
  <conditionalFormatting sqref="X63">
    <cfRule type="notContainsBlanks" dxfId="169" priority="164" stopIfTrue="1">
      <formula>LEN(TRIM(X63))&gt;0</formula>
    </cfRule>
  </conditionalFormatting>
  <conditionalFormatting sqref="X65 AA65 AD65 Y66 AB66 AE66">
    <cfRule type="expression" dxfId="168" priority="183" stopIfTrue="1">
      <formula>$AH$65=TRUE</formula>
    </cfRule>
    <cfRule type="expression" dxfId="167" priority="174" stopIfTrue="1">
      <formula>$AI$66=TRUE</formula>
    </cfRule>
    <cfRule type="expression" dxfId="166" priority="171" stopIfTrue="1">
      <formula>$AL$66=TRUE</formula>
    </cfRule>
    <cfRule type="expression" dxfId="165" priority="157" stopIfTrue="1">
      <formula>$AM$66=TRUE</formula>
    </cfRule>
    <cfRule type="expression" dxfId="164" priority="172" stopIfTrue="1">
      <formula>$AK$66=TRUE</formula>
    </cfRule>
    <cfRule type="expression" dxfId="163" priority="173" stopIfTrue="1">
      <formula>$AJ$66=TRUE</formula>
    </cfRule>
    <cfRule type="expression" dxfId="162" priority="175" stopIfTrue="1">
      <formula>$AH$66=TRUE</formula>
    </cfRule>
  </conditionalFormatting>
  <conditionalFormatting sqref="X67 AA67 AD67 Y68 AB68 AE68">
    <cfRule type="expression" dxfId="161" priority="170" stopIfTrue="1">
      <formula>$AH$68=TRUE</formula>
    </cfRule>
    <cfRule type="expression" dxfId="160" priority="181" stopIfTrue="1">
      <formula>$AH$67=TRUE</formula>
    </cfRule>
    <cfRule type="expression" dxfId="159" priority="169" stopIfTrue="1">
      <formula>$AI$68=TRUE</formula>
    </cfRule>
    <cfRule type="expression" dxfId="158" priority="156" stopIfTrue="1">
      <formula>$AM$68=TRUE</formula>
    </cfRule>
    <cfRule type="expression" dxfId="157" priority="166" stopIfTrue="1">
      <formula>$AL$68=TRUE</formula>
    </cfRule>
    <cfRule type="expression" dxfId="156" priority="167" stopIfTrue="1">
      <formula>$AK$68=TRUE</formula>
    </cfRule>
    <cfRule type="expression" dxfId="155" priority="168" stopIfTrue="1">
      <formula>$AJ$68=TRUE</formula>
    </cfRule>
  </conditionalFormatting>
  <conditionalFormatting sqref="Z15">
    <cfRule type="expression" dxfId="154" priority="235" stopIfTrue="1">
      <formula>$AL$14=TRUE</formula>
    </cfRule>
    <cfRule type="notContainsBlanks" dxfId="153" priority="163" stopIfTrue="1">
      <formula>LEN(TRIM(Z15))&gt;0</formula>
    </cfRule>
  </conditionalFormatting>
  <conditionalFormatting sqref="AA14 R14:R15 V14:V15">
    <cfRule type="expression" dxfId="152" priority="236" stopIfTrue="1">
      <formula>$AL$14=TRUE</formula>
    </cfRule>
    <cfRule type="expression" dxfId="151" priority="238" stopIfTrue="1">
      <formula>$AJ$14=TRUE</formula>
    </cfRule>
    <cfRule type="expression" dxfId="150" priority="239" stopIfTrue="1">
      <formula>$AI$14=TRUE</formula>
    </cfRule>
    <cfRule type="expression" dxfId="149" priority="243" stopIfTrue="1">
      <formula>$AH$14=TRUE</formula>
    </cfRule>
    <cfRule type="expression" dxfId="148" priority="237" stopIfTrue="1">
      <formula>$AK$14=TRUE</formula>
    </cfRule>
  </conditionalFormatting>
  <dataValidations count="14">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70:AG73 U21 Z15 W20 P24 P20 R21 E53:E60 L53 F54:M60"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5:T68 S63 X63 Y64 X65 Y66 Y68 X67"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7" xr:uid="{55E8440D-0B4C-4B6E-8522-3E0C87EA1C77}"/>
    <dataValidation allowBlank="1" showInputMessage="1" errorTitle="禁止" error="半角コンマが使用されています。" promptTitle="記入例" prompt="「フロン回収予定」など。" sqref="X35"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8 X38" xr:uid="{14179782-4BC6-4822-B97B-5C7137DE1FC4}"/>
    <dataValidation allowBlank="1" showInputMessage="1" errorTitle="禁止" error="半角コンマが使用されています。" promptTitle="記入例" prompt="「工事施工までに回収予定」など。" sqref="X25" xr:uid="{2C6FB994-1478-4A92-AA44-2F27583E936A}"/>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7" xr:uid="{E26CEAB4-88B5-451B-87B9-91F9A97133A0}"/>
    <dataValidation allowBlank="1" errorTitle="禁止" error="半角コンマが使用されています。" prompt="_x000a_" sqref="P25" xr:uid="{3B934C1C-C0E6-48E7-8D08-22E33E5B194A}"/>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39</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39</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42</xdr:row>
                    <xdr:rowOff>142875</xdr:rowOff>
                  </from>
                  <to>
                    <xdr:col>20</xdr:col>
                    <xdr:colOff>0</xdr:colOff>
                    <xdr:row>44</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46</xdr:row>
                    <xdr:rowOff>142875</xdr:rowOff>
                  </from>
                  <to>
                    <xdr:col>22</xdr:col>
                    <xdr:colOff>0</xdr:colOff>
                    <xdr:row>48</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50</xdr:row>
                    <xdr:rowOff>142875</xdr:rowOff>
                  </from>
                  <to>
                    <xdr:col>20</xdr:col>
                    <xdr:colOff>0</xdr:colOff>
                    <xdr:row>52</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50</xdr:row>
                    <xdr:rowOff>142875</xdr:rowOff>
                  </from>
                  <to>
                    <xdr:col>22</xdr:col>
                    <xdr:colOff>9525</xdr:colOff>
                    <xdr:row>52</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65</xdr:row>
                    <xdr:rowOff>142875</xdr:rowOff>
                  </from>
                  <to>
                    <xdr:col>27</xdr:col>
                    <xdr:colOff>9525</xdr:colOff>
                    <xdr:row>67</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65</xdr:row>
                    <xdr:rowOff>142875</xdr:rowOff>
                  </from>
                  <to>
                    <xdr:col>30</xdr:col>
                    <xdr:colOff>9525</xdr:colOff>
                    <xdr:row>67</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66</xdr:row>
                    <xdr:rowOff>133350</xdr:rowOff>
                  </from>
                  <to>
                    <xdr:col>28</xdr:col>
                    <xdr:colOff>9525</xdr:colOff>
                    <xdr:row>68</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44</xdr:row>
                    <xdr:rowOff>142875</xdr:rowOff>
                  </from>
                  <to>
                    <xdr:col>22</xdr:col>
                    <xdr:colOff>9525</xdr:colOff>
                    <xdr:row>46</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66</xdr:row>
                    <xdr:rowOff>133350</xdr:rowOff>
                  </from>
                  <to>
                    <xdr:col>31</xdr:col>
                    <xdr:colOff>9525</xdr:colOff>
                    <xdr:row>68</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6" r:id="rId51" name="Check Box 142">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7007" r:id="rId52" name="Check Box 143">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8" r:id="rId53" name="Check Box 144">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7009" r:id="rId54" name="Check Box 145">
              <controlPr defaultSize="0" autoFill="0" autoLine="0" autoPict="0">
                <anchor moveWithCells="1">
                  <from>
                    <xdr:col>12</xdr:col>
                    <xdr:colOff>9525</xdr:colOff>
                    <xdr:row>32</xdr:row>
                    <xdr:rowOff>133350</xdr:rowOff>
                  </from>
                  <to>
                    <xdr:col>13</xdr:col>
                    <xdr:colOff>0</xdr:colOff>
                    <xdr:row>34</xdr:row>
                    <xdr:rowOff>28575</xdr:rowOff>
                  </to>
                </anchor>
              </controlPr>
            </control>
          </mc:Choice>
        </mc:AlternateContent>
        <mc:AlternateContent xmlns:mc="http://schemas.openxmlformats.org/markup-compatibility/2006">
          <mc:Choice Requires="x14">
            <control shapeId="37010" r:id="rId55" name="Check Box 146">
              <controlPr defaultSize="0" autoFill="0" autoLine="0" autoPict="0">
                <anchor moveWithCells="1">
                  <from>
                    <xdr:col>12</xdr:col>
                    <xdr:colOff>9525</xdr:colOff>
                    <xdr:row>33</xdr:row>
                    <xdr:rowOff>142875</xdr:rowOff>
                  </from>
                  <to>
                    <xdr:col>13</xdr:col>
                    <xdr:colOff>0</xdr:colOff>
                    <xdr:row>35</xdr:row>
                    <xdr:rowOff>38100</xdr:rowOff>
                  </to>
                </anchor>
              </controlPr>
            </control>
          </mc:Choice>
        </mc:AlternateContent>
        <mc:AlternateContent xmlns:mc="http://schemas.openxmlformats.org/markup-compatibility/2006">
          <mc:Choice Requires="x14">
            <control shapeId="37011" r:id="rId56" name="Check Box 147">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7012" r:id="rId57" name="Check Box 148">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7013" r:id="rId58" name="Check Box 149">
              <controlPr defaultSize="0" autoFill="0" autoLine="0" autoPict="0">
                <anchor moveWithCells="1">
                  <from>
                    <xdr:col>18</xdr:col>
                    <xdr:colOff>9525</xdr:colOff>
                    <xdr:row>31</xdr:row>
                    <xdr:rowOff>142875</xdr:rowOff>
                  </from>
                  <to>
                    <xdr:col>19</xdr:col>
                    <xdr:colOff>0</xdr:colOff>
                    <xdr:row>33</xdr:row>
                    <xdr:rowOff>38100</xdr:rowOff>
                  </to>
                </anchor>
              </controlPr>
            </control>
          </mc:Choice>
        </mc:AlternateContent>
        <mc:AlternateContent xmlns:mc="http://schemas.openxmlformats.org/markup-compatibility/2006">
          <mc:Choice Requires="x14">
            <control shapeId="37014" r:id="rId59" name="Check Box 150">
              <controlPr defaultSize="0" autoFill="0" autoLine="0" autoPict="0">
                <anchor moveWithCells="1">
                  <from>
                    <xdr:col>14</xdr:col>
                    <xdr:colOff>9525</xdr:colOff>
                    <xdr:row>27</xdr:row>
                    <xdr:rowOff>142875</xdr:rowOff>
                  </from>
                  <to>
                    <xdr:col>15</xdr:col>
                    <xdr:colOff>0</xdr:colOff>
                    <xdr:row>29</xdr:row>
                    <xdr:rowOff>38100</xdr:rowOff>
                  </to>
                </anchor>
              </controlPr>
            </control>
          </mc:Choice>
        </mc:AlternateContent>
        <mc:AlternateContent xmlns:mc="http://schemas.openxmlformats.org/markup-compatibility/2006">
          <mc:Choice Requires="x14">
            <control shapeId="37015" r:id="rId60" name="Check Box 151">
              <controlPr defaultSize="0" autoFill="0" autoLine="0" autoPict="0">
                <anchor moveWithCells="1">
                  <from>
                    <xdr:col>14</xdr:col>
                    <xdr:colOff>9525</xdr:colOff>
                    <xdr:row>28</xdr:row>
                    <xdr:rowOff>133350</xdr:rowOff>
                  </from>
                  <to>
                    <xdr:col>15</xdr:col>
                    <xdr:colOff>0</xdr:colOff>
                    <xdr:row>30</xdr:row>
                    <xdr:rowOff>28575</xdr:rowOff>
                  </to>
                </anchor>
              </controlPr>
            </control>
          </mc:Choice>
        </mc:AlternateContent>
        <mc:AlternateContent xmlns:mc="http://schemas.openxmlformats.org/markup-compatibility/2006">
          <mc:Choice Requires="x14">
            <control shapeId="37016" r:id="rId61" name="Check Box 152">
              <controlPr defaultSize="0" autoFill="0" autoLine="0" autoPict="0">
                <anchor moveWithCells="1">
                  <from>
                    <xdr:col>14</xdr:col>
                    <xdr:colOff>9525</xdr:colOff>
                    <xdr:row>30</xdr:row>
                    <xdr:rowOff>142875</xdr:rowOff>
                  </from>
                  <to>
                    <xdr:col>15</xdr:col>
                    <xdr:colOff>0</xdr:colOff>
                    <xdr:row>32</xdr:row>
                    <xdr:rowOff>38100</xdr:rowOff>
                  </to>
                </anchor>
              </controlPr>
            </control>
          </mc:Choice>
        </mc:AlternateContent>
        <mc:AlternateContent xmlns:mc="http://schemas.openxmlformats.org/markup-compatibility/2006">
          <mc:Choice Requires="x14">
            <control shapeId="37017" r:id="rId62" name="Check Box 153">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7018" r:id="rId63" name="Check Box 154">
              <controlPr defaultSize="0" autoFill="0" autoLine="0" autoPict="0">
                <anchor moveWithCells="1">
                  <from>
                    <xdr:col>27</xdr:col>
                    <xdr:colOff>19050</xdr:colOff>
                    <xdr:row>28</xdr:row>
                    <xdr:rowOff>142875</xdr:rowOff>
                  </from>
                  <to>
                    <xdr:col>28</xdr:col>
                    <xdr:colOff>9525</xdr:colOff>
                    <xdr:row>30</xdr:row>
                    <xdr:rowOff>38100</xdr:rowOff>
                  </to>
                </anchor>
              </controlPr>
            </control>
          </mc:Choice>
        </mc:AlternateContent>
        <mc:AlternateContent xmlns:mc="http://schemas.openxmlformats.org/markup-compatibility/2006">
          <mc:Choice Requires="x14">
            <control shapeId="37019" r:id="rId64" name="Check Box 155">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7020" r:id="rId65" name="Check Box 156">
              <controlPr defaultSize="0" autoFill="0" autoLine="0" autoPict="0">
                <anchor moveWithCells="1">
                  <from>
                    <xdr:col>27</xdr:col>
                    <xdr:colOff>19050</xdr:colOff>
                    <xdr:row>31</xdr:row>
                    <xdr:rowOff>142875</xdr:rowOff>
                  </from>
                  <to>
                    <xdr:col>28</xdr:col>
                    <xdr:colOff>9525</xdr:colOff>
                    <xdr:row>33</xdr:row>
                    <xdr:rowOff>38100</xdr:rowOff>
                  </to>
                </anchor>
              </controlPr>
            </control>
          </mc:Choice>
        </mc:AlternateContent>
        <mc:AlternateContent xmlns:mc="http://schemas.openxmlformats.org/markup-compatibility/2006">
          <mc:Choice Requires="x14">
            <control shapeId="37021" r:id="rId66" name="Check Box 157">
              <controlPr defaultSize="0" autoFill="0" autoLine="0" autoPict="0">
                <anchor moveWithCells="1">
                  <from>
                    <xdr:col>23</xdr:col>
                    <xdr:colOff>9525</xdr:colOff>
                    <xdr:row>32</xdr:row>
                    <xdr:rowOff>133350</xdr:rowOff>
                  </from>
                  <to>
                    <xdr:col>24</xdr:col>
                    <xdr:colOff>0</xdr:colOff>
                    <xdr:row>34</xdr:row>
                    <xdr:rowOff>28575</xdr:rowOff>
                  </to>
                </anchor>
              </controlPr>
            </control>
          </mc:Choice>
        </mc:AlternateContent>
        <mc:AlternateContent xmlns:mc="http://schemas.openxmlformats.org/markup-compatibility/2006">
          <mc:Choice Requires="x14">
            <control shapeId="37022" r:id="rId67" name="Check Box 15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3" r:id="rId68" name="Check Box 159">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4" r:id="rId69" name="Check Box 160">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13322CF2-CB31-481F-A7B3-C1C89D7E1A8E}">
            <xm:f>AND(入力フォーム!$A$38=FALSE,入力フォーム!$A$45=FALSE)</xm:f>
            <x14:dxf>
              <fill>
                <patternFill>
                  <bgColor theme="0" tint="-0.499984740745262"/>
                </patternFill>
              </fill>
            </x14:dxf>
          </x14:cfRule>
          <xm:sqref>C1:AG74</xm:sqref>
        </x14:conditionalFormatting>
        <x14:conditionalFormatting xmlns:xm="http://schemas.microsoft.com/office/excel/2006/main">
          <x14:cfRule type="expression" priority="30" id="{03F50A72-A579-4590-94D4-CF7B2B13B93E}">
            <xm:f>入力フォーム!E43=""</xm:f>
            <x14:dxf>
              <fill>
                <patternFill>
                  <bgColor theme="0"/>
                </patternFill>
              </fill>
            </x14:dxf>
          </x14:cfRule>
          <xm:sqref>M27</xm:sqref>
        </x14:conditionalFormatting>
        <x14:conditionalFormatting xmlns:xm="http://schemas.microsoft.com/office/excel/2006/main">
          <x14:cfRule type="expression" priority="17" id="{6D5B9E54-3C97-495D-B629-4EA81CF7DFAD}">
            <xm:f>入力フォーム!E43=""</xm:f>
            <x14:dxf>
              <fill>
                <patternFill>
                  <bgColor theme="0"/>
                </patternFill>
              </fill>
            </x14:dxf>
          </x14:cfRule>
          <xm:sqref>M28</xm:sqref>
        </x14:conditionalFormatting>
        <x14:conditionalFormatting xmlns:xm="http://schemas.microsoft.com/office/excel/2006/main">
          <x14:cfRule type="expression" priority="12" id="{066F1B01-B24F-4A45-8D5B-AF6C7FFFC3F6}">
            <xm:f>入力フォーム!E43=""</xm:f>
            <x14:dxf>
              <fill>
                <patternFill>
                  <bgColor theme="0"/>
                </patternFill>
              </fill>
            </x14:dxf>
          </x14:cfRule>
          <xm:sqref>M29</xm:sqref>
        </x14:conditionalFormatting>
        <x14:conditionalFormatting xmlns:xm="http://schemas.microsoft.com/office/excel/2006/main">
          <x14:cfRule type="expression" priority="10" id="{6A1ACB52-ABA7-4BC4-96C4-682F637583C9}">
            <xm:f>入力フォーム!E43=""</xm:f>
            <x14:dxf>
              <fill>
                <patternFill>
                  <bgColor theme="0"/>
                </patternFill>
              </fill>
            </x14:dxf>
          </x14:cfRule>
          <xm:sqref>M34</xm:sqref>
        </x14:conditionalFormatting>
        <x14:conditionalFormatting xmlns:xm="http://schemas.microsoft.com/office/excel/2006/main">
          <x14:cfRule type="expression" priority="7" id="{17739ED8-D400-4C56-A02E-462BEE0C81BE}">
            <xm:f>入力フォーム!E43=""</xm:f>
            <x14:dxf>
              <fill>
                <patternFill>
                  <bgColor theme="0"/>
                </patternFill>
              </fill>
            </x14:dxf>
          </x14:cfRule>
          <xm:sqref>M35</xm:sqref>
        </x14:conditionalFormatting>
        <x14:conditionalFormatting xmlns:xm="http://schemas.microsoft.com/office/excel/2006/main">
          <x14:cfRule type="expression" priority="3" id="{BD5928A6-11A3-4384-B7B5-34C1E8A6B7BB}">
            <xm:f>入力フォーム!E43=""</xm:f>
            <x14:dxf>
              <fill>
                <patternFill>
                  <bgColor theme="0"/>
                </patternFill>
              </fill>
            </x14:dxf>
          </x14:cfRule>
          <xm:sqref>M37</xm:sqref>
        </x14:conditionalFormatting>
        <x14:conditionalFormatting xmlns:xm="http://schemas.microsoft.com/office/excel/2006/main">
          <x14:cfRule type="expression" priority="9" id="{DD942649-595B-451C-A8C1-CAAE155A84A6}">
            <xm:f>入力フォーム!E43=""</xm:f>
            <x14:dxf>
              <fill>
                <patternFill>
                  <bgColor theme="0"/>
                </patternFill>
              </fill>
            </x14:dxf>
          </x14:cfRule>
          <xm:sqref>X30</xm:sqref>
        </x14:conditionalFormatting>
        <x14:conditionalFormatting xmlns:xm="http://schemas.microsoft.com/office/excel/2006/main">
          <x14:cfRule type="expression" priority="6" id="{B7403A88-C449-42CD-B12C-CDF48040081B}">
            <xm:f>入力フォーム!E43=""</xm:f>
            <x14:dxf>
              <fill>
                <patternFill>
                  <bgColor theme="0"/>
                </patternFill>
              </fill>
            </x14:dxf>
          </x14:cfRule>
          <xm:sqref>X33</xm:sqref>
        </x14:conditionalFormatting>
        <x14:conditionalFormatting xmlns:xm="http://schemas.microsoft.com/office/excel/2006/main">
          <x14:cfRule type="expression" priority="4" id="{BCF850A3-4EAD-46AB-9118-A829A0F5247E}">
            <xm:f>入力フォーム!E43=""</xm:f>
            <x14:dxf>
              <fill>
                <patternFill>
                  <bgColor theme="0"/>
                </patternFill>
              </fill>
            </x14:dxf>
          </x14:cfRule>
          <xm:sqref>X34</xm:sqref>
        </x14:conditionalFormatting>
        <x14:conditionalFormatting xmlns:xm="http://schemas.microsoft.com/office/excel/2006/main">
          <x14:cfRule type="expression" priority="8" id="{2FBBDADA-400D-40B3-B84B-2B76789E54FB}">
            <xm:f>入力フォーム!E43=""</xm:f>
            <x14:dxf>
              <fill>
                <patternFill>
                  <bgColor theme="0"/>
                </patternFill>
              </fill>
            </x14:dxf>
          </x14:cfRule>
          <xm:sqref>AB30</xm:sqref>
        </x14:conditionalFormatting>
        <x14:conditionalFormatting xmlns:xm="http://schemas.microsoft.com/office/excel/2006/main">
          <x14:cfRule type="expression" priority="5" id="{DDB255C1-0BAD-4108-B416-6FE08E47FE0F}">
            <xm:f>入力フォーム!E43=""</xm:f>
            <x14:dxf>
              <fill>
                <patternFill>
                  <bgColor theme="0"/>
                </patternFill>
              </fill>
            </x14:dxf>
          </x14:cfRule>
          <xm:sqref>AB33</xm:sqref>
        </x14:conditionalFormatting>
        <x14:conditionalFormatting xmlns:xm="http://schemas.microsoft.com/office/excel/2006/main">
          <x14:cfRule type="containsText" priority="16"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topLeftCell="E1" zoomScale="160" zoomScaleNormal="160" workbookViewId="0">
      <selection activeCell="X5" sqref="X5:AF5"/>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59" ht="12.95" customHeight="1" thickBot="1">
      <c r="C1" s="1086" t="s">
        <v>221</v>
      </c>
      <c r="D1" s="1086"/>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1087" t="s">
        <v>6</v>
      </c>
      <c r="AG1" s="1087"/>
      <c r="AN1" s="12"/>
      <c r="AO1" s="955" t="str">
        <f>IF(入力フォーム!$A$50=FALSE,リスト等!AD3,リスト等!AD4)</f>
        <v>対象外　添付不要</v>
      </c>
      <c r="AP1" s="955"/>
      <c r="AQ1" s="955"/>
      <c r="AR1" s="955"/>
      <c r="AS1" s="955"/>
      <c r="AT1" s="955"/>
      <c r="AU1" s="955"/>
      <c r="AV1" s="955"/>
      <c r="AW1" s="955"/>
      <c r="AX1" s="955"/>
      <c r="AY1" s="955"/>
      <c r="AZ1" s="955"/>
      <c r="BA1" s="955"/>
      <c r="BB1" s="955"/>
      <c r="BC1" s="955"/>
      <c r="BD1" s="955"/>
      <c r="BE1" s="955"/>
      <c r="BF1" s="955"/>
      <c r="BG1" s="955"/>
    </row>
    <row r="2" spans="1:59" ht="12.95" customHeight="1" thickBot="1">
      <c r="C2" s="15"/>
      <c r="D2" s="14"/>
      <c r="E2" s="14"/>
      <c r="F2" s="14"/>
      <c r="G2" s="14"/>
      <c r="H2" s="14"/>
      <c r="I2" s="14"/>
      <c r="J2" s="14"/>
      <c r="K2" s="14"/>
      <c r="L2" s="14"/>
      <c r="M2" s="14"/>
      <c r="N2" s="203"/>
      <c r="O2" s="363"/>
      <c r="P2" s="363"/>
      <c r="Q2" s="363"/>
      <c r="R2" s="544"/>
      <c r="S2" s="1091" t="s">
        <v>193</v>
      </c>
      <c r="T2" s="1092"/>
      <c r="U2" s="1092"/>
      <c r="V2" s="1092"/>
      <c r="W2" s="1092"/>
      <c r="X2" s="1092"/>
      <c r="Y2" s="1092"/>
      <c r="Z2" s="1092"/>
      <c r="AA2" s="1092"/>
      <c r="AB2" s="1092"/>
      <c r="AC2" s="1092"/>
      <c r="AD2" s="1092"/>
      <c r="AE2" s="1092"/>
      <c r="AF2" s="1092"/>
      <c r="AG2" s="1093"/>
      <c r="AO2" s="955"/>
      <c r="AP2" s="955"/>
      <c r="AQ2" s="955"/>
      <c r="AR2" s="955"/>
      <c r="AS2" s="955"/>
      <c r="AT2" s="955"/>
      <c r="AU2" s="955"/>
      <c r="AV2" s="955"/>
      <c r="AW2" s="955"/>
      <c r="AX2" s="955"/>
      <c r="AY2" s="955"/>
      <c r="AZ2" s="955"/>
      <c r="BA2" s="955"/>
      <c r="BB2" s="955"/>
      <c r="BC2" s="955"/>
      <c r="BD2" s="955"/>
      <c r="BE2" s="955"/>
      <c r="BF2" s="955"/>
      <c r="BG2" s="955"/>
    </row>
    <row r="3" spans="1:59" ht="12" customHeight="1">
      <c r="A3" s="828" t="s">
        <v>879</v>
      </c>
      <c r="C3" s="15"/>
      <c r="D3" s="14"/>
      <c r="E3" s="14"/>
      <c r="F3" s="14"/>
      <c r="G3" s="14"/>
      <c r="H3" s="14"/>
      <c r="I3" s="14"/>
      <c r="J3" s="14"/>
      <c r="K3" s="14"/>
      <c r="L3" s="1094" t="s">
        <v>55</v>
      </c>
      <c r="M3" s="1094"/>
      <c r="N3" s="1094"/>
      <c r="O3" s="1094"/>
      <c r="P3" s="1094"/>
      <c r="Q3" s="1094"/>
      <c r="R3" s="1094"/>
      <c r="S3" s="1094"/>
      <c r="T3" s="1094"/>
      <c r="U3" s="1094"/>
      <c r="V3" s="1094"/>
      <c r="W3" s="1094"/>
      <c r="X3" s="1094"/>
      <c r="Y3" s="558"/>
      <c r="Z3" s="558"/>
      <c r="AA3" s="558"/>
      <c r="AB3" s="558"/>
      <c r="AC3" s="558"/>
      <c r="AD3" s="558"/>
      <c r="AE3" s="558"/>
      <c r="AF3" s="558"/>
      <c r="AG3" s="1106" t="str">
        <f>別表２!$AG$3</f>
        <v>大阪市電子申請専用様式 Ver.1.3(R70827)</v>
      </c>
      <c r="AO3" s="955"/>
      <c r="AP3" s="955"/>
      <c r="AQ3" s="955"/>
      <c r="AR3" s="955"/>
      <c r="AS3" s="955"/>
      <c r="AT3" s="955"/>
      <c r="AU3" s="955"/>
      <c r="AV3" s="955"/>
      <c r="AW3" s="955"/>
      <c r="AX3" s="955"/>
      <c r="AY3" s="955"/>
      <c r="AZ3" s="955"/>
      <c r="BA3" s="955"/>
      <c r="BB3" s="955"/>
      <c r="BC3" s="955"/>
      <c r="BD3" s="955"/>
      <c r="BE3" s="955"/>
      <c r="BF3" s="955"/>
      <c r="BG3" s="955"/>
    </row>
    <row r="4" spans="1:59" ht="12" customHeight="1" thickBot="1">
      <c r="A4" s="829"/>
      <c r="C4" s="565"/>
      <c r="D4" s="565"/>
      <c r="E4" s="565"/>
      <c r="F4" s="565"/>
      <c r="G4" s="565"/>
      <c r="H4" s="565"/>
      <c r="I4" s="565"/>
      <c r="J4" s="565"/>
      <c r="K4" s="572"/>
      <c r="L4" s="1095"/>
      <c r="M4" s="1095"/>
      <c r="N4" s="1095"/>
      <c r="O4" s="1095"/>
      <c r="P4" s="1095"/>
      <c r="Q4" s="1095"/>
      <c r="R4" s="1095"/>
      <c r="S4" s="1095"/>
      <c r="T4" s="1095"/>
      <c r="U4" s="1095"/>
      <c r="V4" s="1095"/>
      <c r="W4" s="1095"/>
      <c r="X4" s="1095"/>
      <c r="Y4" s="572"/>
      <c r="Z4" s="565"/>
      <c r="AA4" s="565"/>
      <c r="AB4" s="565"/>
      <c r="AC4" s="565"/>
      <c r="AD4" s="565"/>
      <c r="AE4" s="565"/>
      <c r="AF4" s="565"/>
      <c r="AG4" s="659"/>
      <c r="AO4" s="955"/>
      <c r="AP4" s="955"/>
      <c r="AQ4" s="955"/>
      <c r="AR4" s="955"/>
      <c r="AS4" s="955"/>
      <c r="AT4" s="955"/>
      <c r="AU4" s="955"/>
      <c r="AV4" s="955"/>
      <c r="AW4" s="955"/>
      <c r="AX4" s="955"/>
      <c r="AY4" s="955"/>
      <c r="AZ4" s="955"/>
      <c r="BA4" s="955"/>
      <c r="BB4" s="955"/>
      <c r="BC4" s="955"/>
      <c r="BD4" s="955"/>
      <c r="BE4" s="955"/>
      <c r="BF4" s="955"/>
      <c r="BG4" s="955"/>
    </row>
    <row r="5" spans="1:59" s="189" customFormat="1" ht="12.95" customHeight="1">
      <c r="A5" s="583" t="s">
        <v>880</v>
      </c>
      <c r="B5" s="557"/>
      <c r="C5" s="1088" t="s">
        <v>192</v>
      </c>
      <c r="D5" s="1088"/>
      <c r="E5" s="1088"/>
      <c r="F5" s="1088"/>
      <c r="G5" s="1088"/>
      <c r="H5" s="1088"/>
      <c r="I5" s="1088"/>
      <c r="J5" s="1088"/>
      <c r="K5" s="1088"/>
      <c r="L5" s="1088"/>
      <c r="M5" s="352"/>
      <c r="N5" s="352" t="s">
        <v>59</v>
      </c>
      <c r="O5" s="352"/>
      <c r="P5" s="352"/>
      <c r="Q5" s="352"/>
      <c r="R5" s="353"/>
      <c r="S5" s="354"/>
      <c r="T5" s="354"/>
      <c r="U5" s="1089" t="s">
        <v>74</v>
      </c>
      <c r="V5" s="1089"/>
      <c r="W5" s="1089"/>
      <c r="X5" s="1090"/>
      <c r="Y5" s="1090"/>
      <c r="Z5" s="1090"/>
      <c r="AA5" s="1090"/>
      <c r="AB5" s="1090"/>
      <c r="AC5" s="1090"/>
      <c r="AD5" s="1090"/>
      <c r="AE5" s="1090"/>
      <c r="AF5" s="1090"/>
      <c r="AG5" s="355" t="s">
        <v>21</v>
      </c>
      <c r="AH5" s="16" t="b">
        <v>0</v>
      </c>
      <c r="AI5" s="16" t="b">
        <v>0</v>
      </c>
      <c r="AO5" s="194"/>
      <c r="AP5" s="201"/>
      <c r="AQ5" s="201"/>
      <c r="AR5" s="201"/>
      <c r="AS5" s="201"/>
      <c r="AT5" s="201"/>
      <c r="AU5" s="201"/>
      <c r="AV5" s="201"/>
      <c r="AW5" s="201"/>
      <c r="AX5" s="201"/>
      <c r="AY5" s="201"/>
      <c r="AZ5" s="201"/>
      <c r="BA5" s="201"/>
      <c r="BB5" s="201"/>
      <c r="BC5" s="194"/>
      <c r="BD5" s="194"/>
    </row>
    <row r="6" spans="1:59" s="189" customFormat="1" ht="12.95" customHeight="1">
      <c r="A6" s="577"/>
      <c r="B6" s="557"/>
      <c r="C6" s="1088"/>
      <c r="D6" s="1088"/>
      <c r="E6" s="1088"/>
      <c r="F6" s="1088"/>
      <c r="G6" s="1088"/>
      <c r="H6" s="1088"/>
      <c r="I6" s="1088"/>
      <c r="J6" s="1088"/>
      <c r="K6" s="1088"/>
      <c r="L6" s="1088"/>
      <c r="M6" s="356"/>
      <c r="N6" s="356"/>
      <c r="O6" s="356"/>
      <c r="P6" s="356"/>
      <c r="Q6" s="356"/>
      <c r="R6" s="357"/>
      <c r="S6" s="358"/>
      <c r="T6" s="358"/>
      <c r="U6" s="356"/>
      <c r="V6" s="358"/>
      <c r="W6" s="357"/>
      <c r="X6" s="356"/>
      <c r="Y6" s="356"/>
      <c r="Z6" s="359"/>
      <c r="AA6" s="1057"/>
      <c r="AB6" s="1057"/>
      <c r="AC6" s="1057"/>
      <c r="AD6" s="1057"/>
      <c r="AE6" s="1057"/>
      <c r="AF6" s="1057"/>
      <c r="AG6" s="360"/>
      <c r="AO6" s="194"/>
      <c r="AP6" s="194"/>
      <c r="AQ6" s="194"/>
      <c r="AR6" s="194"/>
      <c r="AS6" s="194"/>
      <c r="AT6" s="194"/>
      <c r="AU6" s="194"/>
      <c r="AV6" s="194"/>
      <c r="AW6" s="194"/>
      <c r="AX6" s="194"/>
      <c r="AY6" s="194"/>
      <c r="AZ6" s="194"/>
      <c r="BA6" s="194"/>
      <c r="BB6" s="194"/>
      <c r="BC6" s="194"/>
      <c r="BD6" s="194"/>
    </row>
    <row r="7" spans="1:59" s="189" customFormat="1" ht="12.95" customHeight="1">
      <c r="A7" s="576" t="s">
        <v>880</v>
      </c>
      <c r="B7" s="557"/>
      <c r="C7" s="1072" t="s">
        <v>33</v>
      </c>
      <c r="D7" s="1073"/>
      <c r="E7" s="1073"/>
      <c r="F7" s="1073"/>
      <c r="G7" s="1073"/>
      <c r="H7" s="1073"/>
      <c r="I7" s="1073"/>
      <c r="J7" s="1073"/>
      <c r="K7" s="1073"/>
      <c r="L7" s="1074"/>
      <c r="M7" s="541"/>
      <c r="N7" s="362" t="s">
        <v>138</v>
      </c>
      <c r="O7" s="362"/>
      <c r="P7" s="362"/>
      <c r="Q7" s="362"/>
      <c r="R7" s="542"/>
      <c r="S7" s="363" t="s">
        <v>191</v>
      </c>
      <c r="T7" s="364"/>
      <c r="U7" s="362"/>
      <c r="V7" s="364"/>
      <c r="W7" s="363"/>
      <c r="X7" s="542"/>
      <c r="Y7" s="362" t="s">
        <v>190</v>
      </c>
      <c r="Z7" s="365"/>
      <c r="AA7" s="361"/>
      <c r="AB7" s="361"/>
      <c r="AC7" s="361"/>
      <c r="AD7" s="361"/>
      <c r="AE7" s="361"/>
      <c r="AF7" s="361"/>
      <c r="AG7" s="366"/>
      <c r="AH7" s="17" t="b">
        <v>0</v>
      </c>
      <c r="AI7" s="17" t="b">
        <v>0</v>
      </c>
      <c r="AJ7" s="17" t="b">
        <v>0</v>
      </c>
    </row>
    <row r="8" spans="1:59" s="189" customFormat="1" ht="12.95" customHeight="1">
      <c r="A8" s="577"/>
      <c r="B8" s="557"/>
      <c r="C8" s="1075"/>
      <c r="D8" s="1076"/>
      <c r="E8" s="1076"/>
      <c r="F8" s="1076"/>
      <c r="G8" s="1076"/>
      <c r="H8" s="1076"/>
      <c r="I8" s="1076"/>
      <c r="J8" s="1076"/>
      <c r="K8" s="1076"/>
      <c r="L8" s="1077"/>
      <c r="M8" s="367"/>
      <c r="N8" s="368" t="s">
        <v>189</v>
      </c>
      <c r="O8" s="368"/>
      <c r="P8" s="369"/>
      <c r="Q8" s="368" t="s">
        <v>188</v>
      </c>
      <c r="R8" s="370"/>
      <c r="S8" s="371"/>
      <c r="T8" s="372" t="s">
        <v>187</v>
      </c>
      <c r="U8" s="368"/>
      <c r="V8" s="371"/>
      <c r="W8" s="368" t="s">
        <v>186</v>
      </c>
      <c r="X8" s="368"/>
      <c r="Y8" s="368"/>
      <c r="Z8" s="373"/>
      <c r="AA8" s="368" t="s">
        <v>185</v>
      </c>
      <c r="AB8" s="370"/>
      <c r="AC8" s="374"/>
      <c r="AD8" s="368" t="s">
        <v>184</v>
      </c>
      <c r="AE8" s="370"/>
      <c r="AF8" s="370"/>
      <c r="AG8" s="375"/>
      <c r="AH8" s="16" t="b">
        <v>0</v>
      </c>
      <c r="AI8" s="16" t="b">
        <v>0</v>
      </c>
      <c r="AJ8" s="16" t="b">
        <v>0</v>
      </c>
      <c r="AK8" s="16" t="b">
        <v>0</v>
      </c>
      <c r="AL8" s="16" t="b">
        <v>0</v>
      </c>
      <c r="AM8" s="16" t="b">
        <v>0</v>
      </c>
    </row>
    <row r="9" spans="1:59" s="189" customFormat="1" ht="12.95" customHeight="1">
      <c r="A9" s="577"/>
      <c r="B9" s="557"/>
      <c r="C9" s="1078"/>
      <c r="D9" s="1079"/>
      <c r="E9" s="1079"/>
      <c r="F9" s="1079"/>
      <c r="G9" s="1079"/>
      <c r="H9" s="1079"/>
      <c r="I9" s="1079"/>
      <c r="J9" s="1079"/>
      <c r="K9" s="1079"/>
      <c r="L9" s="1080"/>
      <c r="M9" s="376"/>
      <c r="N9" s="356" t="s">
        <v>62</v>
      </c>
      <c r="O9" s="356"/>
      <c r="P9" s="356" t="s">
        <v>27</v>
      </c>
      <c r="Q9" s="1081"/>
      <c r="R9" s="1081"/>
      <c r="S9" s="1081"/>
      <c r="T9" s="1081"/>
      <c r="U9" s="1081"/>
      <c r="V9" s="1081"/>
      <c r="W9" s="1081"/>
      <c r="X9" s="1081"/>
      <c r="Y9" s="1081"/>
      <c r="Z9" s="1081"/>
      <c r="AA9" s="1081"/>
      <c r="AB9" s="1081"/>
      <c r="AC9" s="1081"/>
      <c r="AD9" s="1081"/>
      <c r="AE9" s="1081"/>
      <c r="AF9" s="1081"/>
      <c r="AG9" s="360" t="s">
        <v>21</v>
      </c>
      <c r="AH9" s="16" t="b">
        <v>0</v>
      </c>
      <c r="AI9" s="16"/>
      <c r="AJ9" s="16"/>
      <c r="AK9" s="16"/>
      <c r="AL9" s="16"/>
      <c r="AM9" s="16"/>
    </row>
    <row r="10" spans="1:59" s="189" customFormat="1" ht="12.95" customHeight="1">
      <c r="A10" s="576" t="s">
        <v>880</v>
      </c>
      <c r="B10" s="557"/>
      <c r="C10" s="1072" t="s">
        <v>183</v>
      </c>
      <c r="D10" s="1073"/>
      <c r="E10" s="1073"/>
      <c r="F10" s="1073"/>
      <c r="G10" s="1073"/>
      <c r="H10" s="1073"/>
      <c r="I10" s="1073"/>
      <c r="J10" s="1073"/>
      <c r="K10" s="1073"/>
      <c r="L10" s="1074"/>
      <c r="M10" s="362"/>
      <c r="N10" s="362" t="s">
        <v>141</v>
      </c>
      <c r="O10" s="362"/>
      <c r="P10" s="362"/>
      <c r="Q10" s="361"/>
      <c r="R10" s="361"/>
      <c r="S10" s="362" t="s">
        <v>142</v>
      </c>
      <c r="T10" s="377"/>
      <c r="U10" s="361"/>
      <c r="V10" s="361"/>
      <c r="W10" s="361"/>
      <c r="X10" s="361"/>
      <c r="Y10" s="361"/>
      <c r="Z10" s="361"/>
      <c r="AA10" s="361"/>
      <c r="AB10" s="361"/>
      <c r="AC10" s="361"/>
      <c r="AD10" s="361"/>
      <c r="AE10" s="361"/>
      <c r="AF10" s="361"/>
      <c r="AG10" s="366"/>
      <c r="AH10" s="16" t="b">
        <v>0</v>
      </c>
      <c r="AI10" s="16" t="b">
        <v>0</v>
      </c>
      <c r="AJ10" s="16"/>
      <c r="AK10" s="16"/>
      <c r="AL10" s="16"/>
      <c r="AM10" s="16"/>
    </row>
    <row r="11" spans="1:59" s="189" customFormat="1" ht="12.95" customHeight="1">
      <c r="A11" s="577"/>
      <c r="B11" s="557"/>
      <c r="C11" s="1078"/>
      <c r="D11" s="1079"/>
      <c r="E11" s="1079"/>
      <c r="F11" s="1079"/>
      <c r="G11" s="1079"/>
      <c r="H11" s="1079"/>
      <c r="I11" s="1079"/>
      <c r="J11" s="1079"/>
      <c r="K11" s="1079"/>
      <c r="L11" s="1080"/>
      <c r="M11" s="362"/>
      <c r="N11" s="362" t="s">
        <v>143</v>
      </c>
      <c r="O11" s="362"/>
      <c r="P11" s="362"/>
      <c r="Q11" s="361"/>
      <c r="R11" s="361"/>
      <c r="S11" s="361"/>
      <c r="T11" s="377"/>
      <c r="U11" s="361"/>
      <c r="V11" s="362" t="s">
        <v>144</v>
      </c>
      <c r="W11" s="361"/>
      <c r="X11" s="361"/>
      <c r="Y11" s="361"/>
      <c r="Z11" s="361"/>
      <c r="AA11" s="361"/>
      <c r="AB11" s="361"/>
      <c r="AC11" s="361"/>
      <c r="AD11" s="361"/>
      <c r="AE11" s="361"/>
      <c r="AF11" s="361"/>
      <c r="AG11" s="366"/>
      <c r="AH11" s="16" t="b">
        <v>0</v>
      </c>
      <c r="AI11" s="16" t="b">
        <v>0</v>
      </c>
      <c r="AJ11" s="16"/>
      <c r="AK11" s="16"/>
      <c r="AL11" s="16"/>
      <c r="AM11" s="16"/>
    </row>
    <row r="12" spans="1:59" s="170" customFormat="1" ht="12.95" customHeight="1">
      <c r="A12" s="578" t="s">
        <v>880</v>
      </c>
      <c r="C12" s="1082" t="s">
        <v>180</v>
      </c>
      <c r="D12" s="1083"/>
      <c r="E12" s="1083"/>
      <c r="F12" s="1084"/>
      <c r="G12" s="1044" t="s">
        <v>182</v>
      </c>
      <c r="H12" s="1044"/>
      <c r="I12" s="1044"/>
      <c r="J12" s="1044"/>
      <c r="K12" s="1044"/>
      <c r="L12" s="1096"/>
      <c r="M12" s="378" t="s">
        <v>64</v>
      </c>
      <c r="N12" s="352"/>
      <c r="O12" s="352"/>
      <c r="P12" s="1035"/>
      <c r="Q12" s="1035"/>
      <c r="R12" s="354" t="s">
        <v>65</v>
      </c>
      <c r="S12" s="354"/>
      <c r="T12" s="352"/>
      <c r="U12" s="354"/>
      <c r="V12" s="354"/>
      <c r="W12" s="354"/>
      <c r="X12" s="352"/>
      <c r="Y12" s="352"/>
      <c r="Z12" s="352"/>
      <c r="AA12" s="352"/>
      <c r="AB12" s="352"/>
      <c r="AC12" s="352"/>
      <c r="AD12" s="352"/>
      <c r="AE12" s="352"/>
      <c r="AF12" s="352"/>
      <c r="AG12" s="355"/>
      <c r="AH12" s="17"/>
      <c r="AI12" s="17" t="b">
        <v>0</v>
      </c>
      <c r="AJ12" s="17"/>
      <c r="AK12" s="17"/>
      <c r="AL12" s="17"/>
      <c r="AM12" s="17"/>
    </row>
    <row r="13" spans="1:59" s="170" customFormat="1" ht="12.95" customHeight="1">
      <c r="A13" s="579"/>
      <c r="C13" s="1082"/>
      <c r="D13" s="1083"/>
      <c r="E13" s="1083"/>
      <c r="F13" s="1084"/>
      <c r="G13" s="1048"/>
      <c r="H13" s="1048"/>
      <c r="I13" s="1048"/>
      <c r="J13" s="1048"/>
      <c r="K13" s="1048"/>
      <c r="L13" s="1097"/>
      <c r="M13" s="379" t="s">
        <v>62</v>
      </c>
      <c r="N13" s="356"/>
      <c r="O13" s="359" t="s">
        <v>27</v>
      </c>
      <c r="P13" s="1081"/>
      <c r="Q13" s="1081"/>
      <c r="R13" s="1081"/>
      <c r="S13" s="1081"/>
      <c r="T13" s="1081"/>
      <c r="U13" s="1081"/>
      <c r="V13" s="1081"/>
      <c r="W13" s="1081"/>
      <c r="X13" s="1081"/>
      <c r="Y13" s="1081"/>
      <c r="Z13" s="1081"/>
      <c r="AA13" s="1081"/>
      <c r="AB13" s="1081"/>
      <c r="AC13" s="1081"/>
      <c r="AD13" s="1081"/>
      <c r="AE13" s="1081"/>
      <c r="AF13" s="1081"/>
      <c r="AG13" s="360" t="s">
        <v>21</v>
      </c>
      <c r="AH13" s="17"/>
      <c r="AI13" s="17"/>
      <c r="AJ13" s="17"/>
      <c r="AK13" s="17"/>
      <c r="AL13" s="17"/>
      <c r="AM13" s="17"/>
    </row>
    <row r="14" spans="1:59" s="170" customFormat="1" ht="12.95" customHeight="1">
      <c r="A14" s="578" t="s">
        <v>880</v>
      </c>
      <c r="C14" s="1082"/>
      <c r="D14" s="1083"/>
      <c r="E14" s="1083"/>
      <c r="F14" s="1084"/>
      <c r="G14" s="1044" t="s">
        <v>68</v>
      </c>
      <c r="H14" s="1044"/>
      <c r="I14" s="1044"/>
      <c r="J14" s="1044"/>
      <c r="K14" s="1044"/>
      <c r="L14" s="1096"/>
      <c r="M14" s="362" t="s">
        <v>222</v>
      </c>
      <c r="N14" s="362"/>
      <c r="O14" s="362"/>
      <c r="P14" s="362"/>
      <c r="Q14" s="380"/>
      <c r="R14" s="381"/>
      <c r="S14" s="363" t="s">
        <v>70</v>
      </c>
      <c r="T14" s="364"/>
      <c r="U14" s="380"/>
      <c r="V14" s="382"/>
      <c r="W14" s="362" t="s">
        <v>71</v>
      </c>
      <c r="X14" s="362"/>
      <c r="Y14" s="362"/>
      <c r="Z14" s="380"/>
      <c r="AA14" s="381"/>
      <c r="AB14" s="362" t="s">
        <v>72</v>
      </c>
      <c r="AC14" s="353"/>
      <c r="AD14" s="353"/>
      <c r="AE14" s="353"/>
      <c r="AF14" s="353"/>
      <c r="AG14" s="366"/>
      <c r="AH14" s="17" t="b">
        <v>0</v>
      </c>
      <c r="AI14" s="17" t="b">
        <v>0</v>
      </c>
      <c r="AJ14" s="17" t="b">
        <v>0</v>
      </c>
      <c r="AK14" s="17"/>
      <c r="AL14" s="17"/>
      <c r="AM14" s="17"/>
    </row>
    <row r="15" spans="1:59" s="170" customFormat="1" ht="12.95" customHeight="1">
      <c r="A15" s="579"/>
      <c r="C15" s="1082"/>
      <c r="D15" s="1083"/>
      <c r="E15" s="1083"/>
      <c r="F15" s="1084"/>
      <c r="G15" s="1046"/>
      <c r="H15" s="1046"/>
      <c r="I15" s="1046"/>
      <c r="J15" s="1046"/>
      <c r="K15" s="1046"/>
      <c r="L15" s="1098"/>
      <c r="M15" s="362"/>
      <c r="N15" s="362"/>
      <c r="O15" s="362"/>
      <c r="P15" s="381"/>
      <c r="Q15" s="362" t="s">
        <v>73</v>
      </c>
      <c r="R15" s="363"/>
      <c r="S15" s="381"/>
      <c r="T15" s="363" t="s">
        <v>62</v>
      </c>
      <c r="U15" s="363"/>
      <c r="V15" s="362" t="s">
        <v>27</v>
      </c>
      <c r="W15" s="1104"/>
      <c r="X15" s="1104"/>
      <c r="Y15" s="1104"/>
      <c r="Z15" s="1104"/>
      <c r="AA15" s="1104"/>
      <c r="AB15" s="1104"/>
      <c r="AC15" s="1104"/>
      <c r="AD15" s="1104"/>
      <c r="AE15" s="1104"/>
      <c r="AF15" s="1104"/>
      <c r="AG15" s="366" t="s">
        <v>21</v>
      </c>
      <c r="AH15" s="17" t="b">
        <v>0</v>
      </c>
      <c r="AI15" s="17" t="b">
        <v>0</v>
      </c>
      <c r="AJ15" s="17"/>
      <c r="AK15" s="17"/>
      <c r="AL15" s="17"/>
      <c r="AM15" s="17"/>
    </row>
    <row r="16" spans="1:59" s="170" customFormat="1" ht="12.95" customHeight="1">
      <c r="A16" s="579"/>
      <c r="C16" s="1082"/>
      <c r="D16" s="1083"/>
      <c r="E16" s="1083"/>
      <c r="F16" s="1084"/>
      <c r="G16" s="1046"/>
      <c r="H16" s="1046"/>
      <c r="I16" s="1046"/>
      <c r="J16" s="1046"/>
      <c r="K16" s="1046"/>
      <c r="L16" s="1098"/>
      <c r="M16" s="362" t="s">
        <v>75</v>
      </c>
      <c r="N16" s="362"/>
      <c r="O16" s="362"/>
      <c r="P16" s="362"/>
      <c r="Q16" s="362"/>
      <c r="R16" s="362"/>
      <c r="S16" s="362"/>
      <c r="T16" s="362" t="s">
        <v>76</v>
      </c>
      <c r="U16" s="1105"/>
      <c r="V16" s="1105"/>
      <c r="W16" s="362" t="s">
        <v>77</v>
      </c>
      <c r="X16" s="362"/>
      <c r="Y16" s="362"/>
      <c r="Z16" s="362"/>
      <c r="AA16" s="362"/>
      <c r="AB16" s="362"/>
      <c r="AC16" s="362"/>
      <c r="AD16" s="362"/>
      <c r="AE16" s="362"/>
      <c r="AF16" s="362"/>
      <c r="AG16" s="366"/>
      <c r="AH16" s="17"/>
      <c r="AI16" s="17"/>
      <c r="AJ16" s="17"/>
      <c r="AK16" s="17"/>
      <c r="AL16" s="17"/>
      <c r="AM16" s="17"/>
    </row>
    <row r="17" spans="1:40" s="170" customFormat="1" ht="12.95" customHeight="1">
      <c r="A17" s="579"/>
      <c r="C17" s="1082"/>
      <c r="D17" s="1083"/>
      <c r="E17" s="1083"/>
      <c r="F17" s="1084"/>
      <c r="G17" s="1048"/>
      <c r="H17" s="1048"/>
      <c r="I17" s="1048"/>
      <c r="J17" s="1048"/>
      <c r="K17" s="1048"/>
      <c r="L17" s="1097"/>
      <c r="M17" s="362" t="s">
        <v>78</v>
      </c>
      <c r="N17" s="362"/>
      <c r="O17" s="362" t="s">
        <v>27</v>
      </c>
      <c r="P17" s="1085"/>
      <c r="Q17" s="1085"/>
      <c r="R17" s="1085"/>
      <c r="S17" s="1085"/>
      <c r="T17" s="1085"/>
      <c r="U17" s="1085"/>
      <c r="V17" s="1085"/>
      <c r="W17" s="1085"/>
      <c r="X17" s="1085"/>
      <c r="Y17" s="1085"/>
      <c r="Z17" s="1085"/>
      <c r="AA17" s="1085"/>
      <c r="AB17" s="1085"/>
      <c r="AC17" s="1085"/>
      <c r="AD17" s="1085"/>
      <c r="AE17" s="1085"/>
      <c r="AF17" s="1085"/>
      <c r="AG17" s="366" t="s">
        <v>21</v>
      </c>
      <c r="AH17" s="17"/>
      <c r="AI17" s="17"/>
      <c r="AJ17" s="17"/>
      <c r="AK17" s="17"/>
      <c r="AL17" s="17"/>
      <c r="AM17" s="17"/>
    </row>
    <row r="18" spans="1:40" s="170" customFormat="1" ht="12.95" customHeight="1">
      <c r="A18" s="579"/>
      <c r="C18" s="1082" t="s">
        <v>181</v>
      </c>
      <c r="D18" s="1083"/>
      <c r="E18" s="1083"/>
      <c r="F18" s="1084"/>
      <c r="G18" s="1099"/>
      <c r="H18" s="1099"/>
      <c r="I18" s="1099"/>
      <c r="J18" s="1099"/>
      <c r="K18" s="1099"/>
      <c r="L18" s="1100"/>
      <c r="M18" s="900" t="s">
        <v>79</v>
      </c>
      <c r="N18" s="900"/>
      <c r="O18" s="900"/>
      <c r="P18" s="900"/>
      <c r="Q18" s="900"/>
      <c r="R18" s="900"/>
      <c r="S18" s="900"/>
      <c r="T18" s="900"/>
      <c r="U18" s="900"/>
      <c r="V18" s="900"/>
      <c r="W18" s="901"/>
      <c r="X18" s="904" t="s">
        <v>80</v>
      </c>
      <c r="Y18" s="904"/>
      <c r="Z18" s="904"/>
      <c r="AA18" s="904"/>
      <c r="AB18" s="904"/>
      <c r="AC18" s="904"/>
      <c r="AD18" s="904"/>
      <c r="AE18" s="904"/>
      <c r="AF18" s="904"/>
      <c r="AG18" s="904"/>
      <c r="AH18" s="17"/>
      <c r="AI18" s="17"/>
      <c r="AJ18" s="17"/>
      <c r="AK18" s="17"/>
      <c r="AL18" s="17"/>
      <c r="AM18" s="17"/>
      <c r="AN18" s="7"/>
    </row>
    <row r="19" spans="1:40" s="170" customFormat="1" ht="12.95" customHeight="1">
      <c r="A19" s="578" t="s">
        <v>880</v>
      </c>
      <c r="C19" s="1082"/>
      <c r="D19" s="1083"/>
      <c r="E19" s="1083"/>
      <c r="F19" s="1084"/>
      <c r="G19" s="885" t="s">
        <v>81</v>
      </c>
      <c r="H19" s="885"/>
      <c r="I19" s="885"/>
      <c r="J19" s="885"/>
      <c r="K19" s="885"/>
      <c r="L19" s="886"/>
      <c r="M19" s="233" t="s">
        <v>82</v>
      </c>
      <c r="N19" s="233"/>
      <c r="O19" s="233"/>
      <c r="P19" s="225"/>
      <c r="Q19" s="224" t="s">
        <v>83</v>
      </c>
      <c r="R19" s="224"/>
      <c r="S19" s="226"/>
      <c r="T19" s="224" t="s">
        <v>84</v>
      </c>
      <c r="U19" s="224"/>
      <c r="V19" s="227"/>
      <c r="W19" s="227"/>
      <c r="X19" s="912"/>
      <c r="Y19" s="913"/>
      <c r="Z19" s="913"/>
      <c r="AA19" s="913"/>
      <c r="AB19" s="913"/>
      <c r="AC19" s="913"/>
      <c r="AD19" s="913"/>
      <c r="AE19" s="913"/>
      <c r="AF19" s="913"/>
      <c r="AG19" s="914"/>
      <c r="AH19" s="17" t="b">
        <v>0</v>
      </c>
      <c r="AI19" s="17" t="b">
        <v>0</v>
      </c>
      <c r="AJ19" s="17"/>
      <c r="AK19" s="17"/>
      <c r="AL19" s="17"/>
      <c r="AM19" s="17"/>
      <c r="AN19" s="7"/>
    </row>
    <row r="20" spans="1:40" s="170" customFormat="1" ht="12.95" customHeight="1">
      <c r="A20" s="579"/>
      <c r="C20" s="1082"/>
      <c r="D20" s="1083"/>
      <c r="E20" s="1083"/>
      <c r="F20" s="1084"/>
      <c r="G20" s="891"/>
      <c r="H20" s="891"/>
      <c r="I20" s="891"/>
      <c r="J20" s="891"/>
      <c r="K20" s="891"/>
      <c r="L20" s="892"/>
      <c r="M20" s="233" t="s">
        <v>78</v>
      </c>
      <c r="N20" s="233"/>
      <c r="O20" s="228" t="s">
        <v>27</v>
      </c>
      <c r="P20" s="943"/>
      <c r="Q20" s="943"/>
      <c r="R20" s="943"/>
      <c r="S20" s="943"/>
      <c r="T20" s="943"/>
      <c r="U20" s="943"/>
      <c r="V20" s="943"/>
      <c r="W20" s="224" t="s">
        <v>21</v>
      </c>
      <c r="X20" s="915"/>
      <c r="Y20" s="916"/>
      <c r="Z20" s="916"/>
      <c r="AA20" s="916"/>
      <c r="AB20" s="916"/>
      <c r="AC20" s="916"/>
      <c r="AD20" s="916"/>
      <c r="AE20" s="916"/>
      <c r="AF20" s="916"/>
      <c r="AG20" s="917"/>
      <c r="AH20" s="17"/>
      <c r="AI20" s="17"/>
      <c r="AJ20" s="17"/>
      <c r="AK20" s="17"/>
      <c r="AL20" s="17"/>
      <c r="AM20" s="17"/>
      <c r="AN20" s="7"/>
    </row>
    <row r="21" spans="1:40" s="170" customFormat="1" ht="12.95" customHeight="1">
      <c r="A21" s="578" t="s">
        <v>880</v>
      </c>
      <c r="C21" s="1082"/>
      <c r="D21" s="1083"/>
      <c r="E21" s="1083"/>
      <c r="F21" s="1084"/>
      <c r="G21" s="885" t="s">
        <v>85</v>
      </c>
      <c r="H21" s="885"/>
      <c r="I21" s="885"/>
      <c r="J21" s="885"/>
      <c r="K21" s="885"/>
      <c r="L21" s="886"/>
      <c r="M21" s="211" t="s">
        <v>86</v>
      </c>
      <c r="N21" s="211"/>
      <c r="O21" s="229"/>
      <c r="P21" s="211" t="s">
        <v>87</v>
      </c>
      <c r="Q21" s="230" t="s">
        <v>27</v>
      </c>
      <c r="R21" s="928"/>
      <c r="S21" s="928"/>
      <c r="T21" s="928"/>
      <c r="U21" s="212" t="s">
        <v>21</v>
      </c>
      <c r="V21" s="213"/>
      <c r="W21" s="214" t="s">
        <v>88</v>
      </c>
      <c r="X21" s="918"/>
      <c r="Y21" s="919"/>
      <c r="Z21" s="919"/>
      <c r="AA21" s="919"/>
      <c r="AB21" s="919"/>
      <c r="AC21" s="919"/>
      <c r="AD21" s="919"/>
      <c r="AE21" s="919"/>
      <c r="AF21" s="919"/>
      <c r="AG21" s="920"/>
      <c r="AH21" s="17" t="b">
        <v>0</v>
      </c>
      <c r="AI21" s="17" t="b">
        <v>0</v>
      </c>
      <c r="AJ21" s="17"/>
      <c r="AK21" s="17"/>
      <c r="AL21" s="17"/>
      <c r="AM21" s="17"/>
      <c r="AN21" s="7"/>
    </row>
    <row r="22" spans="1:40" s="170" customFormat="1" ht="12.95" customHeight="1">
      <c r="A22" s="579"/>
      <c r="C22" s="1082"/>
      <c r="D22" s="1083"/>
      <c r="E22" s="1083"/>
      <c r="F22" s="1084"/>
      <c r="G22" s="888"/>
      <c r="H22" s="888"/>
      <c r="I22" s="888"/>
      <c r="J22" s="888"/>
      <c r="K22" s="888"/>
      <c r="L22" s="889"/>
      <c r="M22" s="233" t="s">
        <v>89</v>
      </c>
      <c r="N22" s="233"/>
      <c r="O22" s="233"/>
      <c r="P22" s="233"/>
      <c r="Q22" s="233"/>
      <c r="R22" s="224" t="s">
        <v>76</v>
      </c>
      <c r="S22" s="927"/>
      <c r="T22" s="927"/>
      <c r="U22" s="224" t="s">
        <v>77</v>
      </c>
      <c r="V22" s="227"/>
      <c r="W22" s="231"/>
      <c r="X22" s="921"/>
      <c r="Y22" s="922"/>
      <c r="Z22" s="922"/>
      <c r="AA22" s="922"/>
      <c r="AB22" s="922"/>
      <c r="AC22" s="922"/>
      <c r="AD22" s="922"/>
      <c r="AE22" s="922"/>
      <c r="AF22" s="922"/>
      <c r="AG22" s="923"/>
      <c r="AH22" s="17"/>
      <c r="AI22" s="17"/>
      <c r="AJ22" s="17"/>
      <c r="AK22" s="17"/>
      <c r="AL22" s="17"/>
    </row>
    <row r="23" spans="1:40" s="170" customFormat="1" ht="12.95" customHeight="1">
      <c r="A23" s="579"/>
      <c r="C23" s="1082"/>
      <c r="D23" s="1083"/>
      <c r="E23" s="1083"/>
      <c r="F23" s="1084"/>
      <c r="G23" s="888"/>
      <c r="H23" s="888"/>
      <c r="I23" s="888"/>
      <c r="J23" s="888"/>
      <c r="K23" s="888"/>
      <c r="L23" s="889"/>
      <c r="M23" s="233" t="s">
        <v>90</v>
      </c>
      <c r="N23" s="233"/>
      <c r="O23" s="225"/>
      <c r="P23" s="233" t="s">
        <v>87</v>
      </c>
      <c r="Q23" s="233"/>
      <c r="R23" s="226"/>
      <c r="S23" s="224" t="s">
        <v>88</v>
      </c>
      <c r="T23" s="224"/>
      <c r="U23" s="224"/>
      <c r="V23" s="227"/>
      <c r="W23" s="231"/>
      <c r="X23" s="921"/>
      <c r="Y23" s="922"/>
      <c r="Z23" s="922"/>
      <c r="AA23" s="922"/>
      <c r="AB23" s="922"/>
      <c r="AC23" s="922"/>
      <c r="AD23" s="922"/>
      <c r="AE23" s="922"/>
      <c r="AF23" s="922"/>
      <c r="AG23" s="923"/>
      <c r="AH23" s="17" t="b">
        <v>0</v>
      </c>
      <c r="AI23" s="17" t="b">
        <v>0</v>
      </c>
      <c r="AJ23" s="17"/>
      <c r="AK23" s="17"/>
      <c r="AL23" s="17"/>
    </row>
    <row r="24" spans="1:40" s="170" customFormat="1" ht="12.95" customHeight="1">
      <c r="A24" s="579"/>
      <c r="C24" s="1082"/>
      <c r="D24" s="1083"/>
      <c r="E24" s="1083"/>
      <c r="F24" s="1084"/>
      <c r="G24" s="891"/>
      <c r="H24" s="891"/>
      <c r="I24" s="891"/>
      <c r="J24" s="891"/>
      <c r="K24" s="891"/>
      <c r="L24" s="892"/>
      <c r="M24" s="216" t="s">
        <v>78</v>
      </c>
      <c r="N24" s="216"/>
      <c r="O24" s="234" t="s">
        <v>27</v>
      </c>
      <c r="P24" s="929"/>
      <c r="Q24" s="929"/>
      <c r="R24" s="929"/>
      <c r="S24" s="929"/>
      <c r="T24" s="929"/>
      <c r="U24" s="929"/>
      <c r="V24" s="929"/>
      <c r="W24" s="220" t="s">
        <v>21</v>
      </c>
      <c r="X24" s="924"/>
      <c r="Y24" s="925"/>
      <c r="Z24" s="925"/>
      <c r="AA24" s="925"/>
      <c r="AB24" s="925"/>
      <c r="AC24" s="925"/>
      <c r="AD24" s="925"/>
      <c r="AE24" s="925"/>
      <c r="AF24" s="925"/>
      <c r="AG24" s="926"/>
      <c r="AH24" s="17"/>
      <c r="AI24" s="17"/>
      <c r="AJ24" s="17"/>
      <c r="AK24" s="17"/>
      <c r="AL24" s="17"/>
      <c r="AM24" s="17"/>
      <c r="AN24" s="7"/>
    </row>
    <row r="25" spans="1:40" s="208" customFormat="1" ht="12.95" hidden="1" customHeight="1">
      <c r="A25" s="579"/>
      <c r="C25" s="1082"/>
      <c r="D25" s="1083"/>
      <c r="E25" s="1083"/>
      <c r="F25" s="1084"/>
      <c r="G25" s="506"/>
      <c r="H25" s="506"/>
      <c r="I25" s="506"/>
      <c r="J25" s="506"/>
      <c r="K25" s="506"/>
      <c r="L25" s="451"/>
      <c r="M25" s="451"/>
      <c r="N25" s="507"/>
      <c r="O25" s="508"/>
      <c r="P25" s="508"/>
      <c r="Q25" s="508"/>
      <c r="R25" s="508"/>
      <c r="S25" s="508"/>
      <c r="T25" s="508"/>
      <c r="U25" s="508"/>
      <c r="V25" s="508"/>
      <c r="W25" s="452"/>
      <c r="X25" s="509"/>
      <c r="Y25" s="509"/>
      <c r="Z25" s="509"/>
      <c r="AA25" s="509"/>
      <c r="AB25" s="509"/>
      <c r="AC25" s="509"/>
      <c r="AD25" s="509"/>
      <c r="AE25" s="509"/>
      <c r="AF25" s="509"/>
      <c r="AG25" s="510"/>
      <c r="AH25" s="207"/>
      <c r="AI25" s="207"/>
      <c r="AJ25" s="207"/>
      <c r="AK25" s="207"/>
      <c r="AL25" s="207"/>
      <c r="AM25" s="207"/>
    </row>
    <row r="26" spans="1:40" s="208" customFormat="1" ht="12.95" hidden="1" customHeight="1">
      <c r="A26" s="579"/>
      <c r="C26" s="1082"/>
      <c r="D26" s="1083"/>
      <c r="E26" s="1083"/>
      <c r="F26" s="1084"/>
      <c r="G26" s="511"/>
      <c r="H26" s="511"/>
      <c r="I26" s="511"/>
      <c r="J26" s="511"/>
      <c r="K26" s="511"/>
      <c r="L26" s="512"/>
      <c r="M26" s="512"/>
      <c r="N26" s="513"/>
      <c r="O26" s="514"/>
      <c r="P26" s="514"/>
      <c r="Q26" s="514"/>
      <c r="R26" s="514"/>
      <c r="S26" s="514"/>
      <c r="T26" s="514"/>
      <c r="U26" s="514"/>
      <c r="V26" s="514"/>
      <c r="W26" s="504"/>
      <c r="X26" s="515"/>
      <c r="Y26" s="515"/>
      <c r="Z26" s="515"/>
      <c r="AA26" s="515"/>
      <c r="AB26" s="515"/>
      <c r="AC26" s="515"/>
      <c r="AD26" s="515"/>
      <c r="AE26" s="515"/>
      <c r="AF26" s="515"/>
      <c r="AG26" s="516"/>
      <c r="AH26" s="207"/>
      <c r="AI26" s="207"/>
      <c r="AJ26" s="207"/>
      <c r="AK26" s="207"/>
      <c r="AL26" s="207"/>
      <c r="AM26" s="207"/>
    </row>
    <row r="27" spans="1:40" s="170" customFormat="1" ht="12.95" customHeight="1">
      <c r="A27" s="578" t="s">
        <v>880</v>
      </c>
      <c r="C27" s="1082"/>
      <c r="D27" s="1083"/>
      <c r="E27" s="1083"/>
      <c r="F27" s="1084"/>
      <c r="G27" s="1050" t="s">
        <v>862</v>
      </c>
      <c r="H27" s="931"/>
      <c r="I27" s="931"/>
      <c r="J27" s="931"/>
      <c r="K27" s="931"/>
      <c r="L27" s="931"/>
      <c r="M27" s="213"/>
      <c r="N27" s="211" t="s">
        <v>87</v>
      </c>
      <c r="O27" s="230" t="s">
        <v>27</v>
      </c>
      <c r="P27" s="957"/>
      <c r="Q27" s="957"/>
      <c r="R27" s="957"/>
      <c r="S27" s="957"/>
      <c r="T27" s="957"/>
      <c r="U27" s="957"/>
      <c r="V27" s="957"/>
      <c r="W27" s="214" t="s">
        <v>21</v>
      </c>
      <c r="X27" s="906"/>
      <c r="Y27" s="907"/>
      <c r="Z27" s="907"/>
      <c r="AA27" s="907"/>
      <c r="AB27" s="907"/>
      <c r="AC27" s="907"/>
      <c r="AD27" s="907"/>
      <c r="AE27" s="907"/>
      <c r="AF27" s="907"/>
      <c r="AG27" s="908"/>
      <c r="AH27" s="17" t="b">
        <v>0</v>
      </c>
      <c r="AI27" s="17"/>
      <c r="AJ27" s="17"/>
      <c r="AK27" s="17"/>
      <c r="AL27" s="17"/>
      <c r="AM27" s="17"/>
      <c r="AN27" s="7"/>
    </row>
    <row r="28" spans="1:40" s="170" customFormat="1" ht="12.95" customHeight="1">
      <c r="A28" s="579"/>
      <c r="C28" s="1082"/>
      <c r="D28" s="1083"/>
      <c r="E28" s="1083"/>
      <c r="F28" s="1084"/>
      <c r="G28" s="1050"/>
      <c r="H28" s="931"/>
      <c r="I28" s="931"/>
      <c r="J28" s="931"/>
      <c r="K28" s="931"/>
      <c r="L28" s="931"/>
      <c r="M28" s="419"/>
      <c r="N28" s="216" t="s">
        <v>88</v>
      </c>
      <c r="O28" s="234"/>
      <c r="P28" s="216"/>
      <c r="Q28" s="216"/>
      <c r="R28" s="215"/>
      <c r="S28" s="215"/>
      <c r="T28" s="215"/>
      <c r="U28" s="236"/>
      <c r="V28" s="236"/>
      <c r="W28" s="237"/>
      <c r="X28" s="909"/>
      <c r="Y28" s="910"/>
      <c r="Z28" s="910"/>
      <c r="AA28" s="910"/>
      <c r="AB28" s="910"/>
      <c r="AC28" s="910"/>
      <c r="AD28" s="910"/>
      <c r="AE28" s="910"/>
      <c r="AF28" s="910"/>
      <c r="AG28" s="911"/>
      <c r="AH28" s="17" t="b">
        <v>0</v>
      </c>
      <c r="AI28" s="17"/>
      <c r="AJ28" s="17"/>
      <c r="AK28" s="17"/>
      <c r="AL28" s="17"/>
      <c r="AM28" s="17"/>
      <c r="AN28" s="7"/>
    </row>
    <row r="29" spans="1:40" s="170" customFormat="1" ht="12.95" customHeight="1">
      <c r="A29" s="580" t="s">
        <v>880</v>
      </c>
      <c r="C29" s="1082"/>
      <c r="D29" s="1083"/>
      <c r="E29" s="1083"/>
      <c r="F29" s="1084"/>
      <c r="G29" s="1037" t="s">
        <v>866</v>
      </c>
      <c r="H29" s="1038"/>
      <c r="I29" s="954" t="s">
        <v>863</v>
      </c>
      <c r="J29" s="954"/>
      <c r="K29" s="954"/>
      <c r="L29" s="954"/>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1082"/>
      <c r="D30" s="1083"/>
      <c r="E30" s="1083"/>
      <c r="F30" s="1084"/>
      <c r="G30" s="1039"/>
      <c r="H30" s="1040"/>
      <c r="I30" s="954"/>
      <c r="J30" s="954"/>
      <c r="K30" s="954"/>
      <c r="L30" s="954"/>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17"/>
      <c r="AN30" s="7"/>
    </row>
    <row r="31" spans="1:40" s="170" customFormat="1" ht="12.95" customHeight="1">
      <c r="A31" s="579"/>
      <c r="C31" s="1082"/>
      <c r="D31" s="1083"/>
      <c r="E31" s="1083"/>
      <c r="F31" s="1084"/>
      <c r="G31" s="1039"/>
      <c r="H31" s="1040"/>
      <c r="I31" s="954"/>
      <c r="J31" s="954"/>
      <c r="K31" s="954"/>
      <c r="L31" s="954"/>
      <c r="M31" s="249"/>
      <c r="N31" s="239" t="s">
        <v>850</v>
      </c>
      <c r="O31" s="257"/>
      <c r="P31" s="241" t="s">
        <v>852</v>
      </c>
      <c r="Q31" s="258"/>
      <c r="R31" s="224"/>
      <c r="S31" s="956"/>
      <c r="T31" s="956"/>
      <c r="U31" s="259" t="s">
        <v>26</v>
      </c>
      <c r="V31" s="242"/>
      <c r="W31" s="244"/>
      <c r="X31" s="250"/>
      <c r="Y31" s="253" t="s">
        <v>872</v>
      </c>
      <c r="Z31" s="255"/>
      <c r="AA31" s="255"/>
      <c r="AB31" s="255"/>
      <c r="AC31" s="255"/>
      <c r="AD31" s="255"/>
      <c r="AE31" s="255"/>
      <c r="AF31" s="255"/>
      <c r="AG31" s="256"/>
      <c r="AH31" s="17" t="b">
        <v>0</v>
      </c>
      <c r="AI31" s="17" t="b">
        <v>0</v>
      </c>
      <c r="AJ31" s="17" t="b">
        <v>0</v>
      </c>
      <c r="AK31" s="17"/>
      <c r="AL31" s="17"/>
      <c r="AM31" s="17"/>
      <c r="AN31" s="7"/>
    </row>
    <row r="32" spans="1:40" s="170" customFormat="1" ht="12.95" customHeight="1">
      <c r="A32" s="579"/>
      <c r="C32" s="1082"/>
      <c r="D32" s="1083"/>
      <c r="E32" s="1083"/>
      <c r="F32" s="1084"/>
      <c r="G32" s="1039"/>
      <c r="H32" s="1040"/>
      <c r="I32" s="954"/>
      <c r="J32" s="954"/>
      <c r="K32" s="954"/>
      <c r="L32" s="954"/>
      <c r="M32" s="257"/>
      <c r="N32" s="239" t="s">
        <v>850</v>
      </c>
      <c r="O32" s="257"/>
      <c r="P32" s="241" t="s">
        <v>851</v>
      </c>
      <c r="Q32" s="258"/>
      <c r="R32" s="963"/>
      <c r="S32" s="963"/>
      <c r="T32" s="963"/>
      <c r="U32" s="963"/>
      <c r="V32" s="963"/>
      <c r="W32" s="223" t="s">
        <v>841</v>
      </c>
      <c r="X32" s="245" t="s">
        <v>840</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1082"/>
      <c r="D33" s="1083"/>
      <c r="E33" s="1083"/>
      <c r="F33" s="1084"/>
      <c r="G33" s="1039"/>
      <c r="H33" s="1040"/>
      <c r="I33" s="954"/>
      <c r="J33" s="954"/>
      <c r="K33" s="954"/>
      <c r="L33" s="954"/>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17"/>
      <c r="AN33" s="7"/>
    </row>
    <row r="34" spans="1:40" s="170" customFormat="1" ht="12.95" customHeight="1">
      <c r="A34" s="579"/>
      <c r="C34" s="1082"/>
      <c r="D34" s="1083"/>
      <c r="E34" s="1083"/>
      <c r="F34" s="1084"/>
      <c r="G34" s="1041"/>
      <c r="H34" s="1042"/>
      <c r="I34" s="954"/>
      <c r="J34" s="954"/>
      <c r="K34" s="954"/>
      <c r="L34" s="954"/>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17"/>
      <c r="AN34" s="7"/>
    </row>
    <row r="35" spans="1:40" s="170" customFormat="1" ht="12.95" hidden="1" customHeight="1">
      <c r="A35" s="579"/>
      <c r="C35" s="1082"/>
      <c r="D35" s="1083"/>
      <c r="E35" s="1083"/>
      <c r="F35" s="1084"/>
      <c r="G35" s="519"/>
      <c r="H35" s="519"/>
      <c r="I35" s="1101"/>
      <c r="J35" s="1101"/>
      <c r="K35" s="1101"/>
      <c r="L35" s="1101"/>
      <c r="M35" s="452"/>
      <c r="N35" s="500"/>
      <c r="O35" s="500"/>
      <c r="P35" s="500"/>
      <c r="Q35" s="500"/>
      <c r="R35" s="500"/>
      <c r="S35" s="500"/>
      <c r="T35" s="500"/>
      <c r="U35" s="500"/>
      <c r="V35" s="500"/>
      <c r="W35" s="500"/>
      <c r="X35" s="1061"/>
      <c r="Y35" s="1061"/>
      <c r="Z35" s="1061"/>
      <c r="AA35" s="1061"/>
      <c r="AB35" s="1061"/>
      <c r="AC35" s="1061"/>
      <c r="AD35" s="1061"/>
      <c r="AE35" s="1061"/>
      <c r="AF35" s="1061"/>
      <c r="AG35" s="1062"/>
      <c r="AH35" s="17" t="b">
        <v>0</v>
      </c>
      <c r="AI35" s="17"/>
      <c r="AJ35" s="17"/>
      <c r="AK35" s="17"/>
      <c r="AL35" s="17"/>
      <c r="AM35" s="17"/>
      <c r="AN35" s="7"/>
    </row>
    <row r="36" spans="1:40" s="170" customFormat="1" ht="12.95" hidden="1" customHeight="1">
      <c r="A36" s="579"/>
      <c r="C36" s="1082"/>
      <c r="D36" s="1083"/>
      <c r="E36" s="1083"/>
      <c r="F36" s="1084"/>
      <c r="G36" s="520"/>
      <c r="H36" s="520"/>
      <c r="I36" s="1102"/>
      <c r="J36" s="1102"/>
      <c r="K36" s="1102"/>
      <c r="L36" s="1102"/>
      <c r="M36" s="501"/>
      <c r="N36" s="521"/>
      <c r="O36" s="522"/>
      <c r="P36" s="522"/>
      <c r="Q36" s="522"/>
      <c r="R36" s="522"/>
      <c r="S36" s="522"/>
      <c r="T36" s="522"/>
      <c r="U36" s="522"/>
      <c r="V36" s="522"/>
      <c r="W36" s="522"/>
      <c r="X36" s="1063"/>
      <c r="Y36" s="1063"/>
      <c r="Z36" s="1063"/>
      <c r="AA36" s="1063"/>
      <c r="AB36" s="1063"/>
      <c r="AC36" s="1063"/>
      <c r="AD36" s="1063"/>
      <c r="AE36" s="1063"/>
      <c r="AF36" s="1063"/>
      <c r="AG36" s="1064"/>
      <c r="AH36" s="17"/>
      <c r="AI36" s="17"/>
      <c r="AJ36" s="18"/>
    </row>
    <row r="37" spans="1:40" s="170" customFormat="1" ht="12.95" hidden="1" customHeight="1">
      <c r="A37" s="579"/>
      <c r="C37" s="1082"/>
      <c r="D37" s="1083"/>
      <c r="E37" s="1083"/>
      <c r="F37" s="1084"/>
      <c r="G37" s="523"/>
      <c r="H37" s="523"/>
      <c r="I37" s="1103"/>
      <c r="J37" s="1103"/>
      <c r="K37" s="1103"/>
      <c r="L37" s="1103"/>
      <c r="M37" s="502"/>
      <c r="N37" s="503"/>
      <c r="O37" s="502"/>
      <c r="P37" s="504"/>
      <c r="Q37" s="504"/>
      <c r="R37" s="504"/>
      <c r="S37" s="504"/>
      <c r="T37" s="504"/>
      <c r="U37" s="505"/>
      <c r="V37" s="505"/>
      <c r="W37" s="505"/>
      <c r="X37" s="1065"/>
      <c r="Y37" s="1065"/>
      <c r="Z37" s="1065"/>
      <c r="AA37" s="1065"/>
      <c r="AB37" s="1065"/>
      <c r="AC37" s="1065"/>
      <c r="AD37" s="1065"/>
      <c r="AE37" s="1065"/>
      <c r="AF37" s="1065"/>
      <c r="AG37" s="1066"/>
      <c r="AH37" s="17" t="b">
        <v>0</v>
      </c>
      <c r="AI37" s="17"/>
      <c r="AJ37" s="17"/>
    </row>
    <row r="38" spans="1:40" s="170" customFormat="1" ht="12.95" customHeight="1">
      <c r="A38" s="578" t="s">
        <v>880</v>
      </c>
      <c r="C38" s="1082"/>
      <c r="D38" s="1083"/>
      <c r="E38" s="1083"/>
      <c r="F38" s="1084"/>
      <c r="G38" s="1050" t="s">
        <v>62</v>
      </c>
      <c r="H38" s="931"/>
      <c r="I38" s="931"/>
      <c r="J38" s="931"/>
      <c r="K38" s="931"/>
      <c r="L38" s="931"/>
      <c r="M38" s="958"/>
      <c r="N38" s="958"/>
      <c r="O38" s="958"/>
      <c r="P38" s="958"/>
      <c r="Q38" s="958"/>
      <c r="R38" s="958"/>
      <c r="S38" s="958"/>
      <c r="T38" s="958"/>
      <c r="U38" s="958"/>
      <c r="V38" s="958"/>
      <c r="W38" s="958"/>
      <c r="X38" s="918"/>
      <c r="Y38" s="919"/>
      <c r="Z38" s="919"/>
      <c r="AA38" s="919"/>
      <c r="AB38" s="919"/>
      <c r="AC38" s="919"/>
      <c r="AD38" s="919"/>
      <c r="AE38" s="919"/>
      <c r="AF38" s="919"/>
      <c r="AG38" s="920"/>
      <c r="AH38" s="17"/>
      <c r="AI38" s="17"/>
      <c r="AJ38" s="17"/>
    </row>
    <row r="39" spans="1:40" s="170" customFormat="1" ht="12.95" customHeight="1">
      <c r="A39" s="579"/>
      <c r="C39" s="1082"/>
      <c r="D39" s="1083"/>
      <c r="E39" s="1083"/>
      <c r="F39" s="1084"/>
      <c r="G39" s="1050"/>
      <c r="H39" s="931"/>
      <c r="I39" s="931"/>
      <c r="J39" s="931"/>
      <c r="K39" s="931"/>
      <c r="L39" s="931"/>
      <c r="M39" s="959"/>
      <c r="N39" s="959"/>
      <c r="O39" s="959"/>
      <c r="P39" s="959"/>
      <c r="Q39" s="959"/>
      <c r="R39" s="959"/>
      <c r="S39" s="959"/>
      <c r="T39" s="959"/>
      <c r="U39" s="959"/>
      <c r="V39" s="959"/>
      <c r="W39" s="959"/>
      <c r="X39" s="924"/>
      <c r="Y39" s="925"/>
      <c r="Z39" s="925"/>
      <c r="AA39" s="925"/>
      <c r="AB39" s="925"/>
      <c r="AC39" s="925"/>
      <c r="AD39" s="925"/>
      <c r="AE39" s="925"/>
      <c r="AF39" s="925"/>
      <c r="AG39" s="926"/>
      <c r="AH39" s="16"/>
      <c r="AI39" s="16"/>
      <c r="AJ39" s="16"/>
      <c r="AK39" s="16"/>
      <c r="AL39" s="16"/>
      <c r="AM39" s="16"/>
      <c r="AN39" s="6"/>
    </row>
    <row r="40" spans="1:40" s="170" customFormat="1" ht="12.95" customHeight="1">
      <c r="A40" s="579"/>
      <c r="C40" s="1058" t="s">
        <v>94</v>
      </c>
      <c r="D40" s="1054" t="s">
        <v>95</v>
      </c>
      <c r="E40" s="1055"/>
      <c r="F40" s="1055"/>
      <c r="G40" s="1055"/>
      <c r="H40" s="1055"/>
      <c r="I40" s="1055"/>
      <c r="J40" s="1055"/>
      <c r="K40" s="1055"/>
      <c r="L40" s="1055"/>
      <c r="M40" s="1054" t="s">
        <v>96</v>
      </c>
      <c r="N40" s="1055"/>
      <c r="O40" s="1055"/>
      <c r="P40" s="1055"/>
      <c r="Q40" s="1055"/>
      <c r="R40" s="1055"/>
      <c r="S40" s="1055"/>
      <c r="T40" s="1055"/>
      <c r="U40" s="1055"/>
      <c r="V40" s="1055"/>
      <c r="W40" s="1068"/>
      <c r="X40" s="1054" t="s">
        <v>97</v>
      </c>
      <c r="Y40" s="1055"/>
      <c r="Z40" s="1055"/>
      <c r="AA40" s="1055"/>
      <c r="AB40" s="1055"/>
      <c r="AC40" s="1055"/>
      <c r="AD40" s="1055"/>
      <c r="AE40" s="1055"/>
      <c r="AF40" s="1055"/>
      <c r="AG40" s="1068"/>
      <c r="AH40" s="17"/>
      <c r="AI40" s="17"/>
      <c r="AJ40" s="17"/>
      <c r="AK40" s="17"/>
      <c r="AL40" s="17"/>
      <c r="AM40" s="17"/>
    </row>
    <row r="41" spans="1:40" s="170" customFormat="1" ht="12.95" customHeight="1">
      <c r="A41" s="579"/>
      <c r="C41" s="1059"/>
      <c r="D41" s="1056"/>
      <c r="E41" s="1057"/>
      <c r="F41" s="1057"/>
      <c r="G41" s="1057"/>
      <c r="H41" s="1057"/>
      <c r="I41" s="1057"/>
      <c r="J41" s="1057"/>
      <c r="K41" s="1057"/>
      <c r="L41" s="1057"/>
      <c r="M41" s="1069"/>
      <c r="N41" s="1070"/>
      <c r="O41" s="1070"/>
      <c r="P41" s="1070"/>
      <c r="Q41" s="1070"/>
      <c r="R41" s="1070"/>
      <c r="S41" s="1070"/>
      <c r="T41" s="1070"/>
      <c r="U41" s="1070"/>
      <c r="V41" s="1070"/>
      <c r="W41" s="1071"/>
      <c r="X41" s="1069" t="s">
        <v>179</v>
      </c>
      <c r="Y41" s="1070"/>
      <c r="Z41" s="1070"/>
      <c r="AA41" s="1070"/>
      <c r="AB41" s="1070"/>
      <c r="AC41" s="1070"/>
      <c r="AD41" s="1070"/>
      <c r="AE41" s="1070"/>
      <c r="AF41" s="1070"/>
      <c r="AG41" s="1071"/>
      <c r="AH41" s="17"/>
      <c r="AI41" s="17"/>
      <c r="AJ41" s="17"/>
      <c r="AK41" s="17"/>
      <c r="AL41" s="17"/>
      <c r="AM41" s="17"/>
    </row>
    <row r="42" spans="1:40" s="170" customFormat="1" ht="12.95" customHeight="1">
      <c r="A42" s="578" t="s">
        <v>880</v>
      </c>
      <c r="C42" s="1059"/>
      <c r="D42" s="401" t="s">
        <v>178</v>
      </c>
      <c r="E42" s="402"/>
      <c r="F42" s="402"/>
      <c r="G42" s="402"/>
      <c r="H42" s="402"/>
      <c r="I42" s="402"/>
      <c r="J42" s="402"/>
      <c r="K42" s="402"/>
      <c r="L42" s="402"/>
      <c r="M42" s="383" t="s">
        <v>177</v>
      </c>
      <c r="N42" s="354"/>
      <c r="O42" s="354"/>
      <c r="P42" s="354"/>
      <c r="Q42" s="426"/>
      <c r="R42" s="384"/>
      <c r="S42" s="354" t="s">
        <v>87</v>
      </c>
      <c r="T42" s="384"/>
      <c r="U42" s="354" t="s">
        <v>88</v>
      </c>
      <c r="V42" s="426"/>
      <c r="W42" s="426"/>
      <c r="X42" s="383"/>
      <c r="Y42" s="353" t="s">
        <v>100</v>
      </c>
      <c r="Z42" s="385"/>
      <c r="AA42" s="426"/>
      <c r="AB42" s="426"/>
      <c r="AC42" s="353"/>
      <c r="AD42" s="353"/>
      <c r="AE42" s="353"/>
      <c r="AF42" s="353"/>
      <c r="AG42" s="387"/>
      <c r="AH42" s="17" t="b">
        <v>0</v>
      </c>
      <c r="AI42" s="17" t="b">
        <v>0</v>
      </c>
      <c r="AJ42" s="17"/>
      <c r="AK42" s="17"/>
      <c r="AL42" s="17"/>
      <c r="AM42" s="17"/>
    </row>
    <row r="43" spans="1:40" s="170" customFormat="1" ht="12.95" customHeight="1">
      <c r="A43" s="579"/>
      <c r="C43" s="1059"/>
      <c r="D43" s="530"/>
      <c r="E43" s="531"/>
      <c r="F43" s="531"/>
      <c r="G43" s="531"/>
      <c r="H43" s="531"/>
      <c r="I43" s="531"/>
      <c r="J43" s="531"/>
      <c r="K43" s="531"/>
      <c r="L43" s="531"/>
      <c r="M43" s="394"/>
      <c r="N43" s="358"/>
      <c r="O43" s="358"/>
      <c r="P43" s="358"/>
      <c r="Q43" s="428"/>
      <c r="R43" s="358"/>
      <c r="S43" s="358"/>
      <c r="T43" s="358"/>
      <c r="U43" s="358"/>
      <c r="V43" s="428"/>
      <c r="W43" s="428"/>
      <c r="X43" s="390"/>
      <c r="Y43" s="357" t="s">
        <v>166</v>
      </c>
      <c r="Z43" s="395"/>
      <c r="AA43" s="428"/>
      <c r="AB43" s="428"/>
      <c r="AC43" s="357"/>
      <c r="AD43" s="357"/>
      <c r="AE43" s="357"/>
      <c r="AF43" s="357"/>
      <c r="AG43" s="391"/>
      <c r="AH43" s="17" t="b">
        <v>0</v>
      </c>
      <c r="AI43" s="17" t="b">
        <v>0</v>
      </c>
      <c r="AJ43" s="17"/>
      <c r="AK43" s="17"/>
      <c r="AL43" s="17"/>
      <c r="AM43" s="17"/>
    </row>
    <row r="44" spans="1:40" s="170" customFormat="1" ht="12.95" customHeight="1">
      <c r="A44" s="578" t="s">
        <v>880</v>
      </c>
      <c r="C44" s="1059"/>
      <c r="D44" s="401" t="s">
        <v>176</v>
      </c>
      <c r="E44" s="402"/>
      <c r="F44" s="402"/>
      <c r="G44" s="402"/>
      <c r="H44" s="402"/>
      <c r="I44" s="402"/>
      <c r="J44" s="402"/>
      <c r="K44" s="402"/>
      <c r="L44" s="402"/>
      <c r="M44" s="392" t="s">
        <v>175</v>
      </c>
      <c r="N44" s="364"/>
      <c r="O44" s="364"/>
      <c r="P44" s="364"/>
      <c r="R44" s="398"/>
      <c r="S44" s="363" t="s">
        <v>168</v>
      </c>
      <c r="T44" s="398"/>
      <c r="U44" s="364" t="s">
        <v>167</v>
      </c>
      <c r="X44" s="392"/>
      <c r="Y44" s="363" t="s">
        <v>100</v>
      </c>
      <c r="Z44" s="364"/>
      <c r="AA44" s="427"/>
      <c r="AB44" s="427"/>
      <c r="AC44" s="363"/>
      <c r="AD44" s="363"/>
      <c r="AE44" s="363"/>
      <c r="AF44" s="363"/>
      <c r="AG44" s="393"/>
      <c r="AH44" s="17" t="b">
        <v>0</v>
      </c>
      <c r="AI44" s="17" t="b">
        <v>0</v>
      </c>
      <c r="AJ44" s="17"/>
      <c r="AK44" s="17"/>
      <c r="AL44" s="17"/>
      <c r="AM44" s="17"/>
    </row>
    <row r="45" spans="1:40" s="170" customFormat="1" ht="12.95" customHeight="1">
      <c r="A45" s="579"/>
      <c r="C45" s="1059"/>
      <c r="D45" s="404"/>
      <c r="E45" s="405"/>
      <c r="F45" s="405"/>
      <c r="G45" s="405"/>
      <c r="H45" s="405"/>
      <c r="I45" s="405"/>
      <c r="J45" s="405"/>
      <c r="K45" s="405"/>
      <c r="L45" s="405"/>
      <c r="M45" s="388"/>
      <c r="N45" s="364"/>
      <c r="O45" s="364"/>
      <c r="P45" s="364"/>
      <c r="R45" s="364"/>
      <c r="S45" s="364"/>
      <c r="T45" s="364"/>
      <c r="U45" s="364"/>
      <c r="X45" s="397"/>
      <c r="Y45" s="362" t="s">
        <v>166</v>
      </c>
      <c r="Z45" s="380"/>
      <c r="AA45" s="427"/>
      <c r="AB45" s="427"/>
      <c r="AC45" s="362"/>
      <c r="AD45" s="362"/>
      <c r="AE45" s="362"/>
      <c r="AF45" s="362"/>
      <c r="AG45" s="366"/>
      <c r="AH45" s="17" t="b">
        <v>0</v>
      </c>
      <c r="AI45" s="17" t="b">
        <v>0</v>
      </c>
      <c r="AJ45" s="17"/>
      <c r="AK45" s="17"/>
      <c r="AL45" s="17"/>
      <c r="AM45" s="17"/>
    </row>
    <row r="46" spans="1:40" s="170" customFormat="1" ht="12.95" customHeight="1">
      <c r="A46" s="578" t="s">
        <v>880</v>
      </c>
      <c r="C46" s="1059"/>
      <c r="D46" s="530" t="s">
        <v>174</v>
      </c>
      <c r="E46" s="531"/>
      <c r="F46" s="531"/>
      <c r="G46" s="531"/>
      <c r="H46" s="531"/>
      <c r="I46" s="531"/>
      <c r="J46" s="531"/>
      <c r="K46" s="531"/>
      <c r="L46" s="531"/>
      <c r="M46" s="383" t="s">
        <v>173</v>
      </c>
      <c r="N46" s="354"/>
      <c r="O46" s="354"/>
      <c r="P46" s="354"/>
      <c r="Q46" s="426"/>
      <c r="R46" s="384"/>
      <c r="S46" s="354" t="s">
        <v>168</v>
      </c>
      <c r="T46" s="384"/>
      <c r="U46" s="354" t="s">
        <v>167</v>
      </c>
      <c r="V46" s="426"/>
      <c r="W46" s="426"/>
      <c r="X46" s="383"/>
      <c r="Y46" s="353" t="s">
        <v>100</v>
      </c>
      <c r="Z46" s="385"/>
      <c r="AA46" s="426"/>
      <c r="AB46" s="426"/>
      <c r="AC46" s="353"/>
      <c r="AD46" s="353"/>
      <c r="AE46" s="353"/>
      <c r="AF46" s="353"/>
      <c r="AG46" s="387"/>
      <c r="AH46" s="17" t="b">
        <v>0</v>
      </c>
      <c r="AI46" s="17" t="b">
        <v>0</v>
      </c>
      <c r="AJ46" s="17"/>
      <c r="AK46" s="17"/>
      <c r="AL46" s="17"/>
      <c r="AM46" s="17"/>
    </row>
    <row r="47" spans="1:40" s="170" customFormat="1" ht="12.95" customHeight="1">
      <c r="A47" s="579"/>
      <c r="C47" s="1059"/>
      <c r="D47" s="530"/>
      <c r="E47" s="531"/>
      <c r="F47" s="531"/>
      <c r="G47" s="531"/>
      <c r="H47" s="531"/>
      <c r="I47" s="531"/>
      <c r="J47" s="531"/>
      <c r="K47" s="531"/>
      <c r="L47" s="531"/>
      <c r="M47" s="394"/>
      <c r="N47" s="358"/>
      <c r="O47" s="358"/>
      <c r="P47" s="358"/>
      <c r="Q47" s="358"/>
      <c r="R47" s="358"/>
      <c r="S47" s="358"/>
      <c r="T47" s="358"/>
      <c r="U47" s="358"/>
      <c r="V47" s="428"/>
      <c r="W47" s="428"/>
      <c r="X47" s="390"/>
      <c r="Y47" s="357" t="s">
        <v>166</v>
      </c>
      <c r="Z47" s="395"/>
      <c r="AA47" s="428"/>
      <c r="AB47" s="428"/>
      <c r="AC47" s="357"/>
      <c r="AD47" s="357"/>
      <c r="AE47" s="357"/>
      <c r="AF47" s="357"/>
      <c r="AG47" s="391"/>
      <c r="AH47" s="17" t="b">
        <v>0</v>
      </c>
      <c r="AI47" s="17" t="b">
        <v>0</v>
      </c>
      <c r="AJ47" s="17"/>
      <c r="AK47" s="17"/>
      <c r="AL47" s="17"/>
      <c r="AM47" s="17"/>
    </row>
    <row r="48" spans="1:40" s="170" customFormat="1" ht="12.95" customHeight="1">
      <c r="A48" s="578" t="s">
        <v>880</v>
      </c>
      <c r="C48" s="1059"/>
      <c r="D48" s="401" t="s">
        <v>172</v>
      </c>
      <c r="E48" s="402"/>
      <c r="F48" s="402"/>
      <c r="G48" s="402"/>
      <c r="H48" s="402"/>
      <c r="I48" s="402"/>
      <c r="J48" s="402"/>
      <c r="K48" s="402"/>
      <c r="L48" s="402"/>
      <c r="M48" s="392" t="s">
        <v>171</v>
      </c>
      <c r="N48" s="363"/>
      <c r="O48" s="363"/>
      <c r="P48" s="363"/>
      <c r="Q48" s="363"/>
      <c r="R48" s="400"/>
      <c r="S48" s="363" t="s">
        <v>168</v>
      </c>
      <c r="T48" s="400"/>
      <c r="U48" s="380" t="s">
        <v>167</v>
      </c>
      <c r="X48" s="392"/>
      <c r="Y48" s="363" t="s">
        <v>100</v>
      </c>
      <c r="Z48" s="380"/>
      <c r="AA48" s="427"/>
      <c r="AB48" s="427"/>
      <c r="AC48" s="363"/>
      <c r="AD48" s="363"/>
      <c r="AE48" s="363"/>
      <c r="AF48" s="363"/>
      <c r="AG48" s="393"/>
      <c r="AH48" s="17" t="b">
        <v>0</v>
      </c>
      <c r="AI48" s="17" t="b">
        <v>0</v>
      </c>
      <c r="AJ48" s="17"/>
      <c r="AK48" s="17"/>
      <c r="AL48" s="17"/>
      <c r="AM48" s="17"/>
    </row>
    <row r="49" spans="1:51" s="170" customFormat="1" ht="12.95" customHeight="1">
      <c r="A49" s="579"/>
      <c r="C49" s="1059"/>
      <c r="D49" s="404"/>
      <c r="E49" s="405"/>
      <c r="F49" s="405"/>
      <c r="G49" s="405"/>
      <c r="H49" s="405"/>
      <c r="I49" s="405"/>
      <c r="J49" s="405"/>
      <c r="K49" s="405"/>
      <c r="L49" s="405"/>
      <c r="M49" s="388"/>
      <c r="N49" s="364"/>
      <c r="O49" s="364"/>
      <c r="P49" s="364"/>
      <c r="Q49" s="364"/>
      <c r="R49" s="362"/>
      <c r="S49" s="362"/>
      <c r="T49" s="362"/>
      <c r="U49" s="362"/>
      <c r="X49" s="392"/>
      <c r="Y49" s="363" t="s">
        <v>166</v>
      </c>
      <c r="Z49" s="380"/>
      <c r="AA49" s="427"/>
      <c r="AB49" s="427"/>
      <c r="AC49" s="363"/>
      <c r="AD49" s="363"/>
      <c r="AE49" s="363"/>
      <c r="AF49" s="363"/>
      <c r="AG49" s="393"/>
      <c r="AH49" s="17" t="b">
        <v>0</v>
      </c>
      <c r="AI49" s="17" t="b">
        <v>0</v>
      </c>
      <c r="AJ49" s="17"/>
      <c r="AK49" s="17"/>
      <c r="AL49" s="17"/>
      <c r="AM49" s="17"/>
    </row>
    <row r="50" spans="1:51" s="170" customFormat="1" ht="12.95" customHeight="1">
      <c r="A50" s="578" t="s">
        <v>880</v>
      </c>
      <c r="C50" s="1059"/>
      <c r="D50" s="530" t="s">
        <v>170</v>
      </c>
      <c r="E50" s="531"/>
      <c r="F50" s="531"/>
      <c r="G50" s="531"/>
      <c r="H50" s="531"/>
      <c r="I50" s="531"/>
      <c r="J50" s="531"/>
      <c r="K50" s="531"/>
      <c r="L50" s="531"/>
      <c r="M50" s="383" t="s">
        <v>169</v>
      </c>
      <c r="N50" s="353"/>
      <c r="O50" s="353"/>
      <c r="P50" s="353"/>
      <c r="Q50" s="353"/>
      <c r="R50" s="399"/>
      <c r="S50" s="353" t="s">
        <v>168</v>
      </c>
      <c r="T50" s="399"/>
      <c r="U50" s="385" t="s">
        <v>167</v>
      </c>
      <c r="V50" s="426"/>
      <c r="W50" s="426"/>
      <c r="X50" s="383"/>
      <c r="Y50" s="353" t="s">
        <v>100</v>
      </c>
      <c r="Z50" s="385"/>
      <c r="AA50" s="426"/>
      <c r="AB50" s="426"/>
      <c r="AC50" s="353"/>
      <c r="AD50" s="353"/>
      <c r="AE50" s="353"/>
      <c r="AF50" s="353"/>
      <c r="AG50" s="387"/>
      <c r="AH50" s="17" t="b">
        <v>0</v>
      </c>
      <c r="AI50" s="17" t="b">
        <v>0</v>
      </c>
      <c r="AJ50" s="17"/>
      <c r="AK50" s="17"/>
      <c r="AL50" s="17"/>
      <c r="AM50" s="17"/>
    </row>
    <row r="51" spans="1:51" s="170" customFormat="1" ht="12.95" customHeight="1">
      <c r="A51" s="579"/>
      <c r="C51" s="1059"/>
      <c r="D51" s="530"/>
      <c r="E51" s="531"/>
      <c r="F51" s="531"/>
      <c r="G51" s="531"/>
      <c r="H51" s="531"/>
      <c r="I51" s="531"/>
      <c r="J51" s="531"/>
      <c r="K51" s="531"/>
      <c r="L51" s="531"/>
      <c r="M51" s="394"/>
      <c r="N51" s="358"/>
      <c r="O51" s="358"/>
      <c r="P51" s="358"/>
      <c r="Q51" s="358"/>
      <c r="R51" s="356"/>
      <c r="S51" s="356"/>
      <c r="T51" s="356"/>
      <c r="U51" s="356"/>
      <c r="V51" s="428"/>
      <c r="W51" s="428"/>
      <c r="X51" s="390"/>
      <c r="Y51" s="357" t="s">
        <v>166</v>
      </c>
      <c r="Z51" s="395"/>
      <c r="AA51" s="428"/>
      <c r="AB51" s="428"/>
      <c r="AC51" s="357"/>
      <c r="AD51" s="357"/>
      <c r="AE51" s="357"/>
      <c r="AF51" s="357"/>
      <c r="AG51" s="391"/>
      <c r="AH51" s="17" t="b">
        <v>0</v>
      </c>
      <c r="AI51" s="17" t="b">
        <v>0</v>
      </c>
      <c r="AJ51" s="17"/>
      <c r="AK51" s="17"/>
      <c r="AL51" s="17"/>
      <c r="AM51" s="17"/>
    </row>
    <row r="52" spans="1:51" s="170" customFormat="1" ht="12.95" customHeight="1">
      <c r="A52" s="578" t="s">
        <v>880</v>
      </c>
      <c r="C52" s="1059"/>
      <c r="D52" s="401" t="s">
        <v>156</v>
      </c>
      <c r="E52" s="402"/>
      <c r="F52" s="402"/>
      <c r="G52" s="402"/>
      <c r="H52" s="402"/>
      <c r="I52" s="402"/>
      <c r="J52" s="402"/>
      <c r="K52" s="402"/>
      <c r="L52" s="402"/>
      <c r="M52" s="383" t="s">
        <v>157</v>
      </c>
      <c r="N52" s="354"/>
      <c r="O52" s="354"/>
      <c r="P52" s="354"/>
      <c r="Q52" s="354"/>
      <c r="R52" s="403"/>
      <c r="S52" s="352" t="s">
        <v>168</v>
      </c>
      <c r="T52" s="403"/>
      <c r="U52" s="385" t="s">
        <v>167</v>
      </c>
      <c r="V52" s="426"/>
      <c r="W52" s="426"/>
      <c r="X52" s="383"/>
      <c r="Y52" s="353" t="s">
        <v>100</v>
      </c>
      <c r="Z52" s="385"/>
      <c r="AA52" s="426"/>
      <c r="AB52" s="426"/>
      <c r="AC52" s="353"/>
      <c r="AD52" s="353"/>
      <c r="AE52" s="353"/>
      <c r="AF52" s="353"/>
      <c r="AG52" s="387"/>
      <c r="AH52" s="17" t="b">
        <v>0</v>
      </c>
      <c r="AI52" s="17" t="b">
        <v>0</v>
      </c>
      <c r="AJ52" s="17"/>
      <c r="AK52" s="17"/>
      <c r="AL52" s="17"/>
      <c r="AM52" s="17"/>
    </row>
    <row r="53" spans="1:51" s="170" customFormat="1" ht="12.95" customHeight="1">
      <c r="A53" s="579"/>
      <c r="C53" s="1060"/>
      <c r="D53" s="404" t="s">
        <v>27</v>
      </c>
      <c r="E53" s="1053"/>
      <c r="F53" s="1053"/>
      <c r="G53" s="1053"/>
      <c r="H53" s="1053"/>
      <c r="I53" s="1053"/>
      <c r="J53" s="1053"/>
      <c r="K53" s="1053"/>
      <c r="L53" s="405" t="s">
        <v>21</v>
      </c>
      <c r="M53" s="394"/>
      <c r="N53" s="358"/>
      <c r="O53" s="358"/>
      <c r="P53" s="358"/>
      <c r="Q53" s="358"/>
      <c r="R53" s="356"/>
      <c r="S53" s="356"/>
      <c r="T53" s="356"/>
      <c r="U53" s="356"/>
      <c r="V53" s="428"/>
      <c r="W53" s="428"/>
      <c r="X53" s="390"/>
      <c r="Y53" s="357" t="s">
        <v>166</v>
      </c>
      <c r="Z53" s="395"/>
      <c r="AA53" s="428"/>
      <c r="AB53" s="428"/>
      <c r="AC53" s="357"/>
      <c r="AD53" s="357"/>
      <c r="AE53" s="357"/>
      <c r="AF53" s="357"/>
      <c r="AG53" s="391"/>
      <c r="AH53" s="17" t="b">
        <v>0</v>
      </c>
      <c r="AI53" s="17" t="b">
        <v>0</v>
      </c>
      <c r="AJ53" s="17"/>
      <c r="AK53" s="17"/>
      <c r="AL53" s="17"/>
      <c r="AM53" s="17"/>
    </row>
    <row r="54" spans="1:51" s="170" customFormat="1" ht="12.95" customHeight="1">
      <c r="A54" s="578" t="s">
        <v>880</v>
      </c>
      <c r="C54" s="1029" t="s">
        <v>165</v>
      </c>
      <c r="D54" s="1030"/>
      <c r="E54" s="1030"/>
      <c r="F54" s="1030"/>
      <c r="G54" s="1030"/>
      <c r="H54" s="1030"/>
      <c r="I54" s="1030"/>
      <c r="J54" s="1030"/>
      <c r="K54" s="1030"/>
      <c r="L54" s="1030"/>
      <c r="M54" s="410"/>
      <c r="N54" s="385" t="s">
        <v>164</v>
      </c>
      <c r="O54" s="385"/>
      <c r="P54" s="385"/>
      <c r="Q54" s="385"/>
      <c r="R54" s="385"/>
      <c r="S54" s="385"/>
      <c r="T54" s="385"/>
      <c r="U54" s="385"/>
      <c r="V54" s="426"/>
      <c r="W54" s="426"/>
      <c r="X54" s="385"/>
      <c r="Y54" s="385"/>
      <c r="Z54" s="385"/>
      <c r="AA54" s="385"/>
      <c r="AB54" s="385"/>
      <c r="AC54" s="385"/>
      <c r="AD54" s="385"/>
      <c r="AE54" s="385"/>
      <c r="AF54" s="385"/>
      <c r="AG54" s="386"/>
      <c r="AH54" s="17" t="b">
        <v>0</v>
      </c>
      <c r="AI54" s="17"/>
      <c r="AJ54" s="19"/>
      <c r="AK54" s="19"/>
      <c r="AL54" s="19"/>
      <c r="AM54" s="19"/>
      <c r="AN54" s="5"/>
      <c r="AO54" s="5"/>
      <c r="AP54" s="189"/>
      <c r="AQ54" s="189"/>
      <c r="AR54" s="189"/>
      <c r="AS54" s="189"/>
      <c r="AT54" s="189"/>
      <c r="AU54" s="189"/>
      <c r="AV54" s="189"/>
      <c r="AW54" s="189"/>
      <c r="AX54" s="189"/>
      <c r="AY54" s="189"/>
    </row>
    <row r="55" spans="1:51" s="170" customFormat="1" ht="12.95" customHeight="1">
      <c r="A55" s="579"/>
      <c r="C55" s="1051"/>
      <c r="D55" s="1052"/>
      <c r="E55" s="1052"/>
      <c r="F55" s="1052"/>
      <c r="G55" s="1052"/>
      <c r="H55" s="1052"/>
      <c r="I55" s="1052"/>
      <c r="J55" s="1052"/>
      <c r="K55" s="1052"/>
      <c r="L55" s="1052"/>
      <c r="M55" s="392"/>
      <c r="N55" s="363" t="s">
        <v>74</v>
      </c>
      <c r="O55" s="363"/>
      <c r="P55" s="1067"/>
      <c r="Q55" s="1067"/>
      <c r="R55" s="1067"/>
      <c r="S55" s="1067"/>
      <c r="T55" s="1067"/>
      <c r="U55" s="1067"/>
      <c r="V55" s="1067"/>
      <c r="W55" s="1067"/>
      <c r="X55" s="1067"/>
      <c r="Y55" s="1067"/>
      <c r="Z55" s="1067"/>
      <c r="AA55" s="1067"/>
      <c r="AB55" s="1067"/>
      <c r="AC55" s="1067"/>
      <c r="AD55" s="1067"/>
      <c r="AE55" s="1067"/>
      <c r="AF55" s="1067"/>
      <c r="AG55" s="389" t="s">
        <v>21</v>
      </c>
      <c r="AH55" s="17" t="b">
        <v>0</v>
      </c>
      <c r="AI55" s="17"/>
      <c r="AJ55" s="17"/>
      <c r="AK55" s="17"/>
      <c r="AL55" s="17"/>
      <c r="AM55" s="17"/>
    </row>
    <row r="56" spans="1:51" s="170" customFormat="1" ht="12.95" customHeight="1">
      <c r="A56" s="579"/>
      <c r="C56" s="1031"/>
      <c r="D56" s="1032"/>
      <c r="E56" s="1032"/>
      <c r="F56" s="1032"/>
      <c r="G56" s="1032"/>
      <c r="H56" s="1032"/>
      <c r="I56" s="1032"/>
      <c r="J56" s="1032"/>
      <c r="K56" s="1032"/>
      <c r="L56" s="1032"/>
      <c r="M56" s="390" t="s">
        <v>114</v>
      </c>
      <c r="N56" s="357"/>
      <c r="O56" s="357"/>
      <c r="P56" s="357"/>
      <c r="Q56" s="357"/>
      <c r="R56" s="1049"/>
      <c r="S56" s="1049"/>
      <c r="T56" s="1049"/>
      <c r="U56" s="1049"/>
      <c r="V56" s="1049"/>
      <c r="W56" s="1049"/>
      <c r="X56" s="1049"/>
      <c r="Y56" s="1049"/>
      <c r="Z56" s="1049"/>
      <c r="AA56" s="1049"/>
      <c r="AB56" s="1049"/>
      <c r="AC56" s="1049"/>
      <c r="AD56" s="1049"/>
      <c r="AE56" s="1049"/>
      <c r="AF56" s="1049"/>
      <c r="AG56" s="396" t="s">
        <v>21</v>
      </c>
    </row>
    <row r="57" spans="1:51" s="170" customFormat="1" ht="12.95" customHeight="1">
      <c r="A57" s="578" t="s">
        <v>880</v>
      </c>
      <c r="C57" s="1029" t="s">
        <v>163</v>
      </c>
      <c r="D57" s="1030"/>
      <c r="E57" s="1030"/>
      <c r="F57" s="1030"/>
      <c r="G57" s="1030"/>
      <c r="H57" s="1030"/>
      <c r="I57" s="1030"/>
      <c r="J57" s="1030"/>
      <c r="K57" s="1030"/>
      <c r="L57" s="1030"/>
      <c r="M57" s="528"/>
      <c r="N57" s="529"/>
      <c r="O57" s="406"/>
      <c r="P57" s="406"/>
      <c r="Q57" s="406"/>
      <c r="R57" s="406"/>
      <c r="S57" s="406"/>
      <c r="T57" s="1035"/>
      <c r="U57" s="1035"/>
      <c r="V57" s="406"/>
      <c r="AA57" s="406"/>
      <c r="AB57" s="406"/>
      <c r="AC57" s="406"/>
      <c r="AD57" s="406"/>
      <c r="AE57" s="406"/>
      <c r="AF57" s="406"/>
      <c r="AG57" s="407"/>
      <c r="AJ57" s="8"/>
      <c r="AK57" s="9"/>
      <c r="AL57" s="9"/>
      <c r="AM57" s="9"/>
      <c r="AN57" s="9"/>
      <c r="AO57" s="9"/>
      <c r="AP57" s="189"/>
      <c r="AQ57" s="189"/>
      <c r="AR57" s="189"/>
      <c r="AS57" s="189"/>
      <c r="AT57" s="189"/>
      <c r="AU57" s="189"/>
      <c r="AV57" s="189"/>
      <c r="AW57" s="189"/>
      <c r="AX57" s="189"/>
      <c r="AY57" s="189"/>
    </row>
    <row r="58" spans="1:51" s="170" customFormat="1" ht="12.95" customHeight="1">
      <c r="A58" s="579"/>
      <c r="C58" s="1031"/>
      <c r="D58" s="1032"/>
      <c r="E58" s="1032"/>
      <c r="F58" s="1032"/>
      <c r="G58" s="1032"/>
      <c r="H58" s="1032"/>
      <c r="I58" s="1032"/>
      <c r="J58" s="1032"/>
      <c r="K58" s="1032"/>
      <c r="L58" s="1032"/>
      <c r="M58" s="526"/>
      <c r="N58" s="527"/>
      <c r="O58" s="408"/>
      <c r="P58" s="408"/>
      <c r="Q58" s="408"/>
      <c r="R58" s="408"/>
      <c r="S58" s="408"/>
      <c r="T58" s="1036"/>
      <c r="U58" s="1036"/>
      <c r="V58" s="408" t="s">
        <v>121</v>
      </c>
      <c r="AA58" s="408"/>
      <c r="AB58" s="408"/>
      <c r="AC58" s="408"/>
      <c r="AD58" s="408"/>
      <c r="AE58" s="408"/>
      <c r="AF58" s="408"/>
      <c r="AG58" s="409"/>
      <c r="AJ58" s="1021"/>
      <c r="AK58" s="1021"/>
      <c r="AL58" s="1021"/>
      <c r="AM58" s="1021"/>
      <c r="AN58" s="1021"/>
      <c r="AO58" s="1021"/>
      <c r="AP58" s="189"/>
      <c r="AQ58" s="189"/>
      <c r="AR58" s="189"/>
      <c r="AS58" s="189"/>
      <c r="AT58" s="189"/>
      <c r="AU58" s="189"/>
      <c r="AV58" s="189"/>
      <c r="AW58" s="189"/>
      <c r="AX58" s="189"/>
      <c r="AY58" s="189"/>
    </row>
    <row r="59" spans="1:51" s="170" customFormat="1" ht="12.95" hidden="1" customHeight="1">
      <c r="A59" s="579"/>
      <c r="C59" s="490"/>
      <c r="D59" s="491"/>
      <c r="E59" s="491"/>
      <c r="F59" s="491"/>
      <c r="G59" s="491"/>
      <c r="H59" s="491"/>
      <c r="I59" s="491"/>
      <c r="J59" s="491"/>
      <c r="K59" s="491"/>
      <c r="L59" s="491"/>
      <c r="M59" s="491"/>
      <c r="N59" s="491"/>
      <c r="O59" s="492"/>
      <c r="P59" s="492"/>
      <c r="Q59" s="492"/>
      <c r="R59" s="492"/>
      <c r="S59" s="492"/>
      <c r="T59" s="492"/>
      <c r="U59" s="492"/>
      <c r="V59" s="492"/>
      <c r="W59" s="492"/>
      <c r="X59" s="493"/>
      <c r="Y59" s="493"/>
      <c r="Z59" s="492"/>
      <c r="AA59" s="492"/>
      <c r="AB59" s="492"/>
      <c r="AC59" s="492"/>
      <c r="AD59" s="492"/>
      <c r="AE59" s="492"/>
      <c r="AF59" s="492"/>
      <c r="AG59" s="494"/>
      <c r="AJ59" s="195"/>
      <c r="AK59" s="195"/>
      <c r="AL59" s="195"/>
      <c r="AM59" s="195"/>
      <c r="AN59" s="195"/>
      <c r="AO59" s="195"/>
      <c r="AP59" s="195"/>
      <c r="AQ59" s="195"/>
      <c r="AR59" s="195"/>
      <c r="AS59" s="195"/>
      <c r="AT59" s="195"/>
      <c r="AU59" s="195"/>
      <c r="AV59" s="195"/>
      <c r="AW59" s="195"/>
      <c r="AX59" s="195"/>
      <c r="AY59" s="195"/>
    </row>
    <row r="60" spans="1:51" s="170" customFormat="1" ht="12.95" hidden="1" customHeight="1">
      <c r="A60" s="579"/>
      <c r="C60" s="495"/>
      <c r="D60" s="496"/>
      <c r="E60" s="496"/>
      <c r="F60" s="496"/>
      <c r="G60" s="496"/>
      <c r="H60" s="496"/>
      <c r="I60" s="496"/>
      <c r="J60" s="496"/>
      <c r="K60" s="496"/>
      <c r="L60" s="496"/>
      <c r="M60" s="496"/>
      <c r="N60" s="496"/>
      <c r="O60" s="497"/>
      <c r="P60" s="497"/>
      <c r="Q60" s="497"/>
      <c r="R60" s="497"/>
      <c r="S60" s="497"/>
      <c r="T60" s="497"/>
      <c r="U60" s="497"/>
      <c r="V60" s="497"/>
      <c r="W60" s="497"/>
      <c r="X60" s="498"/>
      <c r="Y60" s="498"/>
      <c r="Z60" s="497"/>
      <c r="AA60" s="497"/>
      <c r="AB60" s="497"/>
      <c r="AC60" s="497"/>
      <c r="AD60" s="497"/>
      <c r="AE60" s="497"/>
      <c r="AF60" s="497"/>
      <c r="AG60" s="499"/>
      <c r="AJ60" s="195"/>
      <c r="AK60" s="195"/>
      <c r="AL60" s="195"/>
      <c r="AM60" s="195"/>
      <c r="AN60" s="195"/>
      <c r="AO60" s="195"/>
      <c r="AP60" s="195"/>
      <c r="AQ60" s="195"/>
      <c r="AR60" s="195"/>
      <c r="AS60" s="195"/>
      <c r="AT60" s="195"/>
      <c r="AU60" s="195"/>
      <c r="AV60" s="195"/>
      <c r="AW60" s="195"/>
      <c r="AX60" s="195"/>
      <c r="AY60" s="195"/>
    </row>
    <row r="61" spans="1:51" s="170" customFormat="1" ht="12.95" customHeight="1">
      <c r="A61" s="578"/>
      <c r="C61" s="1033" t="s">
        <v>122</v>
      </c>
      <c r="D61" s="1043" t="s">
        <v>162</v>
      </c>
      <c r="E61" s="1044"/>
      <c r="F61" s="1044"/>
      <c r="G61" s="1044"/>
      <c r="H61" s="1044"/>
      <c r="I61" s="1044"/>
      <c r="J61" s="1044"/>
      <c r="K61" s="1044"/>
      <c r="L61" s="1044"/>
      <c r="M61" s="874" t="s">
        <v>124</v>
      </c>
      <c r="N61" s="875"/>
      <c r="O61" s="875"/>
      <c r="P61" s="875"/>
      <c r="Q61" s="875"/>
      <c r="R61" s="876"/>
      <c r="S61" s="899" t="s">
        <v>125</v>
      </c>
      <c r="T61" s="900"/>
      <c r="U61" s="900"/>
      <c r="V61" s="900"/>
      <c r="W61" s="901"/>
      <c r="X61" s="976" t="s">
        <v>159</v>
      </c>
      <c r="Y61" s="977"/>
      <c r="Z61" s="977"/>
      <c r="AA61" s="977"/>
      <c r="AB61" s="977"/>
      <c r="AC61" s="977"/>
      <c r="AD61" s="977"/>
      <c r="AE61" s="977"/>
      <c r="AF61" s="977"/>
      <c r="AG61" s="978"/>
      <c r="AH61" s="17"/>
      <c r="AI61" s="17"/>
      <c r="AJ61" s="17"/>
      <c r="AK61" s="17"/>
      <c r="AL61" s="17"/>
      <c r="AM61" s="17"/>
    </row>
    <row r="62" spans="1:51" s="170" customFormat="1" ht="12.95" hidden="1" customHeight="1">
      <c r="A62" s="579"/>
      <c r="C62" s="1033"/>
      <c r="D62" s="1045"/>
      <c r="E62" s="1046"/>
      <c r="F62" s="1046"/>
      <c r="G62" s="1046"/>
      <c r="H62" s="1046"/>
      <c r="I62" s="1046"/>
      <c r="J62" s="1046"/>
      <c r="K62" s="1046"/>
      <c r="L62" s="1046"/>
      <c r="M62" s="416"/>
      <c r="N62" s="415"/>
      <c r="O62" s="415"/>
      <c r="P62" s="415"/>
      <c r="Q62" s="415"/>
      <c r="R62" s="415"/>
      <c r="S62" s="415"/>
      <c r="T62" s="415"/>
      <c r="U62" s="415"/>
      <c r="V62" s="415"/>
      <c r="W62" s="489"/>
      <c r="X62" s="976"/>
      <c r="Y62" s="977"/>
      <c r="Z62" s="977"/>
      <c r="AA62" s="977"/>
      <c r="AB62" s="977"/>
      <c r="AC62" s="977"/>
      <c r="AD62" s="977"/>
      <c r="AE62" s="977"/>
      <c r="AF62" s="977"/>
      <c r="AG62" s="978"/>
      <c r="AH62" s="17"/>
      <c r="AI62" s="17"/>
      <c r="AJ62" s="17"/>
      <c r="AK62" s="17"/>
      <c r="AL62" s="17"/>
      <c r="AM62" s="17"/>
      <c r="AP62" s="1028"/>
      <c r="AQ62" s="1028"/>
      <c r="AR62" s="189"/>
    </row>
    <row r="63" spans="1:51" s="170" customFormat="1" ht="12.95" customHeight="1">
      <c r="A63" s="578" t="s">
        <v>880</v>
      </c>
      <c r="C63" s="1033"/>
      <c r="D63" s="1045"/>
      <c r="E63" s="1046"/>
      <c r="F63" s="1046"/>
      <c r="G63" s="1046"/>
      <c r="H63" s="1046"/>
      <c r="I63" s="1046"/>
      <c r="J63" s="1046"/>
      <c r="K63" s="1046"/>
      <c r="L63" s="1046"/>
      <c r="M63" s="303"/>
      <c r="N63" s="211" t="s">
        <v>127</v>
      </c>
      <c r="O63" s="211"/>
      <c r="P63" s="211"/>
      <c r="Q63" s="210"/>
      <c r="R63" s="214"/>
      <c r="S63" s="879"/>
      <c r="T63" s="880"/>
      <c r="U63" s="880"/>
      <c r="V63" s="210"/>
      <c r="W63" s="433"/>
      <c r="X63" s="323"/>
      <c r="Y63" s="310" t="s">
        <v>128</v>
      </c>
      <c r="Z63" s="525"/>
      <c r="AA63" s="308"/>
      <c r="AB63" s="308" t="s">
        <v>129</v>
      </c>
      <c r="AC63" s="426"/>
      <c r="AD63" s="308"/>
      <c r="AE63" s="308" t="s">
        <v>130</v>
      </c>
      <c r="AF63" s="426"/>
      <c r="AG63" s="312"/>
      <c r="AH63" s="17" t="b">
        <v>0</v>
      </c>
      <c r="AI63" s="17"/>
      <c r="AJ63" s="17"/>
      <c r="AK63" s="17"/>
      <c r="AL63" s="17"/>
      <c r="AM63" s="17"/>
      <c r="AP63" s="1028"/>
      <c r="AQ63" s="1028"/>
      <c r="AR63" s="189"/>
    </row>
    <row r="64" spans="1:51" s="170" customFormat="1" ht="12.95" customHeight="1">
      <c r="A64" s="579"/>
      <c r="C64" s="1033"/>
      <c r="D64" s="1045"/>
      <c r="E64" s="1046"/>
      <c r="F64" s="1046"/>
      <c r="G64" s="1046"/>
      <c r="H64" s="1046"/>
      <c r="I64" s="1046"/>
      <c r="J64" s="1046"/>
      <c r="K64" s="1046"/>
      <c r="L64" s="1046"/>
      <c r="M64" s="280"/>
      <c r="N64" s="216"/>
      <c r="O64" s="216"/>
      <c r="P64" s="216"/>
      <c r="Q64" s="215"/>
      <c r="R64" s="220"/>
      <c r="S64" s="881"/>
      <c r="T64" s="882"/>
      <c r="U64" s="882"/>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c r="AP64" s="1028"/>
      <c r="AQ64" s="1028"/>
      <c r="AR64" s="189"/>
    </row>
    <row r="65" spans="1:51" s="170" customFormat="1" ht="12.95" customHeight="1">
      <c r="A65" s="578" t="s">
        <v>880</v>
      </c>
      <c r="C65" s="1033"/>
      <c r="D65" s="1045"/>
      <c r="E65" s="1046"/>
      <c r="F65" s="1046"/>
      <c r="G65" s="1046"/>
      <c r="H65" s="1046"/>
      <c r="I65" s="1046"/>
      <c r="J65" s="1046"/>
      <c r="K65" s="1046"/>
      <c r="L65" s="1046"/>
      <c r="M65" s="304"/>
      <c r="N65" s="224" t="s">
        <v>133</v>
      </c>
      <c r="O65" s="224"/>
      <c r="P65" s="224"/>
      <c r="Q65" s="224"/>
      <c r="R65" s="223"/>
      <c r="S65" s="879"/>
      <c r="T65" s="880"/>
      <c r="U65" s="880"/>
      <c r="V65" s="305"/>
      <c r="W65" s="433"/>
      <c r="X65" s="323"/>
      <c r="Y65" s="310" t="s">
        <v>128</v>
      </c>
      <c r="Z65" s="525"/>
      <c r="AA65" s="308"/>
      <c r="AB65" s="308" t="s">
        <v>129</v>
      </c>
      <c r="AC65" s="426"/>
      <c r="AD65" s="308"/>
      <c r="AE65" s="308" t="s">
        <v>130</v>
      </c>
      <c r="AF65" s="426"/>
      <c r="AG65" s="312"/>
      <c r="AH65" s="17" t="b">
        <v>0</v>
      </c>
      <c r="AI65" s="17"/>
      <c r="AJ65" s="17"/>
      <c r="AK65" s="17"/>
      <c r="AL65" s="17"/>
      <c r="AM65" s="17"/>
      <c r="AP65" s="1028"/>
      <c r="AQ65" s="1028"/>
      <c r="AR65" s="189"/>
    </row>
    <row r="66" spans="1:51" s="170" customFormat="1" ht="12.95" customHeight="1">
      <c r="A66" s="579"/>
      <c r="C66" s="1033"/>
      <c r="D66" s="1045"/>
      <c r="E66" s="1046"/>
      <c r="F66" s="1046"/>
      <c r="G66" s="1046"/>
      <c r="H66" s="1046"/>
      <c r="I66" s="1046"/>
      <c r="J66" s="1046"/>
      <c r="K66" s="1046"/>
      <c r="L66" s="1046"/>
      <c r="M66" s="232"/>
      <c r="N66" s="233"/>
      <c r="O66" s="233"/>
      <c r="P66" s="233"/>
      <c r="Q66" s="224"/>
      <c r="R66" s="223"/>
      <c r="S66" s="881"/>
      <c r="T66" s="882"/>
      <c r="U66" s="882"/>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c r="AP66" s="1028"/>
      <c r="AQ66" s="1028"/>
      <c r="AR66" s="189"/>
    </row>
    <row r="67" spans="1:51" s="170" customFormat="1" ht="12.95" customHeight="1">
      <c r="A67" s="580" t="s">
        <v>880</v>
      </c>
      <c r="C67" s="1033"/>
      <c r="D67" s="1045"/>
      <c r="E67" s="1046"/>
      <c r="F67" s="1046"/>
      <c r="G67" s="1046"/>
      <c r="H67" s="1046"/>
      <c r="I67" s="1046"/>
      <c r="J67" s="1046"/>
      <c r="K67" s="1046"/>
      <c r="L67" s="1046"/>
      <c r="M67" s="303" t="s">
        <v>45</v>
      </c>
      <c r="N67" s="211" t="s">
        <v>134</v>
      </c>
      <c r="O67" s="211"/>
      <c r="P67" s="211"/>
      <c r="Q67" s="210"/>
      <c r="R67" s="214"/>
      <c r="S67" s="879"/>
      <c r="T67" s="880"/>
      <c r="U67" s="880"/>
      <c r="V67" s="305"/>
      <c r="W67" s="433"/>
      <c r="X67" s="323"/>
      <c r="Y67" s="310" t="s">
        <v>128</v>
      </c>
      <c r="Z67" s="525"/>
      <c r="AA67" s="308"/>
      <c r="AB67" s="308" t="s">
        <v>129</v>
      </c>
      <c r="AC67" s="426"/>
      <c r="AD67" s="308"/>
      <c r="AE67" s="308" t="s">
        <v>130</v>
      </c>
      <c r="AF67" s="426"/>
      <c r="AG67" s="312"/>
      <c r="AH67" s="17" t="b">
        <v>0</v>
      </c>
      <c r="AI67" s="17"/>
      <c r="AJ67" s="17"/>
      <c r="AK67" s="17"/>
      <c r="AL67" s="17"/>
      <c r="AM67" s="17"/>
      <c r="AP67" s="1028"/>
      <c r="AQ67" s="1028"/>
      <c r="AR67" s="189"/>
    </row>
    <row r="68" spans="1:51" s="170" customFormat="1" ht="12.95" customHeight="1">
      <c r="A68" s="579"/>
      <c r="C68" s="1033"/>
      <c r="D68" s="1047"/>
      <c r="E68" s="1048"/>
      <c r="F68" s="1048"/>
      <c r="G68" s="1048"/>
      <c r="H68" s="1048"/>
      <c r="I68" s="1048"/>
      <c r="J68" s="1048"/>
      <c r="K68" s="1048"/>
      <c r="L68" s="1048"/>
      <c r="M68" s="280"/>
      <c r="N68" s="216"/>
      <c r="O68" s="216"/>
      <c r="P68" s="216"/>
      <c r="Q68" s="215"/>
      <c r="R68" s="220"/>
      <c r="S68" s="881"/>
      <c r="T68" s="882"/>
      <c r="U68" s="882"/>
      <c r="V68" s="219" t="s">
        <v>121</v>
      </c>
      <c r="W68" s="435"/>
      <c r="X68" s="454"/>
      <c r="Y68" s="316"/>
      <c r="Z68" s="316" t="s">
        <v>131</v>
      </c>
      <c r="AA68" s="319"/>
      <c r="AB68" s="314"/>
      <c r="AC68" s="314" t="s">
        <v>132</v>
      </c>
      <c r="AD68" s="428"/>
      <c r="AE68" s="314"/>
      <c r="AF68" s="314" t="s">
        <v>225</v>
      </c>
      <c r="AG68" s="435"/>
      <c r="AH68" s="17" t="b">
        <v>0</v>
      </c>
      <c r="AI68" s="17" t="b">
        <v>0</v>
      </c>
      <c r="AJ68" s="17" t="b">
        <v>0</v>
      </c>
      <c r="AK68" s="17" t="b">
        <v>0</v>
      </c>
      <c r="AL68" s="17" t="b">
        <v>0</v>
      </c>
      <c r="AM68" s="17" t="b">
        <v>0</v>
      </c>
      <c r="AP68" s="187"/>
      <c r="AQ68" s="187"/>
      <c r="AR68" s="189"/>
      <c r="AS68" s="5"/>
      <c r="AT68" s="5"/>
      <c r="AU68" s="189"/>
      <c r="AV68" s="189"/>
      <c r="AW68" s="189"/>
      <c r="AX68" s="189"/>
      <c r="AY68" s="189"/>
    </row>
    <row r="69" spans="1:51" s="170" customFormat="1" ht="12.95" customHeight="1">
      <c r="A69" s="579"/>
      <c r="C69" s="1034"/>
      <c r="D69" s="536" t="s">
        <v>161</v>
      </c>
      <c r="E69" s="537"/>
      <c r="F69" s="537"/>
      <c r="G69" s="537"/>
      <c r="H69" s="537"/>
      <c r="I69" s="537"/>
      <c r="J69" s="537"/>
      <c r="K69" s="537"/>
      <c r="L69" s="537"/>
      <c r="M69" s="537"/>
      <c r="N69" s="537"/>
      <c r="O69" s="537"/>
      <c r="P69" s="537"/>
      <c r="Q69" s="537"/>
      <c r="R69" s="537"/>
      <c r="S69" s="517"/>
      <c r="T69" s="517"/>
      <c r="U69" s="517"/>
      <c r="V69" s="517"/>
      <c r="W69" s="517"/>
      <c r="X69" s="517"/>
      <c r="Y69" s="517"/>
      <c r="Z69" s="517"/>
      <c r="AA69" s="517"/>
      <c r="AB69" s="517"/>
      <c r="AC69" s="517"/>
      <c r="AD69" s="517"/>
      <c r="AE69" s="517"/>
      <c r="AF69" s="517"/>
      <c r="AG69" s="518"/>
    </row>
    <row r="70" spans="1:51" s="170" customFormat="1" ht="12.95" customHeight="1">
      <c r="A70" s="578" t="s">
        <v>880</v>
      </c>
      <c r="C70" s="383" t="s">
        <v>136</v>
      </c>
      <c r="D70" s="353"/>
      <c r="E70" s="1022"/>
      <c r="F70" s="1022"/>
      <c r="G70" s="1022"/>
      <c r="H70" s="1022"/>
      <c r="I70" s="1022"/>
      <c r="J70" s="1022"/>
      <c r="K70" s="1022"/>
      <c r="L70" s="1022"/>
      <c r="M70" s="1022"/>
      <c r="N70" s="1022"/>
      <c r="O70" s="1022"/>
      <c r="P70" s="1022"/>
      <c r="Q70" s="1022"/>
      <c r="R70" s="1022"/>
      <c r="S70" s="1022"/>
      <c r="T70" s="1022"/>
      <c r="U70" s="1022"/>
      <c r="V70" s="1022"/>
      <c r="W70" s="1022"/>
      <c r="X70" s="1022"/>
      <c r="Y70" s="1022"/>
      <c r="Z70" s="1022"/>
      <c r="AA70" s="1022"/>
      <c r="AB70" s="1022"/>
      <c r="AC70" s="1022"/>
      <c r="AD70" s="1022"/>
      <c r="AE70" s="1022"/>
      <c r="AF70" s="1022"/>
      <c r="AG70" s="1023"/>
    </row>
    <row r="71" spans="1:51" s="170" customFormat="1" ht="12.95" customHeight="1">
      <c r="A71" s="579"/>
      <c r="C71" s="392"/>
      <c r="D71" s="363"/>
      <c r="E71" s="1024"/>
      <c r="F71" s="1024"/>
      <c r="G71" s="1024"/>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5"/>
    </row>
    <row r="72" spans="1:51" s="170" customFormat="1" ht="12.95" hidden="1" customHeight="1">
      <c r="A72" s="579"/>
      <c r="C72" s="392"/>
      <c r="D72" s="363"/>
      <c r="E72" s="1024"/>
      <c r="F72" s="1024"/>
      <c r="G72" s="1024"/>
      <c r="H72" s="1024"/>
      <c r="I72" s="1024"/>
      <c r="J72" s="1024"/>
      <c r="K72" s="1024"/>
      <c r="L72" s="1024"/>
      <c r="M72" s="1024"/>
      <c r="N72" s="1024"/>
      <c r="O72" s="1024"/>
      <c r="P72" s="1024"/>
      <c r="Q72" s="1024"/>
      <c r="R72" s="1024"/>
      <c r="S72" s="1024"/>
      <c r="T72" s="1024"/>
      <c r="U72" s="1024"/>
      <c r="V72" s="1024"/>
      <c r="W72" s="1024"/>
      <c r="X72" s="1024"/>
      <c r="Y72" s="1024"/>
      <c r="Z72" s="1024"/>
      <c r="AA72" s="1024"/>
      <c r="AB72" s="1024"/>
      <c r="AC72" s="1024"/>
      <c r="AD72" s="1024"/>
      <c r="AE72" s="1024"/>
      <c r="AF72" s="1024"/>
      <c r="AG72" s="1025"/>
    </row>
    <row r="73" spans="1:51" s="170" customFormat="1" ht="12.95" customHeight="1" thickBot="1">
      <c r="A73" s="581"/>
      <c r="C73" s="390"/>
      <c r="D73" s="357"/>
      <c r="E73" s="1026"/>
      <c r="F73" s="1026"/>
      <c r="G73" s="1026"/>
      <c r="H73" s="1026"/>
      <c r="I73" s="1026"/>
      <c r="J73" s="1026"/>
      <c r="K73" s="1026"/>
      <c r="L73" s="1026"/>
      <c r="M73" s="1026"/>
      <c r="N73" s="1026"/>
      <c r="O73" s="1026"/>
      <c r="P73" s="1026"/>
      <c r="Q73" s="1026"/>
      <c r="R73" s="1026"/>
      <c r="S73" s="1026"/>
      <c r="T73" s="1026"/>
      <c r="U73" s="1026"/>
      <c r="V73" s="1026"/>
      <c r="W73" s="1026"/>
      <c r="X73" s="1026"/>
      <c r="Y73" s="1026"/>
      <c r="Z73" s="1026"/>
      <c r="AA73" s="1026"/>
      <c r="AB73" s="1026"/>
      <c r="AC73" s="1026"/>
      <c r="AD73" s="1026"/>
      <c r="AE73" s="1026"/>
      <c r="AF73" s="1026"/>
      <c r="AG73" s="1027"/>
    </row>
    <row r="74" spans="1:51" ht="12.95" customHeight="1">
      <c r="C74" s="411" t="s">
        <v>137</v>
      </c>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row>
  </sheetData>
  <sheetProtection sheet="1" selectLockedCells="1"/>
  <mergeCells count="69">
    <mergeCell ref="X41:AG41"/>
    <mergeCell ref="X19:AG20"/>
    <mergeCell ref="X21:AG24"/>
    <mergeCell ref="AO1:BG4"/>
    <mergeCell ref="X27:AG28"/>
    <mergeCell ref="X18:AG18"/>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C1:D1"/>
    <mergeCell ref="AF1:AG1"/>
    <mergeCell ref="C5:L6"/>
    <mergeCell ref="U5:W5"/>
    <mergeCell ref="X5:AF5"/>
    <mergeCell ref="AA6:AF6"/>
    <mergeCell ref="S2:AG2"/>
    <mergeCell ref="L3:X4"/>
    <mergeCell ref="C7:L9"/>
    <mergeCell ref="Q9:AF9"/>
    <mergeCell ref="C10:L11"/>
    <mergeCell ref="P12:Q12"/>
    <mergeCell ref="P13:AF13"/>
    <mergeCell ref="C12:F17"/>
    <mergeCell ref="P17:AF17"/>
    <mergeCell ref="I29:L34"/>
    <mergeCell ref="S31:T31"/>
    <mergeCell ref="R32:V32"/>
    <mergeCell ref="D61:L68"/>
    <mergeCell ref="R56:AF56"/>
    <mergeCell ref="G38:L39"/>
    <mergeCell ref="C54:L56"/>
    <mergeCell ref="E53:K53"/>
    <mergeCell ref="D40:L41"/>
    <mergeCell ref="C40:C53"/>
    <mergeCell ref="X35:AG37"/>
    <mergeCell ref="P55:AF55"/>
    <mergeCell ref="M38:W39"/>
    <mergeCell ref="X38:AG39"/>
    <mergeCell ref="M40:W41"/>
    <mergeCell ref="X40:AG40"/>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s>
  <phoneticPr fontId="4"/>
  <conditionalFormatting sqref="E53 L53">
    <cfRule type="notContainsBlanks" dxfId="143" priority="210" stopIfTrue="1">
      <formula>LEN(TRIM(E53))&gt;0</formula>
    </cfRule>
    <cfRule type="expression" dxfId="142" priority="211" stopIfTrue="1">
      <formula>$AH$52=TRUE</formula>
    </cfRule>
  </conditionalFormatting>
  <conditionalFormatting sqref="E70:AG73">
    <cfRule type="notContainsBlanks" dxfId="141" priority="174" stopIfTrue="1">
      <formula>LEN(TRIM(E70))&gt;0</formula>
    </cfRule>
  </conditionalFormatting>
  <conditionalFormatting sqref="M5 T5 T57:U58 X59:Y60 M54:M55">
    <cfRule type="expression" dxfId="140" priority="476" stopIfTrue="1">
      <formula>$AJ$7=TRUE</formula>
    </cfRule>
  </conditionalFormatting>
  <conditionalFormatting sqref="M5 T5">
    <cfRule type="expression" dxfId="139" priority="275" stopIfTrue="1">
      <formula>$AH$5=TRUE</formula>
    </cfRule>
    <cfRule type="expression" dxfId="138" priority="274" stopIfTrue="1">
      <formula>$AI$5=TRUE</formula>
    </cfRule>
  </conditionalFormatting>
  <conditionalFormatting sqref="M7 R7 X7">
    <cfRule type="expression" dxfId="137" priority="5">
      <formula>COUNTIF($AH$7:$AJ$7,TRUE)=1</formula>
    </cfRule>
  </conditionalFormatting>
  <conditionalFormatting sqref="M27:M28">
    <cfRule type="expression" dxfId="136" priority="51" stopIfTrue="1">
      <formula>$AH$28=TRUE</formula>
    </cfRule>
    <cfRule type="expression" dxfId="135" priority="52" stopIfTrue="1">
      <formula>$AH$27=TRUE</formula>
    </cfRule>
  </conditionalFormatting>
  <conditionalFormatting sqref="M29 M33:M34">
    <cfRule type="expression" dxfId="134" priority="53" stopIfTrue="1">
      <formula>$AH$34=TRUE</formula>
    </cfRule>
    <cfRule type="expression" dxfId="133" priority="54" stopIfTrue="1">
      <formula>$AH$29=TRUE</formula>
    </cfRule>
  </conditionalFormatting>
  <conditionalFormatting sqref="M35 M37">
    <cfRule type="expression" dxfId="132" priority="47" stopIfTrue="1">
      <formula>$AH$37=TRUE</formula>
    </cfRule>
    <cfRule type="expression" dxfId="131" priority="48" stopIfTrue="1">
      <formula>$AH$35=TRUE</formula>
    </cfRule>
  </conditionalFormatting>
  <conditionalFormatting sqref="M38 X38">
    <cfRule type="notContainsBlanks" dxfId="130" priority="38" stopIfTrue="1">
      <formula>LEN(TRIM(M38))&gt;0</formula>
    </cfRule>
  </conditionalFormatting>
  <conditionalFormatting sqref="M54:M55">
    <cfRule type="expression" dxfId="129" priority="181" stopIfTrue="1">
      <formula>$AH$54=TRUE</formula>
    </cfRule>
    <cfRule type="expression" dxfId="128" priority="178" stopIfTrue="1">
      <formula>$AH$55=TRUE</formula>
    </cfRule>
  </conditionalFormatting>
  <conditionalFormatting sqref="M63 M65 M67">
    <cfRule type="expression" dxfId="127" priority="12" stopIfTrue="1">
      <formula>$AH$67=TRUE</formula>
    </cfRule>
    <cfRule type="expression" dxfId="126" priority="13" stopIfTrue="1">
      <formula>$AH$65=TRUE</formula>
    </cfRule>
    <cfRule type="expression" dxfId="125" priority="14" stopIfTrue="1">
      <formula>$AH$63=TRUE</formula>
    </cfRule>
  </conditionalFormatting>
  <conditionalFormatting sqref="O21 V21">
    <cfRule type="expression" dxfId="124" priority="68" stopIfTrue="1">
      <formula>$AI$21=TRUE</formula>
    </cfRule>
    <cfRule type="expression" dxfId="123" priority="69" stopIfTrue="1">
      <formula>$AH$21=TRUE</formula>
    </cfRule>
  </conditionalFormatting>
  <conditionalFormatting sqref="O23 R23">
    <cfRule type="expression" dxfId="122" priority="64" stopIfTrue="1">
      <formula>$AH$23=TRUE</formula>
    </cfRule>
    <cfRule type="expression" dxfId="121" priority="63" stopIfTrue="1">
      <formula>$AI$23=TRUE</formula>
    </cfRule>
  </conditionalFormatting>
  <conditionalFormatting sqref="O29:O30 O32">
    <cfRule type="expression" dxfId="120" priority="44">
      <formula>AND($AH$29=TRUE,COUNTIF($AH$30:$AJ$30,TRUE)=0)</formula>
    </cfRule>
  </conditionalFormatting>
  <conditionalFormatting sqref="P8 S8 V8 Z8 AC8 M8:M9">
    <cfRule type="expression" dxfId="119" priority="267" stopIfTrue="1">
      <formula>$AL$8=TRUE</formula>
    </cfRule>
    <cfRule type="expression" dxfId="118" priority="268" stopIfTrue="1">
      <formula>$AK$8=TRUE</formula>
    </cfRule>
    <cfRule type="expression" dxfId="117" priority="269" stopIfTrue="1">
      <formula>$AJ$8=TRUE</formula>
    </cfRule>
    <cfRule type="expression" dxfId="116" priority="270" stopIfTrue="1">
      <formula>$AI$8=TRUE</formula>
    </cfRule>
    <cfRule type="expression" dxfId="115" priority="271" stopIfTrue="1">
      <formula>$AH$8=TRUE</formula>
    </cfRule>
    <cfRule type="expression" dxfId="114" priority="265" stopIfTrue="1">
      <formula>$AM$8=TRUE</formula>
    </cfRule>
    <cfRule type="expression" dxfId="113" priority="266" stopIfTrue="1">
      <formula>$AH$9=TRUE</formula>
    </cfRule>
  </conditionalFormatting>
  <conditionalFormatting sqref="P19 S19">
    <cfRule type="expression" dxfId="112" priority="71" stopIfTrue="1">
      <formula>$AI$19=TRUE</formula>
    </cfRule>
    <cfRule type="expression" dxfId="111" priority="72" stopIfTrue="1">
      <formula>$AH$19=TRUE</formula>
    </cfRule>
  </conditionalFormatting>
  <conditionalFormatting sqref="P20 W20">
    <cfRule type="containsBlanks" dxfId="110" priority="70" stopIfTrue="1">
      <formula>LEN(TRIM(P20))=0</formula>
    </cfRule>
  </conditionalFormatting>
  <conditionalFormatting sqref="P24">
    <cfRule type="containsBlanks" dxfId="109" priority="140" stopIfTrue="1">
      <formula>LEN(TRIM(P24))=0</formula>
    </cfRule>
  </conditionalFormatting>
  <conditionalFormatting sqref="P27 X27">
    <cfRule type="expression" dxfId="108" priority="50" stopIfTrue="1">
      <formula>$AH$27=TRUE</formula>
    </cfRule>
    <cfRule type="notContainsBlanks" dxfId="107" priority="49" stopIfTrue="1">
      <formula>LEN(TRIM(P27))&gt;0</formula>
    </cfRule>
  </conditionalFormatting>
  <conditionalFormatting sqref="P55 R56">
    <cfRule type="notContainsBlanks" dxfId="106" priority="176" stopIfTrue="1">
      <formula>LEN(TRIM(P55))&gt;0</formula>
    </cfRule>
    <cfRule type="expression" dxfId="105" priority="177" stopIfTrue="1">
      <formula>$AH$55=TRUE</formula>
    </cfRule>
  </conditionalFormatting>
  <conditionalFormatting sqref="P12:Q12">
    <cfRule type="expression" dxfId="104" priority="525" stopIfTrue="1">
      <formula>$AJ$7=TRUE</formula>
    </cfRule>
    <cfRule type="notContainsBlanks" dxfId="103" priority="472" stopIfTrue="1">
      <formula>LEN(TRIM(P12))&gt;0</formula>
    </cfRule>
  </conditionalFormatting>
  <conditionalFormatting sqref="P13:AF13">
    <cfRule type="expression" dxfId="102" priority="527" stopIfTrue="1">
      <formula>$AJ$7=TRUE</formula>
    </cfRule>
    <cfRule type="expression" dxfId="101" priority="528" stopIfTrue="1">
      <formula>$AI$7=TRUE</formula>
    </cfRule>
    <cfRule type="notContainsBlanks" dxfId="100" priority="526" stopIfTrue="1">
      <formula>LEN(TRIM(P13))&gt;0</formula>
    </cfRule>
  </conditionalFormatting>
  <conditionalFormatting sqref="P17:AF17">
    <cfRule type="notContainsBlanks" dxfId="99" priority="255" stopIfTrue="1">
      <formula>LEN(TRIM(P17))&gt;0</formula>
    </cfRule>
  </conditionalFormatting>
  <conditionalFormatting sqref="Q9:AF9">
    <cfRule type="notContainsBlanks" dxfId="98" priority="264" stopIfTrue="1">
      <formula>LEN(TRIM(Q9))&gt;0</formula>
    </cfRule>
    <cfRule type="expression" dxfId="97" priority="272" stopIfTrue="1">
      <formula>$AH$9=TRUE</formula>
    </cfRule>
  </conditionalFormatting>
  <conditionalFormatting sqref="R10 M10:M11 U11 P12:Q12">
    <cfRule type="expression" dxfId="96" priority="524" stopIfTrue="1">
      <formula>$AI$7=TRUE</formula>
    </cfRule>
  </conditionalFormatting>
  <conditionalFormatting sqref="R10 M10:M11 U11">
    <cfRule type="expression" dxfId="95" priority="141" stopIfTrue="1">
      <formula>$AI$11=TRUE</formula>
    </cfRule>
    <cfRule type="expression" dxfId="94" priority="143" stopIfTrue="1">
      <formula>$AI$10=TRUE</formula>
    </cfRule>
    <cfRule type="expression" dxfId="93" priority="149" stopIfTrue="1">
      <formula>$AH$10=TRUE</formula>
    </cfRule>
    <cfRule type="expression" dxfId="92" priority="142" stopIfTrue="1">
      <formula>$AH$11=TRUE</formula>
    </cfRule>
    <cfRule type="expression" dxfId="91" priority="505" stopIfTrue="1">
      <formula>$AH$7=TRUE</formula>
    </cfRule>
  </conditionalFormatting>
  <conditionalFormatting sqref="R14 V14 AA14 P15 S15">
    <cfRule type="expression" dxfId="90" priority="260" stopIfTrue="1">
      <formula>$AH$15=TRUE</formula>
    </cfRule>
    <cfRule type="expression" dxfId="89" priority="261" stopIfTrue="1">
      <formula>$AJ$14=TRUE</formula>
    </cfRule>
    <cfRule type="expression" dxfId="88" priority="262" stopIfTrue="1">
      <formula>$AI$14=TRUE</formula>
    </cfRule>
    <cfRule type="expression" dxfId="87" priority="263" stopIfTrue="1">
      <formula>$AH$14=TRUE</formula>
    </cfRule>
    <cfRule type="expression" dxfId="86" priority="259" stopIfTrue="1">
      <formula>$AI$15=TRUE</formula>
    </cfRule>
  </conditionalFormatting>
  <conditionalFormatting sqref="R21 U21">
    <cfRule type="notContainsBlanks" dxfId="85" priority="66" stopIfTrue="1">
      <formula>LEN(TRIM(R21))&gt;0</formula>
    </cfRule>
    <cfRule type="expression" dxfId="84" priority="67" stopIfTrue="1">
      <formula>$AH$21=TRUE</formula>
    </cfRule>
  </conditionalFormatting>
  <conditionalFormatting sqref="R32">
    <cfRule type="expression" dxfId="83" priority="40">
      <formula>$AJ$30=TRUE</formula>
    </cfRule>
  </conditionalFormatting>
  <conditionalFormatting sqref="R42 T42">
    <cfRule type="expression" dxfId="82" priority="224" stopIfTrue="1">
      <formula>$AI$42=TRUE</formula>
    </cfRule>
    <cfRule type="expression" dxfId="81" priority="254" stopIfTrue="1">
      <formula>$AH$42=TRUE</formula>
    </cfRule>
  </conditionalFormatting>
  <conditionalFormatting sqref="R44 T44">
    <cfRule type="expression" dxfId="80" priority="220" stopIfTrue="1">
      <formula>$AI$44=TRUE</formula>
    </cfRule>
    <cfRule type="expression" dxfId="79" priority="223" stopIfTrue="1">
      <formula>$AH$44=TRUE</formula>
    </cfRule>
  </conditionalFormatting>
  <conditionalFormatting sqref="R46">
    <cfRule type="expression" dxfId="78" priority="218" stopIfTrue="1">
      <formula>$AI$46=TRUE</formula>
    </cfRule>
    <cfRule type="expression" dxfId="77" priority="219" stopIfTrue="1">
      <formula>$AH$46=TRUE</formula>
    </cfRule>
  </conditionalFormatting>
  <conditionalFormatting sqref="R48 T48">
    <cfRule type="expression" dxfId="76" priority="216" stopIfTrue="1">
      <formula>$AI$48=TRUE</formula>
    </cfRule>
    <cfRule type="expression" dxfId="75" priority="217" stopIfTrue="1">
      <formula>$AH$48=TRUE</formula>
    </cfRule>
  </conditionalFormatting>
  <conditionalFormatting sqref="R50 T50">
    <cfRule type="expression" dxfId="74" priority="214" stopIfTrue="1">
      <formula>$AI$50=TRUE</formula>
    </cfRule>
    <cfRule type="expression" dxfId="73" priority="215" stopIfTrue="1">
      <formula>$AH$50=TRUE</formula>
    </cfRule>
  </conditionalFormatting>
  <conditionalFormatting sqref="R52 T52">
    <cfRule type="expression" dxfId="72" priority="213" stopIfTrue="1">
      <formula>$AH$52=TRUE</formula>
    </cfRule>
    <cfRule type="expression" dxfId="71" priority="212" stopIfTrue="1">
      <formula>$AI$52=TRUE</formula>
    </cfRule>
  </conditionalFormatting>
  <conditionalFormatting sqref="S22">
    <cfRule type="containsBlanks" dxfId="70" priority="65" stopIfTrue="1">
      <formula>LEN(TRIM(S22))=0</formula>
    </cfRule>
  </conditionalFormatting>
  <conditionalFormatting sqref="S31 R32">
    <cfRule type="notContainsBlanks" dxfId="69" priority="39">
      <formula>LEN(TRIM(R31))&gt;0</formula>
    </cfRule>
  </conditionalFormatting>
  <conditionalFormatting sqref="S31">
    <cfRule type="expression" dxfId="68" priority="41">
      <formula>$AI$30=TRUE</formula>
    </cfRule>
  </conditionalFormatting>
  <conditionalFormatting sqref="S33 U33">
    <cfRule type="expression" dxfId="67" priority="55" stopIfTrue="1">
      <formula>$AI$33=TRUE</formula>
    </cfRule>
    <cfRule type="expression" dxfId="66" priority="57" stopIfTrue="1">
      <formula>$AH$29=TRUE</formula>
    </cfRule>
    <cfRule type="expression" dxfId="65" priority="56" stopIfTrue="1">
      <formula>$AH$33=TRUE</formula>
    </cfRule>
  </conditionalFormatting>
  <conditionalFormatting sqref="S63">
    <cfRule type="expression" dxfId="64" priority="11" stopIfTrue="1">
      <formula>$AH$63=TRUE</formula>
    </cfRule>
    <cfRule type="notContainsBlanks" dxfId="63" priority="8" stopIfTrue="1">
      <formula>LEN(TRIM(S63))&gt;0</formula>
    </cfRule>
  </conditionalFormatting>
  <conditionalFormatting sqref="S65">
    <cfRule type="expression" dxfId="62" priority="10" stopIfTrue="1">
      <formula>$AH$65=TRUE</formula>
    </cfRule>
    <cfRule type="notContainsBlanks" dxfId="61" priority="7" stopIfTrue="1">
      <formula>LEN(TRIM(S65))&gt;0</formula>
    </cfRule>
  </conditionalFormatting>
  <conditionalFormatting sqref="S67">
    <cfRule type="expression" dxfId="60" priority="9" stopIfTrue="1">
      <formula>$AH$67=TRUE</formula>
    </cfRule>
    <cfRule type="notContainsBlanks" dxfId="59" priority="6" stopIfTrue="1">
      <formula>LEN(TRIM(S67))&gt;0</formula>
    </cfRule>
  </conditionalFormatting>
  <conditionalFormatting sqref="T46 AH46">
    <cfRule type="expression" dxfId="58" priority="221" stopIfTrue="1">
      <formula>$AI$46=TRUE</formula>
    </cfRule>
    <cfRule type="expression" dxfId="57" priority="222" stopIfTrue="1">
      <formula>$AH$46=TRUE</formula>
    </cfRule>
  </conditionalFormatting>
  <conditionalFormatting sqref="U16:V16 T57:U58 X59:Y60">
    <cfRule type="notContainsBlanks" dxfId="56" priority="256" stopIfTrue="1">
      <formula>LEN(TRIM(T16))&gt;0</formula>
    </cfRule>
  </conditionalFormatting>
  <conditionalFormatting sqref="W15:AF15">
    <cfRule type="expression" dxfId="55" priority="258" stopIfTrue="1">
      <formula>$AI$15=TRUE</formula>
    </cfRule>
    <cfRule type="notContainsBlanks" dxfId="54" priority="257" stopIfTrue="1">
      <formula>LEN(TRIM(W15))&gt;0</formula>
    </cfRule>
  </conditionalFormatting>
  <conditionalFormatting sqref="X19">
    <cfRule type="expression" dxfId="53" priority="62" stopIfTrue="1">
      <formula>$AI$19=TRUE</formula>
    </cfRule>
    <cfRule type="notContainsBlanks" dxfId="52" priority="61" stopIfTrue="1">
      <formula>LEN(TRIM(X19))&gt;0</formula>
    </cfRule>
  </conditionalFormatting>
  <conditionalFormatting sqref="X21">
    <cfRule type="expression" dxfId="51" priority="59" stopIfTrue="1">
      <formula>$AH$23=TRUE</formula>
    </cfRule>
    <cfRule type="expression" dxfId="50" priority="60" stopIfTrue="1">
      <formula>$AH$21=TRUE</formula>
    </cfRule>
    <cfRule type="notContainsBlanks" dxfId="49" priority="58" stopIfTrue="1">
      <formula>LEN(TRIM(X21))&gt;0</formula>
    </cfRule>
  </conditionalFormatting>
  <conditionalFormatting sqref="X35">
    <cfRule type="notContainsBlanks" dxfId="48" priority="45" stopIfTrue="1">
      <formula>LEN(TRIM(X35))&gt;0</formula>
    </cfRule>
    <cfRule type="expression" dxfId="47" priority="46" stopIfTrue="1">
      <formula>$AH$35=TRUE</formula>
    </cfRule>
  </conditionalFormatting>
  <conditionalFormatting sqref="X42:X43">
    <cfRule type="expression" dxfId="46" priority="208" stopIfTrue="1">
      <formula>$AH$43=TRUE</formula>
    </cfRule>
    <cfRule type="expression" dxfId="45" priority="207" stopIfTrue="1">
      <formula>$AI$43=TRUE</formula>
    </cfRule>
    <cfRule type="expression" dxfId="44" priority="209" stopIfTrue="1">
      <formula>$AH$42=TRUE</formula>
    </cfRule>
  </conditionalFormatting>
  <conditionalFormatting sqref="X42:X53">
    <cfRule type="expression" dxfId="43" priority="475" stopIfTrue="1">
      <formula>$AI$7=TRUE</formula>
    </cfRule>
    <cfRule type="expression" dxfId="42" priority="508" stopIfTrue="1">
      <formula>$AH$7=TRUE</formula>
    </cfRule>
  </conditionalFormatting>
  <conditionalFormatting sqref="X44:X45">
    <cfRule type="expression" dxfId="41" priority="202" stopIfTrue="1">
      <formula>$AI$45=TRUE</formula>
    </cfRule>
    <cfRule type="expression" dxfId="40" priority="203" stopIfTrue="1">
      <formula>$AH$45=TRUE</formula>
    </cfRule>
    <cfRule type="expression" dxfId="39" priority="206" stopIfTrue="1">
      <formula>$AH$44=TRUE</formula>
    </cfRule>
  </conditionalFormatting>
  <conditionalFormatting sqref="X46:X47">
    <cfRule type="expression" dxfId="38" priority="198" stopIfTrue="1">
      <formula>$AH$47=TRUE</formula>
    </cfRule>
    <cfRule type="expression" dxfId="37" priority="201" stopIfTrue="1">
      <formula>$AH$46=TRUE</formula>
    </cfRule>
    <cfRule type="expression" dxfId="36" priority="197" stopIfTrue="1">
      <formula>$AI$47=TRUE</formula>
    </cfRule>
  </conditionalFormatting>
  <conditionalFormatting sqref="X48:X49">
    <cfRule type="expression" dxfId="35" priority="192" stopIfTrue="1">
      <formula>$AI$49=TRUE</formula>
    </cfRule>
    <cfRule type="expression" dxfId="34" priority="193" stopIfTrue="1">
      <formula>$AH$49=TRUE</formula>
    </cfRule>
    <cfRule type="expression" dxfId="33" priority="196" stopIfTrue="1">
      <formula>$AH$48=TRUE</formula>
    </cfRule>
  </conditionalFormatting>
  <conditionalFormatting sqref="X50:X51">
    <cfRule type="expression" dxfId="32" priority="187" stopIfTrue="1">
      <formula>$AI$51=TRUE</formula>
    </cfRule>
    <cfRule type="expression" dxfId="31" priority="188" stopIfTrue="1">
      <formula>$AH$51=TRUE</formula>
    </cfRule>
    <cfRule type="expression" dxfId="30" priority="191" stopIfTrue="1">
      <formula>$AH$50=TRUE</formula>
    </cfRule>
  </conditionalFormatting>
  <conditionalFormatting sqref="X52:X53">
    <cfRule type="expression" dxfId="29" priority="182" stopIfTrue="1">
      <formula>$AI$53=TRUE</formula>
    </cfRule>
    <cfRule type="expression" dxfId="28" priority="183" stopIfTrue="1">
      <formula>$AH$53=TRUE</formula>
    </cfRule>
    <cfRule type="expression" dxfId="27" priority="186" stopIfTrue="1">
      <formula>$AH$52=TRUE</formula>
    </cfRule>
  </conditionalFormatting>
  <conditionalFormatting sqref="X63 AA63 AD63 Y64 AB64 AE64">
    <cfRule type="expression" dxfId="26" priority="37" stopIfTrue="1">
      <formula>$AH$63=TRUE</formula>
    </cfRule>
    <cfRule type="expression" dxfId="25" priority="33" stopIfTrue="1">
      <formula>$AH$64=TRUE</formula>
    </cfRule>
    <cfRule type="expression" dxfId="24" priority="32" stopIfTrue="1">
      <formula>$AI$64=TRUE</formula>
    </cfRule>
    <cfRule type="expression" dxfId="23" priority="17" stopIfTrue="1">
      <formula>$AM$64=TRUE</formula>
    </cfRule>
    <cfRule type="expression" dxfId="22" priority="29" stopIfTrue="1">
      <formula>$AL$64=TRUE</formula>
    </cfRule>
    <cfRule type="expression" dxfId="21" priority="30" stopIfTrue="1">
      <formula>$AK$64=TRUE</formula>
    </cfRule>
    <cfRule type="expression" dxfId="20" priority="31" stopIfTrue="1">
      <formula>$AJ$64=TRUE</formula>
    </cfRule>
  </conditionalFormatting>
  <conditionalFormatting sqref="X63">
    <cfRule type="notContainsBlanks" dxfId="19" priority="18" stopIfTrue="1">
      <formula>LEN(TRIM(X63))&gt;0</formula>
    </cfRule>
  </conditionalFormatting>
  <conditionalFormatting sqref="X65 AA65 AD65 Y66 AB66 AE66">
    <cfRule type="expression" dxfId="18" priority="25" stopIfTrue="1">
      <formula>$AK$66=TRUE</formula>
    </cfRule>
    <cfRule type="expression" dxfId="17" priority="27" stopIfTrue="1">
      <formula>$AI$66=TRUE</formula>
    </cfRule>
    <cfRule type="expression" dxfId="16" priority="36" stopIfTrue="1">
      <formula>$AH$65=TRUE</formula>
    </cfRule>
    <cfRule type="expression" dxfId="15" priority="16" stopIfTrue="1">
      <formula>$AM$66=TRUE</formula>
    </cfRule>
    <cfRule type="expression" dxfId="14" priority="26" stopIfTrue="1">
      <formula>$AJ$66=TRUE</formula>
    </cfRule>
    <cfRule type="expression" dxfId="13" priority="24" stopIfTrue="1">
      <formula>$AL$66=TRUE</formula>
    </cfRule>
    <cfRule type="expression" dxfId="12" priority="28" stopIfTrue="1">
      <formula>$AH$66=TRUE</formula>
    </cfRule>
  </conditionalFormatting>
  <conditionalFormatting sqref="X67 AA67 AD67 Y68 AB68 AE68">
    <cfRule type="expression" dxfId="11" priority="21" stopIfTrue="1">
      <formula>$AJ$68=TRUE</formula>
    </cfRule>
    <cfRule type="expression" dxfId="10" priority="34" stopIfTrue="1">
      <formula>$AH$67=TRUE</formula>
    </cfRule>
    <cfRule type="expression" dxfId="9" priority="23" stopIfTrue="1">
      <formula>$AH$68=TRUE</formula>
    </cfRule>
    <cfRule type="expression" dxfId="8" priority="22" stopIfTrue="1">
      <formula>$AI$68=TRUE</formula>
    </cfRule>
    <cfRule type="expression" dxfId="7" priority="20" stopIfTrue="1">
      <formula>$AK$68=TRUE</formula>
    </cfRule>
    <cfRule type="expression" dxfId="6" priority="19" stopIfTrue="1">
      <formula>$AL$68=TRUE</formula>
    </cfRule>
    <cfRule type="expression" dxfId="5" priority="15" stopIfTrue="1">
      <formula>$AM$68=TRUE</formula>
    </cfRule>
  </conditionalFormatting>
  <conditionalFormatting sqref="X5:AF5">
    <cfRule type="expression" dxfId="4" priority="566" stopIfTrue="1">
      <formula>$AI$5=TRUE</formula>
    </cfRule>
    <cfRule type="notContainsBlanks" dxfId="3" priority="273" stopIfTrue="1">
      <formula>LEN(TRIM(X5))&gt;0</formula>
    </cfRule>
  </conditionalFormatting>
  <conditionalFormatting sqref="AB30 X30:X31">
    <cfRule type="expression" dxfId="2" priority="43">
      <formula>COUNTIF($AH$31:$AJ$31,TRUE)=0</formula>
    </cfRule>
  </conditionalFormatting>
  <conditionalFormatting sqref="AB33 X33:X34">
    <cfRule type="expression" dxfId="1"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5" r:id="rId65" name="Check Box 187">
              <controlPr defaultSize="0" autoFill="0" autoLine="0" autoPict="0">
                <anchor moveWithCells="1">
                  <from>
                    <xdr:col>14</xdr:col>
                    <xdr:colOff>9525</xdr:colOff>
                    <xdr:row>30</xdr:row>
                    <xdr:rowOff>142875</xdr:rowOff>
                  </from>
                  <to>
                    <xdr:col>15</xdr:col>
                    <xdr:colOff>0</xdr:colOff>
                    <xdr:row>32</xdr:row>
                    <xdr:rowOff>38100</xdr:rowOff>
                  </to>
                </anchor>
              </controlPr>
            </control>
          </mc:Choice>
        </mc:AlternateContent>
        <mc:AlternateContent xmlns:mc="http://schemas.openxmlformats.org/markup-compatibility/2006">
          <mc:Choice Requires="x14">
            <control shapeId="38076" r:id="rId66"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7"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8"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9"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70"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1"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2"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3"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4"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5"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6"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7"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8"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9"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80"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1"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2"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3"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4"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5"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6"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7"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8"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9"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90"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1"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2"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C1:AG2 C5:AG74 C3:L3 C4:K4 Y3:AG4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様式第一号</vt:lpstr>
      <vt:lpstr>別表１</vt:lpstr>
      <vt:lpstr>別表２</vt:lpstr>
      <vt:lpstr>別表３</vt:lpstr>
      <vt:lpstr>マップナビおおさか操作!Print_Area</vt:lpstr>
      <vt:lpstr>記入例!Print_Area</vt:lpstr>
      <vt:lpstr>入力フォーム!Print_Area</vt:lpstr>
      <vt:lpstr>別表１!Print_Area</vt:lpstr>
      <vt:lpstr>別表２!Print_Area</vt:lpstr>
      <vt:lpstr>別表３!Print_Area</vt:lpstr>
      <vt:lpstr>様式第一号!Print_Area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2025-09-29T01:34:59Z</cp:lastPrinted>
  <dcterms:created xsi:type="dcterms:W3CDTF">2023-08-18T02:57:21Z</dcterms:created>
  <dcterms:modified xsi:type="dcterms:W3CDTF">2025-09-29T01:44:00Z</dcterms:modified>
</cp:coreProperties>
</file>