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15" yWindow="2610" windowWidth="18150" windowHeight="11385" activeTab="1"/>
  </bookViews>
  <sheets>
    <sheet name="目次" sheetId="21" r:id="rId1"/>
    <sheet name="1501" sheetId="23" r:id="rId2"/>
    <sheet name="1502" sheetId="5" r:id="rId3"/>
    <sheet name="1503" sheetId="6" r:id="rId4"/>
    <sheet name="1504" sheetId="7" r:id="rId5"/>
    <sheet name="1505" sheetId="8" r:id="rId6"/>
    <sheet name="1506" sheetId="9" r:id="rId7"/>
    <sheet name="1506（2）" sheetId="10" r:id="rId8"/>
    <sheet name="1507" sheetId="11" r:id="rId9"/>
    <sheet name="1507（2）" sheetId="12" r:id="rId10"/>
    <sheet name="1508" sheetId="13" r:id="rId11"/>
    <sheet name="1509" sheetId="14" r:id="rId12"/>
    <sheet name="1510" sheetId="15" r:id="rId13"/>
    <sheet name="1511（1）" sheetId="16" r:id="rId14"/>
    <sheet name="1511（2・3）" sheetId="17" r:id="rId15"/>
    <sheet name="1512" sheetId="18" r:id="rId16"/>
    <sheet name="1513" sheetId="19" r:id="rId17"/>
    <sheet name="1514" sheetId="20" r:id="rId18"/>
  </sheets>
  <externalReferences>
    <externalReference r:id="rId19"/>
    <externalReference r:id="rId20"/>
    <externalReference r:id="rId21"/>
    <externalReference r:id="rId22"/>
    <externalReference r:id="rId23"/>
    <externalReference r:id="rId24"/>
    <externalReference r:id="rId25"/>
  </externalReferences>
  <definedNames>
    <definedName name="_xlnm.Print_Area" localSheetId="3">'1503'!$A$1:$AJ$31</definedName>
    <definedName name="_xlnm.Print_Area" localSheetId="5">'1505'!$A$1:$BA$44</definedName>
    <definedName name="_xlnm.Print_Area" localSheetId="9">'1507（2）'!$A$1:$Y$32</definedName>
    <definedName name="_xlnm.Print_Area" localSheetId="10">'1508'!$A$1:$U$57</definedName>
    <definedName name="_xlnm.Print_Area" localSheetId="11">'1509'!$A$1:$T$80</definedName>
    <definedName name="_xlnm.Print_Area" localSheetId="12">'1510'!$A$1:$L$58</definedName>
    <definedName name="_xlnm.Print_Area" localSheetId="13">'1511（1）'!$A$1:$K$46</definedName>
    <definedName name="_xlnm.Print_Area" localSheetId="14">'1511（2・3）'!$A$1:$AJ$66</definedName>
    <definedName name="_xlnm.Print_Area" localSheetId="15">'1512'!$A$1:$V$87</definedName>
    <definedName name="_xlnm.Print_Area" localSheetId="17">'1514'!$A$1:$M$52</definedName>
    <definedName name="_xlnm.Print_Area">[1]出生!#REF!</definedName>
    <definedName name="PRINT_AREA_MI">[1]出生!#REF!</definedName>
    <definedName name="_xlnm.Print_Titles" localSheetId="0">#REF!</definedName>
    <definedName name="_xlnm.Print_Titles">#REF!</definedName>
    <definedName name="PRINT_TITLES_MI" localSheetId="0">#REF!</definedName>
    <definedName name="PRINT_TITLES_MI">#REF!</definedName>
    <definedName name="あ" localSheetId="1">[2]共通ﾃｰﾌﾞﾙ!$B$10</definedName>
    <definedName name="あ">[3]共通ﾃｰﾌﾞﾙ!$B$10</definedName>
    <definedName name="あああ">[4]出生!#REF!</definedName>
    <definedName name="括弧" localSheetId="1">#REF!</definedName>
    <definedName name="括弧" localSheetId="0">#REF!</definedName>
    <definedName name="括弧">#REF!</definedName>
    <definedName name="基準日" localSheetId="1">[5]共通ﾃｰﾌﾞﾙ!$B$5</definedName>
    <definedName name="基準日">[6]共通ﾃｰﾌﾞﾙ!$B$5</definedName>
    <definedName name="国政選挙" localSheetId="1">#REF!</definedName>
    <definedName name="国政選挙" localSheetId="0">#REF!</definedName>
    <definedName name="国政選挙">#REF!</definedName>
    <definedName name="今年" localSheetId="0">#REF!</definedName>
    <definedName name="今年">#REF!</definedName>
    <definedName name="参考データ" localSheetId="0">#REF!</definedName>
    <definedName name="参考データ">#REF!</definedName>
    <definedName name="事業所・企業統計調査" localSheetId="0">#REF!</definedName>
    <definedName name="事業所・企業統計調査">#REF!</definedName>
    <definedName name="前回基準日" localSheetId="0">#REF!</definedName>
    <definedName name="前回基準日">#REF!</definedName>
    <definedName name="前回国勢調査年" localSheetId="0">#REF!</definedName>
    <definedName name="前回国勢調査年">#REF!</definedName>
    <definedName name="前々回基準日" localSheetId="0">#REF!</definedName>
    <definedName name="前々回基準日">#REF!</definedName>
    <definedName name="前々回国勢調査年" localSheetId="0">#REF!</definedName>
    <definedName name="前々回国勢調査年">#REF!</definedName>
    <definedName name="前々年" localSheetId="0">#REF!</definedName>
    <definedName name="前々年">#REF!</definedName>
    <definedName name="前年" localSheetId="0">#REF!</definedName>
    <definedName name="前年">#REF!</definedName>
    <definedName name="前年度末" localSheetId="0">#REF!</definedName>
    <definedName name="前年度末">#REF!</definedName>
    <definedName name="調査都市" localSheetId="0">#REF!</definedName>
    <definedName name="調査都市">#REF!</definedName>
    <definedName name="直近国政選挙" localSheetId="0">#REF!</definedName>
    <definedName name="直近国政選挙">#REF!</definedName>
    <definedName name="農林業センサス" localSheetId="0">#REF!</definedName>
    <definedName name="農林業センサス">#REF!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43" i="14" l="1"/>
  <c r="R43" i="14"/>
  <c r="P43" i="14"/>
  <c r="T42" i="14"/>
  <c r="R42" i="14"/>
  <c r="P42" i="14"/>
  <c r="L42" i="14"/>
  <c r="F42" i="14"/>
  <c r="T41" i="14"/>
  <c r="R41" i="14"/>
  <c r="P41" i="14"/>
  <c r="L41" i="14"/>
  <c r="F41" i="14"/>
  <c r="T40" i="14"/>
  <c r="R40" i="14"/>
  <c r="P40" i="14"/>
  <c r="L40" i="14"/>
  <c r="F40" i="14"/>
  <c r="T39" i="14"/>
  <c r="R39" i="14"/>
  <c r="P39" i="14"/>
  <c r="L39" i="14"/>
  <c r="F39" i="14"/>
  <c r="T38" i="14"/>
  <c r="R38" i="14"/>
  <c r="P38" i="14"/>
  <c r="L38" i="14"/>
  <c r="F38" i="14"/>
  <c r="T37" i="14"/>
  <c r="R37" i="14"/>
  <c r="P37" i="14"/>
  <c r="L37" i="14"/>
  <c r="F37" i="14"/>
  <c r="T36" i="14"/>
  <c r="R36" i="14"/>
  <c r="P36" i="14"/>
  <c r="L36" i="14"/>
  <c r="F36" i="14"/>
  <c r="T35" i="14"/>
  <c r="R35" i="14"/>
  <c r="P35" i="14"/>
  <c r="L35" i="14"/>
  <c r="F35" i="14"/>
  <c r="T34" i="14"/>
  <c r="R34" i="14"/>
  <c r="P34" i="14"/>
  <c r="L34" i="14"/>
  <c r="F34" i="14"/>
  <c r="T33" i="14"/>
  <c r="R33" i="14"/>
  <c r="P33" i="14"/>
  <c r="L33" i="14"/>
  <c r="F33" i="14"/>
  <c r="T32" i="14"/>
  <c r="R32" i="14"/>
  <c r="P32" i="14"/>
  <c r="L32" i="14"/>
  <c r="F32" i="14"/>
  <c r="T31" i="14"/>
  <c r="R31" i="14"/>
  <c r="P31" i="14"/>
  <c r="L31" i="14"/>
  <c r="F31" i="14"/>
  <c r="T30" i="14"/>
  <c r="R30" i="14"/>
  <c r="P30" i="14"/>
  <c r="L30" i="14"/>
  <c r="F30" i="14"/>
  <c r="T29" i="14"/>
  <c r="R29" i="14"/>
  <c r="P29" i="14"/>
  <c r="L29" i="14"/>
  <c r="F29" i="14"/>
  <c r="T28" i="14"/>
  <c r="R28" i="14"/>
  <c r="P28" i="14"/>
  <c r="L28" i="14"/>
  <c r="F28" i="14"/>
  <c r="T27" i="14"/>
  <c r="R27" i="14"/>
  <c r="P27" i="14"/>
  <c r="L27" i="14"/>
  <c r="F27" i="14"/>
  <c r="T26" i="14"/>
  <c r="R26" i="14"/>
  <c r="P26" i="14"/>
  <c r="L26" i="14"/>
  <c r="F26" i="14"/>
  <c r="T25" i="14"/>
  <c r="R25" i="14"/>
  <c r="P25" i="14"/>
  <c r="L25" i="14"/>
  <c r="F25" i="14"/>
  <c r="T24" i="14"/>
  <c r="R24" i="14"/>
  <c r="P24" i="14"/>
  <c r="L24" i="14"/>
  <c r="F24" i="14"/>
  <c r="T23" i="14"/>
  <c r="R23" i="14"/>
  <c r="P23" i="14"/>
  <c r="L23" i="14"/>
  <c r="F23" i="14"/>
  <c r="T22" i="14"/>
  <c r="R22" i="14"/>
  <c r="P22" i="14"/>
  <c r="L22" i="14"/>
  <c r="F22" i="14"/>
  <c r="T21" i="14"/>
  <c r="R21" i="14"/>
  <c r="P21" i="14"/>
  <c r="L21" i="14"/>
  <c r="F21" i="14"/>
  <c r="T20" i="14"/>
  <c r="R20" i="14"/>
  <c r="P20" i="14"/>
  <c r="L20" i="14"/>
  <c r="F20" i="14"/>
  <c r="T19" i="14"/>
  <c r="R19" i="14"/>
  <c r="P19" i="14"/>
  <c r="L19" i="14"/>
  <c r="F19" i="14"/>
  <c r="E16" i="14"/>
</calcChain>
</file>

<file path=xl/sharedStrings.xml><?xml version="1.0" encoding="utf-8"?>
<sst xmlns="http://schemas.openxmlformats.org/spreadsheetml/2006/main" count="2040" uniqueCount="584">
  <si>
    <t>半日以上の同盟罷業</t>
  </si>
  <si>
    <t>半日未満の同盟罷業</t>
  </si>
  <si>
    <t>月</t>
    <rPh sb="0" eb="1">
      <t>ツキ</t>
    </rPh>
    <phoneticPr fontId="3"/>
  </si>
  <si>
    <t>２</t>
  </si>
  <si>
    <t>３</t>
  </si>
  <si>
    <t>４</t>
  </si>
  <si>
    <t>６</t>
  </si>
  <si>
    <t>７</t>
  </si>
  <si>
    <t>８</t>
  </si>
  <si>
    <t>９</t>
  </si>
  <si>
    <t>11</t>
  </si>
  <si>
    <t>12</t>
  </si>
  <si>
    <t>直接損失日数</t>
  </si>
  <si>
    <t>年月</t>
    <phoneticPr fontId="3"/>
  </si>
  <si>
    <t>総              数</t>
    <phoneticPr fontId="3"/>
  </si>
  <si>
    <t>件   数</t>
    <phoneticPr fontId="3"/>
  </si>
  <si>
    <t>参加人数</t>
    <phoneticPr fontId="3"/>
  </si>
  <si>
    <t>年</t>
    <phoneticPr fontId="3"/>
  </si>
  <si>
    <t>10</t>
    <phoneticPr fontId="3"/>
  </si>
  <si>
    <t>争　議　行　為　を
伴 わ な い 争 議</t>
    <phoneticPr fontId="3"/>
  </si>
  <si>
    <t>解 決 し た 争 議</t>
    <phoneticPr fontId="3"/>
  </si>
  <si>
    <t>作  業  停  止  争  議</t>
    <phoneticPr fontId="3"/>
  </si>
  <si>
    <t>怠　　　　　業</t>
    <phoneticPr fontId="3"/>
  </si>
  <si>
    <t>件    数</t>
    <phoneticPr fontId="3"/>
  </si>
  <si>
    <t>その他の
争議行為
延参加人員</t>
    <phoneticPr fontId="3"/>
  </si>
  <si>
    <t>15-１　形態別労働争議・件数・参加人員及び損失日数　</t>
    <rPh sb="20" eb="21">
      <t>オヨ</t>
    </rPh>
    <phoneticPr fontId="3"/>
  </si>
  <si>
    <t>争　　　　　　　　　　　　　議</t>
    <rPh sb="0" eb="1">
      <t>ソウ</t>
    </rPh>
    <rPh sb="14" eb="15">
      <t>ギ</t>
    </rPh>
    <phoneticPr fontId="3"/>
  </si>
  <si>
    <t>総　労　働　争　議　の　う　ち　争　議　行　為　を　伴　っ　た　争　議　</t>
    <phoneticPr fontId="3"/>
  </si>
  <si>
    <t>　１）本表は、厚生労働省所管の労働争議統計（一般統計）による大阪府内の数字である。
　２）年別の上段は当年発生、下段は前年からの繰越分を含む。月別の上段は当月発生、下段は前月からの繰越分を含む。
　３）「総参加人数」とは、労働争議継続期間中における組合又は争議団の総人数である。また、争議は２種類以上の行為形態
      を持つことがあるため、争議の総数と形態別の件数及び参加人員数の合計とは一致しない場合がある。</t>
    <rPh sb="3" eb="4">
      <t>ホン</t>
    </rPh>
    <rPh sb="4" eb="5">
      <t>ヒョウ</t>
    </rPh>
    <rPh sb="7" eb="9">
      <t>コウセイ</t>
    </rPh>
    <rPh sb="9" eb="12">
      <t>ロウドウショウ</t>
    </rPh>
    <rPh sb="12" eb="14">
      <t>ショカン</t>
    </rPh>
    <rPh sb="15" eb="17">
      <t>ロウドウ</t>
    </rPh>
    <rPh sb="17" eb="19">
      <t>ソウギ</t>
    </rPh>
    <rPh sb="19" eb="21">
      <t>トウケイ</t>
    </rPh>
    <rPh sb="22" eb="24">
      <t>イッパン</t>
    </rPh>
    <rPh sb="24" eb="26">
      <t>トウケイ</t>
    </rPh>
    <rPh sb="30" eb="33">
      <t>オオサカフ</t>
    </rPh>
    <rPh sb="33" eb="34">
      <t>ナイ</t>
    </rPh>
    <rPh sb="35" eb="37">
      <t>スウジ</t>
    </rPh>
    <rPh sb="133" eb="135">
      <t>ニンズウ</t>
    </rPh>
    <rPh sb="142" eb="144">
      <t>ソウギ</t>
    </rPh>
    <rPh sb="146" eb="148">
      <t>シュルイ</t>
    </rPh>
    <rPh sb="148" eb="150">
      <t>イジョウ</t>
    </rPh>
    <rPh sb="151" eb="153">
      <t>コウイ</t>
    </rPh>
    <rPh sb="153" eb="155">
      <t>ケイタイ</t>
    </rPh>
    <rPh sb="163" eb="164">
      <t>モ</t>
    </rPh>
    <rPh sb="173" eb="175">
      <t>ソウギ</t>
    </rPh>
    <rPh sb="179" eb="182">
      <t>ケイタイベツ</t>
    </rPh>
    <rPh sb="183" eb="185">
      <t>ケンスウ</t>
    </rPh>
    <rPh sb="185" eb="186">
      <t>オヨ</t>
    </rPh>
    <rPh sb="187" eb="189">
      <t>サンカ</t>
    </rPh>
    <rPh sb="189" eb="191">
      <t>ジンイン</t>
    </rPh>
    <rPh sb="191" eb="192">
      <t>スウ</t>
    </rPh>
    <rPh sb="193" eb="195">
      <t>ゴウケイ</t>
    </rPh>
    <rPh sb="197" eb="199">
      <t>イッチ</t>
    </rPh>
    <rPh sb="202" eb="204">
      <t>バアイ</t>
    </rPh>
    <phoneticPr fontId="3"/>
  </si>
  <si>
    <t>-</t>
  </si>
  <si>
    <t>平 成 27</t>
    <rPh sb="0" eb="1">
      <t>タイラ</t>
    </rPh>
    <rPh sb="2" eb="3">
      <t>シゲル</t>
    </rPh>
    <phoneticPr fontId="3"/>
  </si>
  <si>
    <t>28</t>
    <phoneticPr fontId="3"/>
  </si>
  <si>
    <t>29</t>
    <phoneticPr fontId="3"/>
  </si>
  <si>
    <t>30</t>
    <phoneticPr fontId="3"/>
  </si>
  <si>
    <t>令 和 元</t>
    <rPh sb="0" eb="1">
      <t>レイ</t>
    </rPh>
    <rPh sb="2" eb="3">
      <t>ワ</t>
    </rPh>
    <rPh sb="4" eb="5">
      <t>モト</t>
    </rPh>
    <phoneticPr fontId="3"/>
  </si>
  <si>
    <t>作　業　所　閉　鎖</t>
    <rPh sb="0" eb="1">
      <t>サク</t>
    </rPh>
    <rPh sb="2" eb="3">
      <t>ギョウ</t>
    </rPh>
    <rPh sb="4" eb="5">
      <t>ショ</t>
    </rPh>
    <phoneticPr fontId="3"/>
  </si>
  <si>
    <t>同盟罷業及び作業所閉鎖</t>
    <rPh sb="4" eb="5">
      <t>オヨ</t>
    </rPh>
    <rPh sb="6" eb="8">
      <t>サギョウ</t>
    </rPh>
    <rPh sb="8" eb="9">
      <t>ショ</t>
    </rPh>
    <phoneticPr fontId="3"/>
  </si>
  <si>
    <t>資　料　　大阪府商工労働部雇用推進室労働環境課</t>
    <rPh sb="8" eb="10">
      <t>ショウコウ</t>
    </rPh>
    <rPh sb="10" eb="12">
      <t>ロウドウ</t>
    </rPh>
    <rPh sb="12" eb="13">
      <t>ブ</t>
    </rPh>
    <rPh sb="13" eb="15">
      <t>コヨウ</t>
    </rPh>
    <rPh sb="15" eb="17">
      <t>スイシン</t>
    </rPh>
    <rPh sb="17" eb="18">
      <t>シツ</t>
    </rPh>
    <rPh sb="18" eb="20">
      <t>ロウドウ</t>
    </rPh>
    <rPh sb="20" eb="22">
      <t>カンキョウ</t>
    </rPh>
    <rPh sb="22" eb="23">
      <t>カ</t>
    </rPh>
    <phoneticPr fontId="3"/>
  </si>
  <si>
    <t>15-２　　労　　　　　　　働　　　　　　　賃　　　　　　　金</t>
    <rPh sb="6" eb="7">
      <t>ロウ</t>
    </rPh>
    <rPh sb="14" eb="15">
      <t>ドウ</t>
    </rPh>
    <rPh sb="22" eb="23">
      <t>チン</t>
    </rPh>
    <rPh sb="30" eb="31">
      <t>キン</t>
    </rPh>
    <phoneticPr fontId="3"/>
  </si>
  <si>
    <t>（１）この表は、毎月勤労統計調査地方調査により大阪府内の常用労働者５人以</t>
    <rPh sb="5" eb="6">
      <t>ヒョウ</t>
    </rPh>
    <rPh sb="23" eb="25">
      <t>オオサカ</t>
    </rPh>
    <rPh sb="25" eb="27">
      <t>フナイ</t>
    </rPh>
    <phoneticPr fontId="3"/>
  </si>
  <si>
    <t>　上を雇用する事業所分を集計したものである。</t>
    <rPh sb="10" eb="11">
      <t>ブン</t>
    </rPh>
    <rPh sb="12" eb="14">
      <t>シュウケイ</t>
    </rPh>
    <phoneticPr fontId="3"/>
  </si>
  <si>
    <t>（２）現金給与総額は、「定期給与」及び「特別給与」の合計額である。</t>
    <phoneticPr fontId="3"/>
  </si>
  <si>
    <t>（３）定期給与は、労働協約、就業規則等によりあらかじめ定められている支給</t>
    <phoneticPr fontId="3"/>
  </si>
  <si>
    <t>　条件、算定方法によって支給される給与である。（超過労働給与を含む。）</t>
    <rPh sb="1" eb="3">
      <t>ジョウケン</t>
    </rPh>
    <phoneticPr fontId="3"/>
  </si>
  <si>
    <t>（４）超過労働給与は、所定の労働時間を超える労働に対して支給される給与で</t>
    <phoneticPr fontId="3"/>
  </si>
  <si>
    <t>　ある。</t>
    <phoneticPr fontId="3"/>
  </si>
  <si>
    <t>（単位：円）</t>
    <rPh sb="1" eb="3">
      <t>タンイ</t>
    </rPh>
    <rPh sb="4" eb="5">
      <t>エン</t>
    </rPh>
    <phoneticPr fontId="3"/>
  </si>
  <si>
    <t>年　　　　　　月</t>
    <phoneticPr fontId="3"/>
  </si>
  <si>
    <r>
      <t xml:space="preserve">調  査  産 </t>
    </r>
    <r>
      <rPr>
        <sz val="11"/>
        <rFont val="ＭＳ Ｐゴシック"/>
        <family val="3"/>
        <charset val="128"/>
      </rPr>
      <t xml:space="preserve"> </t>
    </r>
    <r>
      <rPr>
        <sz val="11"/>
        <rFont val="ＭＳ Ｐゴシック"/>
        <family val="3"/>
        <charset val="128"/>
      </rPr>
      <t>業  平  均</t>
    </r>
    <phoneticPr fontId="3"/>
  </si>
  <si>
    <t>建 設 業</t>
    <rPh sb="4" eb="5">
      <t>ギョウ</t>
    </rPh>
    <phoneticPr fontId="2"/>
  </si>
  <si>
    <r>
      <t>製 造</t>
    </r>
    <r>
      <rPr>
        <sz val="11"/>
        <rFont val="ＭＳ Ｐゴシック"/>
        <family val="3"/>
        <charset val="128"/>
      </rPr>
      <t xml:space="preserve"> </t>
    </r>
    <r>
      <rPr>
        <sz val="11"/>
        <rFont val="ＭＳ Ｐゴシック"/>
        <family val="3"/>
        <charset val="128"/>
      </rPr>
      <t>業</t>
    </r>
    <rPh sb="0" eb="1">
      <t>セイ</t>
    </rPh>
    <rPh sb="2" eb="3">
      <t>ヅクリ</t>
    </rPh>
    <rPh sb="4" eb="5">
      <t>ギョウ</t>
    </rPh>
    <phoneticPr fontId="2"/>
  </si>
  <si>
    <t>電気・ガス
・熱供給
・水道業</t>
    <phoneticPr fontId="3"/>
  </si>
  <si>
    <t>情報通信業</t>
    <rPh sb="0" eb="2">
      <t>ジョウホウ</t>
    </rPh>
    <rPh sb="2" eb="5">
      <t>ツウシンギョウ</t>
    </rPh>
    <phoneticPr fontId="2"/>
  </si>
  <si>
    <t>運輸業，
郵便業</t>
    <phoneticPr fontId="3"/>
  </si>
  <si>
    <t>卸売業，
小売業</t>
    <phoneticPr fontId="3"/>
  </si>
  <si>
    <t>金融業，
保険業</t>
    <phoneticPr fontId="3"/>
  </si>
  <si>
    <t>不動産業，
物品賃貸業</t>
    <phoneticPr fontId="3"/>
  </si>
  <si>
    <t>学術研究，
専門・技術サービス業</t>
    <phoneticPr fontId="3"/>
  </si>
  <si>
    <t>宿泊業，飲食
サービス業</t>
    <phoneticPr fontId="3"/>
  </si>
  <si>
    <t>生活関連
サービス業，娯楽業</t>
    <phoneticPr fontId="3"/>
  </si>
  <si>
    <t>教育，
学習支援業</t>
    <phoneticPr fontId="3"/>
  </si>
  <si>
    <t>医療，福祉</t>
  </si>
  <si>
    <t>複合
サービス
事業</t>
    <phoneticPr fontId="3"/>
  </si>
  <si>
    <t>その他のサービス業</t>
    <phoneticPr fontId="3"/>
  </si>
  <si>
    <t>年 月</t>
    <phoneticPr fontId="3"/>
  </si>
  <si>
    <t>総      数</t>
    <phoneticPr fontId="3"/>
  </si>
  <si>
    <t>男</t>
  </si>
  <si>
    <t>女</t>
  </si>
  <si>
    <t>平成</t>
    <phoneticPr fontId="3"/>
  </si>
  <si>
    <t>26年</t>
    <rPh sb="2" eb="3">
      <t>ネン</t>
    </rPh>
    <phoneticPr fontId="3"/>
  </si>
  <si>
    <t>平均</t>
  </si>
  <si>
    <t>27年</t>
    <rPh sb="2" eb="3">
      <t>ネン</t>
    </rPh>
    <phoneticPr fontId="3"/>
  </si>
  <si>
    <t>28年</t>
    <rPh sb="2" eb="3">
      <t>ネン</t>
    </rPh>
    <phoneticPr fontId="3"/>
  </si>
  <si>
    <t>29年</t>
    <rPh sb="2" eb="3">
      <t>ネン</t>
    </rPh>
    <phoneticPr fontId="3"/>
  </si>
  <si>
    <t>30年</t>
    <rPh sb="2" eb="3">
      <t>ネン</t>
    </rPh>
    <phoneticPr fontId="3"/>
  </si>
  <si>
    <t>平均</t>
    <phoneticPr fontId="3"/>
  </si>
  <si>
    <t>令和</t>
    <rPh sb="0" eb="2">
      <t>レイワ</t>
    </rPh>
    <phoneticPr fontId="3"/>
  </si>
  <si>
    <t>元年</t>
    <rPh sb="0" eb="1">
      <t>モト</t>
    </rPh>
    <rPh sb="1" eb="2">
      <t>ネン</t>
    </rPh>
    <phoneticPr fontId="3"/>
  </si>
  <si>
    <t>元</t>
    <rPh sb="0" eb="1">
      <t>モト</t>
    </rPh>
    <phoneticPr fontId="3"/>
  </si>
  <si>
    <t>現金給与総額</t>
    <phoneticPr fontId="3"/>
  </si>
  <si>
    <t>31年</t>
    <rPh sb="2" eb="3">
      <t>ネン</t>
    </rPh>
    <phoneticPr fontId="3"/>
  </si>
  <si>
    <t>１月</t>
    <phoneticPr fontId="3"/>
  </si>
  <si>
    <t>１</t>
    <phoneticPr fontId="3"/>
  </si>
  <si>
    <t>２月</t>
  </si>
  <si>
    <t>３月</t>
  </si>
  <si>
    <t>４月</t>
  </si>
  <si>
    <t>５月</t>
  </si>
  <si>
    <t>５</t>
  </si>
  <si>
    <t>６月</t>
  </si>
  <si>
    <t>７月</t>
  </si>
  <si>
    <t>８月</t>
  </si>
  <si>
    <t>９月</t>
  </si>
  <si>
    <t>10月</t>
    <phoneticPr fontId="3"/>
  </si>
  <si>
    <t>11月</t>
  </si>
  <si>
    <t>12月</t>
  </si>
  <si>
    <t>きまって支給される給与（定期給与）</t>
    <rPh sb="12" eb="14">
      <t>テイキ</t>
    </rPh>
    <rPh sb="14" eb="16">
      <t>キュウヨ</t>
    </rPh>
    <phoneticPr fontId="3"/>
  </si>
  <si>
    <t>　　　　　</t>
  </si>
  <si>
    <t>特別に支払われた</t>
    <rPh sb="0" eb="2">
      <t>トクベツ</t>
    </rPh>
    <rPh sb="3" eb="5">
      <t>シハラ</t>
    </rPh>
    <phoneticPr fontId="3"/>
  </si>
  <si>
    <t>　 給与（特別給与）</t>
    <phoneticPr fontId="3"/>
  </si>
  <si>
    <t>資　料　　大阪府総務部統計課〔毎月勤労統計調査地方調査年報　令和元年〕（平成30年の毎月勤労統計調査地方調査年報より、再度集計し</t>
    <rPh sb="5" eb="8">
      <t>オオサカフ</t>
    </rPh>
    <rPh sb="8" eb="10">
      <t>ソウム</t>
    </rPh>
    <rPh sb="10" eb="11">
      <t>ブ</t>
    </rPh>
    <rPh sb="11" eb="13">
      <t>トウケイ</t>
    </rPh>
    <rPh sb="13" eb="14">
      <t>カ</t>
    </rPh>
    <rPh sb="15" eb="17">
      <t>マイツキ</t>
    </rPh>
    <rPh sb="17" eb="19">
      <t>キンロウ</t>
    </rPh>
    <rPh sb="19" eb="21">
      <t>トウケイ</t>
    </rPh>
    <rPh sb="21" eb="23">
      <t>チョウサ</t>
    </rPh>
    <rPh sb="23" eb="25">
      <t>チホウ</t>
    </rPh>
    <rPh sb="25" eb="27">
      <t>チョウサ</t>
    </rPh>
    <rPh sb="27" eb="29">
      <t>ネンポウ</t>
    </rPh>
    <rPh sb="30" eb="32">
      <t>レイワ</t>
    </rPh>
    <rPh sb="32" eb="33">
      <t>モト</t>
    </rPh>
    <rPh sb="33" eb="34">
      <t>ネン</t>
    </rPh>
    <rPh sb="36" eb="38">
      <t>ヘイセイ</t>
    </rPh>
    <rPh sb="40" eb="41">
      <t>ネン</t>
    </rPh>
    <rPh sb="41" eb="42">
      <t>ヘイネン</t>
    </rPh>
    <rPh sb="59" eb="61">
      <t>サイド</t>
    </rPh>
    <rPh sb="61" eb="63">
      <t>シュウケイ</t>
    </rPh>
    <phoneticPr fontId="3"/>
  </si>
  <si>
    <t>　た数値を用いているため、平成29年以前の毎月勤労統計調査地方調査年報の数値とは接続しない。）</t>
    <phoneticPr fontId="3"/>
  </si>
  <si>
    <t>15-３　　労　　働　　</t>
    <rPh sb="6" eb="7">
      <t>ロウ</t>
    </rPh>
    <rPh sb="9" eb="10">
      <t>ドウ</t>
    </rPh>
    <phoneticPr fontId="3"/>
  </si>
  <si>
    <t>賃　　金　　指　　数</t>
    <phoneticPr fontId="3"/>
  </si>
  <si>
    <t>（１）この表は、毎月勤労統計調査地方調査により大阪府内の常用労働者５人</t>
    <phoneticPr fontId="3"/>
  </si>
  <si>
    <t>　以上を雇用する事業所分を集計したものである。</t>
    <phoneticPr fontId="3"/>
  </si>
  <si>
    <t>（２）実質賃金指数＝名目賃金指数／消費者物価指数（持家の帰属家賃を除く</t>
    <phoneticPr fontId="3"/>
  </si>
  <si>
    <t xml:space="preserve">  総合指数）×100 、平成27年平均＝100、平成27年基準</t>
    <phoneticPr fontId="3"/>
  </si>
  <si>
    <t>（３）年平均、月平均ともに計算時に四捨五入を行うため、算出値が一致しな</t>
    <rPh sb="3" eb="6">
      <t>ネンヘイキン</t>
    </rPh>
    <rPh sb="7" eb="8">
      <t>ツキ</t>
    </rPh>
    <rPh sb="8" eb="10">
      <t>ヘイキン</t>
    </rPh>
    <rPh sb="13" eb="15">
      <t>ケイサン</t>
    </rPh>
    <rPh sb="15" eb="16">
      <t>ジ</t>
    </rPh>
    <rPh sb="17" eb="21">
      <t>シシャゴニュウ</t>
    </rPh>
    <rPh sb="22" eb="23">
      <t>オコナ</t>
    </rPh>
    <rPh sb="27" eb="29">
      <t>サンシュツ</t>
    </rPh>
    <rPh sb="29" eb="30">
      <t>チ</t>
    </rPh>
    <rPh sb="31" eb="33">
      <t>イッチ</t>
    </rPh>
    <phoneticPr fontId="3"/>
  </si>
  <si>
    <t xml:space="preserve">  い場合がある。</t>
    <phoneticPr fontId="3"/>
  </si>
  <si>
    <r>
      <t>（平成27</t>
    </r>
    <r>
      <rPr>
        <sz val="11"/>
        <rFont val="ＭＳ Ｐゴシック"/>
        <family val="3"/>
        <charset val="128"/>
      </rPr>
      <t>年平均＝100.0）</t>
    </r>
    <phoneticPr fontId="3"/>
  </si>
  <si>
    <t>年　　　月</t>
    <phoneticPr fontId="3"/>
  </si>
  <si>
    <t>調査産業計</t>
    <rPh sb="4" eb="5">
      <t>ケイ</t>
    </rPh>
    <phoneticPr fontId="3"/>
  </si>
  <si>
    <t>建　設　業</t>
    <phoneticPr fontId="3"/>
  </si>
  <si>
    <t>製　造　業</t>
    <phoneticPr fontId="3"/>
  </si>
  <si>
    <t>情報通信業</t>
    <rPh sb="0" eb="1">
      <t>ジョウ</t>
    </rPh>
    <rPh sb="1" eb="2">
      <t>ホウ</t>
    </rPh>
    <rPh sb="2" eb="3">
      <t>ツウ</t>
    </rPh>
    <rPh sb="3" eb="4">
      <t>シン</t>
    </rPh>
    <rPh sb="4" eb="5">
      <t>ギョウ</t>
    </rPh>
    <phoneticPr fontId="3"/>
  </si>
  <si>
    <t>運輸業，
郵便業</t>
    <rPh sb="0" eb="2">
      <t>ウンユ</t>
    </rPh>
    <rPh sb="2" eb="3">
      <t>ギョウ</t>
    </rPh>
    <rPh sb="5" eb="7">
      <t>ユウビン</t>
    </rPh>
    <rPh sb="7" eb="8">
      <t>ギョウ</t>
    </rPh>
    <phoneticPr fontId="3"/>
  </si>
  <si>
    <t>卸売業，
小売業</t>
    <rPh sb="0" eb="3">
      <t>オロシウリギョウ</t>
    </rPh>
    <rPh sb="5" eb="8">
      <t>コウリギョウ</t>
    </rPh>
    <phoneticPr fontId="3"/>
  </si>
  <si>
    <t>学術研究，
専門・技術
サービス業</t>
    <rPh sb="0" eb="2">
      <t>ガクジュツ</t>
    </rPh>
    <rPh sb="2" eb="4">
      <t>ケンキュウ</t>
    </rPh>
    <rPh sb="6" eb="8">
      <t>センモン</t>
    </rPh>
    <rPh sb="9" eb="11">
      <t>ギジュツ</t>
    </rPh>
    <rPh sb="16" eb="17">
      <t>ギョウ</t>
    </rPh>
    <phoneticPr fontId="3"/>
  </si>
  <si>
    <t>宿泊業，飲食サービス業</t>
    <rPh sb="0" eb="2">
      <t>シュクハク</t>
    </rPh>
    <rPh sb="2" eb="3">
      <t>ギョウ</t>
    </rPh>
    <rPh sb="4" eb="6">
      <t>インショク</t>
    </rPh>
    <rPh sb="10" eb="11">
      <t>ギョウ</t>
    </rPh>
    <phoneticPr fontId="3"/>
  </si>
  <si>
    <t>生活関連
サービス業，
娯楽業</t>
    <rPh sb="0" eb="2">
      <t>セイカツ</t>
    </rPh>
    <rPh sb="2" eb="4">
      <t>カンレン</t>
    </rPh>
    <rPh sb="9" eb="10">
      <t>ギョウ</t>
    </rPh>
    <rPh sb="12" eb="14">
      <t>ゴラク</t>
    </rPh>
    <rPh sb="14" eb="15">
      <t>ギョウ</t>
    </rPh>
    <phoneticPr fontId="3"/>
  </si>
  <si>
    <t>教育，
学習支援業</t>
    <rPh sb="0" eb="2">
      <t>キョウイク</t>
    </rPh>
    <rPh sb="4" eb="6">
      <t>ガクシュウ</t>
    </rPh>
    <rPh sb="6" eb="8">
      <t>シエン</t>
    </rPh>
    <rPh sb="8" eb="9">
      <t>ギョウ</t>
    </rPh>
    <phoneticPr fontId="3"/>
  </si>
  <si>
    <t>医療，福祉</t>
    <rPh sb="0" eb="2">
      <t>イリョウ</t>
    </rPh>
    <rPh sb="3" eb="5">
      <t>フクシ</t>
    </rPh>
    <phoneticPr fontId="3"/>
  </si>
  <si>
    <t>複合サービス
事業</t>
    <rPh sb="0" eb="2">
      <t>フクゴウ</t>
    </rPh>
    <rPh sb="7" eb="9">
      <t>ジギョウ</t>
    </rPh>
    <phoneticPr fontId="3"/>
  </si>
  <si>
    <t>その他の
サービス業</t>
    <rPh sb="2" eb="3">
      <t>ホカ</t>
    </rPh>
    <rPh sb="9" eb="10">
      <t>ギョウ</t>
    </rPh>
    <phoneticPr fontId="3"/>
  </si>
  <si>
    <t>名目</t>
    <rPh sb="0" eb="2">
      <t>メイモク</t>
    </rPh>
    <phoneticPr fontId="3"/>
  </si>
  <si>
    <t>実質</t>
    <rPh sb="0" eb="2">
      <t>ジッシツ</t>
    </rPh>
    <phoneticPr fontId="3"/>
  </si>
  <si>
    <t>　資　料　　大阪府総務部統計課〔毎月勤労統計調査地方調査年報　令和元年〕（平成30年の毎月勤労統計調査地方調査年報より、再度集計し</t>
    <rPh sb="6" eb="9">
      <t>オオサカフ</t>
    </rPh>
    <rPh sb="9" eb="11">
      <t>ソウム</t>
    </rPh>
    <rPh sb="11" eb="12">
      <t>ブ</t>
    </rPh>
    <rPh sb="12" eb="14">
      <t>トウケイ</t>
    </rPh>
    <rPh sb="14" eb="15">
      <t>カ</t>
    </rPh>
    <rPh sb="16" eb="18">
      <t>マイツキ</t>
    </rPh>
    <rPh sb="18" eb="20">
      <t>キンロウ</t>
    </rPh>
    <rPh sb="20" eb="22">
      <t>トウケイ</t>
    </rPh>
    <rPh sb="22" eb="24">
      <t>チョウサ</t>
    </rPh>
    <rPh sb="24" eb="26">
      <t>チホウ</t>
    </rPh>
    <rPh sb="26" eb="28">
      <t>チョウサ</t>
    </rPh>
    <rPh sb="28" eb="30">
      <t>ネンポウ</t>
    </rPh>
    <rPh sb="31" eb="33">
      <t>レイワ</t>
    </rPh>
    <rPh sb="33" eb="35">
      <t>ガンネン</t>
    </rPh>
    <rPh sb="35" eb="36">
      <t>ヘイネン</t>
    </rPh>
    <rPh sb="37" eb="39">
      <t>ヘイセイ</t>
    </rPh>
    <rPh sb="41" eb="42">
      <t>ドシ</t>
    </rPh>
    <phoneticPr fontId="3"/>
  </si>
  <si>
    <t>15-４　　労　　働　　時　</t>
    <rPh sb="6" eb="7">
      <t>ロウ</t>
    </rPh>
    <rPh sb="9" eb="10">
      <t>ドウ</t>
    </rPh>
    <rPh sb="12" eb="13">
      <t>トキ</t>
    </rPh>
    <phoneticPr fontId="3"/>
  </si>
  <si>
    <t>　　間　　の　　推　　移</t>
    <rPh sb="2" eb="3">
      <t>アイダ</t>
    </rPh>
    <rPh sb="8" eb="9">
      <t>スイ</t>
    </rPh>
    <rPh sb="11" eb="12">
      <t>ウツリ</t>
    </rPh>
    <phoneticPr fontId="3"/>
  </si>
  <si>
    <t>（２）年平均、月平均ともに計算時に四捨五入を行うため、算出値が一致しな</t>
    <rPh sb="3" eb="6">
      <t>ネンヘイキン</t>
    </rPh>
    <rPh sb="7" eb="8">
      <t>ツキ</t>
    </rPh>
    <rPh sb="8" eb="10">
      <t>ヘイキン</t>
    </rPh>
    <rPh sb="13" eb="15">
      <t>ケイサン</t>
    </rPh>
    <rPh sb="15" eb="16">
      <t>ジ</t>
    </rPh>
    <rPh sb="17" eb="21">
      <t>シシャゴニュウ</t>
    </rPh>
    <rPh sb="22" eb="23">
      <t>オコナ</t>
    </rPh>
    <rPh sb="27" eb="29">
      <t>サンシュツ</t>
    </rPh>
    <rPh sb="29" eb="30">
      <t>チ</t>
    </rPh>
    <rPh sb="31" eb="33">
      <t>イッチ</t>
    </rPh>
    <phoneticPr fontId="3"/>
  </si>
  <si>
    <t>（単位：時間）</t>
    <phoneticPr fontId="3"/>
  </si>
  <si>
    <t>宿泊業，飲食
サービス業</t>
    <rPh sb="0" eb="2">
      <t>シュクハク</t>
    </rPh>
    <rPh sb="2" eb="3">
      <t>ギョウ</t>
    </rPh>
    <rPh sb="4" eb="6">
      <t>インショク</t>
    </rPh>
    <rPh sb="11" eb="12">
      <t>ギョウ</t>
    </rPh>
    <phoneticPr fontId="3"/>
  </si>
  <si>
    <t>所定内</t>
    <rPh sb="0" eb="3">
      <t>ショテイナイ</t>
    </rPh>
    <phoneticPr fontId="3"/>
  </si>
  <si>
    <t>所定外</t>
    <rPh sb="0" eb="2">
      <t>ショテイ</t>
    </rPh>
    <rPh sb="2" eb="3">
      <t>ガイ</t>
    </rPh>
    <phoneticPr fontId="3"/>
  </si>
  <si>
    <t>　資　料　　大阪府総務部統計課〔毎月勤労統計調査地方調査年報　令和元年〕（平成30年の毎月勤労統計調査地方調査年報より、再度集計し</t>
    <rPh sb="6" eb="9">
      <t>オオサカフ</t>
    </rPh>
    <rPh sb="9" eb="11">
      <t>ソウム</t>
    </rPh>
    <rPh sb="11" eb="12">
      <t>ブ</t>
    </rPh>
    <rPh sb="12" eb="14">
      <t>トウケイ</t>
    </rPh>
    <rPh sb="14" eb="15">
      <t>カ</t>
    </rPh>
    <rPh sb="16" eb="18">
      <t>マイツキ</t>
    </rPh>
    <rPh sb="18" eb="20">
      <t>キンロウ</t>
    </rPh>
    <rPh sb="20" eb="22">
      <t>トウケイ</t>
    </rPh>
    <rPh sb="22" eb="24">
      <t>チョウサ</t>
    </rPh>
    <rPh sb="24" eb="26">
      <t>チホウ</t>
    </rPh>
    <rPh sb="26" eb="28">
      <t>チョウサ</t>
    </rPh>
    <rPh sb="28" eb="30">
      <t>ネンポウ</t>
    </rPh>
    <rPh sb="31" eb="33">
      <t>レイワ</t>
    </rPh>
    <rPh sb="33" eb="35">
      <t>ガンネン</t>
    </rPh>
    <rPh sb="35" eb="36">
      <t>ヘイネン</t>
    </rPh>
    <rPh sb="37" eb="39">
      <t>ヘイセイ</t>
    </rPh>
    <phoneticPr fontId="3"/>
  </si>
  <si>
    <t>15-５　労　　　　　　　　働　　　　　　　　組　　　　　　　　合</t>
    <rPh sb="5" eb="6">
      <t>ロウ</t>
    </rPh>
    <rPh sb="14" eb="15">
      <t>ドウ</t>
    </rPh>
    <rPh sb="23" eb="24">
      <t>クミ</t>
    </rPh>
    <rPh sb="32" eb="33">
      <t>ゴウ</t>
    </rPh>
    <phoneticPr fontId="3"/>
  </si>
  <si>
    <t>年度　　　　　及び　　　　　　　区名</t>
    <rPh sb="0" eb="2">
      <t>ネンド</t>
    </rPh>
    <rPh sb="7" eb="8">
      <t>オヨ</t>
    </rPh>
    <rPh sb="16" eb="17">
      <t>ク</t>
    </rPh>
    <rPh sb="17" eb="18">
      <t>メイ</t>
    </rPh>
    <phoneticPr fontId="3"/>
  </si>
  <si>
    <t>総                  数</t>
    <phoneticPr fontId="3"/>
  </si>
  <si>
    <t>労    働    組    合    法</t>
    <phoneticPr fontId="3"/>
  </si>
  <si>
    <t>国  家  公  務  員  法</t>
    <phoneticPr fontId="3"/>
  </si>
  <si>
    <t>行政執行法人の労働関係に関する法律</t>
    <rPh sb="0" eb="2">
      <t>ギョウセイ</t>
    </rPh>
    <rPh sb="2" eb="4">
      <t>シッコウ</t>
    </rPh>
    <rPh sb="4" eb="6">
      <t>ホウジン</t>
    </rPh>
    <rPh sb="7" eb="9">
      <t>ロウドウ</t>
    </rPh>
    <rPh sb="9" eb="11">
      <t>カンケイ</t>
    </rPh>
    <rPh sb="12" eb="13">
      <t>カン</t>
    </rPh>
    <rPh sb="15" eb="17">
      <t>ホウリツ</t>
    </rPh>
    <phoneticPr fontId="3"/>
  </si>
  <si>
    <t>地  方  公  務  員  法</t>
    <phoneticPr fontId="3"/>
  </si>
  <si>
    <t>地 方 公 営 企 業 労 働 関 係 法</t>
    <phoneticPr fontId="3"/>
  </si>
  <si>
    <t>年  度    区  名</t>
    <phoneticPr fontId="3"/>
  </si>
  <si>
    <t>組 合 数</t>
    <phoneticPr fontId="3"/>
  </si>
  <si>
    <t>組  合  員  数</t>
    <phoneticPr fontId="3"/>
  </si>
  <si>
    <t>総  数</t>
    <phoneticPr fontId="3"/>
  </si>
  <si>
    <t>平成27</t>
    <rPh sb="0" eb="2">
      <t>ヘイセイ</t>
    </rPh>
    <phoneticPr fontId="3"/>
  </si>
  <si>
    <t>27</t>
    <phoneticPr fontId="3"/>
  </si>
  <si>
    <t>令和元</t>
    <rPh sb="0" eb="2">
      <t>レイワ</t>
    </rPh>
    <rPh sb="2" eb="3">
      <t>モト</t>
    </rPh>
    <phoneticPr fontId="3"/>
  </si>
  <si>
    <t>１</t>
    <phoneticPr fontId="13"/>
  </si>
  <si>
    <t>北</t>
  </si>
  <si>
    <t>都   島</t>
  </si>
  <si>
    <t>福   島</t>
  </si>
  <si>
    <t>此   花</t>
  </si>
  <si>
    <t>中   央</t>
  </si>
  <si>
    <t>６</t>
    <phoneticPr fontId="13"/>
  </si>
  <si>
    <t>西</t>
  </si>
  <si>
    <t>６</t>
    <phoneticPr fontId="3"/>
  </si>
  <si>
    <t>港</t>
  </si>
  <si>
    <t>大   正</t>
  </si>
  <si>
    <t>天王寺</t>
  </si>
  <si>
    <t>浪   速</t>
  </si>
  <si>
    <t>西淀川</t>
  </si>
  <si>
    <t>淀   川</t>
  </si>
  <si>
    <t>東淀川</t>
  </si>
  <si>
    <t>東   成</t>
  </si>
  <si>
    <t>生   野</t>
  </si>
  <si>
    <t>旭</t>
  </si>
  <si>
    <t>城   東</t>
  </si>
  <si>
    <t>鶴   見</t>
  </si>
  <si>
    <t>阿倍野</t>
  </si>
  <si>
    <t>住之江</t>
  </si>
  <si>
    <t>住   吉</t>
  </si>
  <si>
    <t>東住吉</t>
  </si>
  <si>
    <t>平   野</t>
  </si>
  <si>
    <t>西   成</t>
  </si>
  <si>
    <t>資　料　 大阪府商工労働部雇用推進室労働環境課</t>
    <rPh sb="5" eb="8">
      <t>オオサカフ</t>
    </rPh>
    <rPh sb="8" eb="10">
      <t>ショウコウ</t>
    </rPh>
    <rPh sb="10" eb="12">
      <t>ロウドウ</t>
    </rPh>
    <rPh sb="12" eb="13">
      <t>ブ</t>
    </rPh>
    <rPh sb="13" eb="15">
      <t>コヨウ</t>
    </rPh>
    <rPh sb="15" eb="17">
      <t>スイシン</t>
    </rPh>
    <rPh sb="17" eb="18">
      <t>シツ</t>
    </rPh>
    <rPh sb="18" eb="20">
      <t>ロウドウ</t>
    </rPh>
    <rPh sb="20" eb="22">
      <t>カンキョウ</t>
    </rPh>
    <rPh sb="22" eb="23">
      <t>カ</t>
    </rPh>
    <phoneticPr fontId="3"/>
  </si>
  <si>
    <t>15-６　職　　業　　紹　　介　　状　　況</t>
    <rPh sb="5" eb="6">
      <t>ショク</t>
    </rPh>
    <rPh sb="8" eb="9">
      <t>ギョウ</t>
    </rPh>
    <rPh sb="11" eb="12">
      <t>ジョウ</t>
    </rPh>
    <rPh sb="14" eb="15">
      <t>スケ</t>
    </rPh>
    <rPh sb="17" eb="18">
      <t>ジョウ</t>
    </rPh>
    <rPh sb="20" eb="21">
      <t>イワン</t>
    </rPh>
    <phoneticPr fontId="3"/>
  </si>
  <si>
    <t>その１　一　　　　　　　　　　　　般</t>
    <rPh sb="4" eb="5">
      <t>イチ</t>
    </rPh>
    <rPh sb="17" eb="18">
      <t>バン</t>
    </rPh>
    <phoneticPr fontId="3"/>
  </si>
  <si>
    <t>　この表は大阪労働局の「労働市場月報」における市内５職業安定所〔大阪東、大阪西、阿倍野、淀川、梅田〕の取扱数である。なお、大阪マザーズハローワークの件数を含み、平成27年４月から大阪新卒応援ハローワーク及び大阪外国人雇用サービスセンターの件数も含む。(１)「一般」とは常用と臨時・季節を合わせた仕事であって、(ア)「常用」とは雇用期間の定めがないか､４か月以上の雇用期間が定められているものをいう。(イ)「臨時」とは１か月以上４か月未満の雇用期間が定められている仕事をいう。(ウ)「季節」とは季節的な労働需要に対し、または、季節的な余暇を利用しての一定の期間を定めて就労する仕事をいう。(２)「有効」とは前月からの繰越数に「新規」を加えたものをいう。(３)「新規」とは当月に受け付けたものをいう。(４)「有効求人倍率」とは、有効求人数を有効求職者数で除した値である。(５)パートタイムを含む。(６)吹田市を含む。(７)総数には性別不明を含むため、男女計と総数は一致しない。</t>
    <rPh sb="77" eb="78">
      <t>フク</t>
    </rPh>
    <rPh sb="80" eb="82">
      <t>ヘイセイ</t>
    </rPh>
    <rPh sb="84" eb="85">
      <t>ネン</t>
    </rPh>
    <rPh sb="86" eb="87">
      <t>ガツ</t>
    </rPh>
    <rPh sb="119" eb="121">
      <t>ケンスウ</t>
    </rPh>
    <rPh sb="143" eb="144">
      <t>ア</t>
    </rPh>
    <rPh sb="147" eb="149">
      <t>シゴト</t>
    </rPh>
    <rPh sb="163" eb="165">
      <t>コヨウ</t>
    </rPh>
    <rPh sb="165" eb="167">
      <t>キカン</t>
    </rPh>
    <rPh sb="168" eb="169">
      <t>サダ</t>
    </rPh>
    <rPh sb="181" eb="183">
      <t>コヨウ</t>
    </rPh>
    <rPh sb="183" eb="185">
      <t>キカン</t>
    </rPh>
    <rPh sb="186" eb="187">
      <t>サダ</t>
    </rPh>
    <rPh sb="219" eb="221">
      <t>コヨウ</t>
    </rPh>
    <rPh sb="221" eb="223">
      <t>キカン</t>
    </rPh>
    <rPh sb="224" eb="225">
      <t>サダ</t>
    </rPh>
    <rPh sb="231" eb="233">
      <t>シゴト</t>
    </rPh>
    <phoneticPr fontId="3"/>
  </si>
  <si>
    <t>求　　人　　数</t>
    <rPh sb="0" eb="1">
      <t>モトム</t>
    </rPh>
    <rPh sb="3" eb="4">
      <t>ヒト</t>
    </rPh>
    <rPh sb="6" eb="7">
      <t>カズ</t>
    </rPh>
    <phoneticPr fontId="3"/>
  </si>
  <si>
    <t>求　　　　職　　　　者　　　　数</t>
    <rPh sb="0" eb="1">
      <t>モトム</t>
    </rPh>
    <rPh sb="5" eb="6">
      <t>ショク</t>
    </rPh>
    <rPh sb="10" eb="11">
      <t>モノ</t>
    </rPh>
    <rPh sb="15" eb="16">
      <t>スウ</t>
    </rPh>
    <phoneticPr fontId="3"/>
  </si>
  <si>
    <t>有　効
求　人
倍　率</t>
    <phoneticPr fontId="3"/>
  </si>
  <si>
    <t>就　　　職　　　者　　　数</t>
    <phoneticPr fontId="3"/>
  </si>
  <si>
    <t>有　　効</t>
  </si>
  <si>
    <t>(内)新規</t>
    <phoneticPr fontId="3"/>
  </si>
  <si>
    <t>（内）新　　　　　　規</t>
  </si>
  <si>
    <t>総　　数</t>
  </si>
  <si>
    <t>平成</t>
    <rPh sb="0" eb="2">
      <t>ヘイセイ</t>
    </rPh>
    <phoneticPr fontId="3"/>
  </si>
  <si>
    <t>平成31年</t>
    <rPh sb="0" eb="2">
      <t>ヘイセイ</t>
    </rPh>
    <rPh sb="4" eb="5">
      <t>ネン</t>
    </rPh>
    <phoneticPr fontId="3"/>
  </si>
  <si>
    <t>令和元年</t>
    <rPh sb="0" eb="2">
      <t>レイワ</t>
    </rPh>
    <rPh sb="2" eb="3">
      <t>モト</t>
    </rPh>
    <rPh sb="3" eb="4">
      <t>ネン</t>
    </rPh>
    <phoneticPr fontId="3"/>
  </si>
  <si>
    <t>５</t>
    <phoneticPr fontId="3"/>
  </si>
  <si>
    <t>その２　日　　　　　　　　　　雇</t>
    <rPh sb="4" eb="5">
      <t>ヒ</t>
    </rPh>
    <phoneticPr fontId="3"/>
  </si>
  <si>
    <t>もの、または、一ヶ月未満の期間を定めて雇用されるものをいう。(２)有効求職者数は月末または年末の有効登録数である。</t>
    <rPh sb="7" eb="10">
      <t>イッカゲツ</t>
    </rPh>
    <rPh sb="10" eb="12">
      <t>ミマン</t>
    </rPh>
    <rPh sb="35" eb="38">
      <t>キュウショクシャ</t>
    </rPh>
    <rPh sb="38" eb="39">
      <t>スウ</t>
    </rPh>
    <rPh sb="40" eb="42">
      <t>ゲツマツ</t>
    </rPh>
    <phoneticPr fontId="3"/>
  </si>
  <si>
    <t>(３）求職出頭数は延人員で計上されている。(４)「新規求職申込件数」とは当月中に新たに受理した求職申込の件数である。</t>
    <rPh sb="25" eb="27">
      <t>シンキ</t>
    </rPh>
    <rPh sb="27" eb="29">
      <t>キュウショク</t>
    </rPh>
    <rPh sb="29" eb="31">
      <t>モウシコミ</t>
    </rPh>
    <rPh sb="31" eb="33">
      <t>ケンスウ</t>
    </rPh>
    <phoneticPr fontId="3"/>
  </si>
  <si>
    <t>年    月</t>
    <phoneticPr fontId="3"/>
  </si>
  <si>
    <t>有　効　求　職　者　数</t>
    <phoneticPr fontId="3"/>
  </si>
  <si>
    <t>求  　職
出 頭 数</t>
    <phoneticPr fontId="3"/>
  </si>
  <si>
    <t>新 規 求 職
申 込 件 数</t>
    <phoneticPr fontId="3"/>
  </si>
  <si>
    <t>不  就  労
延      数</t>
    <phoneticPr fontId="3"/>
  </si>
  <si>
    <t>総　　数</t>
    <phoneticPr fontId="3"/>
  </si>
  <si>
    <t>男</t>
    <phoneticPr fontId="3"/>
  </si>
  <si>
    <t>女</t>
    <phoneticPr fontId="3"/>
  </si>
  <si>
    <t>…</t>
  </si>
  <si>
    <r>
      <t xml:space="preserve"> </t>
    </r>
    <r>
      <rPr>
        <sz val="11"/>
        <rFont val="ＭＳ Ｐゴシック"/>
        <family val="3"/>
        <charset val="128"/>
      </rPr>
      <t xml:space="preserve"> 資　料　　大阪労働局</t>
    </r>
    <phoneticPr fontId="3"/>
  </si>
  <si>
    <t>15－７　雇　用　保　険　金　給　付　状　況</t>
    <rPh sb="5" eb="6">
      <t>ヤトイ</t>
    </rPh>
    <rPh sb="7" eb="8">
      <t>ヨウ</t>
    </rPh>
    <rPh sb="9" eb="10">
      <t>タモツ</t>
    </rPh>
    <rPh sb="11" eb="12">
      <t>ケン</t>
    </rPh>
    <rPh sb="13" eb="14">
      <t>カネ</t>
    </rPh>
    <rPh sb="15" eb="16">
      <t>キュウ</t>
    </rPh>
    <rPh sb="17" eb="18">
      <t>ヅケ</t>
    </rPh>
    <rPh sb="19" eb="20">
      <t>ジョウ</t>
    </rPh>
    <rPh sb="21" eb="22">
      <t>イワン</t>
    </rPh>
    <phoneticPr fontId="3"/>
  </si>
  <si>
    <t>　この表は市内の５職業安定所〔大阪東、大阪西、阿倍野、淀川、梅田〕の取扱数である。(１)「受給資格決定件数」とは離職</t>
    <phoneticPr fontId="3"/>
  </si>
  <si>
    <t>者の提出した離職票を審査して、公共職業安定所長が求職者給付の支給を受ける資格があると決定した件数をいい、短時間被保</t>
    <phoneticPr fontId="3"/>
  </si>
  <si>
    <t>険者を含む一般被保険者と高年齢継続被保険者。（２）「初回受給者」とは(ア)同一求職者給付の受給期間内における当該求職</t>
    <rPh sb="26" eb="28">
      <t>ショカイ</t>
    </rPh>
    <phoneticPr fontId="3"/>
  </si>
  <si>
    <t>者給付の第1回目の支給を受けた者、(イ)雇用継続給付の第１回目の支給を受けた者をいう。(３)「受給者実人員」とは求職者</t>
    <phoneticPr fontId="3"/>
  </si>
  <si>
    <t>給付(基本手当基本分)を実際に受けた受給資格者の実数をいう。(４)｢初回受給者数｣、｢受給者実人員｣については、基本手当基</t>
    <phoneticPr fontId="3"/>
  </si>
  <si>
    <t>本分を計上。また、｢受給者実人員｣には各種延長分を含まない。(５)吹田市を含む。</t>
    <phoneticPr fontId="3"/>
  </si>
  <si>
    <t>受給資格決定件数</t>
    <phoneticPr fontId="3"/>
  </si>
  <si>
    <t>初回受給者数</t>
    <phoneticPr fontId="3"/>
  </si>
  <si>
    <t>雇用保険料
支給金額
（千円）</t>
    <rPh sb="12" eb="13">
      <t>セン</t>
    </rPh>
    <phoneticPr fontId="3"/>
  </si>
  <si>
    <t>受給者実人員</t>
    <rPh sb="0" eb="3">
      <t>ジュキュウシャ</t>
    </rPh>
    <phoneticPr fontId="3"/>
  </si>
  <si>
    <t>その２　日　　　　　　　　　　　　　雇</t>
    <phoneticPr fontId="3"/>
  </si>
  <si>
    <t>受給者実人員</t>
    <phoneticPr fontId="3"/>
  </si>
  <si>
    <t>給　　　　　付　　　　　金　　　　　額（千円）</t>
    <rPh sb="20" eb="21">
      <t>セン</t>
    </rPh>
    <phoneticPr fontId="3"/>
  </si>
  <si>
    <t>１        級</t>
    <phoneticPr fontId="3"/>
  </si>
  <si>
    <t>２        級</t>
    <phoneticPr fontId="3"/>
  </si>
  <si>
    <t>３        級</t>
    <phoneticPr fontId="3"/>
  </si>
  <si>
    <t>　　資　料　　大阪労働局</t>
    <rPh sb="11" eb="12">
      <t>キョク</t>
    </rPh>
    <phoneticPr fontId="3"/>
  </si>
  <si>
    <t>15-８　生　　　　 活　 　　　保 　　　　護 　　　　状 　　　　況</t>
    <rPh sb="5" eb="6">
      <t>ショウ</t>
    </rPh>
    <rPh sb="11" eb="12">
      <t>カツ</t>
    </rPh>
    <rPh sb="17" eb="18">
      <t>タモツ</t>
    </rPh>
    <rPh sb="23" eb="24">
      <t>マモル</t>
    </rPh>
    <rPh sb="29" eb="30">
      <t>ジョウ</t>
    </rPh>
    <rPh sb="35" eb="36">
      <t>イワン</t>
    </rPh>
    <phoneticPr fontId="25"/>
  </si>
  <si>
    <t>　　　　　　　　　　 この表は生活保護法による保護状況で、(1)被保護世帯数および同実人員ならびに、区別については　</t>
    <phoneticPr fontId="25"/>
  </si>
  <si>
    <t xml:space="preserve"> 各年度平均、月別については当該月中の総数で、月の途中で停止となった分、外国人を含んでいる。</t>
    <rPh sb="7" eb="8">
      <t>ツキ</t>
    </rPh>
    <rPh sb="14" eb="16">
      <t>トウガイ</t>
    </rPh>
    <phoneticPr fontId="25"/>
  </si>
  <si>
    <t>　　　　　　　　　(2)各年度の支給金額等には、出納整理期間（翌年度４月、５月)支払分を含む。 (3)金額については、</t>
    <phoneticPr fontId="25"/>
  </si>
  <si>
    <t xml:space="preserve"> 各区各扶助毎に千円単位で四捨五入しているために、各区扶助ごとの内訳と各区総額は一致しない。</t>
    <phoneticPr fontId="25"/>
  </si>
  <si>
    <t>　　　　　　　　　(4)進学準備給付金は生活保護法の一部改正により平成30年６月から追加された。　</t>
    <rPh sb="12" eb="14">
      <t>シンガク</t>
    </rPh>
    <rPh sb="14" eb="16">
      <t>ジュンビ</t>
    </rPh>
    <rPh sb="16" eb="18">
      <t>キュウフ</t>
    </rPh>
    <rPh sb="18" eb="19">
      <t>キン</t>
    </rPh>
    <rPh sb="20" eb="22">
      <t>セイカツ</t>
    </rPh>
    <rPh sb="22" eb="24">
      <t>ホゴ</t>
    </rPh>
    <rPh sb="24" eb="25">
      <t>ホウ</t>
    </rPh>
    <rPh sb="26" eb="28">
      <t>イチブ</t>
    </rPh>
    <rPh sb="28" eb="30">
      <t>カイセイ</t>
    </rPh>
    <rPh sb="33" eb="35">
      <t>ヘイセイ</t>
    </rPh>
    <phoneticPr fontId="25"/>
  </si>
  <si>
    <t xml:space="preserve"> </t>
    <phoneticPr fontId="25"/>
  </si>
  <si>
    <t>(単位：世帯・人・千円)</t>
    <rPh sb="4" eb="6">
      <t>セタイ</t>
    </rPh>
    <rPh sb="7" eb="8">
      <t>ヒト</t>
    </rPh>
    <rPh sb="9" eb="10">
      <t>セン</t>
    </rPh>
    <phoneticPr fontId="25"/>
  </si>
  <si>
    <t>年度・月次及び
区名</t>
    <rPh sb="0" eb="2">
      <t>ネンド</t>
    </rPh>
    <rPh sb="3" eb="4">
      <t>ツキ</t>
    </rPh>
    <rPh sb="4" eb="5">
      <t>ジ</t>
    </rPh>
    <rPh sb="5" eb="6">
      <t>オヨ</t>
    </rPh>
    <rPh sb="8" eb="9">
      <t>ク</t>
    </rPh>
    <rPh sb="9" eb="10">
      <t>メイ</t>
    </rPh>
    <phoneticPr fontId="25"/>
  </si>
  <si>
    <t>被保護世帯数</t>
  </si>
  <si>
    <t>被保護人員</t>
  </si>
  <si>
    <t>総　　　　額</t>
    <rPh sb="5" eb="6">
      <t>ガク</t>
    </rPh>
    <phoneticPr fontId="25"/>
  </si>
  <si>
    <t>扶　　　  　　助　　　  　　別　　  　　　　支　  　　　給　　  　　　状　　  　　　況</t>
    <rPh sb="0" eb="1">
      <t>タス</t>
    </rPh>
    <rPh sb="8" eb="9">
      <t>スケ</t>
    </rPh>
    <rPh sb="16" eb="17">
      <t>ベツ</t>
    </rPh>
    <rPh sb="25" eb="26">
      <t>ササ</t>
    </rPh>
    <rPh sb="32" eb="33">
      <t>キュウ</t>
    </rPh>
    <rPh sb="40" eb="41">
      <t>ジョウ</t>
    </rPh>
    <rPh sb="48" eb="49">
      <t>イワン</t>
    </rPh>
    <phoneticPr fontId="25"/>
  </si>
  <si>
    <t>施設事務費</t>
    <phoneticPr fontId="25"/>
  </si>
  <si>
    <t>就労自立支援金</t>
    <rPh sb="0" eb="2">
      <t>シュウロウ</t>
    </rPh>
    <rPh sb="2" eb="4">
      <t>ジリツ</t>
    </rPh>
    <rPh sb="4" eb="6">
      <t>シエン</t>
    </rPh>
    <rPh sb="6" eb="7">
      <t>キン</t>
    </rPh>
    <phoneticPr fontId="25"/>
  </si>
  <si>
    <t>進学準備給付金</t>
    <rPh sb="0" eb="2">
      <t>シンガク</t>
    </rPh>
    <phoneticPr fontId="25"/>
  </si>
  <si>
    <t>年月
･
区名</t>
  </si>
  <si>
    <t>生　活　扶　助</t>
    <phoneticPr fontId="25"/>
  </si>
  <si>
    <t>教　育　扶　助</t>
    <phoneticPr fontId="25"/>
  </si>
  <si>
    <t>住　宅　扶　助</t>
    <phoneticPr fontId="25"/>
  </si>
  <si>
    <t>介　護　扶　助</t>
    <rPh sb="0" eb="1">
      <t>スケ</t>
    </rPh>
    <rPh sb="2" eb="3">
      <t>マモル</t>
    </rPh>
    <rPh sb="4" eb="5">
      <t>タス</t>
    </rPh>
    <rPh sb="6" eb="7">
      <t>スケ</t>
    </rPh>
    <phoneticPr fontId="25"/>
  </si>
  <si>
    <t>医　療　扶　助</t>
    <phoneticPr fontId="25"/>
  </si>
  <si>
    <t>出　産　扶　助</t>
    <phoneticPr fontId="25"/>
  </si>
  <si>
    <t>生　業　扶　助</t>
    <phoneticPr fontId="25"/>
  </si>
  <si>
    <t>葬　祭　扶　助</t>
    <phoneticPr fontId="25"/>
  </si>
  <si>
    <t>30年</t>
    <rPh sb="2" eb="3">
      <t>ネン</t>
    </rPh>
    <phoneticPr fontId="25"/>
  </si>
  <si>
    <t>元年</t>
    <rPh sb="0" eb="2">
      <t>ガンネン</t>
    </rPh>
    <phoneticPr fontId="25"/>
  </si>
  <si>
    <t>４月</t>
    <phoneticPr fontId="3"/>
  </si>
  <si>
    <t>４</t>
    <phoneticPr fontId="25"/>
  </si>
  <si>
    <t>令和元年</t>
    <rPh sb="0" eb="2">
      <t>レイワ</t>
    </rPh>
    <rPh sb="2" eb="4">
      <t>ガンネン</t>
    </rPh>
    <phoneticPr fontId="25"/>
  </si>
  <si>
    <t>10月</t>
    <phoneticPr fontId="25"/>
  </si>
  <si>
    <t>10</t>
    <phoneticPr fontId="25"/>
  </si>
  <si>
    <t>２年</t>
    <rPh sb="1" eb="2">
      <t>ネン</t>
    </rPh>
    <phoneticPr fontId="3"/>
  </si>
  <si>
    <t>１</t>
    <phoneticPr fontId="25"/>
  </si>
  <si>
    <t>北</t>
    <phoneticPr fontId="25"/>
  </si>
  <si>
    <t>都 島</t>
    <phoneticPr fontId="25"/>
  </si>
  <si>
    <t>-</t>
    <phoneticPr fontId="25"/>
  </si>
  <si>
    <t>福 島</t>
    <phoneticPr fontId="25"/>
  </si>
  <si>
    <t>此 花</t>
    <phoneticPr fontId="25"/>
  </si>
  <si>
    <t>中 央</t>
    <phoneticPr fontId="25"/>
  </si>
  <si>
    <t>西</t>
    <phoneticPr fontId="25"/>
  </si>
  <si>
    <t>港</t>
    <phoneticPr fontId="25"/>
  </si>
  <si>
    <t>大 正</t>
    <phoneticPr fontId="25"/>
  </si>
  <si>
    <t>天王寺</t>
    <phoneticPr fontId="25"/>
  </si>
  <si>
    <t>浪 速</t>
    <phoneticPr fontId="25"/>
  </si>
  <si>
    <t>西淀川</t>
    <phoneticPr fontId="25"/>
  </si>
  <si>
    <t>淀 川</t>
    <phoneticPr fontId="25"/>
  </si>
  <si>
    <t>東淀川</t>
    <phoneticPr fontId="25"/>
  </si>
  <si>
    <t>13</t>
  </si>
  <si>
    <t>東 成</t>
    <phoneticPr fontId="25"/>
  </si>
  <si>
    <t>14</t>
  </si>
  <si>
    <t>生 野</t>
    <phoneticPr fontId="25"/>
  </si>
  <si>
    <t>15</t>
  </si>
  <si>
    <t>旭</t>
    <phoneticPr fontId="25"/>
  </si>
  <si>
    <t>16</t>
  </si>
  <si>
    <t>城 東</t>
    <phoneticPr fontId="25"/>
  </si>
  <si>
    <t>17</t>
  </si>
  <si>
    <t>鶴 見</t>
    <phoneticPr fontId="25"/>
  </si>
  <si>
    <t>18</t>
  </si>
  <si>
    <t>阿倍野</t>
    <phoneticPr fontId="25"/>
  </si>
  <si>
    <t>19</t>
  </si>
  <si>
    <t>住之江</t>
    <phoneticPr fontId="25"/>
  </si>
  <si>
    <t>20</t>
  </si>
  <si>
    <t>住 吉</t>
    <phoneticPr fontId="25"/>
  </si>
  <si>
    <t>21</t>
  </si>
  <si>
    <t>東住吉</t>
    <phoneticPr fontId="25"/>
  </si>
  <si>
    <t>22</t>
  </si>
  <si>
    <t>平 野</t>
    <phoneticPr fontId="25"/>
  </si>
  <si>
    <t>23</t>
  </si>
  <si>
    <t>西 成</t>
    <phoneticPr fontId="25"/>
  </si>
  <si>
    <t>24</t>
  </si>
  <si>
    <t>緊急入院保護
業務センター</t>
    <rPh sb="0" eb="2">
      <t>キンキュウ</t>
    </rPh>
    <rPh sb="2" eb="4">
      <t>ニュウイン</t>
    </rPh>
    <rPh sb="4" eb="6">
      <t>ホゴ</t>
    </rPh>
    <rPh sb="7" eb="9">
      <t>ギョウム</t>
    </rPh>
    <phoneticPr fontId="25"/>
  </si>
  <si>
    <t>25</t>
  </si>
  <si>
    <t>資　料　福祉局</t>
    <rPh sb="0" eb="1">
      <t>シ</t>
    </rPh>
    <rPh sb="2" eb="3">
      <t>リョウ</t>
    </rPh>
    <rPh sb="4" eb="6">
      <t>フクシ</t>
    </rPh>
    <rPh sb="6" eb="7">
      <t>キョク</t>
    </rPh>
    <phoneticPr fontId="25"/>
  </si>
  <si>
    <t>15-９　被　保　護　世　帯　の　状　況</t>
    <phoneticPr fontId="25"/>
  </si>
  <si>
    <t xml:space="preserve">                    この表は厚生労働省が保護実施機関(福祉事務所及び市立更生相談所)を通じて行った被保護者調査</t>
    <rPh sb="26" eb="28">
      <t>ロウドウ</t>
    </rPh>
    <rPh sb="42" eb="43">
      <t>オヨ</t>
    </rPh>
    <rPh sb="44" eb="46">
      <t>シリツ</t>
    </rPh>
    <rPh sb="46" eb="48">
      <t>コウセイ</t>
    </rPh>
    <rPh sb="48" eb="51">
      <t>ソウダンジョ</t>
    </rPh>
    <rPh sb="63" eb="64">
      <t>チョウ</t>
    </rPh>
    <phoneticPr fontId="25"/>
  </si>
  <si>
    <t xml:space="preserve">                   の結果による被保護世帯の状況を掲げたものであり、令和２年の値については速報値である。なお、</t>
    <rPh sb="43" eb="45">
      <t>レイワ</t>
    </rPh>
    <phoneticPr fontId="25"/>
  </si>
  <si>
    <t xml:space="preserve">                   調査対象は各年７月31日現在において生活保護を受けている世帯である｡</t>
    <rPh sb="47" eb="48">
      <t>セ</t>
    </rPh>
    <phoneticPr fontId="25"/>
  </si>
  <si>
    <t>その１　年齢別被保護世帯人員</t>
    <rPh sb="4" eb="6">
      <t>ネンレイ</t>
    </rPh>
    <rPh sb="6" eb="7">
      <t>ベツ</t>
    </rPh>
    <rPh sb="7" eb="8">
      <t>ヒ</t>
    </rPh>
    <rPh sb="8" eb="10">
      <t>ホゴ</t>
    </rPh>
    <rPh sb="10" eb="12">
      <t>セタイ</t>
    </rPh>
    <rPh sb="12" eb="14">
      <t>ジンイン</t>
    </rPh>
    <phoneticPr fontId="25"/>
  </si>
  <si>
    <t>(単位：人)</t>
    <phoneticPr fontId="25"/>
  </si>
  <si>
    <t>年次及び区名</t>
    <rPh sb="0" eb="2">
      <t>ネンジ</t>
    </rPh>
    <rPh sb="2" eb="3">
      <t>オヨ</t>
    </rPh>
    <phoneticPr fontId="3"/>
  </si>
  <si>
    <t>総   数</t>
    <phoneticPr fontId="25"/>
  </si>
  <si>
    <t>0～5歳</t>
  </si>
  <si>
    <t>6～8歳</t>
  </si>
  <si>
    <t>9～11歳</t>
  </si>
  <si>
    <t>12～14歳</t>
  </si>
  <si>
    <t>15～19歳</t>
  </si>
  <si>
    <t>20～29歳</t>
  </si>
  <si>
    <t>30～39歳</t>
  </si>
  <si>
    <t>40～49歳</t>
  </si>
  <si>
    <t>50～59歳</t>
  </si>
  <si>
    <t>60～69歳</t>
  </si>
  <si>
    <t>70歳以上</t>
  </si>
  <si>
    <t>平成28</t>
    <rPh sb="0" eb="2">
      <t>ヘイセイ</t>
    </rPh>
    <phoneticPr fontId="25"/>
  </si>
  <si>
    <t>令和元</t>
    <rPh sb="0" eb="2">
      <t>レイワ</t>
    </rPh>
    <rPh sb="2" eb="3">
      <t>ガン</t>
    </rPh>
    <phoneticPr fontId="25"/>
  </si>
  <si>
    <t>２</t>
    <phoneticPr fontId="25"/>
  </si>
  <si>
    <t>大正</t>
  </si>
  <si>
    <t>浪速</t>
  </si>
  <si>
    <t>淀川</t>
  </si>
  <si>
    <t>東成</t>
  </si>
  <si>
    <t>生野</t>
  </si>
  <si>
    <t>城東</t>
  </si>
  <si>
    <t>鶴見</t>
  </si>
  <si>
    <t>住吉</t>
  </si>
  <si>
    <t>平野</t>
  </si>
  <si>
    <t>西成</t>
    <phoneticPr fontId="25"/>
  </si>
  <si>
    <t>西成</t>
  </si>
  <si>
    <t>緊急入院保護　　　　業務センター</t>
    <rPh sb="0" eb="2">
      <t>キンキュウ</t>
    </rPh>
    <rPh sb="2" eb="4">
      <t>ニュウイン</t>
    </rPh>
    <rPh sb="4" eb="6">
      <t>ホゴ</t>
    </rPh>
    <rPh sb="10" eb="12">
      <t>ギョウム</t>
    </rPh>
    <phoneticPr fontId="25"/>
  </si>
  <si>
    <t>市立更生相談所</t>
    <rPh sb="0" eb="2">
      <t>シリツ</t>
    </rPh>
    <rPh sb="2" eb="4">
      <t>コウセイ</t>
    </rPh>
    <rPh sb="4" eb="7">
      <t>ソウダンジョ</t>
    </rPh>
    <phoneticPr fontId="25"/>
  </si>
  <si>
    <t>-</t>
    <phoneticPr fontId="3"/>
  </si>
  <si>
    <t>その２ 世帯人員別被保護世帯数</t>
    <phoneticPr fontId="25"/>
  </si>
  <si>
    <t>(単位：世帯)</t>
    <phoneticPr fontId="25"/>
  </si>
  <si>
    <t>総　 数</t>
    <phoneticPr fontId="25"/>
  </si>
  <si>
    <t>1人世帯</t>
    <phoneticPr fontId="25"/>
  </si>
  <si>
    <t>2人世帯</t>
  </si>
  <si>
    <t>3人世帯</t>
  </si>
  <si>
    <t>4人世帯</t>
  </si>
  <si>
    <t>5人世帯</t>
  </si>
  <si>
    <t>6人世帯</t>
  </si>
  <si>
    <t>7人以上世帯</t>
    <phoneticPr fontId="25"/>
  </si>
  <si>
    <t xml:space="preserve">  資　料　福祉局</t>
    <rPh sb="6" eb="8">
      <t>フクシ</t>
    </rPh>
    <phoneticPr fontId="25"/>
  </si>
  <si>
    <t>15-10　児童福祉法による初日在籍措置人員</t>
    <rPh sb="6" eb="8">
      <t>ジドウ</t>
    </rPh>
    <rPh sb="8" eb="10">
      <t>フクシ</t>
    </rPh>
    <rPh sb="10" eb="11">
      <t>ホウ</t>
    </rPh>
    <rPh sb="14" eb="16">
      <t>ショニチ</t>
    </rPh>
    <rPh sb="16" eb="18">
      <t>ザイセキ</t>
    </rPh>
    <rPh sb="18" eb="20">
      <t>ソチ</t>
    </rPh>
    <rPh sb="20" eb="22">
      <t>ジンイン</t>
    </rPh>
    <phoneticPr fontId="3"/>
  </si>
  <si>
    <t>　この表は、児童福祉法により措置した人員を掲げたものであり、各年度及び各月の初日在籍措置人員とは、</t>
    <rPh sb="33" eb="34">
      <t>オヨ</t>
    </rPh>
    <phoneticPr fontId="3"/>
  </si>
  <si>
    <r>
      <t xml:space="preserve">                各年度の３月１日</t>
    </r>
    <r>
      <rPr>
        <sz val="11"/>
        <rFont val="ＭＳ Ｐゴシック"/>
        <family val="3"/>
        <charset val="128"/>
      </rPr>
      <t>及び各月１日現在における人員である。</t>
    </r>
    <rPh sb="21" eb="22">
      <t>ガツ</t>
    </rPh>
    <rPh sb="23" eb="24">
      <t>ニチ</t>
    </rPh>
    <rPh sb="24" eb="25">
      <t>オヨ</t>
    </rPh>
    <phoneticPr fontId="3"/>
  </si>
  <si>
    <t xml:space="preserve">  幼保連携型認定こども園は、平成27年４月１日の認定こども園法改正後の幼保連携型認定こども園であり、</t>
    <phoneticPr fontId="3"/>
  </si>
  <si>
    <t>　　　　　　　　子ども・子育て支援法による保育認定の子どもの数である。保育所には、保育所型認定こども園を含む。</t>
    <phoneticPr fontId="3"/>
  </si>
  <si>
    <t>(単位：人)</t>
    <phoneticPr fontId="3"/>
  </si>
  <si>
    <t>年度及び
月次</t>
    <rPh sb="2" eb="3">
      <t>オヨ</t>
    </rPh>
    <rPh sb="5" eb="6">
      <t>ツキ</t>
    </rPh>
    <phoneticPr fontId="3"/>
  </si>
  <si>
    <t>総    数</t>
    <phoneticPr fontId="3"/>
  </si>
  <si>
    <t>児 童 自 立
支 援 施 設</t>
    <phoneticPr fontId="3"/>
  </si>
  <si>
    <r>
      <t xml:space="preserve">里  </t>
    </r>
    <r>
      <rPr>
        <sz val="11"/>
        <rFont val="ＭＳ Ｐゴシック"/>
        <family val="3"/>
        <charset val="128"/>
      </rPr>
      <t xml:space="preserve">  </t>
    </r>
    <r>
      <rPr>
        <sz val="11"/>
        <rFont val="ＭＳ Ｐゴシック"/>
        <family val="3"/>
        <charset val="128"/>
      </rPr>
      <t xml:space="preserve"> 親</t>
    </r>
    <phoneticPr fontId="3"/>
  </si>
  <si>
    <r>
      <t xml:space="preserve">乳 </t>
    </r>
    <r>
      <rPr>
        <sz val="11"/>
        <rFont val="ＭＳ Ｐゴシック"/>
        <family val="3"/>
        <charset val="128"/>
      </rPr>
      <t xml:space="preserve"> </t>
    </r>
    <r>
      <rPr>
        <sz val="11"/>
        <rFont val="ＭＳ Ｐゴシック"/>
        <family val="3"/>
        <charset val="128"/>
      </rPr>
      <t>児</t>
    </r>
    <r>
      <rPr>
        <sz val="11"/>
        <rFont val="ＭＳ Ｐゴシック"/>
        <family val="3"/>
        <charset val="128"/>
      </rPr>
      <t xml:space="preserve"> </t>
    </r>
    <r>
      <rPr>
        <sz val="11"/>
        <rFont val="ＭＳ Ｐゴシック"/>
        <family val="3"/>
        <charset val="128"/>
      </rPr>
      <t xml:space="preserve"> 院</t>
    </r>
    <phoneticPr fontId="3"/>
  </si>
  <si>
    <t>障 が い 児
入 所 施 設
（福祉型）</t>
    <rPh sb="0" eb="1">
      <t>ショウ</t>
    </rPh>
    <rPh sb="6" eb="7">
      <t>ジ</t>
    </rPh>
    <rPh sb="8" eb="9">
      <t>ニュウ</t>
    </rPh>
    <rPh sb="10" eb="11">
      <t>トコロ</t>
    </rPh>
    <rPh sb="12" eb="13">
      <t>シ</t>
    </rPh>
    <rPh sb="14" eb="15">
      <t>セツ</t>
    </rPh>
    <rPh sb="17" eb="18">
      <t>フク</t>
    </rPh>
    <rPh sb="18" eb="19">
      <t>シ</t>
    </rPh>
    <rPh sb="19" eb="20">
      <t>ガタ</t>
    </rPh>
    <phoneticPr fontId="3"/>
  </si>
  <si>
    <t>障 が い 児
入 所 施 設
（医療型）</t>
    <rPh sb="0" eb="1">
      <t>ショウ</t>
    </rPh>
    <rPh sb="6" eb="7">
      <t>ジ</t>
    </rPh>
    <rPh sb="8" eb="9">
      <t>ニュウ</t>
    </rPh>
    <rPh sb="10" eb="11">
      <t>トコロ</t>
    </rPh>
    <rPh sb="12" eb="13">
      <t>シ</t>
    </rPh>
    <rPh sb="14" eb="15">
      <t>セツ</t>
    </rPh>
    <rPh sb="17" eb="19">
      <t>イリョウ</t>
    </rPh>
    <rPh sb="19" eb="20">
      <t>ガタ</t>
    </rPh>
    <phoneticPr fontId="3"/>
  </si>
  <si>
    <t>元年</t>
    <rPh sb="0" eb="2">
      <t>ガンネン</t>
    </rPh>
    <phoneticPr fontId="3"/>
  </si>
  <si>
    <t>年度及び
月次</t>
    <rPh sb="2" eb="3">
      <t>オヨ</t>
    </rPh>
    <phoneticPr fontId="3"/>
  </si>
  <si>
    <r>
      <t>母 子</t>
    </r>
    <r>
      <rPr>
        <sz val="11"/>
        <rFont val="ＭＳ Ｐゴシック"/>
        <family val="3"/>
        <charset val="128"/>
      </rPr>
      <t xml:space="preserve"> </t>
    </r>
    <r>
      <rPr>
        <sz val="11"/>
        <rFont val="ＭＳ Ｐゴシック"/>
        <family val="3"/>
        <charset val="128"/>
      </rPr>
      <t>生</t>
    </r>
    <r>
      <rPr>
        <sz val="11"/>
        <rFont val="ＭＳ Ｐゴシック"/>
        <family val="3"/>
        <charset val="128"/>
      </rPr>
      <t xml:space="preserve"> </t>
    </r>
    <r>
      <rPr>
        <sz val="11"/>
        <rFont val="ＭＳ Ｐゴシック"/>
        <family val="3"/>
        <charset val="128"/>
      </rPr>
      <t>活
支</t>
    </r>
    <r>
      <rPr>
        <sz val="11"/>
        <rFont val="ＭＳ Ｐゴシック"/>
        <family val="3"/>
        <charset val="128"/>
      </rPr>
      <t xml:space="preserve"> </t>
    </r>
    <r>
      <rPr>
        <sz val="11"/>
        <rFont val="ＭＳ Ｐゴシック"/>
        <family val="3"/>
        <charset val="128"/>
      </rPr>
      <t>援</t>
    </r>
    <r>
      <rPr>
        <sz val="11"/>
        <rFont val="ＭＳ Ｐゴシック"/>
        <family val="3"/>
        <charset val="128"/>
      </rPr>
      <t xml:space="preserve"> </t>
    </r>
    <r>
      <rPr>
        <sz val="11"/>
        <rFont val="ＭＳ Ｐゴシック"/>
        <family val="3"/>
        <charset val="128"/>
      </rPr>
      <t>施</t>
    </r>
    <r>
      <rPr>
        <sz val="11"/>
        <rFont val="ＭＳ Ｐゴシック"/>
        <family val="3"/>
        <charset val="128"/>
      </rPr>
      <t xml:space="preserve"> </t>
    </r>
    <r>
      <rPr>
        <sz val="11"/>
        <rFont val="ＭＳ Ｐゴシック"/>
        <family val="3"/>
        <charset val="128"/>
      </rPr>
      <t>設</t>
    </r>
    <phoneticPr fontId="3"/>
  </si>
  <si>
    <r>
      <t>助 産</t>
    </r>
    <r>
      <rPr>
        <sz val="11"/>
        <rFont val="ＭＳ Ｐゴシック"/>
        <family val="3"/>
        <charset val="128"/>
      </rPr>
      <t xml:space="preserve"> </t>
    </r>
    <r>
      <rPr>
        <sz val="11"/>
        <rFont val="ＭＳ Ｐゴシック"/>
        <family val="3"/>
        <charset val="128"/>
      </rPr>
      <t>施</t>
    </r>
    <r>
      <rPr>
        <sz val="11"/>
        <rFont val="ＭＳ Ｐゴシック"/>
        <family val="3"/>
        <charset val="128"/>
      </rPr>
      <t xml:space="preserve"> </t>
    </r>
    <r>
      <rPr>
        <sz val="11"/>
        <rFont val="ＭＳ Ｐゴシック"/>
        <family val="3"/>
        <charset val="128"/>
      </rPr>
      <t>設</t>
    </r>
    <phoneticPr fontId="3"/>
  </si>
  <si>
    <r>
      <t xml:space="preserve">保 </t>
    </r>
    <r>
      <rPr>
        <sz val="11"/>
        <rFont val="ＭＳ Ｐゴシック"/>
        <family val="3"/>
        <charset val="128"/>
      </rPr>
      <t xml:space="preserve"> </t>
    </r>
    <r>
      <rPr>
        <sz val="11"/>
        <rFont val="ＭＳ Ｐゴシック"/>
        <family val="3"/>
        <charset val="128"/>
      </rPr>
      <t>育</t>
    </r>
    <r>
      <rPr>
        <sz val="11"/>
        <rFont val="ＭＳ Ｐゴシック"/>
        <family val="3"/>
        <charset val="128"/>
      </rPr>
      <t xml:space="preserve">  </t>
    </r>
    <r>
      <rPr>
        <sz val="11"/>
        <rFont val="ＭＳ Ｐゴシック"/>
        <family val="3"/>
        <charset val="128"/>
      </rPr>
      <t>所</t>
    </r>
    <rPh sb="0" eb="1">
      <t>タモツ</t>
    </rPh>
    <rPh sb="3" eb="4">
      <t>イク</t>
    </rPh>
    <rPh sb="6" eb="7">
      <t>ショ</t>
    </rPh>
    <phoneticPr fontId="3"/>
  </si>
  <si>
    <t>幼保連携型
認定こども園</t>
    <rPh sb="0" eb="1">
      <t>ヨウ</t>
    </rPh>
    <rPh sb="1" eb="2">
      <t>タモツ</t>
    </rPh>
    <rPh sb="2" eb="3">
      <t>レン</t>
    </rPh>
    <rPh sb="3" eb="4">
      <t>ケイ</t>
    </rPh>
    <rPh sb="4" eb="5">
      <t>ガタ</t>
    </rPh>
    <rPh sb="6" eb="7">
      <t>ニン</t>
    </rPh>
    <rPh sb="7" eb="8">
      <t>サダム</t>
    </rPh>
    <rPh sb="11" eb="12">
      <t>エン</t>
    </rPh>
    <phoneticPr fontId="3"/>
  </si>
  <si>
    <t>児 童 養 護
施       設</t>
    <phoneticPr fontId="3"/>
  </si>
  <si>
    <t>児童心理治療施設</t>
    <rPh sb="0" eb="2">
      <t>ジドウ</t>
    </rPh>
    <rPh sb="2" eb="4">
      <t>シンリ</t>
    </rPh>
    <rPh sb="4" eb="6">
      <t>チリョウ</t>
    </rPh>
    <rPh sb="6" eb="8">
      <t>シセツ</t>
    </rPh>
    <phoneticPr fontId="3"/>
  </si>
  <si>
    <r>
      <t xml:space="preserve"> 資　料 　　福祉局、</t>
    </r>
    <r>
      <rPr>
        <sz val="11"/>
        <rFont val="ＭＳ Ｐゴシック"/>
        <family val="3"/>
        <charset val="128"/>
      </rPr>
      <t>こども青少年局</t>
    </r>
    <rPh sb="7" eb="9">
      <t>フクシ</t>
    </rPh>
    <rPh sb="14" eb="17">
      <t>セイショウネン</t>
    </rPh>
    <rPh sb="17" eb="18">
      <t>キョク</t>
    </rPh>
    <phoneticPr fontId="3"/>
  </si>
  <si>
    <t>　　</t>
    <phoneticPr fontId="3"/>
  </si>
  <si>
    <t>その１　要介護（支援）認定者数</t>
    <rPh sb="4" eb="5">
      <t>ヨウ</t>
    </rPh>
    <rPh sb="5" eb="7">
      <t>カイゴ</t>
    </rPh>
    <rPh sb="8" eb="10">
      <t>シエン</t>
    </rPh>
    <rPh sb="11" eb="13">
      <t>ニンテイ</t>
    </rPh>
    <rPh sb="13" eb="14">
      <t>シャ</t>
    </rPh>
    <rPh sb="14" eb="15">
      <t>スウ</t>
    </rPh>
    <phoneticPr fontId="13"/>
  </si>
  <si>
    <t>　　　　　　　この表は介護保険事業による要介護（要支援）認定者数をあらわしたものであり、年度別については</t>
    <phoneticPr fontId="13"/>
  </si>
  <si>
    <t>　　　　　　各年度の３月31日現在の人数である。また、区別については令和２年３月31日現在の人数である。</t>
    <rPh sb="6" eb="9">
      <t>カクネンド</t>
    </rPh>
    <rPh sb="11" eb="12">
      <t>ガツ</t>
    </rPh>
    <rPh sb="14" eb="15">
      <t>ニチ</t>
    </rPh>
    <rPh sb="15" eb="17">
      <t>ゲンザイ</t>
    </rPh>
    <rPh sb="18" eb="20">
      <t>ニンズウ</t>
    </rPh>
    <rPh sb="34" eb="36">
      <t>レイワ</t>
    </rPh>
    <rPh sb="37" eb="38">
      <t>ネン</t>
    </rPh>
    <rPh sb="39" eb="40">
      <t>ガツ</t>
    </rPh>
    <rPh sb="42" eb="43">
      <t>ニチ</t>
    </rPh>
    <rPh sb="43" eb="45">
      <t>ゲンザイ</t>
    </rPh>
    <rPh sb="46" eb="48">
      <t>ニンズウ</t>
    </rPh>
    <phoneticPr fontId="13"/>
  </si>
  <si>
    <t>（単位：人）</t>
  </si>
  <si>
    <t>年       度</t>
    <rPh sb="8" eb="9">
      <t>ド</t>
    </rPh>
    <phoneticPr fontId="13"/>
  </si>
  <si>
    <t>総数</t>
    <rPh sb="0" eb="2">
      <t>ソウスウ</t>
    </rPh>
    <phoneticPr fontId="13"/>
  </si>
  <si>
    <t>要支援１</t>
    <rPh sb="0" eb="3">
      <t>ヨウシエン</t>
    </rPh>
    <phoneticPr fontId="13"/>
  </si>
  <si>
    <t>要支援２</t>
    <rPh sb="0" eb="3">
      <t>ヨウシエン</t>
    </rPh>
    <phoneticPr fontId="13"/>
  </si>
  <si>
    <t>要介護１</t>
    <rPh sb="0" eb="1">
      <t>ヨウ</t>
    </rPh>
    <rPh sb="1" eb="3">
      <t>カイゴ</t>
    </rPh>
    <phoneticPr fontId="13"/>
  </si>
  <si>
    <t>要介護２</t>
    <rPh sb="0" eb="1">
      <t>ヨウ</t>
    </rPh>
    <rPh sb="1" eb="3">
      <t>カイゴ</t>
    </rPh>
    <phoneticPr fontId="13"/>
  </si>
  <si>
    <t>要介護３</t>
    <rPh sb="0" eb="1">
      <t>ヨウ</t>
    </rPh>
    <rPh sb="1" eb="3">
      <t>カイゴ</t>
    </rPh>
    <phoneticPr fontId="13"/>
  </si>
  <si>
    <t>要介護４</t>
    <rPh sb="0" eb="1">
      <t>ヨウ</t>
    </rPh>
    <rPh sb="1" eb="3">
      <t>カイゴ</t>
    </rPh>
    <phoneticPr fontId="13"/>
  </si>
  <si>
    <t>要介護５</t>
    <rPh sb="0" eb="1">
      <t>ヨウ</t>
    </rPh>
    <rPh sb="1" eb="3">
      <t>カイゴ</t>
    </rPh>
    <phoneticPr fontId="13"/>
  </si>
  <si>
    <t>及 び 区 名</t>
    <rPh sb="0" eb="1">
      <t>オヨ</t>
    </rPh>
    <phoneticPr fontId="13"/>
  </si>
  <si>
    <t>第1号
被保険者</t>
    <rPh sb="0" eb="1">
      <t>ダイ</t>
    </rPh>
    <rPh sb="2" eb="3">
      <t>ゴウ</t>
    </rPh>
    <rPh sb="4" eb="8">
      <t>ヒホケンシャ</t>
    </rPh>
    <phoneticPr fontId="13"/>
  </si>
  <si>
    <t>第2号　　　被保険者</t>
    <rPh sb="0" eb="1">
      <t>ダイ</t>
    </rPh>
    <rPh sb="2" eb="3">
      <t>ゴウ</t>
    </rPh>
    <rPh sb="6" eb="10">
      <t>ヒホケンシャ</t>
    </rPh>
    <phoneticPr fontId="13"/>
  </si>
  <si>
    <t>平成　27 年</t>
  </si>
  <si>
    <t>　　　28 年</t>
  </si>
  <si>
    <t>　　　29 年</t>
  </si>
  <si>
    <t>　　　30 年</t>
  </si>
  <si>
    <t>令和　元 年</t>
    <rPh sb="0" eb="2">
      <t>レイワ</t>
    </rPh>
    <rPh sb="3" eb="4">
      <t>モト</t>
    </rPh>
    <phoneticPr fontId="13"/>
  </si>
  <si>
    <t>都 　　 島</t>
    <phoneticPr fontId="13"/>
  </si>
  <si>
    <t>福 　　 島</t>
    <phoneticPr fontId="13"/>
  </si>
  <si>
    <t>此 　　 花</t>
    <phoneticPr fontId="13"/>
  </si>
  <si>
    <t>中 　　 央</t>
    <phoneticPr fontId="13"/>
  </si>
  <si>
    <t>大 　　 正</t>
    <phoneticPr fontId="13"/>
  </si>
  <si>
    <t>天　王　寺</t>
    <phoneticPr fontId="13"/>
  </si>
  <si>
    <t>浪　　  速</t>
    <phoneticPr fontId="13"/>
  </si>
  <si>
    <t>西　淀　川</t>
    <phoneticPr fontId="13"/>
  </si>
  <si>
    <t>淀 　　 川</t>
    <phoneticPr fontId="13"/>
  </si>
  <si>
    <t>東　淀　川</t>
    <phoneticPr fontId="13"/>
  </si>
  <si>
    <t>東 　　 成</t>
    <phoneticPr fontId="13"/>
  </si>
  <si>
    <t>生　　  野</t>
    <phoneticPr fontId="13"/>
  </si>
  <si>
    <t>城　　  東</t>
    <phoneticPr fontId="13"/>
  </si>
  <si>
    <t>鶴 　　 見</t>
    <phoneticPr fontId="13"/>
  </si>
  <si>
    <t>阿　倍　野</t>
    <phoneticPr fontId="13"/>
  </si>
  <si>
    <t>住　之　江</t>
    <phoneticPr fontId="13"/>
  </si>
  <si>
    <t>住 　　 吉</t>
    <phoneticPr fontId="13"/>
  </si>
  <si>
    <t>東　住　吉</t>
    <phoneticPr fontId="13"/>
  </si>
  <si>
    <t>平 　　 野</t>
    <phoneticPr fontId="13"/>
  </si>
  <si>
    <t>西 　　 成</t>
    <phoneticPr fontId="13"/>
  </si>
  <si>
    <t xml:space="preserve">  資  料  福祉局</t>
    <rPh sb="8" eb="10">
      <t>フクシ</t>
    </rPh>
    <rPh sb="10" eb="11">
      <t>キョク</t>
    </rPh>
    <phoneticPr fontId="13"/>
  </si>
  <si>
    <t>その２　　介護サービス施設の在所者数及び居宅サービスの利用</t>
    <rPh sb="5" eb="7">
      <t>カイゴ</t>
    </rPh>
    <rPh sb="11" eb="13">
      <t>シセツ</t>
    </rPh>
    <rPh sb="14" eb="18">
      <t>ザイショシャスウ</t>
    </rPh>
    <rPh sb="18" eb="19">
      <t>オヨ</t>
    </rPh>
    <rPh sb="20" eb="22">
      <t>キョタク</t>
    </rPh>
    <rPh sb="27" eb="29">
      <t>リヨウ</t>
    </rPh>
    <phoneticPr fontId="3"/>
  </si>
  <si>
    <t>　　　この表は、厚生労働省所管の介護サービス施設・事業所調査によるものである。なお、介護予防サービスの利用者は含んでいない。</t>
    <rPh sb="5" eb="6">
      <t>ヒョウ</t>
    </rPh>
    <rPh sb="8" eb="10">
      <t>コウセイ</t>
    </rPh>
    <rPh sb="10" eb="13">
      <t>ロウドウショウ</t>
    </rPh>
    <rPh sb="13" eb="15">
      <t>ショカン</t>
    </rPh>
    <rPh sb="16" eb="18">
      <t>カイゴ</t>
    </rPh>
    <rPh sb="22" eb="24">
      <t>シセツ</t>
    </rPh>
    <rPh sb="25" eb="28">
      <t>ジギョウショ</t>
    </rPh>
    <rPh sb="28" eb="30">
      <t>チョウサ</t>
    </rPh>
    <rPh sb="42" eb="44">
      <t>カイゴ</t>
    </rPh>
    <rPh sb="44" eb="46">
      <t>ヨボウ</t>
    </rPh>
    <rPh sb="51" eb="54">
      <t>リヨウシャ</t>
    </rPh>
    <rPh sb="55" eb="56">
      <t>フク</t>
    </rPh>
    <phoneticPr fontId="3"/>
  </si>
  <si>
    <t>　　　また、調査方法の変更等による回収率変動の影響のため、単純に年次比較はできない。</t>
    <rPh sb="6" eb="8">
      <t>チョウサ</t>
    </rPh>
    <rPh sb="8" eb="10">
      <t>ホウホウ</t>
    </rPh>
    <rPh sb="11" eb="13">
      <t>ヘンコウ</t>
    </rPh>
    <rPh sb="13" eb="14">
      <t>トウ</t>
    </rPh>
    <rPh sb="17" eb="19">
      <t>カイシュウ</t>
    </rPh>
    <rPh sb="19" eb="20">
      <t>リツ</t>
    </rPh>
    <rPh sb="20" eb="22">
      <t>ヘンドウ</t>
    </rPh>
    <rPh sb="23" eb="25">
      <t>エイキョウ</t>
    </rPh>
    <rPh sb="29" eb="31">
      <t>タンジュン</t>
    </rPh>
    <rPh sb="32" eb="34">
      <t>ネンジ</t>
    </rPh>
    <rPh sb="34" eb="36">
      <t>ヒカク</t>
    </rPh>
    <phoneticPr fontId="3"/>
  </si>
  <si>
    <t xml:space="preserve">     平成30年度から国の集計方法の変更により、市町村単位での統計情報の公表はしていない。</t>
    <rPh sb="13" eb="14">
      <t>クニ</t>
    </rPh>
    <rPh sb="15" eb="19">
      <t>シュウケイホウホウ</t>
    </rPh>
    <rPh sb="20" eb="22">
      <t>ヘンコウ</t>
    </rPh>
    <phoneticPr fontId="3"/>
  </si>
  <si>
    <t>（単位：人）</t>
    <rPh sb="1" eb="3">
      <t>タンイ</t>
    </rPh>
    <rPh sb="4" eb="5">
      <t>ジン</t>
    </rPh>
    <phoneticPr fontId="3"/>
  </si>
  <si>
    <t>各年10月1日現在</t>
    <rPh sb="0" eb="2">
      <t>カクネン</t>
    </rPh>
    <rPh sb="4" eb="5">
      <t>ガツ</t>
    </rPh>
    <rPh sb="6" eb="7">
      <t>ニチ</t>
    </rPh>
    <rPh sb="7" eb="9">
      <t>ゲンザイ</t>
    </rPh>
    <phoneticPr fontId="3"/>
  </si>
  <si>
    <t>年　　度</t>
    <phoneticPr fontId="3"/>
  </si>
  <si>
    <t>介　　護　　サ　　ー　　ビ　　ス</t>
    <rPh sb="0" eb="1">
      <t>スケ</t>
    </rPh>
    <rPh sb="3" eb="4">
      <t>ユズル</t>
    </rPh>
    <phoneticPr fontId="3"/>
  </si>
  <si>
    <t>訪問介護</t>
    <rPh sb="0" eb="2">
      <t>ホウモン</t>
    </rPh>
    <rPh sb="2" eb="4">
      <t>カイゴ</t>
    </rPh>
    <phoneticPr fontId="3"/>
  </si>
  <si>
    <t>訪問入浴　　　　介　　護</t>
    <rPh sb="0" eb="2">
      <t>ホウモン</t>
    </rPh>
    <rPh sb="2" eb="4">
      <t>ニュウヨク</t>
    </rPh>
    <rPh sb="8" eb="9">
      <t>スケ</t>
    </rPh>
    <rPh sb="11" eb="12">
      <t>ユズル</t>
    </rPh>
    <phoneticPr fontId="3"/>
  </si>
  <si>
    <t>訪問看護</t>
    <rPh sb="0" eb="2">
      <t>ホウモン</t>
    </rPh>
    <rPh sb="2" eb="4">
      <t>カンゴ</t>
    </rPh>
    <phoneticPr fontId="3"/>
  </si>
  <si>
    <t>通所介護</t>
    <rPh sb="0" eb="2">
      <t>ツウショ</t>
    </rPh>
    <rPh sb="2" eb="4">
      <t>カイゴ</t>
    </rPh>
    <phoneticPr fontId="3"/>
  </si>
  <si>
    <t>特定施設入居
者生活介護</t>
    <rPh sb="0" eb="2">
      <t>トクテイ</t>
    </rPh>
    <rPh sb="2" eb="4">
      <t>シセツ</t>
    </rPh>
    <rPh sb="4" eb="6">
      <t>ニュウキョ</t>
    </rPh>
    <rPh sb="8" eb="9">
      <t>ショウ</t>
    </rPh>
    <rPh sb="9" eb="10">
      <t>カツ</t>
    </rPh>
    <rPh sb="10" eb="11">
      <t>スケ</t>
    </rPh>
    <rPh sb="11" eb="12">
      <t>ユズル</t>
    </rPh>
    <phoneticPr fontId="3"/>
  </si>
  <si>
    <t>福祉用具　    　貸　　与</t>
    <rPh sb="0" eb="2">
      <t>フクシ</t>
    </rPh>
    <rPh sb="2" eb="4">
      <t>ヨウグ</t>
    </rPh>
    <rPh sb="10" eb="11">
      <t>カシ</t>
    </rPh>
    <rPh sb="13" eb="14">
      <t>アタエ</t>
    </rPh>
    <phoneticPr fontId="3"/>
  </si>
  <si>
    <t>居宅介護　　   支　　援</t>
    <rPh sb="0" eb="2">
      <t>キョタク</t>
    </rPh>
    <rPh sb="2" eb="4">
      <t>カイゴ</t>
    </rPh>
    <rPh sb="9" eb="10">
      <t>ササ</t>
    </rPh>
    <rPh sb="12" eb="13">
      <t>エン</t>
    </rPh>
    <phoneticPr fontId="3"/>
  </si>
  <si>
    <t>介護老人　　　福祉施設</t>
    <rPh sb="0" eb="2">
      <t>カイゴ</t>
    </rPh>
    <rPh sb="2" eb="4">
      <t>ロウジン</t>
    </rPh>
    <rPh sb="7" eb="9">
      <t>フクシ</t>
    </rPh>
    <rPh sb="9" eb="11">
      <t>シセツ</t>
    </rPh>
    <phoneticPr fontId="3"/>
  </si>
  <si>
    <t>介護老人　　   保健施設</t>
    <rPh sb="0" eb="2">
      <t>カイゴ</t>
    </rPh>
    <rPh sb="2" eb="4">
      <t>ロウジン</t>
    </rPh>
    <rPh sb="9" eb="11">
      <t>ホケン</t>
    </rPh>
    <rPh sb="11" eb="13">
      <t>シセツ</t>
    </rPh>
    <phoneticPr fontId="3"/>
  </si>
  <si>
    <t>平成25</t>
    <rPh sb="0" eb="2">
      <t>ヘイセイ</t>
    </rPh>
    <phoneticPr fontId="3"/>
  </si>
  <si>
    <t>26</t>
    <phoneticPr fontId="3"/>
  </si>
  <si>
    <t>27</t>
  </si>
  <si>
    <t>28</t>
  </si>
  <si>
    <t>29</t>
  </si>
  <si>
    <t>…</t>
    <phoneticPr fontId="3"/>
  </si>
  <si>
    <t>資　料　厚生労働省</t>
    <rPh sb="0" eb="1">
      <t>シ</t>
    </rPh>
    <rPh sb="2" eb="3">
      <t>リョウ</t>
    </rPh>
    <rPh sb="4" eb="6">
      <t>コウセイ</t>
    </rPh>
    <rPh sb="6" eb="9">
      <t>ロウドウショウ</t>
    </rPh>
    <phoneticPr fontId="3"/>
  </si>
  <si>
    <t>その３　　介護保険給付決定状況</t>
    <rPh sb="5" eb="7">
      <t>カイゴ</t>
    </rPh>
    <rPh sb="7" eb="9">
      <t>ホケン</t>
    </rPh>
    <rPh sb="9" eb="11">
      <t>キュウフ</t>
    </rPh>
    <rPh sb="11" eb="13">
      <t>ケッテイ</t>
    </rPh>
    <rPh sb="13" eb="15">
      <t>ジョウキョウ</t>
    </rPh>
    <phoneticPr fontId="3"/>
  </si>
  <si>
    <t>　　この表は、厚生労働省所管の介護保険事業状況報告を独自集計した結果である。「施設サービス」において、平成30年度から「介護医療</t>
    <rPh sb="4" eb="5">
      <t>ヒョウ</t>
    </rPh>
    <rPh sb="7" eb="9">
      <t>コウセイ</t>
    </rPh>
    <rPh sb="9" eb="12">
      <t>ロウドウショウ</t>
    </rPh>
    <rPh sb="12" eb="14">
      <t>ショカン</t>
    </rPh>
    <rPh sb="15" eb="17">
      <t>カイゴ</t>
    </rPh>
    <rPh sb="17" eb="19">
      <t>ホケン</t>
    </rPh>
    <rPh sb="19" eb="21">
      <t>ジギョウ</t>
    </rPh>
    <rPh sb="21" eb="23">
      <t>ジョウキョウ</t>
    </rPh>
    <rPh sb="23" eb="25">
      <t>ホウコク</t>
    </rPh>
    <rPh sb="26" eb="28">
      <t>ドクジ</t>
    </rPh>
    <rPh sb="28" eb="30">
      <t>シュウケイ</t>
    </rPh>
    <rPh sb="32" eb="34">
      <t>ケッカ</t>
    </rPh>
    <rPh sb="39" eb="41">
      <t>シセツ</t>
    </rPh>
    <rPh sb="51" eb="53">
      <t>ヘイセイ</t>
    </rPh>
    <rPh sb="55" eb="57">
      <t>ネンド</t>
    </rPh>
    <rPh sb="60" eb="62">
      <t>カイゴ</t>
    </rPh>
    <rPh sb="62" eb="64">
      <t>イリョウ</t>
    </rPh>
    <phoneticPr fontId="3"/>
  </si>
  <si>
    <t>　院」が追加された。また、「地域密着型（介護予防）サービス」において、平成28年度から「地域密着型通所介護」が追加された。</t>
    <phoneticPr fontId="3"/>
  </si>
  <si>
    <t>（単位：件・千円）</t>
    <rPh sb="1" eb="3">
      <t>タンイ</t>
    </rPh>
    <rPh sb="4" eb="5">
      <t>ケン</t>
    </rPh>
    <rPh sb="6" eb="8">
      <t>センエン</t>
    </rPh>
    <phoneticPr fontId="3"/>
  </si>
  <si>
    <t>年　　度</t>
  </si>
  <si>
    <t>総　　数</t>
    <rPh sb="0" eb="1">
      <t>フサ</t>
    </rPh>
    <rPh sb="3" eb="4">
      <t>カズ</t>
    </rPh>
    <phoneticPr fontId="3"/>
  </si>
  <si>
    <t>居　宅　（　介　護　予　防　）　サ　ー　ビ　ス</t>
    <phoneticPr fontId="3"/>
  </si>
  <si>
    <t>総　数</t>
    <rPh sb="0" eb="1">
      <t>フサ</t>
    </rPh>
    <rPh sb="2" eb="3">
      <t>カズ</t>
    </rPh>
    <phoneticPr fontId="3"/>
  </si>
  <si>
    <t>訪　問　サ　ー　ビ　ス</t>
    <rPh sb="0" eb="1">
      <t>オトズ</t>
    </rPh>
    <rPh sb="2" eb="3">
      <t>トイ</t>
    </rPh>
    <phoneticPr fontId="3"/>
  </si>
  <si>
    <t>通　所　サ　ー　ビ　ス</t>
    <rPh sb="0" eb="1">
      <t>ツウ</t>
    </rPh>
    <rPh sb="2" eb="3">
      <t>ショ</t>
    </rPh>
    <phoneticPr fontId="3"/>
  </si>
  <si>
    <t>件 数</t>
    <rPh sb="0" eb="1">
      <t>ケン</t>
    </rPh>
    <rPh sb="2" eb="3">
      <t>カズ</t>
    </rPh>
    <phoneticPr fontId="3"/>
  </si>
  <si>
    <t>金 額</t>
    <rPh sb="0" eb="1">
      <t>キン</t>
    </rPh>
    <rPh sb="2" eb="3">
      <t>ガク</t>
    </rPh>
    <phoneticPr fontId="3"/>
  </si>
  <si>
    <t>居　宅　（　介　護　予　防　）　サ　ー　ビ　ス　(続）</t>
    <rPh sb="25" eb="26">
      <t>ツヅ</t>
    </rPh>
    <phoneticPr fontId="3"/>
  </si>
  <si>
    <t>短 期 入 所 サ ー ビ ス</t>
    <rPh sb="0" eb="1">
      <t>タン</t>
    </rPh>
    <rPh sb="2" eb="3">
      <t>キ</t>
    </rPh>
    <rPh sb="4" eb="5">
      <t>イリ</t>
    </rPh>
    <rPh sb="6" eb="7">
      <t>ショ</t>
    </rPh>
    <phoneticPr fontId="3"/>
  </si>
  <si>
    <t>福祉用具・住宅改修サービス</t>
    <phoneticPr fontId="3"/>
  </si>
  <si>
    <t>特定施設入居者生活介護</t>
    <rPh sb="0" eb="1">
      <t>トク</t>
    </rPh>
    <rPh sb="1" eb="2">
      <t>サダム</t>
    </rPh>
    <rPh sb="2" eb="3">
      <t>シ</t>
    </rPh>
    <rPh sb="3" eb="4">
      <t>セツ</t>
    </rPh>
    <rPh sb="4" eb="5">
      <t>イリ</t>
    </rPh>
    <rPh sb="5" eb="6">
      <t>キョ</t>
    </rPh>
    <rPh sb="6" eb="7">
      <t>シャ</t>
    </rPh>
    <rPh sb="7" eb="8">
      <t>セイ</t>
    </rPh>
    <rPh sb="8" eb="9">
      <t>カツ</t>
    </rPh>
    <rPh sb="9" eb="10">
      <t>スケ</t>
    </rPh>
    <rPh sb="10" eb="11">
      <t>ユズル</t>
    </rPh>
    <phoneticPr fontId="3"/>
  </si>
  <si>
    <t>介護予防支援・居宅介護支援</t>
    <phoneticPr fontId="3"/>
  </si>
  <si>
    <t>施　　設　　サ　　ー　　ビ　　ス</t>
    <phoneticPr fontId="3"/>
  </si>
  <si>
    <t>介 護 老 人 福 祉 施 設</t>
    <phoneticPr fontId="3"/>
  </si>
  <si>
    <t>介 護 老 人 保 健 施 設</t>
    <phoneticPr fontId="3"/>
  </si>
  <si>
    <t>介 護 療 養 型 医 療 施 設</t>
    <phoneticPr fontId="3"/>
  </si>
  <si>
    <t>介護医療院</t>
    <rPh sb="0" eb="2">
      <t>カイゴ</t>
    </rPh>
    <rPh sb="2" eb="4">
      <t>イリョウ</t>
    </rPh>
    <rPh sb="4" eb="5">
      <t>イン</t>
    </rPh>
    <phoneticPr fontId="3"/>
  </si>
  <si>
    <t>件 数</t>
    <rPh sb="0" eb="1">
      <t>ケン</t>
    </rPh>
    <rPh sb="2" eb="3">
      <t>スウ</t>
    </rPh>
    <phoneticPr fontId="3"/>
  </si>
  <si>
    <t xml:space="preserve"> - </t>
  </si>
  <si>
    <t>地　域　密　着　型　（　介　護　予　防　）　サ　ー　ビ　ス</t>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</si>
  <si>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</si>
  <si>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phoneticPr fontId="3"/>
  </si>
  <si>
    <t>地域密着型通所介護</t>
    <phoneticPr fontId="3"/>
  </si>
  <si>
    <t>認知症対応型通所介護</t>
    <phoneticPr fontId="3"/>
  </si>
  <si>
    <t>地　域　密　着　型　（　介　護　予　防　）　サ　ー　ビ　ス　（続）</t>
    <rPh sb="31" eb="32">
      <t>ゾク</t>
    </rPh>
    <phoneticPr fontId="3"/>
  </si>
  <si>
    <t>小規模多機能型
居宅介護</t>
    <phoneticPr fontId="3"/>
  </si>
  <si>
    <t>認知症対応型
共同生活介護</t>
    <phoneticPr fontId="3"/>
  </si>
  <si>
    <t>地域密着型特定施設
入居者生活介護</t>
    <phoneticPr fontId="3"/>
  </si>
  <si>
    <t>地域密着型介護老人福祉施設入所者生活介護</t>
    <phoneticPr fontId="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</si>
  <si>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
  </si>
  <si>
    <t>　資　料　福祉局</t>
    <rPh sb="1" eb="2">
      <t>シ</t>
    </rPh>
    <rPh sb="3" eb="4">
      <t>リョウ</t>
    </rPh>
    <rPh sb="5" eb="7">
      <t>フクシ</t>
    </rPh>
    <rPh sb="7" eb="8">
      <t>キョク</t>
    </rPh>
    <phoneticPr fontId="3"/>
  </si>
  <si>
    <t xml:space="preserve"> </t>
    <phoneticPr fontId="3"/>
  </si>
  <si>
    <t>15-12　　保　　　　　育　　　　　所　</t>
    <phoneticPr fontId="3"/>
  </si>
  <si>
    <t xml:space="preserve">        の         概           況</t>
    <rPh sb="18" eb="19">
      <t>オオムネ</t>
    </rPh>
    <rPh sb="30" eb="31">
      <t>イワン</t>
    </rPh>
    <phoneticPr fontId="3"/>
  </si>
  <si>
    <t>（単位：所・人）</t>
    <phoneticPr fontId="3"/>
  </si>
  <si>
    <t xml:space="preserve">        (４)「保育士数」は公設民営・私立の園（所）長職を除く。　　　　　　　　</t>
    <phoneticPr fontId="3"/>
  </si>
  <si>
    <t>年次及び
区名</t>
    <rPh sb="2" eb="3">
      <t>オヨ</t>
    </rPh>
    <phoneticPr fontId="3"/>
  </si>
  <si>
    <t>保 育 所 数</t>
    <phoneticPr fontId="3"/>
  </si>
  <si>
    <t>保　　育　　士　　数</t>
    <rPh sb="0" eb="1">
      <t>タモツ</t>
    </rPh>
    <rPh sb="3" eb="4">
      <t>イク</t>
    </rPh>
    <rPh sb="6" eb="7">
      <t>シ</t>
    </rPh>
    <phoneticPr fontId="3"/>
  </si>
  <si>
    <t>職      員      数</t>
    <phoneticPr fontId="3"/>
  </si>
  <si>
    <t>定  員  数</t>
    <phoneticPr fontId="3"/>
  </si>
  <si>
    <t>児　　　　　　　　童　　　　　　　　数</t>
    <rPh sb="0" eb="1">
      <t>ジ</t>
    </rPh>
    <rPh sb="9" eb="10">
      <t>ワラベ</t>
    </rPh>
    <rPh sb="18" eb="19">
      <t>カズ</t>
    </rPh>
    <phoneticPr fontId="3"/>
  </si>
  <si>
    <r>
      <t>年</t>
    </r>
    <r>
      <rPr>
        <sz val="11"/>
        <rFont val="ＭＳ Ｐゴシック"/>
        <family val="3"/>
        <charset val="128"/>
      </rPr>
      <t xml:space="preserve"> </t>
    </r>
    <r>
      <rPr>
        <sz val="11"/>
        <rFont val="ＭＳ Ｐゴシック"/>
        <family val="3"/>
        <charset val="128"/>
      </rPr>
      <t>次・
区</t>
    </r>
    <r>
      <rPr>
        <sz val="11"/>
        <rFont val="ＭＳ Ｐゴシック"/>
        <family val="3"/>
        <charset val="128"/>
      </rPr>
      <t xml:space="preserve">  </t>
    </r>
    <r>
      <rPr>
        <sz val="11"/>
        <rFont val="ＭＳ Ｐゴシック"/>
        <family val="3"/>
        <charset val="128"/>
      </rPr>
      <t>名</t>
    </r>
    <rPh sb="0" eb="1">
      <t>トシ</t>
    </rPh>
    <rPh sb="2" eb="3">
      <t>ツギ</t>
    </rPh>
    <rPh sb="5" eb="6">
      <t>ク</t>
    </rPh>
    <rPh sb="8" eb="9">
      <t>メイ</t>
    </rPh>
    <phoneticPr fontId="3"/>
  </si>
  <si>
    <t>有  資  格</t>
    <phoneticPr fontId="3"/>
  </si>
  <si>
    <t>無  資  格</t>
    <phoneticPr fontId="3"/>
  </si>
  <si>
    <t>職    員</t>
    <phoneticPr fontId="3"/>
  </si>
  <si>
    <t>臨時職員</t>
    <phoneticPr fontId="3"/>
  </si>
  <si>
    <t>１  歳  以  下</t>
    <phoneticPr fontId="3"/>
  </si>
  <si>
    <t>２      歳</t>
    <phoneticPr fontId="3"/>
  </si>
  <si>
    <t>３      歳</t>
  </si>
  <si>
    <t>４      歳</t>
  </si>
  <si>
    <t>５      歳</t>
  </si>
  <si>
    <t>28      年</t>
    <rPh sb="8" eb="9">
      <t>ネン</t>
    </rPh>
    <phoneticPr fontId="3"/>
  </si>
  <si>
    <t>29      年</t>
    <rPh sb="8" eb="9">
      <t>ネン</t>
    </rPh>
    <phoneticPr fontId="3"/>
  </si>
  <si>
    <t>30      年</t>
    <rPh sb="8" eb="9">
      <t>ネン</t>
    </rPh>
    <phoneticPr fontId="3"/>
  </si>
  <si>
    <t>31      年</t>
    <rPh sb="8" eb="9">
      <t>ネン</t>
    </rPh>
    <phoneticPr fontId="3"/>
  </si>
  <si>
    <t>(-)</t>
    <phoneticPr fontId="3"/>
  </si>
  <si>
    <t>２      年</t>
    <rPh sb="7" eb="8">
      <t>ネン</t>
    </rPh>
    <phoneticPr fontId="3"/>
  </si>
  <si>
    <t>公　 設　 公　 営</t>
    <rPh sb="0" eb="1">
      <t>オオヤケ</t>
    </rPh>
    <rPh sb="3" eb="4">
      <t>セツ</t>
    </rPh>
    <rPh sb="6" eb="7">
      <t>オオヤケ</t>
    </rPh>
    <rPh sb="9" eb="10">
      <t>エイ</t>
    </rPh>
    <phoneticPr fontId="25"/>
  </si>
  <si>
    <t>公設公営</t>
    <rPh sb="0" eb="2">
      <t>コウセツ</t>
    </rPh>
    <rPh sb="2" eb="4">
      <t>コウエイ</t>
    </rPh>
    <phoneticPr fontId="3"/>
  </si>
  <si>
    <t>公　 設　 民　 営</t>
    <rPh sb="0" eb="1">
      <t>オオヤケ</t>
    </rPh>
    <rPh sb="3" eb="4">
      <t>セツ</t>
    </rPh>
    <rPh sb="6" eb="7">
      <t>タミ</t>
    </rPh>
    <rPh sb="9" eb="10">
      <t>エイ</t>
    </rPh>
    <phoneticPr fontId="25"/>
  </si>
  <si>
    <t>公設民営</t>
    <rPh sb="0" eb="2">
      <t>コウセツ</t>
    </rPh>
    <rPh sb="2" eb="4">
      <t>ミンエイ</t>
    </rPh>
    <phoneticPr fontId="3"/>
  </si>
  <si>
    <t>福　島</t>
    <rPh sb="0" eb="1">
      <t>フク</t>
    </rPh>
    <rPh sb="2" eb="3">
      <t>シマ</t>
    </rPh>
    <phoneticPr fontId="2"/>
  </si>
  <si>
    <t>此　花</t>
    <rPh sb="0" eb="1">
      <t>ココ</t>
    </rPh>
    <rPh sb="2" eb="3">
      <t>ハナ</t>
    </rPh>
    <phoneticPr fontId="2"/>
  </si>
  <si>
    <t>港</t>
    <rPh sb="0" eb="1">
      <t>ミナト</t>
    </rPh>
    <phoneticPr fontId="2"/>
  </si>
  <si>
    <t>大　正</t>
    <rPh sb="0" eb="1">
      <t>ダイ</t>
    </rPh>
    <rPh sb="2" eb="3">
      <t>セイ</t>
    </rPh>
    <phoneticPr fontId="2"/>
  </si>
  <si>
    <t>浪　速</t>
    <rPh sb="0" eb="1">
      <t>ナミ</t>
    </rPh>
    <rPh sb="2" eb="3">
      <t>ソク</t>
    </rPh>
    <phoneticPr fontId="2"/>
  </si>
  <si>
    <t>西淀川</t>
    <rPh sb="0" eb="2">
      <t>ニシヨド</t>
    </rPh>
    <rPh sb="2" eb="3">
      <t>ガワ</t>
    </rPh>
    <phoneticPr fontId="2"/>
  </si>
  <si>
    <t>淀　川</t>
    <rPh sb="0" eb="1">
      <t>ヨド</t>
    </rPh>
    <rPh sb="2" eb="3">
      <t>カワ</t>
    </rPh>
    <phoneticPr fontId="2"/>
  </si>
  <si>
    <t>東淀川</t>
    <rPh sb="0" eb="3">
      <t>ヒガシヨドガワ</t>
    </rPh>
    <phoneticPr fontId="2"/>
  </si>
  <si>
    <t>東　成</t>
    <rPh sb="0" eb="1">
      <t>ヒガシ</t>
    </rPh>
    <rPh sb="2" eb="3">
      <t>シゲル</t>
    </rPh>
    <phoneticPr fontId="2"/>
  </si>
  <si>
    <t>旭</t>
    <rPh sb="0" eb="1">
      <t>アサヒ</t>
    </rPh>
    <phoneticPr fontId="2"/>
  </si>
  <si>
    <t>城　東</t>
    <rPh sb="0" eb="1">
      <t>シロ</t>
    </rPh>
    <rPh sb="2" eb="3">
      <t>ヒガシ</t>
    </rPh>
    <phoneticPr fontId="2"/>
  </si>
  <si>
    <t>鶴　見</t>
    <rPh sb="0" eb="1">
      <t>ツル</t>
    </rPh>
    <rPh sb="2" eb="3">
      <t>ミ</t>
    </rPh>
    <phoneticPr fontId="2"/>
  </si>
  <si>
    <t>住之江</t>
    <rPh sb="0" eb="3">
      <t>スミノエ</t>
    </rPh>
    <phoneticPr fontId="2"/>
  </si>
  <si>
    <t>東住吉</t>
    <rPh sb="0" eb="1">
      <t>ヒガシ</t>
    </rPh>
    <rPh sb="1" eb="3">
      <t>スミヨシ</t>
    </rPh>
    <phoneticPr fontId="2"/>
  </si>
  <si>
    <t>平　野</t>
    <rPh sb="0" eb="1">
      <t>ヒラ</t>
    </rPh>
    <rPh sb="2" eb="3">
      <t>ノ</t>
    </rPh>
    <phoneticPr fontId="2"/>
  </si>
  <si>
    <t>西　成</t>
    <rPh sb="0" eb="1">
      <t>ニシ</t>
    </rPh>
    <rPh sb="2" eb="3">
      <t>シゲル</t>
    </rPh>
    <phoneticPr fontId="2"/>
  </si>
  <si>
    <t>私　　　　　   立</t>
    <rPh sb="0" eb="1">
      <t>ワタシ</t>
    </rPh>
    <rPh sb="9" eb="10">
      <t>タテ</t>
    </rPh>
    <phoneticPr fontId="25"/>
  </si>
  <si>
    <t>私　　立</t>
    <rPh sb="0" eb="1">
      <t>ワタシ</t>
    </rPh>
    <rPh sb="3" eb="4">
      <t>リツ</t>
    </rPh>
    <phoneticPr fontId="3"/>
  </si>
  <si>
    <t>資　料　こども青少年局</t>
    <rPh sb="7" eb="10">
      <t>セイショウネン</t>
    </rPh>
    <rPh sb="10" eb="11">
      <t>キョク</t>
    </rPh>
    <phoneticPr fontId="3"/>
  </si>
  <si>
    <t>15-13　共　同　募　金　実　績　額</t>
    <rPh sb="6" eb="7">
      <t>トモ</t>
    </rPh>
    <rPh sb="8" eb="9">
      <t>ドウ</t>
    </rPh>
    <rPh sb="10" eb="11">
      <t>ボ</t>
    </rPh>
    <rPh sb="12" eb="13">
      <t>キン</t>
    </rPh>
    <rPh sb="14" eb="15">
      <t>ミ</t>
    </rPh>
    <rPh sb="16" eb="17">
      <t>イサオ</t>
    </rPh>
    <rPh sb="18" eb="19">
      <t>ガク</t>
    </rPh>
    <phoneticPr fontId="3"/>
  </si>
  <si>
    <t>（単位：円）</t>
    <phoneticPr fontId="3"/>
  </si>
  <si>
    <t>年次及び区名</t>
    <rPh sb="0" eb="2">
      <t>ネンジ</t>
    </rPh>
    <rPh sb="2" eb="3">
      <t>オヨ</t>
    </rPh>
    <rPh sb="4" eb="5">
      <t>ク</t>
    </rPh>
    <rPh sb="5" eb="6">
      <t>メイ</t>
    </rPh>
    <phoneticPr fontId="3"/>
  </si>
  <si>
    <t>目  標  額</t>
    <phoneticPr fontId="3"/>
  </si>
  <si>
    <t>実　　　　　　　　　　　　績　　　　　　　　　　　　額</t>
    <phoneticPr fontId="3"/>
  </si>
  <si>
    <t>達  成  率
（％）</t>
    <phoneticPr fontId="3"/>
  </si>
  <si>
    <t>総    額</t>
    <phoneticPr fontId="3"/>
  </si>
  <si>
    <t>戸    別</t>
    <phoneticPr fontId="3"/>
  </si>
  <si>
    <t>学校・職域</t>
  </si>
  <si>
    <t>街    頭</t>
    <phoneticPr fontId="3"/>
  </si>
  <si>
    <t>バッジ</t>
  </si>
  <si>
    <t>法人・その他</t>
  </si>
  <si>
    <t>( 別  掲 )</t>
    <phoneticPr fontId="3"/>
  </si>
  <si>
    <t>市部(大阪市除く)</t>
    <phoneticPr fontId="3"/>
  </si>
  <si>
    <t>町村</t>
    <rPh sb="0" eb="2">
      <t>チョウソン</t>
    </rPh>
    <phoneticPr fontId="3"/>
  </si>
  <si>
    <t>本部扱</t>
    <phoneticPr fontId="3"/>
  </si>
  <si>
    <t>大阪府計</t>
    <phoneticPr fontId="3"/>
  </si>
  <si>
    <t>注       目標額は一般募金目標額（一般募金目標額は「広域福祉目標額」と「地域福祉目標額」の合計である）</t>
    <rPh sb="0" eb="1">
      <t>チュウ</t>
    </rPh>
    <rPh sb="8" eb="10">
      <t>モクヒョウ</t>
    </rPh>
    <rPh sb="10" eb="11">
      <t>ガク</t>
    </rPh>
    <rPh sb="12" eb="14">
      <t>イッパン</t>
    </rPh>
    <rPh sb="14" eb="16">
      <t>ボキン</t>
    </rPh>
    <rPh sb="16" eb="18">
      <t>モクヒョウ</t>
    </rPh>
    <rPh sb="18" eb="19">
      <t>ガク</t>
    </rPh>
    <rPh sb="20" eb="22">
      <t>イッパン</t>
    </rPh>
    <rPh sb="22" eb="24">
      <t>ボキン</t>
    </rPh>
    <rPh sb="24" eb="27">
      <t>モクヒョウガク</t>
    </rPh>
    <rPh sb="29" eb="31">
      <t>コウイキ</t>
    </rPh>
    <rPh sb="31" eb="33">
      <t>フクシ</t>
    </rPh>
    <rPh sb="33" eb="36">
      <t>モクヒョウガク</t>
    </rPh>
    <rPh sb="39" eb="41">
      <t>チイキ</t>
    </rPh>
    <rPh sb="41" eb="43">
      <t>フクシ</t>
    </rPh>
    <rPh sb="43" eb="46">
      <t>モクヒョウガク</t>
    </rPh>
    <rPh sb="48" eb="50">
      <t>ゴウケイ</t>
    </rPh>
    <phoneticPr fontId="3"/>
  </si>
  <si>
    <t>　　　　　注　　改修工事のため平成８年８月13日から12月末日まで一部供用を休止（ただし、ホールと宿泊は除く）</t>
    <phoneticPr fontId="3"/>
  </si>
  <si>
    <t>資　料　 大阪府共同募金会</t>
    <phoneticPr fontId="3"/>
  </si>
  <si>
    <t>15-14　日　赤　活　動　資　金　募　集　実　績　額</t>
    <rPh sb="6" eb="7">
      <t>ヒ</t>
    </rPh>
    <rPh sb="8" eb="9">
      <t>アカ</t>
    </rPh>
    <rPh sb="10" eb="11">
      <t>カツ</t>
    </rPh>
    <rPh sb="12" eb="13">
      <t>ドウ</t>
    </rPh>
    <rPh sb="14" eb="15">
      <t>シ</t>
    </rPh>
    <rPh sb="16" eb="17">
      <t>キン</t>
    </rPh>
    <rPh sb="18" eb="19">
      <t>ボ</t>
    </rPh>
    <rPh sb="20" eb="21">
      <t>シュウ</t>
    </rPh>
    <rPh sb="22" eb="23">
      <t>ミ</t>
    </rPh>
    <rPh sb="24" eb="25">
      <t>イサオ</t>
    </rPh>
    <rPh sb="26" eb="27">
      <t>ガク</t>
    </rPh>
    <phoneticPr fontId="3"/>
  </si>
  <si>
    <t>平成29年3月までは、「活動資金」は「社資」、「会費」は「社費」と呼称していた。平成29年4月から現在の呼称。</t>
    <rPh sb="0" eb="2">
      <t>ヘイセイ</t>
    </rPh>
    <rPh sb="4" eb="5">
      <t>ネン</t>
    </rPh>
    <rPh sb="6" eb="7">
      <t>ガツ</t>
    </rPh>
    <rPh sb="12" eb="14">
      <t>カツドウ</t>
    </rPh>
    <rPh sb="14" eb="16">
      <t>シキン</t>
    </rPh>
    <rPh sb="19" eb="20">
      <t>シャ</t>
    </rPh>
    <rPh sb="20" eb="21">
      <t>シ</t>
    </rPh>
    <rPh sb="24" eb="26">
      <t>カイヒ</t>
    </rPh>
    <rPh sb="29" eb="31">
      <t>シャヒ</t>
    </rPh>
    <rPh sb="33" eb="35">
      <t>コショウ</t>
    </rPh>
    <rPh sb="40" eb="42">
      <t>ヘイセイ</t>
    </rPh>
    <rPh sb="44" eb="45">
      <t>ネン</t>
    </rPh>
    <rPh sb="46" eb="47">
      <t>ガツ</t>
    </rPh>
    <rPh sb="49" eb="51">
      <t>ゲンザイ</t>
    </rPh>
    <rPh sb="52" eb="54">
      <t>コショウ</t>
    </rPh>
    <phoneticPr fontId="3"/>
  </si>
  <si>
    <t>会費及び寄付金</t>
    <rPh sb="0" eb="2">
      <t>カイヒ</t>
    </rPh>
    <phoneticPr fontId="3"/>
  </si>
  <si>
    <t>学 童 寄 付 金</t>
    <phoneticPr fontId="3"/>
  </si>
  <si>
    <t>ＤＭ（法人）</t>
    <rPh sb="3" eb="5">
      <t>ホウジン</t>
    </rPh>
    <phoneticPr fontId="3"/>
  </si>
  <si>
    <t>ＤＭ（個人）</t>
    <rPh sb="3" eb="5">
      <t>コジン</t>
    </rPh>
    <phoneticPr fontId="3"/>
  </si>
  <si>
    <t>27年</t>
  </si>
  <si>
    <t>28年</t>
  </si>
  <si>
    <t>29年</t>
  </si>
  <si>
    <t>郡部</t>
    <phoneticPr fontId="3"/>
  </si>
  <si>
    <t>支部扱</t>
    <rPh sb="0" eb="2">
      <t>シブ</t>
    </rPh>
    <phoneticPr fontId="3"/>
  </si>
  <si>
    <t xml:space="preserve">  注　　　　ＤＭとは、ダイレクトメールを送付し、寄付のあった法人及び個人</t>
    <phoneticPr fontId="3"/>
  </si>
  <si>
    <t xml:space="preserve">  資　料　　日本赤十字社大阪府支部</t>
    <phoneticPr fontId="3"/>
  </si>
  <si>
    <t>　15-11　　介　　護　　保　　険　　の　　概　　況　　　</t>
    <phoneticPr fontId="13"/>
  </si>
  <si>
    <t>15-11　　介　　護　　保　　険　　の　　概　　況　　（続）</t>
    <rPh sb="29" eb="30">
      <t>ゾク</t>
    </rPh>
    <phoneticPr fontId="13"/>
  </si>
  <si>
    <r>
      <t>(</t>
    </r>
    <r>
      <rPr>
        <sz val="8"/>
        <rFont val="ＭＳ Ｐゴシック"/>
        <family val="3"/>
        <charset val="128"/>
      </rPr>
      <t>５)吹田市を含む。（６）四半期ごとの件数である。（７）求職出頭数及び不就労延数については、平成27年７月から集計しないこととなった。</t>
    </r>
    <rPh sb="3" eb="6">
      <t>スイタシ</t>
    </rPh>
    <rPh sb="7" eb="8">
      <t>フク</t>
    </rPh>
    <rPh sb="13" eb="14">
      <t>シ</t>
    </rPh>
    <rPh sb="14" eb="16">
      <t>ハンキ</t>
    </rPh>
    <rPh sb="19" eb="21">
      <t>ケンスウ</t>
    </rPh>
    <rPh sb="28" eb="30">
      <t>キュウショク</t>
    </rPh>
    <rPh sb="30" eb="32">
      <t>シュットウ</t>
    </rPh>
    <rPh sb="32" eb="33">
      <t>スウ</t>
    </rPh>
    <rPh sb="33" eb="34">
      <t>オヨ</t>
    </rPh>
    <rPh sb="35" eb="36">
      <t>フ</t>
    </rPh>
    <rPh sb="36" eb="38">
      <t>シュウロウ</t>
    </rPh>
    <rPh sb="38" eb="39">
      <t>ノベ</t>
    </rPh>
    <rPh sb="39" eb="40">
      <t>スウ</t>
    </rPh>
    <rPh sb="46" eb="48">
      <t>ヘイセイ</t>
    </rPh>
    <rPh sb="50" eb="51">
      <t>ネン</t>
    </rPh>
    <rPh sb="52" eb="53">
      <t>ガツ</t>
    </rPh>
    <phoneticPr fontId="3"/>
  </si>
  <si>
    <r>
      <t>　この表は市内にある</t>
    </r>
    <r>
      <rPr>
        <sz val="8"/>
        <rFont val="ＭＳ Ｐゴシック"/>
        <family val="3"/>
        <charset val="128"/>
      </rPr>
      <t>３職業安定所〔淀川、大阪港労働、あいりん労働〕の取扱数である。(１)「日雇」とは日々雇用される</t>
    </r>
    <rPh sb="45" eb="46">
      <t>ヒ</t>
    </rPh>
    <rPh sb="46" eb="47">
      <t>ヤト</t>
    </rPh>
    <phoneticPr fontId="3"/>
  </si>
  <si>
    <t>　この表は市内にある３公共職業安定所〔淀川、大阪港労働、あいりん労働〕の取扱数である。この日雇雇用保険は失業前２か月間に26日分以上の保険料を納付した日雇労働者が失業した場合に支払われるものである。(１)給付日額は１級7500円、２級6200円、３級4100円である。 (２)保険料日額は賃金日額11300円以上176円（第１級）、8200円以上11300円未満146円（第２級）、8200円未満96円（第３級）となっている。(３)吹田市を含む。</t>
    <rPh sb="71" eb="73">
      <t>ノウフ</t>
    </rPh>
    <phoneticPr fontId="3"/>
  </si>
  <si>
    <r>
      <t xml:space="preserve">                                                                                         この表は、各年６月末現在の大阪市内に所在</t>
    </r>
    <r>
      <rPr>
        <sz val="8"/>
        <rFont val="ＭＳ Ｐゴシック"/>
        <family val="3"/>
        <charset val="128"/>
      </rPr>
      <t>する労働組合適用法令毎の数値である。</t>
    </r>
    <rPh sb="115" eb="117">
      <t>テキヨウ</t>
    </rPh>
    <rPh sb="117" eb="119">
      <t>ホウレイ</t>
    </rPh>
    <rPh sb="119" eb="120">
      <t>ゴト</t>
    </rPh>
    <phoneticPr fontId="3"/>
  </si>
  <si>
    <r>
      <t>　この表は、各年４</t>
    </r>
    <r>
      <rPr>
        <sz val="8"/>
        <rFont val="ＭＳ Ｐゴシック"/>
        <family val="3"/>
        <charset val="128"/>
      </rPr>
      <t>月１日現在の保育所数、人員である。(１)保育所数</t>
    </r>
    <rPh sb="29" eb="31">
      <t>ホイク</t>
    </rPh>
    <rPh sb="31" eb="32">
      <t>ショ</t>
    </rPh>
    <rPh sb="32" eb="33">
      <t>スウ</t>
    </rPh>
    <phoneticPr fontId="3"/>
  </si>
  <si>
    <r>
      <t>の( )</t>
    </r>
    <r>
      <rPr>
        <sz val="8"/>
        <rFont val="ＭＳ Ｐゴシック"/>
        <family val="3"/>
        <charset val="128"/>
      </rPr>
      <t>は休園で内数である。(２)年齢は保育所運営費支弁の年齢区分。(３)定員数は休園を除く。</t>
    </r>
    <rPh sb="5" eb="7">
      <t>キュウエン</t>
    </rPh>
    <rPh sb="8" eb="9">
      <t>ウチ</t>
    </rPh>
    <rPh sb="9" eb="10">
      <t>スウ</t>
    </rPh>
    <rPh sb="17" eb="19">
      <t>ネンレイ</t>
    </rPh>
    <rPh sb="20" eb="22">
      <t>ホイク</t>
    </rPh>
    <rPh sb="22" eb="23">
      <t>ショ</t>
    </rPh>
    <rPh sb="23" eb="25">
      <t>ウンエイ</t>
    </rPh>
    <rPh sb="25" eb="26">
      <t>ヒ</t>
    </rPh>
    <rPh sb="26" eb="28">
      <t>シベン</t>
    </rPh>
    <rPh sb="29" eb="31">
      <t>ネンレイ</t>
    </rPh>
    <rPh sb="31" eb="33">
      <t>クブン</t>
    </rPh>
    <rPh sb="37" eb="39">
      <t>テイイン</t>
    </rPh>
    <rPh sb="39" eb="40">
      <t>スウ</t>
    </rPh>
    <rPh sb="41" eb="43">
      <t>キュウエン</t>
    </rPh>
    <rPh sb="44" eb="45">
      <t>ノゾ</t>
    </rPh>
    <phoneticPr fontId="3"/>
  </si>
  <si>
    <t>表番号</t>
    <rPh sb="0" eb="1">
      <t>ヒョウ</t>
    </rPh>
    <rPh sb="1" eb="3">
      <t>バンゴウ</t>
    </rPh>
    <phoneticPr fontId="36"/>
  </si>
  <si>
    <t>項　　　　目</t>
    <rPh sb="0" eb="1">
      <t>コウ</t>
    </rPh>
    <rPh sb="5" eb="6">
      <t>メ</t>
    </rPh>
    <phoneticPr fontId="36"/>
  </si>
  <si>
    <t>-</t>
    <phoneticPr fontId="13"/>
  </si>
  <si>
    <t>形態別労働争議・件数・参加人員及び損失日数</t>
  </si>
  <si>
    <t>労働賃金</t>
    <rPh sb="0" eb="2">
      <t>ロウドウ</t>
    </rPh>
    <rPh sb="2" eb="4">
      <t>チンギン</t>
    </rPh>
    <phoneticPr fontId="2"/>
  </si>
  <si>
    <t>労働賃金指数</t>
    <rPh sb="0" eb="2">
      <t>ロウドウ</t>
    </rPh>
    <rPh sb="2" eb="4">
      <t>チンギン</t>
    </rPh>
    <rPh sb="4" eb="6">
      <t>シスウ</t>
    </rPh>
    <phoneticPr fontId="2"/>
  </si>
  <si>
    <t>労働時間の推移</t>
    <rPh sb="0" eb="2">
      <t>ロウドウ</t>
    </rPh>
    <rPh sb="2" eb="4">
      <t>ジカン</t>
    </rPh>
    <rPh sb="5" eb="7">
      <t>スイイ</t>
    </rPh>
    <phoneticPr fontId="2"/>
  </si>
  <si>
    <t>労働組合</t>
  </si>
  <si>
    <t>職業紹介状況　その１　一般</t>
    <rPh sb="11" eb="13">
      <t>イッパン</t>
    </rPh>
    <phoneticPr fontId="13"/>
  </si>
  <si>
    <t>　　　　　　　　　　その２　日雇</t>
    <rPh sb="14" eb="16">
      <t>ヒヤト</t>
    </rPh>
    <phoneticPr fontId="13"/>
  </si>
  <si>
    <t>雇用保険金給付状況　その１　一般</t>
    <rPh sb="14" eb="16">
      <t>イッパン</t>
    </rPh>
    <phoneticPr fontId="13"/>
  </si>
  <si>
    <t>　　　　　　　　　　　　　　 その２　日雇</t>
    <rPh sb="19" eb="21">
      <t>ヒヤト</t>
    </rPh>
    <phoneticPr fontId="13"/>
  </si>
  <si>
    <t>生活保護状況</t>
  </si>
  <si>
    <t>被保護世帯の状況</t>
  </si>
  <si>
    <t>児童福祉法による初日在籍措置人員</t>
  </si>
  <si>
    <t>介護保険の概況　その１　要介護（支援）認定者数</t>
    <rPh sb="5" eb="7">
      <t>ガイキョウ</t>
    </rPh>
    <phoneticPr fontId="13"/>
  </si>
  <si>
    <t>　　　　　　　　　　　 その２　　介護サービス施設の在所者数及び居宅サービスの利用</t>
    <phoneticPr fontId="13"/>
  </si>
  <si>
    <t>　　　　　　　　　　　 その３　介護保険給付決定状況</t>
    <phoneticPr fontId="13"/>
  </si>
  <si>
    <t>保育所の概況</t>
  </si>
  <si>
    <t>共同募金実績額</t>
  </si>
  <si>
    <t>日赤社資募集実績額</t>
  </si>
  <si>
    <t>平成31年 １</t>
    <rPh sb="0" eb="2">
      <t>ヘイセイ</t>
    </rPh>
    <rPh sb="4" eb="5">
      <t>ネン</t>
    </rPh>
    <phoneticPr fontId="3"/>
  </si>
  <si>
    <t>令和元年 ５</t>
    <rPh sb="0" eb="2">
      <t>レイワ</t>
    </rPh>
    <rPh sb="2" eb="4">
      <t>ガンネン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</si>
</sst>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176" formatCode="#,##0_);[Red]\(#,##0\)"/>
    <numFmt numFmtId="177" formatCode="0_ "/>
    <numFmt numFmtId="178" formatCode="0.0_ "/>
    <numFmt numFmtId="179" formatCode="0.0_);[Red]\(0.0\)"/>
    <numFmt numFmtId="180" formatCode="#,##0.0_);\(#,##0.0\)"/>
    <numFmt numFmtId="181" formatCode="0.0"/>
    <numFmt numFmtId="182" formatCode="#,##0_);\(#,##0\)"/>
    <numFmt numFmtId="183" formatCode="#,##0.00_);[Red]\(#,##0.00\)"/>
    <numFmt numFmtId="184" formatCode="0.00_ "/>
    <numFmt numFmtId="185" formatCode="#,##0.00_ "/>
    <numFmt numFmtId="186" formatCode="#,##0;&quot;△ &quot;#,##0"/>
    <numFmt numFmtId="187" formatCode="#,##0_ "/>
    <numFmt numFmtId="188" formatCode="0;&quot;△ &quot;0"/>
    <numFmt numFmtId="189" formatCode="#,##0_ ;[Red]\-#,##0\ "/>
    <numFmt numFmtId="190" formatCode="\(#,##0\)"/>
    <numFmt numFmtId="191" formatCode="#,##0.0;[Red]\-#,##0.0"/>
    <numFmt numFmtId="192" formatCode="#,##0.0_ "/>
    <numFmt numFmtId="193" formatCode="0_);[Red]\(0\)"/>
  </numFmts>
  <fonts count="39">
    <font>
      <sz val="11"/>
      <name val="ＭＳ Ｐゴシック"/>
      <family val="3"/>
      <charset val="128"/>
    </font>
    <font>
      <sz val="11"/>
      <name val="ＭＳ Ｐゴシック"/>
      <family val="3"/>
      <charset val="128"/>
    </font>
    <font>
      <sz val="8"/>
      <name val="ＭＳ 明朝"/>
      <family val="1"/>
      <charset val="128"/>
    </font>
    <font>
      <sz val="6"/>
      <name val="ＭＳ 明朝"/>
      <family val="1"/>
      <charset val="128"/>
    </font>
    <font>
      <sz val="9"/>
      <name val="ＭＳ 明朝"/>
      <family val="1"/>
      <charset val="128"/>
    </font>
    <font>
      <sz val="14"/>
      <name val="ＭＳ 明朝"/>
      <family val="1"/>
      <charset val="128"/>
    </font>
    <font>
      <sz val="8.5"/>
      <name val="ＭＳ 明朝"/>
      <family val="1"/>
      <charset val="128"/>
    </font>
    <font>
      <sz val="9"/>
      <name val="ＭＳ ゴシック"/>
      <family val="3"/>
      <charset val="128"/>
    </font>
    <font>
      <sz val="8.5"/>
      <name val="ＭＳ ゴシック"/>
      <family val="3"/>
      <charset val="128"/>
    </font>
    <font>
      <b/>
      <sz val="9"/>
      <name val="ＭＳ 明朝"/>
      <family val="1"/>
      <charset val="128"/>
    </font>
    <font>
      <sz val="7.5"/>
      <name val="ＭＳ 明朝"/>
      <family val="1"/>
      <charset val="128"/>
    </font>
    <font>
      <sz val="8"/>
      <name val="ＭＳ ゴシック"/>
      <family val="3"/>
      <charset val="128"/>
    </font>
    <font>
      <b/>
      <sz val="9"/>
      <name val="ＭＳ ゴシック"/>
      <family val="3"/>
      <charset val="128"/>
    </font>
    <font>
      <sz val="6"/>
      <name val="ＭＳ Ｐゴシック"/>
      <family val="3"/>
      <charset val="128"/>
    </font>
    <font>
      <sz val="8"/>
      <color indexed="8"/>
      <name val="ＭＳ 明朝"/>
      <family val="1"/>
      <charset val="128"/>
    </font>
    <font>
      <sz val="8"/>
      <color indexed="8"/>
      <name val="ＭＳ ゴシック"/>
      <family val="3"/>
      <charset val="128"/>
    </font>
    <font>
      <sz val="9"/>
      <color indexed="8"/>
      <name val="ＭＳ ゴシック"/>
      <family val="3"/>
      <charset val="128"/>
    </font>
    <font>
      <sz val="10"/>
      <name val="ＭＳ 明朝"/>
      <family val="1"/>
      <charset val="128"/>
    </font>
    <font>
      <sz val="8.5"/>
      <color indexed="8"/>
      <name val="ＭＳ 明朝"/>
      <family val="1"/>
      <charset val="128"/>
    </font>
    <font>
      <sz val="8.5"/>
      <color indexed="8"/>
      <name val="ＭＳ ゴシック"/>
      <family val="3"/>
      <charset val="128"/>
    </font>
    <font>
      <b/>
      <sz val="8.5"/>
      <name val="ＭＳ 明朝"/>
      <family val="1"/>
      <charset val="128"/>
    </font>
    <font>
      <sz val="16"/>
      <name val="ＭＳ 明朝"/>
      <family val="1"/>
      <charset val="128"/>
    </font>
    <font>
      <sz val="12"/>
      <name val="ＭＳ 明朝"/>
      <family val="1"/>
      <charset val="128"/>
    </font>
    <font>
      <sz val="9"/>
      <color indexed="8"/>
      <name val="ＭＳ 明朝"/>
      <family val="1"/>
      <charset val="128"/>
    </font>
    <font>
      <sz val="11"/>
      <name val="ＭＳ 明朝"/>
      <family val="1"/>
      <charset val="128"/>
    </font>
    <font>
      <sz val="6"/>
      <name val="ＭＳ Ｐ明朝"/>
      <family val="1"/>
      <charset val="128"/>
    </font>
    <font>
      <b/>
      <sz val="8"/>
      <name val="ＭＳ 明朝"/>
      <family val="1"/>
      <charset val="128"/>
    </font>
    <font>
      <sz val="5.5"/>
      <name val="ＭＳ 明朝"/>
      <family val="1"/>
      <charset val="128"/>
    </font>
    <font>
      <sz val="6"/>
      <color indexed="8"/>
      <name val="ＭＳ 明朝"/>
      <family val="1"/>
      <charset val="128"/>
    </font>
    <font>
      <sz val="12"/>
      <color indexed="8"/>
      <name val="ＭＳ 明朝"/>
      <family val="1"/>
      <charset val="128"/>
    </font>
    <font>
      <b/>
      <sz val="8"/>
      <name val="ＭＳ ゴシック"/>
      <family val="3"/>
      <charset val="128"/>
    </font>
    <font>
      <b/>
      <sz val="9"/>
      <color indexed="8"/>
      <name val="ＭＳ 明朝"/>
      <family val="1"/>
      <charset val="128"/>
    </font>
    <font>
      <sz val="8"/>
      <name val="ＭＳ Ｐゴシック"/>
      <family val="3"/>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38" fontId="2" fillId="0" borderId="0" applyFont="0" applyFill="0" applyBorder="0" applyAlignment="0" applyProtection="0"/>
    <xf numFmtId="0" fontId="24" fillId="0" borderId="0"/>
    <xf numFmtId="38" fontId="24" fillId="0" borderId="0" applyFont="0" applyFill="0" applyBorder="0" applyAlignment="0" applyProtection="0"/>
    <xf numFmtId="38" fontId="24" fillId="0" borderId="0" applyFont="0" applyFill="0" applyBorder="0" applyAlignment="0" applyProtection="0"/>
    <xf numFmtId="0" fontId="24" fillId="0" borderId="0"/>
    <xf numFmtId="0" fontId="1" fillId="0" borderId="0"/>
    <xf numFmtId="38" fontId="2" fillId="0" borderId="0" applyFont="0" applyFill="0" applyBorder="0" applyAlignment="0" applyProtection="0"/>
    <xf numFmtId="9" fontId="2" fillId="0" borderId="0" applyFont="0" applyFill="0" applyBorder="0" applyAlignment="0" applyProtection="0"/>
    <xf numFmtId="0" fontId="1" fillId="0" borderId="0"/>
    <xf numFmtId="0" fontId="34" fillId="0" borderId="0"/>
    <xf numFmtId="0" fontId="38" fillId="0" borderId="0" applyNumberFormat="0" applyFill="0" applyBorder="0" applyAlignment="0" applyProtection="0"/>
  </cellStyleXfs>
  <cellXfs count="1037">
    <xf numFmtId="0" fontId="0" fillId="0" borderId="0" xfId="0">
      <alignment vertical="center"/>
    </xf>
    <xf numFmtId="0" fontId="4" fillId="0" borderId="0" xfId="2" applyFont="1" applyFill="1" applyAlignment="1">
      <alignment horizontal="right" vertical="center"/>
    </xf>
    <xf numFmtId="0" fontId="2" fillId="0" borderId="0" xfId="2" applyFill="1" applyAlignment="1">
      <alignment horizontal="center" vertical="center"/>
    </xf>
    <xf numFmtId="0" fontId="4" fillId="0" borderId="1" xfId="2" applyFont="1" applyFill="1" applyBorder="1" applyAlignment="1">
      <alignment vertical="center"/>
    </xf>
    <xf numFmtId="0" fontId="4" fillId="0" borderId="3" xfId="2" applyFont="1" applyFill="1" applyBorder="1" applyAlignment="1">
      <alignment vertical="center"/>
    </xf>
    <xf numFmtId="0" fontId="2" fillId="0" borderId="4" xfId="2" applyFont="1" applyFill="1" applyBorder="1" applyAlignment="1">
      <alignment horizontal="center" vertical="center" wrapText="1"/>
    </xf>
    <xf numFmtId="49" fontId="4" fillId="0" borderId="0" xfId="2" applyNumberFormat="1" applyFont="1" applyFill="1" applyAlignment="1">
      <alignment vertical="center"/>
    </xf>
    <xf numFmtId="49" fontId="7" fillId="0" borderId="0" xfId="2" applyNumberFormat="1" applyFont="1" applyFill="1" applyAlignment="1">
      <alignment vertical="center"/>
    </xf>
    <xf numFmtId="38" fontId="7" fillId="0" borderId="0" xfId="1" applyFont="1" applyFill="1" applyAlignment="1">
      <alignment vertical="center"/>
    </xf>
    <xf numFmtId="0" fontId="7" fillId="0" borderId="0" xfId="2" applyFont="1" applyFill="1" applyAlignment="1">
      <alignment vertical="center"/>
    </xf>
    <xf numFmtId="49" fontId="9" fillId="0" borderId="0" xfId="2" applyNumberFormat="1" applyFont="1" applyFill="1" applyAlignment="1">
      <alignment vertical="center"/>
    </xf>
    <xf numFmtId="49" fontId="4" fillId="0" borderId="0" xfId="2" applyNumberFormat="1" applyFont="1" applyFill="1" applyBorder="1" applyAlignment="1">
      <alignment vertical="center"/>
    </xf>
    <xf numFmtId="49" fontId="9" fillId="0" borderId="0" xfId="2" applyNumberFormat="1" applyFont="1" applyFill="1" applyBorder="1" applyAlignment="1">
      <alignment vertical="center"/>
    </xf>
    <xf numFmtId="49" fontId="6" fillId="0" borderId="2" xfId="2" applyNumberFormat="1" applyFont="1" applyFill="1" applyBorder="1" applyAlignment="1">
      <alignment horizontal="right" vertical="center"/>
    </xf>
    <xf numFmtId="49" fontId="6" fillId="0" borderId="2" xfId="2" applyNumberFormat="1" applyFont="1" applyFill="1" applyBorder="1" applyAlignment="1">
      <alignment horizontal="center" vertical="center"/>
    </xf>
    <xf numFmtId="0" fontId="2" fillId="0" borderId="5" xfId="2" applyFont="1" applyFill="1" applyBorder="1" applyAlignment="1">
      <alignment horizontal="right" vertical="center" wrapText="1"/>
    </xf>
    <xf numFmtId="3" fontId="2" fillId="0" borderId="2" xfId="2" applyNumberFormat="1" applyFont="1" applyFill="1" applyBorder="1" applyAlignment="1">
      <alignment horizontal="right" vertical="center" wrapText="1"/>
    </xf>
    <xf numFmtId="0" fontId="2" fillId="0" borderId="2" xfId="2" applyFont="1" applyFill="1" applyBorder="1" applyAlignment="1">
      <alignment horizontal="right" vertical="center" wrapText="1"/>
    </xf>
    <xf numFmtId="0" fontId="2" fillId="0" borderId="2" xfId="2" applyFont="1" applyFill="1" applyBorder="1" applyAlignment="1">
      <alignment horizontal="right" vertical="center"/>
    </xf>
    <xf numFmtId="0" fontId="2" fillId="0" borderId="3" xfId="2" applyFont="1" applyFill="1" applyBorder="1" applyAlignment="1">
      <alignment vertical="center"/>
    </xf>
    <xf numFmtId="0" fontId="10" fillId="0" borderId="4" xfId="2" applyFont="1" applyFill="1" applyBorder="1" applyAlignment="1">
      <alignment horizontal="center" vertical="center"/>
    </xf>
    <xf numFmtId="49" fontId="4" fillId="0" borderId="1" xfId="2" applyNumberFormat="1" applyFont="1" applyFill="1" applyBorder="1" applyAlignment="1">
      <alignment vertical="center"/>
    </xf>
    <xf numFmtId="49" fontId="7" fillId="0" borderId="0" xfId="2" applyNumberFormat="1" applyFont="1" applyFill="1" applyBorder="1" applyAlignment="1">
      <alignment vertical="center"/>
    </xf>
    <xf numFmtId="0" fontId="2" fillId="0" borderId="0" xfId="2" applyFill="1" applyAlignment="1">
      <alignment vertical="center"/>
    </xf>
    <xf numFmtId="0" fontId="2" fillId="0" borderId="0" xfId="2" applyFill="1" applyAlignment="1">
      <alignment vertical="center" wrapText="1"/>
    </xf>
    <xf numFmtId="0" fontId="2" fillId="0" borderId="6" xfId="2" applyFont="1" applyFill="1" applyBorder="1" applyAlignment="1">
      <alignment vertical="center"/>
    </xf>
    <xf numFmtId="0" fontId="2" fillId="0" borderId="8" xfId="2" applyFont="1" applyFill="1" applyBorder="1" applyAlignment="1">
      <alignment horizontal="right" vertical="center" wrapText="1"/>
    </xf>
    <xf numFmtId="3" fontId="2" fillId="0" borderId="9" xfId="2" applyNumberFormat="1" applyFont="1" applyFill="1" applyBorder="1" applyAlignment="1">
      <alignment horizontal="right" vertical="center" wrapText="1"/>
    </xf>
    <xf numFmtId="0" fontId="4" fillId="0" borderId="9" xfId="2" applyFont="1" applyFill="1" applyBorder="1" applyAlignment="1">
      <alignment vertical="center"/>
    </xf>
    <xf numFmtId="0" fontId="2" fillId="0" borderId="10" xfId="2" applyFont="1" applyFill="1" applyBorder="1" applyAlignment="1">
      <alignment vertical="center" wrapText="1"/>
    </xf>
    <xf numFmtId="41" fontId="2" fillId="0" borderId="0" xfId="1" applyNumberFormat="1" applyFont="1" applyFill="1" applyBorder="1" applyAlignment="1">
      <alignment horizontal="right" vertical="center"/>
    </xf>
    <xf numFmtId="41" fontId="2" fillId="0" borderId="0" xfId="2" applyNumberFormat="1" applyFont="1" applyFill="1" applyAlignment="1">
      <alignment horizontal="right" vertical="center"/>
    </xf>
    <xf numFmtId="41" fontId="2" fillId="0" borderId="0" xfId="2" applyNumberFormat="1" applyFont="1" applyFill="1" applyBorder="1" applyAlignment="1">
      <alignment vertical="center"/>
    </xf>
    <xf numFmtId="41" fontId="11" fillId="0" borderId="0" xfId="2" applyNumberFormat="1" applyFont="1" applyFill="1" applyBorder="1" applyAlignment="1">
      <alignment horizontal="right" vertical="center"/>
    </xf>
    <xf numFmtId="41" fontId="2" fillId="0" borderId="0" xfId="2" applyNumberFormat="1" applyFont="1" applyFill="1" applyBorder="1" applyAlignment="1">
      <alignment horizontal="right" vertical="center"/>
    </xf>
    <xf numFmtId="41" fontId="2" fillId="0" borderId="0" xfId="2" applyNumberFormat="1" applyFont="1" applyFill="1" applyAlignment="1">
      <alignment vertical="center"/>
    </xf>
    <xf numFmtId="41" fontId="2" fillId="0" borderId="14" xfId="2" applyNumberFormat="1" applyFont="1" applyFill="1" applyBorder="1" applyAlignment="1">
      <alignment vertical="center"/>
    </xf>
    <xf numFmtId="41" fontId="2" fillId="0" borderId="11" xfId="2" applyNumberFormat="1" applyFont="1" applyFill="1" applyBorder="1" applyAlignment="1">
      <alignment vertical="center"/>
    </xf>
    <xf numFmtId="41" fontId="11" fillId="0" borderId="14" xfId="2" applyNumberFormat="1" applyFont="1" applyFill="1" applyBorder="1" applyAlignment="1">
      <alignment vertical="center"/>
    </xf>
    <xf numFmtId="41" fontId="11" fillId="0" borderId="0" xfId="1" applyNumberFormat="1" applyFont="1" applyFill="1" applyBorder="1" applyAlignment="1">
      <alignment horizontal="right" vertical="center"/>
    </xf>
    <xf numFmtId="41" fontId="2" fillId="0" borderId="14" xfId="2" applyNumberFormat="1" applyFont="1" applyFill="1" applyBorder="1" applyAlignment="1">
      <alignment horizontal="right" vertical="center"/>
    </xf>
    <xf numFmtId="41" fontId="2" fillId="0" borderId="11" xfId="2" applyNumberFormat="1" applyFont="1" applyFill="1" applyBorder="1" applyAlignment="1">
      <alignment horizontal="right" vertical="center"/>
    </xf>
    <xf numFmtId="41" fontId="11" fillId="0" borderId="14" xfId="2" applyNumberFormat="1" applyFont="1" applyFill="1" applyBorder="1" applyAlignment="1">
      <alignment horizontal="right" vertical="center"/>
    </xf>
    <xf numFmtId="0" fontId="1" fillId="0" borderId="0" xfId="2" applyFont="1" applyFill="1" applyAlignment="1">
      <alignment vertical="center"/>
    </xf>
    <xf numFmtId="38" fontId="4" fillId="0" borderId="0" xfId="1" applyFont="1" applyFill="1" applyAlignment="1">
      <alignment vertical="center"/>
    </xf>
    <xf numFmtId="49" fontId="8" fillId="0" borderId="0" xfId="2" applyNumberFormat="1" applyFont="1" applyFill="1" applyBorder="1" applyAlignment="1">
      <alignment horizontal="right" vertical="center" wrapText="1"/>
    </xf>
    <xf numFmtId="49" fontId="12" fillId="0" borderId="0" xfId="2" applyNumberFormat="1" applyFont="1" applyFill="1" applyAlignment="1">
      <alignment vertical="center"/>
    </xf>
    <xf numFmtId="49" fontId="12" fillId="0" borderId="0" xfId="2" applyNumberFormat="1" applyFont="1" applyFill="1" applyBorder="1" applyAlignment="1">
      <alignment vertical="center"/>
    </xf>
    <xf numFmtId="41" fontId="11" fillId="0" borderId="11" xfId="2" applyNumberFormat="1" applyFont="1" applyFill="1" applyBorder="1" applyAlignment="1">
      <alignment horizontal="right" vertical="center"/>
    </xf>
    <xf numFmtId="41" fontId="11" fillId="0" borderId="0" xfId="2" applyNumberFormat="1" applyFont="1" applyFill="1" applyAlignment="1">
      <alignment horizontal="right" vertical="center"/>
    </xf>
    <xf numFmtId="0" fontId="4" fillId="0" borderId="0" xfId="3" applyFont="1" applyAlignment="1">
      <alignment horizontal="left" vertical="center"/>
    </xf>
    <xf numFmtId="0" fontId="4" fillId="0" borderId="0" xfId="3" applyFont="1" applyAlignment="1">
      <alignment vertical="center"/>
    </xf>
    <xf numFmtId="0" fontId="4" fillId="0" borderId="0" xfId="3" applyFont="1" applyFill="1" applyAlignment="1">
      <alignment vertical="center"/>
    </xf>
    <xf numFmtId="0" fontId="4" fillId="0" borderId="0" xfId="3" applyFont="1" applyAlignment="1">
      <alignment horizontal="right" vertical="center"/>
    </xf>
    <xf numFmtId="0" fontId="2" fillId="0" borderId="0" xfId="3" applyFont="1" applyFill="1" applyAlignment="1">
      <alignment vertical="center"/>
    </xf>
    <xf numFmtId="0" fontId="2" fillId="0" borderId="0" xfId="3" applyFill="1" applyAlignment="1">
      <alignment vertical="center" wrapText="1"/>
    </xf>
    <xf numFmtId="0" fontId="4" fillId="0" borderId="0" xfId="3" applyFont="1" applyFill="1" applyBorder="1" applyAlignment="1">
      <alignment horizontal="center" vertical="center"/>
    </xf>
    <xf numFmtId="0" fontId="2" fillId="0" borderId="0" xfId="3" applyFont="1" applyFill="1" applyAlignment="1">
      <alignment horizontal="center" vertical="center"/>
    </xf>
    <xf numFmtId="0" fontId="2" fillId="0" borderId="0" xfId="3" applyFill="1" applyAlignment="1">
      <alignment vertical="center"/>
    </xf>
    <xf numFmtId="0" fontId="2" fillId="0" borderId="0" xfId="3" applyFill="1" applyAlignment="1">
      <alignment horizontal="left" vertical="center"/>
    </xf>
    <xf numFmtId="0" fontId="2" fillId="0" borderId="0" xfId="3" applyFont="1" applyFill="1" applyAlignment="1">
      <alignment horizontal="left" vertical="center"/>
    </xf>
    <xf numFmtId="0" fontId="2" fillId="0" borderId="0" xfId="3" applyFill="1" applyAlignment="1">
      <alignment horizontal="center" vertical="center"/>
    </xf>
    <xf numFmtId="0" fontId="4" fillId="0" borderId="2" xfId="3" applyFont="1" applyBorder="1" applyAlignment="1">
      <alignment vertical="center"/>
    </xf>
    <xf numFmtId="0" fontId="4" fillId="0" borderId="2" xfId="3" applyFont="1" applyFill="1" applyBorder="1" applyAlignment="1">
      <alignment vertical="center"/>
    </xf>
    <xf numFmtId="0" fontId="2" fillId="0" borderId="0" xfId="3" applyFont="1" applyBorder="1" applyAlignment="1">
      <alignment vertical="center"/>
    </xf>
    <xf numFmtId="0" fontId="2" fillId="0" borderId="2" xfId="3" applyFont="1" applyBorder="1" applyAlignment="1">
      <alignment vertical="center"/>
    </xf>
    <xf numFmtId="0" fontId="2" fillId="0" borderId="12" xfId="3" applyFont="1" applyBorder="1" applyAlignment="1">
      <alignment horizontal="center" vertical="center" wrapText="1"/>
    </xf>
    <xf numFmtId="0" fontId="2" fillId="0" borderId="0" xfId="3" applyFont="1" applyBorder="1" applyAlignment="1">
      <alignment horizontal="center" vertical="center"/>
    </xf>
    <xf numFmtId="0" fontId="2" fillId="0" borderId="13" xfId="3" applyFont="1" applyBorder="1" applyAlignment="1">
      <alignment horizontal="center" vertical="center" wrapText="1"/>
    </xf>
    <xf numFmtId="0" fontId="2" fillId="0" borderId="0" xfId="3" applyFont="1" applyBorder="1" applyAlignment="1">
      <alignment horizontal="center" vertical="center" wrapText="1"/>
    </xf>
    <xf numFmtId="0" fontId="2" fillId="0" borderId="0" xfId="3" applyFont="1" applyFill="1" applyBorder="1" applyAlignment="1">
      <alignment horizontal="center" vertical="center" wrapText="1"/>
    </xf>
    <xf numFmtId="0" fontId="2" fillId="0" borderId="0" xfId="3" applyFont="1" applyFill="1" applyBorder="1" applyAlignment="1">
      <alignment horizontal="distributed" vertical="center" wrapText="1"/>
    </xf>
    <xf numFmtId="0" fontId="2" fillId="0" borderId="0" xfId="3" applyFont="1" applyBorder="1" applyAlignment="1">
      <alignment horizontal="distributed" vertical="center" wrapText="1"/>
    </xf>
    <xf numFmtId="0" fontId="2" fillId="0" borderId="11" xfId="3" applyFont="1" applyBorder="1" applyAlignment="1">
      <alignment horizontal="center" vertical="center" textRotation="255"/>
    </xf>
    <xf numFmtId="49" fontId="4" fillId="0" borderId="0" xfId="3" applyNumberFormat="1" applyFont="1" applyAlignment="1">
      <alignment vertical="center"/>
    </xf>
    <xf numFmtId="49" fontId="4" fillId="0" borderId="0" xfId="3" applyNumberFormat="1" applyFont="1" applyBorder="1" applyAlignment="1">
      <alignment horizontal="distributed" vertical="center"/>
    </xf>
    <xf numFmtId="38" fontId="14" fillId="0" borderId="11" xfId="4" applyFont="1" applyBorder="1" applyAlignment="1">
      <alignment horizontal="right" vertical="center" wrapText="1"/>
    </xf>
    <xf numFmtId="38" fontId="14" fillId="0" borderId="0" xfId="4" applyFont="1" applyBorder="1" applyAlignment="1">
      <alignment horizontal="right" vertical="center" wrapText="1"/>
    </xf>
    <xf numFmtId="38" fontId="14" fillId="0" borderId="0" xfId="4" applyFont="1" applyFill="1" applyBorder="1" applyAlignment="1">
      <alignment horizontal="right" vertical="center" wrapText="1"/>
    </xf>
    <xf numFmtId="0" fontId="14" fillId="0" borderId="11" xfId="3" applyFont="1" applyBorder="1" applyAlignment="1">
      <alignment horizontal="center" vertical="center" wrapText="1"/>
    </xf>
    <xf numFmtId="176" fontId="2" fillId="0" borderId="0" xfId="3" applyNumberFormat="1" applyFont="1" applyFill="1" applyBorder="1" applyAlignment="1">
      <alignment horizontal="right" vertical="center" wrapText="1"/>
    </xf>
    <xf numFmtId="49" fontId="4" fillId="0" borderId="0" xfId="3" applyNumberFormat="1" applyFont="1" applyBorder="1" applyAlignment="1">
      <alignment horizontal="right" vertical="center"/>
    </xf>
    <xf numFmtId="49" fontId="7" fillId="0" borderId="0" xfId="3" applyNumberFormat="1" applyFont="1" applyAlignment="1">
      <alignment vertical="center"/>
    </xf>
    <xf numFmtId="49" fontId="7" fillId="0" borderId="0" xfId="3" applyNumberFormat="1" applyFont="1" applyBorder="1" applyAlignment="1">
      <alignment horizontal="right" vertical="center"/>
    </xf>
    <xf numFmtId="0" fontId="7" fillId="0" borderId="0" xfId="3" applyFont="1" applyAlignment="1">
      <alignment vertical="center"/>
    </xf>
    <xf numFmtId="49" fontId="7" fillId="0" borderId="0" xfId="3" applyNumberFormat="1" applyFont="1" applyBorder="1" applyAlignment="1">
      <alignment horizontal="distributed" vertical="center"/>
    </xf>
    <xf numFmtId="38" fontId="15" fillId="0" borderId="11" xfId="4" applyFont="1" applyFill="1" applyBorder="1" applyAlignment="1">
      <alignment horizontal="right" vertical="center" wrapText="1"/>
    </xf>
    <xf numFmtId="38" fontId="15" fillId="0" borderId="0" xfId="4" applyFont="1" applyFill="1" applyBorder="1" applyAlignment="1">
      <alignment horizontal="right" vertical="center" wrapText="1"/>
    </xf>
    <xf numFmtId="38" fontId="11" fillId="0" borderId="0" xfId="4" applyFont="1" applyFill="1" applyAlignment="1">
      <alignment horizontal="right" vertical="center"/>
    </xf>
    <xf numFmtId="38" fontId="11" fillId="0" borderId="0" xfId="4" applyFont="1" applyFill="1" applyBorder="1" applyAlignment="1">
      <alignment horizontal="right" vertical="center"/>
    </xf>
    <xf numFmtId="0" fontId="15" fillId="0" borderId="11" xfId="3" applyFont="1" applyBorder="1" applyAlignment="1">
      <alignment horizontal="center" vertical="center" wrapText="1"/>
    </xf>
    <xf numFmtId="49" fontId="7" fillId="0" borderId="0" xfId="3" applyNumberFormat="1" applyFont="1" applyBorder="1" applyAlignment="1">
      <alignment horizontal="right" vertical="center" wrapText="1"/>
    </xf>
    <xf numFmtId="0" fontId="7" fillId="0" borderId="11" xfId="3" applyFont="1" applyBorder="1" applyAlignment="1">
      <alignment vertical="center"/>
    </xf>
    <xf numFmtId="0" fontId="7" fillId="0" borderId="0" xfId="3" applyFont="1" applyBorder="1" applyAlignment="1">
      <alignment horizontal="center" vertical="center"/>
    </xf>
    <xf numFmtId="0" fontId="11" fillId="0" borderId="11" xfId="3" applyFont="1" applyBorder="1" applyAlignment="1">
      <alignment horizontal="center" vertical="center" wrapText="1"/>
    </xf>
    <xf numFmtId="49" fontId="9" fillId="0" borderId="0" xfId="3" applyNumberFormat="1" applyFont="1" applyAlignment="1">
      <alignment vertical="center"/>
    </xf>
    <xf numFmtId="49" fontId="4" fillId="0" borderId="0" xfId="3" applyNumberFormat="1" applyFont="1" applyBorder="1" applyAlignment="1">
      <alignment horizontal="distributed" vertical="center" wrapText="1"/>
    </xf>
    <xf numFmtId="38" fontId="14" fillId="0" borderId="11" xfId="4" applyFont="1" applyFill="1" applyBorder="1" applyAlignment="1">
      <alignment horizontal="right" vertical="center" wrapText="1"/>
    </xf>
    <xf numFmtId="49" fontId="14" fillId="0" borderId="11" xfId="3" applyNumberFormat="1" applyFont="1" applyFill="1" applyBorder="1" applyAlignment="1">
      <alignment horizontal="center" vertical="center" wrapText="1"/>
    </xf>
    <xf numFmtId="49" fontId="4" fillId="0" borderId="0" xfId="3" applyNumberFormat="1" applyFont="1" applyBorder="1" applyAlignment="1">
      <alignment vertical="center"/>
    </xf>
    <xf numFmtId="49" fontId="9" fillId="0" borderId="0" xfId="3" applyNumberFormat="1" applyFont="1" applyBorder="1" applyAlignment="1">
      <alignment vertical="center"/>
    </xf>
    <xf numFmtId="49" fontId="7" fillId="0" borderId="0" xfId="3" applyNumberFormat="1" applyFont="1" applyBorder="1" applyAlignment="1">
      <alignment vertical="center"/>
    </xf>
    <xf numFmtId="0" fontId="2" fillId="0" borderId="11" xfId="3" applyFill="1" applyBorder="1" applyAlignment="1">
      <alignment vertical="center"/>
    </xf>
    <xf numFmtId="0" fontId="2" fillId="0" borderId="0" xfId="3" applyFill="1" applyBorder="1" applyAlignment="1">
      <alignment vertical="center"/>
    </xf>
    <xf numFmtId="0" fontId="7" fillId="0" borderId="0" xfId="3" applyFont="1" applyFill="1" applyBorder="1" applyAlignment="1">
      <alignment horizontal="center" vertical="center"/>
    </xf>
    <xf numFmtId="0" fontId="11" fillId="0" borderId="11" xfId="3" applyFont="1" applyFill="1" applyBorder="1" applyAlignment="1">
      <alignment horizontal="center" vertical="center" wrapText="1"/>
    </xf>
    <xf numFmtId="176" fontId="2" fillId="0" borderId="11" xfId="3" applyNumberFormat="1" applyFont="1" applyFill="1" applyBorder="1" applyAlignment="1">
      <alignment horizontal="right" vertical="center" wrapText="1"/>
    </xf>
    <xf numFmtId="3" fontId="2" fillId="0" borderId="0" xfId="3" applyNumberFormat="1" applyFont="1" applyBorder="1" applyAlignment="1">
      <alignment horizontal="right" vertical="center" wrapText="1"/>
    </xf>
    <xf numFmtId="38" fontId="2" fillId="0" borderId="0" xfId="4" applyFont="1" applyBorder="1" applyAlignment="1">
      <alignment horizontal="right" vertical="center" wrapText="1"/>
    </xf>
    <xf numFmtId="0" fontId="4" fillId="0" borderId="0" xfId="3" applyFont="1" applyBorder="1" applyAlignment="1">
      <alignment vertical="center"/>
    </xf>
    <xf numFmtId="0" fontId="7" fillId="0" borderId="0" xfId="3" applyFont="1" applyBorder="1" applyAlignment="1">
      <alignment vertical="center"/>
    </xf>
    <xf numFmtId="0" fontId="16" fillId="0" borderId="11" xfId="3" applyFont="1" applyFill="1" applyBorder="1" applyAlignment="1">
      <alignment horizontal="center" vertical="center"/>
    </xf>
    <xf numFmtId="0" fontId="7" fillId="0" borderId="0" xfId="3" applyFont="1" applyFill="1" applyBorder="1" applyAlignment="1">
      <alignment vertical="center"/>
    </xf>
    <xf numFmtId="177" fontId="7" fillId="0" borderId="0" xfId="3" applyNumberFormat="1" applyFont="1" applyAlignment="1">
      <alignment vertical="center"/>
    </xf>
    <xf numFmtId="177" fontId="7" fillId="0" borderId="0" xfId="3" applyNumberFormat="1" applyFont="1" applyBorder="1" applyAlignment="1">
      <alignment vertical="center"/>
    </xf>
    <xf numFmtId="3" fontId="2" fillId="0" borderId="11" xfId="3" applyNumberFormat="1" applyFont="1" applyFill="1" applyBorder="1" applyAlignment="1">
      <alignment horizontal="right" vertical="center" wrapText="1"/>
    </xf>
    <xf numFmtId="3" fontId="2" fillId="0" borderId="0" xfId="3" applyNumberFormat="1" applyFont="1" applyFill="1" applyBorder="1" applyAlignment="1">
      <alignment horizontal="right" vertical="center" wrapText="1"/>
    </xf>
    <xf numFmtId="3" fontId="2" fillId="0" borderId="1" xfId="3" applyNumberFormat="1" applyFont="1" applyFill="1" applyBorder="1" applyAlignment="1">
      <alignment horizontal="right" vertical="center" wrapText="1"/>
    </xf>
    <xf numFmtId="49" fontId="4" fillId="0" borderId="2" xfId="3" applyNumberFormat="1" applyFont="1" applyBorder="1" applyAlignment="1">
      <alignment horizontal="right" vertical="center"/>
    </xf>
    <xf numFmtId="49" fontId="4" fillId="0" borderId="2" xfId="3" applyNumberFormat="1" applyFont="1" applyBorder="1" applyAlignment="1">
      <alignment horizontal="distributed" vertical="center" wrapText="1"/>
    </xf>
    <xf numFmtId="3" fontId="2" fillId="0" borderId="5" xfId="3" applyNumberFormat="1" applyFont="1" applyBorder="1" applyAlignment="1">
      <alignment horizontal="right" vertical="center" wrapText="1"/>
    </xf>
    <xf numFmtId="3" fontId="2" fillId="0" borderId="2" xfId="3" applyNumberFormat="1" applyFont="1" applyBorder="1" applyAlignment="1">
      <alignment horizontal="right" vertical="center" wrapText="1"/>
    </xf>
    <xf numFmtId="3" fontId="2" fillId="0" borderId="2" xfId="3" applyNumberFormat="1" applyFont="1" applyFill="1" applyBorder="1" applyAlignment="1">
      <alignment horizontal="right" vertical="center" wrapText="1"/>
    </xf>
    <xf numFmtId="0" fontId="14" fillId="0" borderId="5" xfId="3" applyFont="1" applyBorder="1" applyAlignment="1">
      <alignment horizontal="center" vertical="center" wrapText="1"/>
    </xf>
    <xf numFmtId="0" fontId="2" fillId="0" borderId="0" xfId="3" applyFill="1" applyBorder="1" applyAlignment="1">
      <alignment horizontal="left" vertical="center"/>
    </xf>
    <xf numFmtId="0" fontId="2" fillId="0" borderId="0" xfId="3" applyFont="1" applyAlignment="1">
      <alignment vertical="center"/>
    </xf>
    <xf numFmtId="0" fontId="2" fillId="0" borderId="0" xfId="3" applyAlignment="1">
      <alignment vertical="center"/>
    </xf>
    <xf numFmtId="38" fontId="2" fillId="0" borderId="0" xfId="3" applyNumberFormat="1" applyAlignment="1">
      <alignment vertical="center"/>
    </xf>
    <xf numFmtId="0" fontId="17" fillId="2" borderId="0" xfId="3" applyFont="1" applyFill="1" applyAlignment="1">
      <alignment vertical="center"/>
    </xf>
    <xf numFmtId="0" fontId="4" fillId="2" borderId="0" xfId="3" applyFont="1" applyFill="1" applyAlignment="1">
      <alignment vertical="center"/>
    </xf>
    <xf numFmtId="0" fontId="17" fillId="2" borderId="0" xfId="3" applyFont="1" applyFill="1" applyAlignment="1">
      <alignment horizontal="right" vertical="center"/>
    </xf>
    <xf numFmtId="0" fontId="5" fillId="2" borderId="0" xfId="3" applyFont="1" applyFill="1" applyAlignment="1">
      <alignment vertical="center"/>
    </xf>
    <xf numFmtId="0" fontId="5" fillId="2" borderId="0" xfId="3" applyFont="1" applyFill="1" applyAlignment="1">
      <alignment horizontal="right" vertical="center"/>
    </xf>
    <xf numFmtId="0" fontId="2" fillId="2" borderId="0" xfId="3" applyFont="1" applyFill="1" applyAlignment="1">
      <alignment vertical="center"/>
    </xf>
    <xf numFmtId="0" fontId="2" fillId="2" borderId="0" xfId="3" applyFill="1" applyAlignment="1">
      <alignment vertical="center" wrapText="1"/>
    </xf>
    <xf numFmtId="0" fontId="4" fillId="2" borderId="0" xfId="3" applyFont="1" applyFill="1" applyBorder="1" applyAlignment="1">
      <alignment horizontal="center" vertical="center"/>
    </xf>
    <xf numFmtId="0" fontId="2" fillId="2" borderId="0" xfId="3" applyFont="1" applyFill="1" applyAlignment="1">
      <alignment horizontal="center" vertical="center"/>
    </xf>
    <xf numFmtId="0" fontId="2" fillId="2" borderId="0" xfId="3" applyFill="1" applyAlignment="1">
      <alignment vertical="center"/>
    </xf>
    <xf numFmtId="0" fontId="2" fillId="2" borderId="0" xfId="3" applyFill="1" applyAlignment="1">
      <alignment horizontal="left" vertical="center"/>
    </xf>
    <xf numFmtId="0" fontId="2" fillId="2" borderId="2" xfId="3" applyFont="1" applyFill="1" applyBorder="1" applyAlignment="1"/>
    <xf numFmtId="0" fontId="2" fillId="2" borderId="2" xfId="3" applyFont="1" applyFill="1" applyBorder="1" applyAlignment="1">
      <alignment vertical="center"/>
    </xf>
    <xf numFmtId="0" fontId="2" fillId="2" borderId="0" xfId="3" applyFont="1" applyFill="1" applyBorder="1" applyAlignment="1">
      <alignment vertical="center"/>
    </xf>
    <xf numFmtId="0" fontId="2" fillId="2" borderId="8" xfId="3" applyFont="1" applyFill="1" applyBorder="1" applyAlignment="1">
      <alignment horizontal="center" vertical="center" wrapText="1"/>
    </xf>
    <xf numFmtId="0" fontId="2" fillId="2" borderId="12" xfId="3" applyFont="1" applyFill="1" applyBorder="1" applyAlignment="1">
      <alignment horizontal="center" vertical="center" wrapText="1"/>
    </xf>
    <xf numFmtId="0" fontId="2" fillId="2" borderId="5" xfId="3" applyFont="1" applyFill="1" applyBorder="1" applyAlignment="1">
      <alignment horizontal="center" vertical="center" wrapText="1"/>
    </xf>
    <xf numFmtId="49" fontId="6" fillId="2" borderId="0" xfId="3" applyNumberFormat="1" applyFont="1" applyFill="1" applyAlignment="1">
      <alignment horizontal="distributed" vertical="center"/>
    </xf>
    <xf numFmtId="49" fontId="6" fillId="2" borderId="0" xfId="3" applyNumberFormat="1" applyFont="1" applyFill="1" applyBorder="1" applyAlignment="1">
      <alignment horizontal="distributed" vertical="center"/>
    </xf>
    <xf numFmtId="178" fontId="6" fillId="0" borderId="11" xfId="3" applyNumberFormat="1" applyFont="1" applyFill="1" applyBorder="1" applyAlignment="1">
      <alignment horizontal="right" vertical="center" shrinkToFit="1"/>
    </xf>
    <xf numFmtId="178" fontId="6" fillId="0" borderId="0" xfId="3" applyNumberFormat="1" applyFont="1" applyFill="1" applyBorder="1" applyAlignment="1">
      <alignment horizontal="right" vertical="center" shrinkToFit="1"/>
    </xf>
    <xf numFmtId="178" fontId="6" fillId="0" borderId="0" xfId="3" applyNumberFormat="1" applyFont="1" applyFill="1" applyAlignment="1">
      <alignment horizontal="right" vertical="center" shrinkToFit="1"/>
    </xf>
    <xf numFmtId="179" fontId="6" fillId="0" borderId="0" xfId="3" applyNumberFormat="1" applyFont="1" applyFill="1" applyAlignment="1">
      <alignment horizontal="right" vertical="center" shrinkToFit="1"/>
    </xf>
    <xf numFmtId="0" fontId="18" fillId="2" borderId="11" xfId="3" applyFont="1" applyFill="1" applyBorder="1" applyAlignment="1">
      <alignment horizontal="center" vertical="center" wrapText="1"/>
    </xf>
    <xf numFmtId="0" fontId="6" fillId="2" borderId="0" xfId="3" applyFont="1" applyFill="1" applyBorder="1" applyAlignment="1">
      <alignment vertical="center"/>
    </xf>
    <xf numFmtId="0" fontId="6" fillId="2" borderId="0" xfId="3" applyFont="1" applyFill="1" applyAlignment="1">
      <alignment vertical="center"/>
    </xf>
    <xf numFmtId="49" fontId="6" fillId="2" borderId="0" xfId="3" applyNumberFormat="1" applyFont="1" applyFill="1" applyAlignment="1">
      <alignment horizontal="right" vertical="center"/>
    </xf>
    <xf numFmtId="180" fontId="6" fillId="0" borderId="0" xfId="3" applyNumberFormat="1" applyFont="1" applyFill="1" applyBorder="1" applyAlignment="1">
      <alignment horizontal="right" vertical="center" shrinkToFit="1"/>
    </xf>
    <xf numFmtId="49" fontId="8" fillId="2" borderId="0" xfId="3" applyNumberFormat="1" applyFont="1" applyFill="1" applyAlignment="1">
      <alignment horizontal="distributed" vertical="center"/>
    </xf>
    <xf numFmtId="49" fontId="8" fillId="2" borderId="0" xfId="3" applyNumberFormat="1" applyFont="1" applyFill="1" applyBorder="1" applyAlignment="1">
      <alignment horizontal="distributed" vertical="center"/>
    </xf>
    <xf numFmtId="178" fontId="8" fillId="0" borderId="11" xfId="3" applyNumberFormat="1" applyFont="1" applyFill="1" applyBorder="1" applyAlignment="1">
      <alignment horizontal="right" vertical="center" shrinkToFit="1"/>
    </xf>
    <xf numFmtId="178" fontId="8" fillId="0" borderId="0" xfId="3" applyNumberFormat="1" applyFont="1" applyFill="1" applyBorder="1" applyAlignment="1">
      <alignment horizontal="right" vertical="center" shrinkToFit="1"/>
    </xf>
    <xf numFmtId="179" fontId="8" fillId="0" borderId="0" xfId="3" applyNumberFormat="1" applyFont="1" applyFill="1" applyAlignment="1">
      <alignment horizontal="right" vertical="center" shrinkToFit="1"/>
    </xf>
    <xf numFmtId="178" fontId="8" fillId="0" borderId="0" xfId="3" applyNumberFormat="1" applyFont="1" applyFill="1" applyAlignment="1">
      <alignment horizontal="right" vertical="center" shrinkToFit="1"/>
    </xf>
    <xf numFmtId="180" fontId="8" fillId="0" borderId="0" xfId="3" applyNumberFormat="1" applyFont="1" applyFill="1" applyBorder="1" applyAlignment="1">
      <alignment horizontal="right" vertical="center" shrinkToFit="1"/>
    </xf>
    <xf numFmtId="0" fontId="19" fillId="2" borderId="11" xfId="3" applyFont="1" applyFill="1" applyBorder="1" applyAlignment="1">
      <alignment horizontal="center" vertical="center" wrapText="1"/>
    </xf>
    <xf numFmtId="0" fontId="8" fillId="2" borderId="0" xfId="3" applyFont="1" applyFill="1" applyAlignment="1">
      <alignment vertical="center"/>
    </xf>
    <xf numFmtId="49" fontId="20" fillId="2" borderId="0" xfId="3" applyNumberFormat="1" applyFont="1" applyFill="1" applyAlignment="1">
      <alignment horizontal="right" vertical="center"/>
    </xf>
    <xf numFmtId="49" fontId="20" fillId="2" borderId="0" xfId="3" applyNumberFormat="1" applyFont="1" applyFill="1" applyBorder="1" applyAlignment="1">
      <alignment horizontal="right" vertical="center" wrapText="1"/>
    </xf>
    <xf numFmtId="0" fontId="6" fillId="2" borderId="11" xfId="3" applyFont="1" applyFill="1" applyBorder="1" applyAlignment="1">
      <alignment horizontal="center" vertical="center" wrapText="1"/>
    </xf>
    <xf numFmtId="49" fontId="6" fillId="2" borderId="0" xfId="3" applyNumberFormat="1" applyFont="1" applyFill="1" applyBorder="1" applyAlignment="1">
      <alignment horizontal="distributed" vertical="center" wrapText="1"/>
    </xf>
    <xf numFmtId="49" fontId="18" fillId="2" borderId="11" xfId="3" applyNumberFormat="1" applyFont="1" applyFill="1" applyBorder="1" applyAlignment="1">
      <alignment horizontal="center" vertical="center"/>
    </xf>
    <xf numFmtId="49" fontId="6" fillId="2" borderId="0" xfId="3" applyNumberFormat="1" applyFont="1" applyFill="1" applyBorder="1" applyAlignment="1">
      <alignment horizontal="right" vertical="center"/>
    </xf>
    <xf numFmtId="49" fontId="6" fillId="2" borderId="2" xfId="3" applyNumberFormat="1" applyFont="1" applyFill="1" applyBorder="1" applyAlignment="1">
      <alignment horizontal="right" vertical="center"/>
    </xf>
    <xf numFmtId="49" fontId="6" fillId="2" borderId="2" xfId="3" applyNumberFormat="1" applyFont="1" applyFill="1" applyBorder="1" applyAlignment="1">
      <alignment horizontal="distributed" vertical="center" wrapText="1"/>
    </xf>
    <xf numFmtId="178" fontId="6" fillId="0" borderId="5" xfId="3" applyNumberFormat="1" applyFont="1" applyFill="1" applyBorder="1" applyAlignment="1">
      <alignment horizontal="right" vertical="center" shrinkToFit="1"/>
    </xf>
    <xf numFmtId="178" fontId="6" fillId="0" borderId="2" xfId="3" applyNumberFormat="1" applyFont="1" applyFill="1" applyBorder="1" applyAlignment="1">
      <alignment horizontal="right" vertical="center" shrinkToFit="1"/>
    </xf>
    <xf numFmtId="179" fontId="6" fillId="0" borderId="2" xfId="3" applyNumberFormat="1" applyFont="1" applyFill="1" applyBorder="1" applyAlignment="1">
      <alignment horizontal="right" vertical="center" shrinkToFit="1"/>
    </xf>
    <xf numFmtId="180" fontId="6" fillId="0" borderId="2" xfId="3" applyNumberFormat="1" applyFont="1" applyFill="1" applyBorder="1" applyAlignment="1">
      <alignment horizontal="right" vertical="center" shrinkToFit="1"/>
    </xf>
    <xf numFmtId="0" fontId="18" fillId="2" borderId="5" xfId="3" applyFont="1" applyFill="1" applyBorder="1" applyAlignment="1">
      <alignment horizontal="center" vertical="center" wrapText="1"/>
    </xf>
    <xf numFmtId="0" fontId="2" fillId="0" borderId="7" xfId="3" applyFill="1" applyBorder="1" applyAlignment="1">
      <alignment vertical="center"/>
    </xf>
    <xf numFmtId="0" fontId="2" fillId="2" borderId="7" xfId="3" applyFont="1" applyFill="1" applyBorder="1" applyAlignment="1">
      <alignment vertical="center"/>
    </xf>
    <xf numFmtId="0" fontId="4" fillId="2" borderId="0" xfId="3" applyFont="1" applyFill="1" applyBorder="1" applyAlignment="1">
      <alignment vertical="center"/>
    </xf>
    <xf numFmtId="0" fontId="4" fillId="0" borderId="0" xfId="3" applyFont="1" applyFill="1" applyBorder="1" applyAlignment="1">
      <alignment vertical="center"/>
    </xf>
    <xf numFmtId="0" fontId="21" fillId="2" borderId="0" xfId="3" applyFont="1" applyFill="1"/>
    <xf numFmtId="0" fontId="2" fillId="2" borderId="0" xfId="3" applyFill="1"/>
    <xf numFmtId="0" fontId="5" fillId="0" borderId="0" xfId="3" applyFont="1" applyFill="1" applyAlignment="1">
      <alignment horizontal="center" vertical="center"/>
    </xf>
    <xf numFmtId="0" fontId="5" fillId="0" borderId="0" xfId="3" applyFont="1" applyFill="1" applyAlignment="1">
      <alignment horizontal="left" vertical="center"/>
    </xf>
    <xf numFmtId="0" fontId="5" fillId="0" borderId="0" xfId="3" applyFont="1" applyFill="1" applyAlignment="1">
      <alignment horizontal="right" vertical="center"/>
    </xf>
    <xf numFmtId="0" fontId="5" fillId="0" borderId="0" xfId="3" applyFont="1" applyFill="1" applyAlignment="1">
      <alignment vertical="center"/>
    </xf>
    <xf numFmtId="0" fontId="2" fillId="0" borderId="2" xfId="3" applyFont="1" applyFill="1" applyBorder="1" applyAlignment="1">
      <alignment vertical="center"/>
    </xf>
    <xf numFmtId="0" fontId="2" fillId="0" borderId="0" xfId="3" applyFont="1" applyFill="1" applyBorder="1" applyAlignment="1">
      <alignment vertical="center"/>
    </xf>
    <xf numFmtId="0" fontId="10" fillId="0" borderId="8"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0" xfId="3" applyFont="1" applyFill="1" applyBorder="1" applyAlignment="1">
      <alignment horizontal="center" vertical="center"/>
    </xf>
    <xf numFmtId="0" fontId="10" fillId="0" borderId="0" xfId="3" applyFont="1" applyFill="1" applyAlignment="1">
      <alignment horizontal="center" vertical="center"/>
    </xf>
    <xf numFmtId="49" fontId="6" fillId="0" borderId="0" xfId="3" applyNumberFormat="1" applyFont="1" applyFill="1" applyAlignment="1">
      <alignment horizontal="distributed" vertical="center"/>
    </xf>
    <xf numFmtId="49" fontId="6" fillId="0" borderId="0" xfId="3" applyNumberFormat="1" applyFont="1" applyFill="1" applyBorder="1" applyAlignment="1">
      <alignment horizontal="distributed" vertical="center"/>
    </xf>
    <xf numFmtId="178" fontId="6" fillId="0" borderId="11" xfId="3" applyNumberFormat="1" applyFont="1" applyFill="1" applyBorder="1" applyAlignment="1">
      <alignment horizontal="right" vertical="center" wrapText="1"/>
    </xf>
    <xf numFmtId="178" fontId="6" fillId="0" borderId="0" xfId="3" applyNumberFormat="1" applyFont="1" applyFill="1" applyBorder="1" applyAlignment="1">
      <alignment horizontal="right" vertical="center" wrapText="1"/>
    </xf>
    <xf numFmtId="178" fontId="6" fillId="0" borderId="0" xfId="3" applyNumberFormat="1" applyFont="1" applyFill="1" applyAlignment="1">
      <alignment horizontal="right" vertical="center" wrapText="1"/>
    </xf>
    <xf numFmtId="181" fontId="6" fillId="0" borderId="0" xfId="3" applyNumberFormat="1" applyFont="1" applyFill="1" applyAlignment="1">
      <alignment vertical="center"/>
    </xf>
    <xf numFmtId="0" fontId="18" fillId="0" borderId="11" xfId="3" applyFont="1" applyFill="1" applyBorder="1" applyAlignment="1">
      <alignment horizontal="center" vertical="center" wrapText="1"/>
    </xf>
    <xf numFmtId="0" fontId="6" fillId="0" borderId="0" xfId="3" applyFont="1" applyFill="1" applyBorder="1" applyAlignment="1">
      <alignment vertical="center"/>
    </xf>
    <xf numFmtId="0" fontId="6" fillId="0" borderId="0" xfId="3" applyFont="1" applyFill="1" applyAlignment="1">
      <alignment vertical="center"/>
    </xf>
    <xf numFmtId="49" fontId="6" fillId="0" borderId="0" xfId="3" applyNumberFormat="1" applyFont="1" applyFill="1" applyAlignment="1">
      <alignment horizontal="right" vertical="center"/>
    </xf>
    <xf numFmtId="181" fontId="6" fillId="0" borderId="0" xfId="3" applyNumberFormat="1" applyFont="1" applyFill="1" applyBorder="1" applyAlignment="1">
      <alignment vertical="center"/>
    </xf>
    <xf numFmtId="49" fontId="8" fillId="0" borderId="0" xfId="3" applyNumberFormat="1" applyFont="1" applyFill="1" applyAlignment="1">
      <alignment horizontal="distributed" vertical="center"/>
    </xf>
    <xf numFmtId="49" fontId="8" fillId="0" borderId="0" xfId="3" applyNumberFormat="1" applyFont="1" applyFill="1" applyBorder="1" applyAlignment="1">
      <alignment horizontal="distributed" vertical="center"/>
    </xf>
    <xf numFmtId="178" fontId="8" fillId="0" borderId="11" xfId="3" applyNumberFormat="1" applyFont="1" applyFill="1" applyBorder="1" applyAlignment="1">
      <alignment horizontal="right" vertical="center" wrapText="1"/>
    </xf>
    <xf numFmtId="178" fontId="8" fillId="0" borderId="0" xfId="3" applyNumberFormat="1" applyFont="1" applyFill="1" applyBorder="1" applyAlignment="1">
      <alignment horizontal="right" vertical="center" wrapText="1"/>
    </xf>
    <xf numFmtId="181" fontId="8" fillId="0" borderId="0" xfId="3" applyNumberFormat="1" applyFont="1" applyFill="1" applyBorder="1" applyAlignment="1">
      <alignment vertical="center"/>
    </xf>
    <xf numFmtId="178" fontId="8" fillId="0" borderId="0" xfId="3" applyNumberFormat="1" applyFont="1" applyFill="1" applyAlignment="1">
      <alignment horizontal="right" vertical="center" wrapText="1"/>
    </xf>
    <xf numFmtId="0" fontId="19" fillId="0" borderId="11" xfId="3" applyFont="1" applyFill="1" applyBorder="1" applyAlignment="1">
      <alignment horizontal="center" vertical="center" wrapText="1"/>
    </xf>
    <xf numFmtId="0" fontId="8" fillId="0" borderId="0" xfId="3" applyFont="1" applyFill="1" applyAlignment="1">
      <alignment vertical="center"/>
    </xf>
    <xf numFmtId="49" fontId="20" fillId="0" borderId="0" xfId="3" applyNumberFormat="1" applyFont="1" applyFill="1" applyAlignment="1">
      <alignment horizontal="right" vertical="center"/>
    </xf>
    <xf numFmtId="49" fontId="20" fillId="0" borderId="0" xfId="3" applyNumberFormat="1" applyFont="1" applyFill="1" applyBorder="1" applyAlignment="1">
      <alignment horizontal="right" vertical="center" wrapText="1"/>
    </xf>
    <xf numFmtId="0" fontId="6" fillId="0" borderId="11" xfId="3" applyFont="1" applyFill="1" applyBorder="1" applyAlignment="1">
      <alignment horizontal="center" vertical="center" wrapText="1"/>
    </xf>
    <xf numFmtId="49" fontId="6" fillId="0" borderId="0" xfId="3" applyNumberFormat="1" applyFont="1" applyFill="1" applyBorder="1" applyAlignment="1">
      <alignment horizontal="distributed" vertical="center" wrapText="1"/>
    </xf>
    <xf numFmtId="49" fontId="18" fillId="0" borderId="11" xfId="3" applyNumberFormat="1" applyFont="1" applyFill="1" applyBorder="1" applyAlignment="1">
      <alignment horizontal="center" vertical="center"/>
    </xf>
    <xf numFmtId="49" fontId="6" fillId="0" borderId="0" xfId="3" applyNumberFormat="1" applyFont="1" applyFill="1" applyBorder="1" applyAlignment="1">
      <alignment horizontal="right" vertical="center"/>
    </xf>
    <xf numFmtId="49" fontId="6" fillId="0" borderId="2" xfId="3" applyNumberFormat="1" applyFont="1" applyFill="1" applyBorder="1" applyAlignment="1">
      <alignment horizontal="right" vertical="center"/>
    </xf>
    <xf numFmtId="49" fontId="6" fillId="0" borderId="2" xfId="3" applyNumberFormat="1" applyFont="1" applyFill="1" applyBorder="1" applyAlignment="1">
      <alignment horizontal="distributed" vertical="center" wrapText="1"/>
    </xf>
    <xf numFmtId="178" fontId="6" fillId="0" borderId="5" xfId="3" applyNumberFormat="1" applyFont="1" applyFill="1" applyBorder="1" applyAlignment="1">
      <alignment horizontal="right" vertical="center" wrapText="1"/>
    </xf>
    <xf numFmtId="178" fontId="6" fillId="0" borderId="2" xfId="3" applyNumberFormat="1" applyFont="1" applyFill="1" applyBorder="1" applyAlignment="1">
      <alignment horizontal="right" vertical="center" wrapText="1"/>
    </xf>
    <xf numFmtId="181" fontId="6" fillId="0" borderId="2" xfId="3" applyNumberFormat="1" applyFont="1" applyFill="1" applyBorder="1" applyAlignment="1">
      <alignment vertical="center"/>
    </xf>
    <xf numFmtId="0" fontId="18" fillId="0" borderId="5" xfId="3" applyFont="1" applyFill="1" applyBorder="1" applyAlignment="1">
      <alignment horizontal="center" vertical="center" wrapText="1"/>
    </xf>
    <xf numFmtId="0" fontId="2" fillId="0" borderId="7" xfId="3" applyFont="1" applyFill="1" applyBorder="1" applyAlignment="1">
      <alignment vertical="center"/>
    </xf>
    <xf numFmtId="0" fontId="2" fillId="0" borderId="0" xfId="3" applyFill="1"/>
    <xf numFmtId="0" fontId="21" fillId="0" borderId="0" xfId="3" applyFont="1" applyFill="1"/>
    <xf numFmtId="0" fontId="1" fillId="0" borderId="0" xfId="3" applyFont="1" applyAlignment="1">
      <alignment horizontal="left" vertical="center"/>
    </xf>
    <xf numFmtId="0" fontId="4" fillId="0" borderId="0" xfId="3" applyFont="1" applyFill="1" applyAlignment="1">
      <alignment horizontal="right" vertical="center"/>
    </xf>
    <xf numFmtId="0" fontId="6" fillId="0" borderId="0" xfId="3" applyFont="1" applyBorder="1" applyAlignment="1">
      <alignment vertical="center"/>
    </xf>
    <xf numFmtId="0" fontId="6" fillId="0" borderId="2" xfId="3" applyFont="1" applyBorder="1" applyAlignment="1">
      <alignment vertical="center"/>
    </xf>
    <xf numFmtId="0" fontId="6" fillId="0" borderId="0" xfId="3" applyFont="1" applyBorder="1" applyAlignment="1">
      <alignment horizontal="right" vertical="center" wrapText="1"/>
    </xf>
    <xf numFmtId="182" fontId="4" fillId="0" borderId="0" xfId="3" applyNumberFormat="1" applyFont="1" applyAlignment="1">
      <alignment vertical="center"/>
    </xf>
    <xf numFmtId="3" fontId="6" fillId="0" borderId="11" xfId="4" applyNumberFormat="1" applyFont="1" applyBorder="1" applyAlignment="1">
      <alignment horizontal="right" vertical="center"/>
    </xf>
    <xf numFmtId="3" fontId="6" fillId="0" borderId="0" xfId="4" applyNumberFormat="1" applyFont="1" applyAlignment="1">
      <alignment horizontal="right" vertical="center"/>
    </xf>
    <xf numFmtId="3" fontId="6" fillId="0" borderId="0" xfId="4" applyNumberFormat="1" applyFont="1" applyFill="1" applyAlignment="1">
      <alignment horizontal="right" vertical="center"/>
    </xf>
    <xf numFmtId="3" fontId="18" fillId="0" borderId="0" xfId="3" applyNumberFormat="1" applyFont="1" applyFill="1" applyAlignment="1">
      <alignment horizontal="right" vertical="center" wrapText="1"/>
    </xf>
    <xf numFmtId="49" fontId="6" fillId="0" borderId="11" xfId="3" applyNumberFormat="1" applyFont="1" applyFill="1" applyBorder="1" applyAlignment="1">
      <alignment horizontal="center" vertical="center" wrapText="1"/>
    </xf>
    <xf numFmtId="182" fontId="4" fillId="0" borderId="0" xfId="3" applyNumberFormat="1" applyFont="1" applyBorder="1" applyAlignment="1">
      <alignment vertical="center"/>
    </xf>
    <xf numFmtId="3" fontId="6" fillId="0" borderId="14" xfId="4" applyNumberFormat="1" applyFont="1" applyBorder="1" applyAlignment="1">
      <alignment horizontal="right" vertical="center"/>
    </xf>
    <xf numFmtId="3" fontId="6" fillId="0" borderId="0" xfId="4" applyNumberFormat="1" applyFont="1" applyBorder="1" applyAlignment="1">
      <alignment horizontal="right" vertical="center"/>
    </xf>
    <xf numFmtId="3" fontId="6" fillId="0" borderId="0" xfId="4" applyNumberFormat="1" applyFont="1" applyFill="1" applyBorder="1" applyAlignment="1">
      <alignment horizontal="right" vertical="center"/>
    </xf>
    <xf numFmtId="3" fontId="18" fillId="0" borderId="0" xfId="3" applyNumberFormat="1" applyFont="1" applyFill="1" applyBorder="1" applyAlignment="1">
      <alignment horizontal="right" vertical="center" wrapText="1"/>
    </xf>
    <xf numFmtId="182" fontId="6" fillId="0" borderId="0" xfId="3" applyNumberFormat="1" applyFont="1" applyBorder="1" applyAlignment="1">
      <alignment vertical="center"/>
    </xf>
    <xf numFmtId="3" fontId="19" fillId="0" borderId="0" xfId="3" applyNumberFormat="1" applyFont="1" applyFill="1" applyBorder="1" applyAlignment="1">
      <alignment horizontal="right" vertical="center" wrapText="1"/>
    </xf>
    <xf numFmtId="0" fontId="8" fillId="0" borderId="0" xfId="3" applyFont="1" applyAlignment="1">
      <alignment vertical="center"/>
    </xf>
    <xf numFmtId="0" fontId="8" fillId="0" borderId="0" xfId="3" applyFont="1" applyBorder="1" applyAlignment="1">
      <alignment horizontal="right" vertical="center" wrapText="1"/>
    </xf>
    <xf numFmtId="182" fontId="8" fillId="0" borderId="0" xfId="3" applyNumberFormat="1" applyFont="1" applyBorder="1" applyAlignment="1">
      <alignment vertical="center"/>
    </xf>
    <xf numFmtId="3" fontId="8" fillId="0" borderId="11" xfId="4" applyNumberFormat="1" applyFont="1" applyBorder="1" applyAlignment="1">
      <alignment horizontal="right" vertical="center"/>
    </xf>
    <xf numFmtId="3" fontId="8" fillId="0" borderId="0" xfId="4" applyNumberFormat="1" applyFont="1" applyBorder="1" applyAlignment="1">
      <alignment horizontal="right" vertical="center"/>
    </xf>
    <xf numFmtId="3" fontId="8" fillId="0" borderId="0" xfId="4" applyNumberFormat="1" applyFont="1" applyFill="1" applyBorder="1" applyAlignment="1">
      <alignment horizontal="right" vertical="center"/>
    </xf>
    <xf numFmtId="0" fontId="8" fillId="0" borderId="11" xfId="3" applyFont="1" applyFill="1" applyBorder="1" applyAlignment="1">
      <alignment horizontal="center" vertical="center" wrapText="1"/>
    </xf>
    <xf numFmtId="3" fontId="7" fillId="0" borderId="11" xfId="4" applyNumberFormat="1" applyFont="1" applyBorder="1" applyAlignment="1">
      <alignment horizontal="right" vertical="center"/>
    </xf>
    <xf numFmtId="3" fontId="7" fillId="0" borderId="0" xfId="4" applyNumberFormat="1" applyFont="1" applyBorder="1" applyAlignment="1">
      <alignment horizontal="right" vertical="center"/>
    </xf>
    <xf numFmtId="3" fontId="7" fillId="0" borderId="0" xfId="4" applyNumberFormat="1" applyFont="1" applyFill="1" applyBorder="1" applyAlignment="1">
      <alignment horizontal="right" vertical="center"/>
    </xf>
    <xf numFmtId="38" fontId="4" fillId="0" borderId="0" xfId="4" applyFont="1" applyFill="1" applyBorder="1" applyAlignment="1">
      <alignment vertical="center"/>
    </xf>
    <xf numFmtId="49" fontId="6" fillId="0" borderId="0" xfId="3" applyNumberFormat="1" applyFont="1" applyBorder="1" applyAlignment="1">
      <alignment horizontal="left" vertical="center"/>
    </xf>
    <xf numFmtId="0" fontId="6" fillId="0" borderId="0" xfId="3" applyFont="1" applyAlignment="1">
      <alignment vertical="center"/>
    </xf>
    <xf numFmtId="0" fontId="18" fillId="0" borderId="0" xfId="3" applyFont="1" applyFill="1" applyBorder="1" applyAlignment="1">
      <alignment horizontal="right" vertical="center" wrapText="1"/>
    </xf>
    <xf numFmtId="0" fontId="6" fillId="0" borderId="11" xfId="3" applyFont="1" applyBorder="1" applyAlignment="1">
      <alignment vertical="center"/>
    </xf>
    <xf numFmtId="0" fontId="6" fillId="0" borderId="0" xfId="3" applyFont="1" applyFill="1" applyBorder="1" applyAlignment="1">
      <alignment horizontal="right" vertical="center" wrapText="1"/>
    </xf>
    <xf numFmtId="182" fontId="6" fillId="0" borderId="0" xfId="3" applyNumberFormat="1" applyFont="1" applyBorder="1" applyAlignment="1">
      <alignment horizontal="left" vertical="center"/>
    </xf>
    <xf numFmtId="182" fontId="6" fillId="0" borderId="0" xfId="3" applyNumberFormat="1" applyFont="1" applyFill="1" applyBorder="1" applyAlignment="1">
      <alignment horizontal="left" vertical="center"/>
    </xf>
    <xf numFmtId="182" fontId="6" fillId="0" borderId="0" xfId="3" applyNumberFormat="1" applyFont="1" applyFill="1" applyBorder="1" applyAlignment="1">
      <alignment vertical="center"/>
    </xf>
    <xf numFmtId="3" fontId="6" fillId="0" borderId="11" xfId="4" applyNumberFormat="1" applyFont="1" applyFill="1" applyBorder="1" applyAlignment="1">
      <alignment horizontal="right" vertical="center"/>
    </xf>
    <xf numFmtId="0" fontId="6" fillId="0" borderId="11" xfId="3" applyFont="1" applyFill="1" applyBorder="1" applyAlignment="1">
      <alignment vertical="center"/>
    </xf>
    <xf numFmtId="0" fontId="6" fillId="0" borderId="0" xfId="3" applyFont="1" applyFill="1" applyAlignment="1">
      <alignment horizontal="right" vertical="center"/>
    </xf>
    <xf numFmtId="0" fontId="18" fillId="0" borderId="1" xfId="3" applyFont="1" applyFill="1" applyBorder="1" applyAlignment="1">
      <alignment horizontal="right" vertical="center" wrapText="1"/>
    </xf>
    <xf numFmtId="182" fontId="6" fillId="0" borderId="2" xfId="3" applyNumberFormat="1" applyFont="1" applyBorder="1" applyAlignment="1">
      <alignment horizontal="left" vertical="center"/>
    </xf>
    <xf numFmtId="182" fontId="6" fillId="0" borderId="2" xfId="3" applyNumberFormat="1" applyFont="1" applyBorder="1" applyAlignment="1">
      <alignment vertical="center"/>
    </xf>
    <xf numFmtId="3" fontId="6" fillId="0" borderId="5" xfId="4" applyNumberFormat="1" applyFont="1" applyFill="1" applyBorder="1" applyAlignment="1">
      <alignment horizontal="right" vertical="center"/>
    </xf>
    <xf numFmtId="3" fontId="6" fillId="0" borderId="2" xfId="4" applyNumberFormat="1" applyFont="1" applyBorder="1" applyAlignment="1">
      <alignment horizontal="right" vertical="center"/>
    </xf>
    <xf numFmtId="3" fontId="6" fillId="0" borderId="2" xfId="4" applyNumberFormat="1" applyFont="1" applyFill="1" applyBorder="1" applyAlignment="1">
      <alignment horizontal="right" vertical="center"/>
    </xf>
    <xf numFmtId="0" fontId="6" fillId="0" borderId="2" xfId="3" applyFont="1" applyFill="1" applyBorder="1" applyAlignment="1">
      <alignment vertical="center"/>
    </xf>
    <xf numFmtId="0" fontId="18" fillId="0" borderId="3" xfId="3" applyFont="1" applyFill="1" applyBorder="1" applyAlignment="1">
      <alignment horizontal="right" vertical="center" wrapText="1"/>
    </xf>
    <xf numFmtId="0" fontId="6" fillId="0" borderId="5" xfId="3" applyFont="1" applyFill="1" applyBorder="1" applyAlignment="1">
      <alignment horizontal="center" vertical="center" wrapText="1"/>
    </xf>
    <xf numFmtId="0" fontId="17" fillId="0" borderId="0" xfId="3" applyFont="1" applyFill="1" applyAlignment="1">
      <alignment horizontal="left" vertical="center"/>
    </xf>
    <xf numFmtId="0" fontId="2" fillId="0" borderId="0" xfId="3" applyFont="1" applyFill="1" applyAlignment="1">
      <alignment vertical="top" wrapText="1"/>
    </xf>
    <xf numFmtId="0" fontId="6" fillId="0" borderId="12" xfId="3" applyFont="1" applyFill="1" applyBorder="1" applyAlignment="1">
      <alignment horizontal="center" vertical="center" wrapText="1"/>
    </xf>
    <xf numFmtId="0" fontId="6" fillId="0" borderId="0"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0" xfId="3" applyFont="1" applyFill="1" applyBorder="1" applyAlignment="1">
      <alignment horizontal="center" vertical="center" wrapText="1"/>
    </xf>
    <xf numFmtId="0" fontId="6" fillId="0" borderId="0" xfId="3" applyFont="1" applyFill="1" applyAlignment="1">
      <alignment horizontal="distributed" vertical="center"/>
    </xf>
    <xf numFmtId="0" fontId="6" fillId="0" borderId="1" xfId="3" applyFont="1" applyFill="1" applyBorder="1" applyAlignment="1">
      <alignment vertical="center"/>
    </xf>
    <xf numFmtId="176" fontId="6" fillId="0" borderId="11" xfId="3" applyNumberFormat="1" applyFont="1" applyFill="1" applyBorder="1" applyAlignment="1">
      <alignment vertical="center" shrinkToFit="1"/>
    </xf>
    <xf numFmtId="176" fontId="18" fillId="0" borderId="0" xfId="3" applyNumberFormat="1" applyFont="1" applyFill="1" applyBorder="1" applyAlignment="1">
      <alignment vertical="center" shrinkToFit="1"/>
    </xf>
    <xf numFmtId="176" fontId="6" fillId="0" borderId="0" xfId="3" applyNumberFormat="1" applyFont="1" applyFill="1" applyBorder="1" applyAlignment="1">
      <alignment vertical="center" shrinkToFit="1"/>
    </xf>
    <xf numFmtId="183" fontId="18" fillId="0" borderId="0" xfId="3" applyNumberFormat="1" applyFont="1" applyFill="1" applyBorder="1" applyAlignment="1">
      <alignment vertical="center" shrinkToFit="1"/>
    </xf>
    <xf numFmtId="183" fontId="6" fillId="0" borderId="0" xfId="3" applyNumberFormat="1" applyFont="1" applyFill="1" applyBorder="1" applyAlignment="1">
      <alignment vertical="center" shrinkToFit="1"/>
    </xf>
    <xf numFmtId="0" fontId="8" fillId="0" borderId="0" xfId="3" applyFont="1" applyFill="1" applyBorder="1" applyAlignment="1">
      <alignment vertical="center"/>
    </xf>
    <xf numFmtId="0" fontId="8" fillId="0" borderId="0" xfId="3" applyFont="1" applyFill="1" applyAlignment="1">
      <alignment horizontal="distributed" vertical="center"/>
    </xf>
    <xf numFmtId="49" fontId="8" fillId="0" borderId="0" xfId="3" applyNumberFormat="1" applyFont="1" applyFill="1" applyAlignment="1">
      <alignment horizontal="right" vertical="center"/>
    </xf>
    <xf numFmtId="0" fontId="8" fillId="0" borderId="0" xfId="3" applyFont="1" applyFill="1" applyBorder="1" applyAlignment="1">
      <alignment horizontal="right" vertical="center" wrapText="1"/>
    </xf>
    <xf numFmtId="0" fontId="8" fillId="0" borderId="1" xfId="3" applyFont="1" applyFill="1" applyBorder="1" applyAlignment="1">
      <alignment vertical="center"/>
    </xf>
    <xf numFmtId="176" fontId="8" fillId="0" borderId="11" xfId="3" applyNumberFormat="1" applyFont="1" applyFill="1" applyBorder="1" applyAlignment="1">
      <alignment vertical="center" shrinkToFit="1"/>
    </xf>
    <xf numFmtId="176" fontId="8" fillId="0" borderId="0" xfId="3" applyNumberFormat="1" applyFont="1" applyFill="1" applyBorder="1" applyAlignment="1">
      <alignment vertical="center" shrinkToFit="1"/>
    </xf>
    <xf numFmtId="183" fontId="8" fillId="0" borderId="0" xfId="3" applyNumberFormat="1" applyFont="1" applyFill="1" applyBorder="1" applyAlignment="1">
      <alignment vertical="center" shrinkToFit="1"/>
    </xf>
    <xf numFmtId="0" fontId="20" fillId="0" borderId="0" xfId="3" applyFont="1" applyFill="1" applyBorder="1" applyAlignment="1">
      <alignment vertical="center"/>
    </xf>
    <xf numFmtId="0" fontId="20" fillId="0" borderId="0" xfId="3" applyFont="1" applyFill="1" applyAlignment="1">
      <alignment vertical="center"/>
    </xf>
    <xf numFmtId="0" fontId="20" fillId="0" borderId="1" xfId="3" applyFont="1" applyFill="1" applyBorder="1" applyAlignment="1">
      <alignment vertical="center"/>
    </xf>
    <xf numFmtId="49" fontId="2" fillId="0" borderId="0" xfId="3" applyNumberFormat="1" applyFont="1" applyFill="1" applyBorder="1" applyAlignment="1">
      <alignment horizontal="right" vertical="center"/>
    </xf>
    <xf numFmtId="0" fontId="6" fillId="0" borderId="0" xfId="3" applyFont="1" applyFill="1" applyBorder="1" applyAlignment="1">
      <alignment horizontal="right" vertical="center"/>
    </xf>
    <xf numFmtId="176" fontId="18" fillId="0" borderId="11" xfId="3" applyNumberFormat="1" applyFont="1" applyFill="1" applyBorder="1" applyAlignment="1">
      <alignment vertical="center" shrinkToFit="1"/>
    </xf>
    <xf numFmtId="0" fontId="6" fillId="0" borderId="2" xfId="3" applyFont="1" applyFill="1" applyBorder="1" applyAlignment="1">
      <alignment horizontal="right" vertical="center"/>
    </xf>
    <xf numFmtId="0" fontId="6" fillId="0" borderId="3" xfId="3" applyFont="1" applyFill="1" applyBorder="1" applyAlignment="1">
      <alignment vertical="center"/>
    </xf>
    <xf numFmtId="176" fontId="18" fillId="0" borderId="5" xfId="3" applyNumberFormat="1" applyFont="1" applyFill="1" applyBorder="1" applyAlignment="1">
      <alignment vertical="center" shrinkToFit="1"/>
    </xf>
    <xf numFmtId="176" fontId="18" fillId="0" borderId="2" xfId="3" applyNumberFormat="1" applyFont="1" applyFill="1" applyBorder="1" applyAlignment="1">
      <alignment vertical="center" shrinkToFit="1"/>
    </xf>
    <xf numFmtId="183" fontId="18" fillId="0" borderId="2" xfId="3" applyNumberFormat="1" applyFont="1" applyFill="1" applyBorder="1" applyAlignment="1">
      <alignment vertical="center" shrinkToFit="1"/>
    </xf>
    <xf numFmtId="3" fontId="2" fillId="0" borderId="0" xfId="3" applyNumberFormat="1" applyFill="1" applyAlignment="1">
      <alignment vertical="center"/>
    </xf>
    <xf numFmtId="184" fontId="2" fillId="0" borderId="0" xfId="3" applyNumberFormat="1" applyFill="1" applyAlignment="1">
      <alignment vertical="center"/>
    </xf>
    <xf numFmtId="0" fontId="6" fillId="0" borderId="0" xfId="3" applyFont="1" applyFill="1" applyAlignment="1">
      <alignment horizontal="center" vertical="center"/>
    </xf>
    <xf numFmtId="0" fontId="6" fillId="0" borderId="11" xfId="3" applyFont="1" applyFill="1" applyBorder="1" applyAlignment="1">
      <alignment horizontal="center" vertical="center"/>
    </xf>
    <xf numFmtId="3" fontId="18" fillId="0" borderId="11" xfId="3" applyNumberFormat="1" applyFont="1" applyFill="1" applyBorder="1" applyAlignment="1">
      <alignment horizontal="right" vertical="center"/>
    </xf>
    <xf numFmtId="3" fontId="18" fillId="0" borderId="0" xfId="3" applyNumberFormat="1" applyFont="1" applyFill="1" applyBorder="1" applyAlignment="1">
      <alignment horizontal="right" vertical="center"/>
    </xf>
    <xf numFmtId="3" fontId="23" fillId="0" borderId="0" xfId="3" applyNumberFormat="1" applyFont="1" applyFill="1" applyBorder="1" applyAlignment="1">
      <alignment horizontal="right" vertical="center"/>
    </xf>
    <xf numFmtId="0" fontId="7" fillId="0" borderId="0" xfId="3" applyFont="1" applyFill="1" applyAlignment="1">
      <alignment vertical="center"/>
    </xf>
    <xf numFmtId="3" fontId="19" fillId="0" borderId="11" xfId="3" applyNumberFormat="1" applyFont="1" applyFill="1" applyBorder="1" applyAlignment="1">
      <alignment horizontal="right" vertical="center"/>
    </xf>
    <xf numFmtId="3" fontId="19" fillId="0" borderId="0" xfId="3" applyNumberFormat="1" applyFont="1" applyFill="1" applyBorder="1" applyAlignment="1">
      <alignment horizontal="right" vertical="center"/>
    </xf>
    <xf numFmtId="3" fontId="16" fillId="0" borderId="0" xfId="3" applyNumberFormat="1" applyFont="1" applyFill="1" applyBorder="1" applyAlignment="1">
      <alignment horizontal="right" vertical="center"/>
    </xf>
    <xf numFmtId="0" fontId="9" fillId="0" borderId="0" xfId="3" applyFont="1" applyFill="1" applyAlignment="1">
      <alignment vertical="center"/>
    </xf>
    <xf numFmtId="0" fontId="9" fillId="0" borderId="0" xfId="3" applyFont="1" applyFill="1" applyBorder="1" applyAlignment="1">
      <alignment vertical="center"/>
    </xf>
    <xf numFmtId="49" fontId="4" fillId="0" borderId="2" xfId="3" applyNumberFormat="1" applyFont="1" applyFill="1" applyBorder="1" applyAlignment="1">
      <alignment horizontal="right" vertical="center"/>
    </xf>
    <xf numFmtId="0" fontId="4" fillId="0" borderId="2" xfId="3" applyFont="1" applyFill="1" applyBorder="1" applyAlignment="1">
      <alignment horizontal="right" vertical="center"/>
    </xf>
    <xf numFmtId="3" fontId="23" fillId="0" borderId="5" xfId="3" applyNumberFormat="1" applyFont="1" applyFill="1" applyBorder="1" applyAlignment="1">
      <alignment horizontal="right" vertical="center"/>
    </xf>
    <xf numFmtId="3" fontId="23" fillId="0" borderId="2" xfId="3" applyNumberFormat="1" applyFont="1" applyFill="1" applyBorder="1" applyAlignment="1">
      <alignment horizontal="right" vertical="center"/>
    </xf>
    <xf numFmtId="0" fontId="2" fillId="0" borderId="0" xfId="3" applyAlignment="1"/>
    <xf numFmtId="3" fontId="18" fillId="0" borderId="11" xfId="3" applyNumberFormat="1" applyFont="1" applyFill="1" applyBorder="1" applyAlignment="1">
      <alignment horizontal="right" vertical="center" wrapText="1"/>
    </xf>
    <xf numFmtId="3" fontId="19" fillId="0" borderId="11" xfId="3" applyNumberFormat="1" applyFont="1" applyFill="1" applyBorder="1" applyAlignment="1">
      <alignment horizontal="right" vertical="center" wrapText="1"/>
    </xf>
    <xf numFmtId="0" fontId="6" fillId="0" borderId="0" xfId="3" applyFont="1" applyFill="1" applyAlignment="1">
      <alignment horizontal="right" vertical="center" wrapText="1"/>
    </xf>
    <xf numFmtId="3" fontId="4" fillId="0" borderId="5" xfId="3" applyNumberFormat="1" applyFont="1" applyFill="1" applyBorder="1" applyAlignment="1">
      <alignment vertical="center"/>
    </xf>
    <xf numFmtId="3" fontId="4" fillId="0" borderId="2" xfId="3" applyNumberFormat="1" applyFont="1" applyFill="1" applyBorder="1" applyAlignment="1">
      <alignment vertical="center"/>
    </xf>
    <xf numFmtId="0" fontId="2" fillId="0" borderId="0" xfId="3" applyFill="1" applyAlignment="1"/>
    <xf numFmtId="0" fontId="2" fillId="0" borderId="0" xfId="3" applyFont="1" applyFill="1" applyAlignment="1">
      <alignment horizontal="left" vertical="center" wrapText="1"/>
    </xf>
    <xf numFmtId="0" fontId="6" fillId="0" borderId="8" xfId="3" applyFont="1" applyFill="1" applyBorder="1" applyAlignment="1">
      <alignment horizontal="center" vertical="center"/>
    </xf>
    <xf numFmtId="0" fontId="6" fillId="0" borderId="10" xfId="3" applyFont="1" applyFill="1" applyBorder="1" applyAlignment="1">
      <alignment horizontal="center" vertical="center"/>
    </xf>
    <xf numFmtId="3" fontId="6" fillId="0" borderId="0" xfId="3" applyNumberFormat="1" applyFont="1" applyFill="1" applyBorder="1" applyAlignment="1">
      <alignment vertical="center"/>
    </xf>
    <xf numFmtId="3" fontId="11" fillId="0" borderId="11" xfId="3" applyNumberFormat="1" applyFont="1" applyFill="1" applyBorder="1" applyAlignment="1">
      <alignment horizontal="right" vertical="center" wrapText="1"/>
    </xf>
    <xf numFmtId="3" fontId="11" fillId="0" borderId="0" xfId="3" applyNumberFormat="1" applyFont="1" applyFill="1" applyBorder="1" applyAlignment="1">
      <alignment horizontal="right" vertical="center" wrapText="1"/>
    </xf>
    <xf numFmtId="0" fontId="11" fillId="0" borderId="0" xfId="3" applyFont="1" applyFill="1" applyBorder="1" applyAlignment="1">
      <alignment vertical="center"/>
    </xf>
    <xf numFmtId="0" fontId="11" fillId="0" borderId="0" xfId="3" applyFont="1" applyFill="1" applyAlignment="1">
      <alignment vertical="center"/>
    </xf>
    <xf numFmtId="3" fontId="8" fillId="0" borderId="0" xfId="3" applyNumberFormat="1" applyFont="1" applyFill="1" applyBorder="1" applyAlignment="1">
      <alignment vertical="center"/>
    </xf>
    <xf numFmtId="3" fontId="14" fillId="0" borderId="11" xfId="3" applyNumberFormat="1" applyFont="1" applyFill="1" applyBorder="1" applyAlignment="1">
      <alignment horizontal="right" vertical="center" wrapText="1"/>
    </xf>
    <xf numFmtId="0" fontId="2" fillId="0" borderId="0" xfId="3" applyFont="1" applyFill="1" applyBorder="1" applyAlignment="1">
      <alignment horizontal="justify" vertical="center" wrapText="1"/>
    </xf>
    <xf numFmtId="3" fontId="14" fillId="0" borderId="0" xfId="3" applyNumberFormat="1" applyFont="1" applyFill="1" applyAlignment="1">
      <alignment horizontal="right" vertical="center" wrapText="1"/>
    </xf>
    <xf numFmtId="0" fontId="2" fillId="0" borderId="0" xfId="3" applyFont="1" applyFill="1" applyAlignment="1">
      <alignment horizontal="justify" vertical="center" wrapText="1"/>
    </xf>
    <xf numFmtId="3" fontId="14" fillId="0" borderId="0" xfId="3" applyNumberFormat="1" applyFont="1" applyFill="1" applyBorder="1" applyAlignment="1">
      <alignment horizontal="right" vertical="center" wrapText="1"/>
    </xf>
    <xf numFmtId="38" fontId="14" fillId="0" borderId="0" xfId="4" applyFont="1" applyFill="1" applyAlignment="1">
      <alignment horizontal="right" vertical="center" wrapText="1"/>
    </xf>
    <xf numFmtId="0" fontId="14" fillId="0" borderId="0" xfId="3" applyFont="1" applyFill="1" applyAlignment="1">
      <alignment horizontal="right" vertical="center" wrapText="1"/>
    </xf>
    <xf numFmtId="3" fontId="14" fillId="0" borderId="5" xfId="3" applyNumberFormat="1" applyFont="1" applyFill="1" applyBorder="1" applyAlignment="1">
      <alignment horizontal="right" vertical="center" wrapText="1"/>
    </xf>
    <xf numFmtId="3" fontId="14" fillId="0" borderId="2" xfId="3" applyNumberFormat="1" applyFont="1" applyFill="1" applyBorder="1" applyAlignment="1">
      <alignment horizontal="right" vertical="center" wrapText="1"/>
    </xf>
    <xf numFmtId="0" fontId="4" fillId="0" borderId="0" xfId="5" applyFont="1" applyFill="1" applyAlignment="1">
      <alignment vertical="center"/>
    </xf>
    <xf numFmtId="0" fontId="4" fillId="0" borderId="0" xfId="5" applyFont="1" applyFill="1" applyAlignment="1">
      <alignment horizontal="right" vertical="center"/>
    </xf>
    <xf numFmtId="0" fontId="26" fillId="0" borderId="0" xfId="5" applyFont="1" applyFill="1" applyAlignment="1">
      <alignment vertical="center"/>
    </xf>
    <xf numFmtId="0" fontId="2" fillId="0" borderId="0" xfId="5" applyFont="1" applyFill="1" applyAlignment="1">
      <alignment vertical="center"/>
    </xf>
    <xf numFmtId="0" fontId="2" fillId="0" borderId="0" xfId="5" applyFont="1" applyFill="1" applyAlignment="1">
      <alignment horizontal="center" vertical="center"/>
    </xf>
    <xf numFmtId="0" fontId="2" fillId="0" borderId="0" xfId="5" applyFont="1" applyFill="1" applyAlignment="1">
      <alignment horizontal="left" vertical="center"/>
    </xf>
    <xf numFmtId="0" fontId="2" fillId="0" borderId="0" xfId="5" applyFont="1" applyFill="1" applyBorder="1" applyAlignment="1">
      <alignment vertical="center"/>
    </xf>
    <xf numFmtId="0" fontId="26" fillId="0" borderId="2" xfId="5" applyFont="1" applyFill="1" applyBorder="1" applyAlignment="1">
      <alignment vertical="center"/>
    </xf>
    <xf numFmtId="0" fontId="26" fillId="0" borderId="2" xfId="5" applyFont="1" applyFill="1" applyBorder="1" applyAlignment="1">
      <alignment horizontal="left" vertical="center"/>
    </xf>
    <xf numFmtId="0" fontId="26" fillId="0" borderId="0" xfId="5" applyFont="1" applyFill="1" applyBorder="1" applyAlignment="1">
      <alignment vertical="center"/>
    </xf>
    <xf numFmtId="0" fontId="2" fillId="0" borderId="1" xfId="5" applyFont="1" applyFill="1" applyBorder="1" applyAlignment="1">
      <alignment vertical="center"/>
    </xf>
    <xf numFmtId="0" fontId="2" fillId="0" borderId="2" xfId="5" applyFont="1" applyFill="1" applyBorder="1" applyAlignment="1">
      <alignment vertical="center"/>
    </xf>
    <xf numFmtId="0" fontId="2" fillId="0" borderId="3" xfId="5" applyFont="1" applyFill="1" applyBorder="1" applyAlignment="1">
      <alignment vertical="center"/>
    </xf>
    <xf numFmtId="0" fontId="2" fillId="0" borderId="8" xfId="5" quotePrefix="1" applyFont="1" applyFill="1" applyBorder="1" applyAlignment="1">
      <alignment horizontal="center" vertical="center"/>
    </xf>
    <xf numFmtId="0" fontId="2" fillId="0" borderId="8" xfId="5" applyFont="1" applyFill="1" applyBorder="1" applyAlignment="1">
      <alignment horizontal="center" vertical="center"/>
    </xf>
    <xf numFmtId="0" fontId="2" fillId="0" borderId="0" xfId="5" applyFont="1" applyFill="1" applyBorder="1"/>
    <xf numFmtId="0" fontId="2" fillId="0" borderId="11" xfId="5" applyFont="1" applyFill="1" applyBorder="1"/>
    <xf numFmtId="0" fontId="2" fillId="0" borderId="0" xfId="5" quotePrefix="1" applyFont="1" applyFill="1" applyBorder="1" applyAlignment="1">
      <alignment horizontal="center" vertical="center"/>
    </xf>
    <xf numFmtId="0" fontId="2" fillId="0" borderId="0" xfId="5" applyFont="1" applyFill="1" applyBorder="1" applyAlignment="1">
      <alignment horizontal="center" vertical="center"/>
    </xf>
    <xf numFmtId="0" fontId="2" fillId="0" borderId="7" xfId="5" applyFont="1" applyFill="1" applyBorder="1"/>
    <xf numFmtId="0" fontId="2" fillId="0" borderId="6" xfId="5" applyFont="1" applyFill="1" applyBorder="1"/>
    <xf numFmtId="49" fontId="2" fillId="0" borderId="0" xfId="5" applyNumberFormat="1" applyFont="1" applyFill="1" applyAlignment="1">
      <alignment vertical="center"/>
    </xf>
    <xf numFmtId="49" fontId="2" fillId="0" borderId="0" xfId="5" applyNumberFormat="1" applyFont="1" applyFill="1" applyAlignment="1">
      <alignment horizontal="right" vertical="center"/>
    </xf>
    <xf numFmtId="49" fontId="2" fillId="0" borderId="0" xfId="5" applyNumberFormat="1" applyFont="1" applyFill="1" applyBorder="1" applyAlignment="1">
      <alignment horizontal="distributed" vertical="center"/>
    </xf>
    <xf numFmtId="186" fontId="2" fillId="0" borderId="11" xfId="6" applyNumberFormat="1" applyFont="1" applyFill="1" applyBorder="1" applyAlignment="1">
      <alignment horizontal="right" vertical="center"/>
    </xf>
    <xf numFmtId="186" fontId="2" fillId="0" borderId="0" xfId="6" applyNumberFormat="1" applyFont="1" applyFill="1" applyBorder="1" applyAlignment="1">
      <alignment horizontal="right" vertical="center"/>
    </xf>
    <xf numFmtId="186" fontId="2" fillId="0" borderId="1" xfId="6" applyNumberFormat="1" applyFont="1" applyFill="1" applyBorder="1" applyAlignment="1">
      <alignment horizontal="right" vertical="center"/>
    </xf>
    <xf numFmtId="38" fontId="2" fillId="0" borderId="0" xfId="6" applyFont="1" applyFill="1" applyBorder="1" applyAlignment="1">
      <alignment horizontal="center" vertical="center"/>
    </xf>
    <xf numFmtId="49" fontId="11" fillId="0" borderId="0" xfId="5" applyNumberFormat="1" applyFont="1" applyFill="1" applyAlignment="1">
      <alignment vertical="center"/>
    </xf>
    <xf numFmtId="49" fontId="11" fillId="0" borderId="0" xfId="5" applyNumberFormat="1" applyFont="1" applyFill="1" applyAlignment="1">
      <alignment horizontal="distributed" vertical="center"/>
    </xf>
    <xf numFmtId="49" fontId="11" fillId="0" borderId="0" xfId="5" applyNumberFormat="1" applyFont="1" applyFill="1" applyAlignment="1">
      <alignment horizontal="right" vertical="center"/>
    </xf>
    <xf numFmtId="49" fontId="11" fillId="0" borderId="0" xfId="5" applyNumberFormat="1" applyFont="1" applyFill="1" applyBorder="1" applyAlignment="1">
      <alignment horizontal="distributed" vertical="center"/>
    </xf>
    <xf numFmtId="0" fontId="11" fillId="0" borderId="0" xfId="5" applyFont="1" applyFill="1" applyAlignment="1">
      <alignment vertical="center"/>
    </xf>
    <xf numFmtId="186" fontId="11" fillId="0" borderId="11" xfId="6" applyNumberFormat="1" applyFont="1" applyFill="1" applyBorder="1" applyAlignment="1">
      <alignment horizontal="right" vertical="center"/>
    </xf>
    <xf numFmtId="186" fontId="11" fillId="0" borderId="0" xfId="6" applyNumberFormat="1" applyFont="1" applyFill="1" applyBorder="1" applyAlignment="1">
      <alignment horizontal="right" vertical="center"/>
    </xf>
    <xf numFmtId="186" fontId="11" fillId="0" borderId="1" xfId="6" applyNumberFormat="1" applyFont="1" applyFill="1" applyBorder="1" applyAlignment="1">
      <alignment horizontal="right" vertical="center"/>
    </xf>
    <xf numFmtId="38" fontId="11" fillId="0" borderId="0" xfId="6" applyFont="1" applyFill="1" applyBorder="1" applyAlignment="1">
      <alignment horizontal="center" vertical="center"/>
    </xf>
    <xf numFmtId="49" fontId="26" fillId="0" borderId="0" xfId="5" applyNumberFormat="1" applyFont="1" applyFill="1" applyAlignment="1">
      <alignment vertical="center"/>
    </xf>
    <xf numFmtId="49" fontId="26" fillId="0" borderId="0" xfId="5" applyNumberFormat="1" applyFont="1" applyFill="1" applyAlignment="1">
      <alignment horizontal="right" vertical="center"/>
    </xf>
    <xf numFmtId="49" fontId="26" fillId="0" borderId="0" xfId="5" applyNumberFormat="1" applyFont="1" applyFill="1" applyBorder="1" applyAlignment="1">
      <alignment horizontal="right" vertical="center" wrapText="1"/>
    </xf>
    <xf numFmtId="49" fontId="2" fillId="0" borderId="0" xfId="5" applyNumberFormat="1" applyFont="1" applyFill="1" applyBorder="1" applyAlignment="1">
      <alignment horizontal="distributed" vertical="center" wrapText="1"/>
    </xf>
    <xf numFmtId="3" fontId="2" fillId="0" borderId="0" xfId="5" applyNumberFormat="1" applyFont="1" applyFill="1" applyAlignment="1">
      <alignment vertical="center"/>
    </xf>
    <xf numFmtId="49" fontId="2" fillId="0" borderId="0" xfId="6" applyNumberFormat="1" applyFont="1" applyFill="1" applyBorder="1" applyAlignment="1">
      <alignment horizontal="center" vertical="center"/>
    </xf>
    <xf numFmtId="49" fontId="2" fillId="0" borderId="0" xfId="5" applyNumberFormat="1" applyFont="1" applyFill="1" applyBorder="1" applyAlignment="1">
      <alignment vertical="center"/>
    </xf>
    <xf numFmtId="49" fontId="2" fillId="0" borderId="0" xfId="5" applyNumberFormat="1" applyFont="1" applyFill="1" applyBorder="1" applyAlignment="1">
      <alignment horizontal="right" vertical="center"/>
    </xf>
    <xf numFmtId="49" fontId="26" fillId="0" borderId="0" xfId="5" applyNumberFormat="1" applyFont="1" applyFill="1" applyBorder="1" applyAlignment="1">
      <alignment vertical="center"/>
    </xf>
    <xf numFmtId="186" fontId="2" fillId="0" borderId="11" xfId="5" applyNumberFormat="1" applyFont="1" applyFill="1" applyBorder="1" applyAlignment="1">
      <alignment vertical="center"/>
    </xf>
    <xf numFmtId="186" fontId="2" fillId="0" borderId="0" xfId="5" applyNumberFormat="1" applyFont="1" applyFill="1" applyAlignment="1">
      <alignment vertical="center"/>
    </xf>
    <xf numFmtId="186" fontId="2" fillId="0" borderId="0" xfId="5" applyNumberFormat="1" applyFont="1" applyFill="1" applyBorder="1" applyAlignment="1">
      <alignment vertical="center"/>
    </xf>
    <xf numFmtId="186" fontId="2" fillId="0" borderId="1" xfId="5" applyNumberFormat="1" applyFont="1" applyFill="1" applyBorder="1" applyAlignment="1">
      <alignment vertical="center"/>
    </xf>
    <xf numFmtId="0" fontId="2" fillId="0" borderId="0" xfId="5" applyFont="1" applyFill="1" applyBorder="1" applyAlignment="1">
      <alignment horizontal="distributed" vertical="center" wrapText="1"/>
    </xf>
    <xf numFmtId="186" fontId="2" fillId="0" borderId="0" xfId="6" quotePrefix="1" applyNumberFormat="1" applyFont="1" applyFill="1" applyBorder="1" applyAlignment="1">
      <alignment horizontal="right" vertical="center"/>
    </xf>
    <xf numFmtId="3" fontId="2" fillId="0" borderId="0" xfId="6" applyNumberFormat="1" applyFont="1" applyFill="1" applyBorder="1" applyAlignment="1">
      <alignment horizontal="right" vertical="center"/>
    </xf>
    <xf numFmtId="0" fontId="2" fillId="0" borderId="2" xfId="5" applyFont="1" applyFill="1" applyBorder="1" applyAlignment="1">
      <alignment horizontal="distributed" vertical="center" wrapText="1"/>
    </xf>
    <xf numFmtId="0" fontId="27" fillId="0" borderId="2" xfId="5" applyFont="1" applyFill="1" applyBorder="1" applyAlignment="1">
      <alignment horizontal="distributed" vertical="center" wrapText="1"/>
    </xf>
    <xf numFmtId="0" fontId="27" fillId="0" borderId="2" xfId="5" applyFont="1" applyFill="1" applyBorder="1" applyAlignment="1">
      <alignment wrapText="1"/>
    </xf>
    <xf numFmtId="186" fontId="2" fillId="0" borderId="5" xfId="6" applyNumberFormat="1" applyFont="1" applyFill="1" applyBorder="1" applyAlignment="1">
      <alignment horizontal="right" vertical="center"/>
    </xf>
    <xf numFmtId="186" fontId="2" fillId="0" borderId="2" xfId="6" applyNumberFormat="1" applyFont="1" applyFill="1" applyBorder="1" applyAlignment="1">
      <alignment horizontal="right" vertical="center"/>
    </xf>
    <xf numFmtId="186" fontId="2" fillId="0" borderId="3" xfId="6" applyNumberFormat="1" applyFont="1" applyFill="1" applyBorder="1" applyAlignment="1">
      <alignment horizontal="right" vertical="center"/>
    </xf>
    <xf numFmtId="49" fontId="2" fillId="0" borderId="2" xfId="6" applyNumberFormat="1" applyFont="1" applyFill="1" applyBorder="1" applyAlignment="1">
      <alignment horizontal="center" vertical="center"/>
    </xf>
    <xf numFmtId="0" fontId="4" fillId="0" borderId="0" xfId="5" applyFont="1" applyFill="1" applyBorder="1" applyAlignment="1">
      <alignment vertical="center"/>
    </xf>
    <xf numFmtId="0" fontId="2" fillId="0" borderId="7" xfId="5" applyFont="1" applyFill="1" applyBorder="1" applyAlignment="1">
      <alignment vertical="center"/>
    </xf>
    <xf numFmtId="0" fontId="4" fillId="0" borderId="0" xfId="5" applyFont="1" applyFill="1" applyBorder="1" applyAlignment="1">
      <alignment horizontal="left" vertical="center"/>
    </xf>
    <xf numFmtId="0" fontId="24" fillId="0" borderId="0" xfId="5" applyFont="1" applyFill="1" applyBorder="1"/>
    <xf numFmtId="0" fontId="24" fillId="0" borderId="0" xfId="5" applyFont="1" applyFill="1"/>
    <xf numFmtId="187" fontId="24" fillId="0" borderId="0" xfId="5" applyNumberFormat="1" applyFont="1" applyFill="1"/>
    <xf numFmtId="176" fontId="4" fillId="0" borderId="0" xfId="5" applyNumberFormat="1" applyFont="1" applyFill="1" applyBorder="1" applyAlignment="1">
      <alignment vertical="center"/>
    </xf>
    <xf numFmtId="176" fontId="9" fillId="0" borderId="0" xfId="5" quotePrefix="1" applyNumberFormat="1" applyFont="1" applyFill="1" applyBorder="1" applyAlignment="1">
      <alignment horizontal="center" vertical="center"/>
    </xf>
    <xf numFmtId="176" fontId="4" fillId="0" borderId="0" xfId="5" applyNumberFormat="1" applyFont="1" applyFill="1" applyAlignment="1">
      <alignment vertical="center"/>
    </xf>
    <xf numFmtId="176" fontId="4" fillId="0" borderId="0" xfId="5" quotePrefix="1" applyNumberFormat="1" applyFont="1" applyFill="1" applyBorder="1" applyAlignment="1">
      <alignment horizontal="left" vertical="center"/>
    </xf>
    <xf numFmtId="176" fontId="4" fillId="0" borderId="2" xfId="5" applyNumberFormat="1" applyFont="1" applyFill="1" applyBorder="1" applyAlignment="1">
      <alignment vertical="center"/>
    </xf>
    <xf numFmtId="176" fontId="2" fillId="0" borderId="2" xfId="5" applyNumberFormat="1" applyFont="1" applyFill="1" applyBorder="1" applyAlignment="1">
      <alignment vertical="center"/>
    </xf>
    <xf numFmtId="176" fontId="14" fillId="0" borderId="9" xfId="5" applyNumberFormat="1" applyFont="1" applyFill="1" applyBorder="1" applyAlignment="1">
      <alignment vertical="center"/>
    </xf>
    <xf numFmtId="176" fontId="14" fillId="0" borderId="10" xfId="5" applyNumberFormat="1" applyFont="1" applyFill="1" applyBorder="1" applyAlignment="1">
      <alignment vertical="center"/>
    </xf>
    <xf numFmtId="176" fontId="14" fillId="0" borderId="12" xfId="5" quotePrefix="1" applyNumberFormat="1" applyFont="1" applyFill="1" applyBorder="1" applyAlignment="1">
      <alignment horizontal="center" vertical="center"/>
    </xf>
    <xf numFmtId="176" fontId="14" fillId="0" borderId="8" xfId="5" quotePrefix="1" applyNumberFormat="1" applyFont="1" applyFill="1" applyBorder="1" applyAlignment="1">
      <alignment horizontal="center" vertical="center"/>
    </xf>
    <xf numFmtId="176" fontId="2" fillId="0" borderId="0" xfId="5" applyNumberFormat="1" applyFont="1" applyFill="1" applyBorder="1" applyAlignment="1">
      <alignment vertical="center"/>
    </xf>
    <xf numFmtId="176" fontId="2" fillId="0" borderId="0" xfId="5" applyNumberFormat="1" applyFont="1" applyFill="1" applyAlignment="1">
      <alignment vertical="center"/>
    </xf>
    <xf numFmtId="176" fontId="14" fillId="0" borderId="0" xfId="5" applyNumberFormat="1" applyFont="1" applyFill="1" applyBorder="1" applyAlignment="1">
      <alignment vertical="center"/>
    </xf>
    <xf numFmtId="176" fontId="14" fillId="0" borderId="0" xfId="5" applyNumberFormat="1" applyFont="1" applyFill="1" applyBorder="1" applyAlignment="1">
      <alignment horizontal="distributed" vertical="center"/>
    </xf>
    <xf numFmtId="176" fontId="14" fillId="0" borderId="13" xfId="5" quotePrefix="1" applyNumberFormat="1" applyFont="1" applyFill="1" applyBorder="1" applyAlignment="1">
      <alignment horizontal="center" vertical="center"/>
    </xf>
    <xf numFmtId="176" fontId="14" fillId="0" borderId="7" xfId="5" quotePrefix="1" applyNumberFormat="1" applyFont="1" applyFill="1" applyBorder="1" applyAlignment="1">
      <alignment horizontal="center" vertical="center"/>
    </xf>
    <xf numFmtId="176" fontId="14" fillId="0" borderId="7" xfId="5" applyNumberFormat="1" applyFont="1" applyFill="1" applyBorder="1" applyAlignment="1">
      <alignment horizontal="center" vertical="center"/>
    </xf>
    <xf numFmtId="176" fontId="14" fillId="0" borderId="0" xfId="5" applyNumberFormat="1" applyFont="1" applyFill="1" applyBorder="1" applyAlignment="1">
      <alignment horizontal="right" vertical="center" wrapText="1"/>
    </xf>
    <xf numFmtId="38" fontId="2" fillId="0" borderId="11" xfId="6" applyFont="1" applyFill="1" applyBorder="1" applyAlignment="1">
      <alignment vertical="center"/>
    </xf>
    <xf numFmtId="38" fontId="2" fillId="0" borderId="0" xfId="6" applyFont="1" applyFill="1" applyBorder="1" applyAlignment="1">
      <alignment vertical="center"/>
    </xf>
    <xf numFmtId="0" fontId="14" fillId="0" borderId="0" xfId="5" applyNumberFormat="1" applyFont="1" applyFill="1" applyBorder="1" applyAlignment="1">
      <alignment horizontal="right" vertical="center"/>
    </xf>
    <xf numFmtId="0" fontId="14" fillId="0" borderId="0" xfId="5" applyNumberFormat="1" applyFont="1" applyFill="1" applyBorder="1" applyAlignment="1">
      <alignment horizontal="distributed" vertical="center"/>
    </xf>
    <xf numFmtId="176" fontId="14" fillId="0" borderId="1" xfId="5" applyNumberFormat="1" applyFont="1" applyFill="1" applyBorder="1" applyAlignment="1">
      <alignment vertical="center"/>
    </xf>
    <xf numFmtId="38" fontId="2" fillId="0" borderId="11" xfId="7" applyFont="1" applyFill="1" applyBorder="1" applyAlignment="1">
      <alignment vertical="center"/>
    </xf>
    <xf numFmtId="38" fontId="2" fillId="0" borderId="0" xfId="7" applyFont="1" applyFill="1" applyBorder="1" applyAlignment="1"/>
    <xf numFmtId="38" fontId="2" fillId="0" borderId="0" xfId="7" applyFont="1" applyFill="1" applyBorder="1" applyAlignment="1">
      <alignment vertical="center"/>
    </xf>
    <xf numFmtId="0" fontId="15" fillId="0" borderId="0" xfId="5" quotePrefix="1" applyNumberFormat="1" applyFont="1" applyFill="1" applyBorder="1" applyAlignment="1">
      <alignment horizontal="right" vertical="center"/>
    </xf>
    <xf numFmtId="176" fontId="15" fillId="0" borderId="0" xfId="5" applyNumberFormat="1" applyFont="1" applyFill="1" applyBorder="1" applyAlignment="1">
      <alignment horizontal="right" vertical="center" wrapText="1"/>
    </xf>
    <xf numFmtId="176" fontId="15" fillId="0" borderId="1" xfId="5" applyNumberFormat="1" applyFont="1" applyFill="1" applyBorder="1" applyAlignment="1">
      <alignment vertical="center"/>
    </xf>
    <xf numFmtId="38" fontId="11" fillId="0" borderId="11" xfId="7" applyFont="1" applyFill="1" applyBorder="1" applyAlignment="1">
      <alignment vertical="center"/>
    </xf>
    <xf numFmtId="38" fontId="11" fillId="0" borderId="0" xfId="7" applyFont="1" applyFill="1" applyBorder="1" applyAlignment="1">
      <alignment horizontal="right"/>
    </xf>
    <xf numFmtId="38" fontId="11" fillId="0" borderId="0" xfId="7" applyFont="1" applyFill="1" applyBorder="1" applyAlignment="1">
      <alignment vertical="center"/>
    </xf>
    <xf numFmtId="38" fontId="14" fillId="0" borderId="11" xfId="6" applyFont="1" applyFill="1" applyBorder="1" applyAlignment="1">
      <alignment horizontal="right" vertical="center"/>
    </xf>
    <xf numFmtId="38" fontId="14" fillId="0" borderId="0" xfId="6" applyFont="1" applyFill="1" applyBorder="1" applyAlignment="1">
      <alignment horizontal="right" vertical="center"/>
    </xf>
    <xf numFmtId="38" fontId="2" fillId="0" borderId="0" xfId="7" applyFont="1" applyFill="1" applyBorder="1" applyAlignment="1">
      <alignment horizontal="right" vertical="center"/>
    </xf>
    <xf numFmtId="176" fontId="14" fillId="0" borderId="2" xfId="5" applyNumberFormat="1" applyFont="1" applyFill="1" applyBorder="1" applyAlignment="1">
      <alignment vertical="center"/>
    </xf>
    <xf numFmtId="38" fontId="2" fillId="0" borderId="5" xfId="7" applyFont="1" applyFill="1" applyBorder="1" applyAlignment="1">
      <alignment vertical="center"/>
    </xf>
    <xf numFmtId="38" fontId="2" fillId="0" borderId="2" xfId="7" applyFont="1" applyFill="1" applyBorder="1" applyAlignment="1">
      <alignment horizontal="right" vertical="center"/>
    </xf>
    <xf numFmtId="38" fontId="2" fillId="0" borderId="2" xfId="7" quotePrefix="1" applyFont="1" applyFill="1" applyBorder="1" applyAlignment="1">
      <alignment horizontal="right" vertical="center"/>
    </xf>
    <xf numFmtId="176" fontId="23" fillId="0" borderId="9" xfId="5" applyNumberFormat="1" applyFont="1" applyFill="1" applyBorder="1" applyAlignment="1">
      <alignment vertical="center"/>
    </xf>
    <xf numFmtId="176" fontId="23" fillId="0" borderId="10" xfId="5" applyNumberFormat="1" applyFont="1" applyFill="1" applyBorder="1" applyAlignment="1">
      <alignment vertical="center"/>
    </xf>
    <xf numFmtId="176" fontId="23" fillId="0" borderId="0" xfId="5" applyNumberFormat="1" applyFont="1" applyFill="1" applyBorder="1" applyAlignment="1">
      <alignment vertical="center"/>
    </xf>
    <xf numFmtId="176" fontId="23" fillId="0" borderId="0" xfId="5" applyNumberFormat="1" applyFont="1" applyFill="1" applyBorder="1" applyAlignment="1">
      <alignment horizontal="distributed" vertical="center"/>
    </xf>
    <xf numFmtId="176" fontId="14" fillId="0" borderId="13" xfId="5" applyNumberFormat="1" applyFont="1" applyFill="1" applyBorder="1" applyAlignment="1">
      <alignment horizontal="center" vertical="center"/>
    </xf>
    <xf numFmtId="0" fontId="15" fillId="0" borderId="0" xfId="5" applyNumberFormat="1" applyFont="1" applyFill="1" applyBorder="1" applyAlignment="1">
      <alignment horizontal="distributed" vertical="center"/>
    </xf>
    <xf numFmtId="176" fontId="28" fillId="0" borderId="0" xfId="5" applyNumberFormat="1" applyFont="1" applyFill="1" applyBorder="1" applyAlignment="1">
      <alignment vertical="center"/>
    </xf>
    <xf numFmtId="176" fontId="28" fillId="0" borderId="0" xfId="6" applyNumberFormat="1" applyFont="1" applyFill="1" applyBorder="1" applyAlignment="1">
      <alignment horizontal="right" vertical="center"/>
    </xf>
    <xf numFmtId="38" fontId="28" fillId="0" borderId="11" xfId="6" applyFont="1" applyFill="1" applyBorder="1" applyAlignment="1">
      <alignment horizontal="right" vertical="center"/>
    </xf>
    <xf numFmtId="38" fontId="28" fillId="0" borderId="0" xfId="6" applyFont="1" applyFill="1" applyBorder="1" applyAlignment="1">
      <alignment horizontal="right" vertical="center"/>
    </xf>
    <xf numFmtId="176" fontId="14" fillId="0" borderId="3" xfId="5" applyNumberFormat="1" applyFont="1" applyFill="1" applyBorder="1" applyAlignment="1">
      <alignment vertical="center"/>
    </xf>
    <xf numFmtId="176" fontId="2" fillId="0" borderId="0" xfId="5" applyNumberFormat="1" applyFont="1" applyFill="1" applyBorder="1" applyAlignment="1"/>
    <xf numFmtId="176" fontId="2" fillId="0" borderId="0" xfId="5" applyNumberFormat="1" applyFont="1" applyFill="1" applyAlignment="1"/>
    <xf numFmtId="0" fontId="2" fillId="0" borderId="0" xfId="3" applyFill="1" applyAlignment="1">
      <alignment horizontal="centerContinuous" vertical="center"/>
    </xf>
    <xf numFmtId="0" fontId="2" fillId="0" borderId="13" xfId="3" applyFont="1" applyFill="1" applyBorder="1" applyAlignment="1">
      <alignment horizontal="center" vertical="center"/>
    </xf>
    <xf numFmtId="0" fontId="2" fillId="0" borderId="0" xfId="3" applyFont="1" applyFill="1" applyBorder="1" applyAlignment="1">
      <alignment horizontal="center" vertical="center"/>
    </xf>
    <xf numFmtId="49" fontId="2" fillId="0" borderId="0" xfId="3" applyNumberFormat="1" applyFont="1" applyFill="1" applyBorder="1" applyAlignment="1">
      <alignment horizontal="distributed" vertical="center"/>
    </xf>
    <xf numFmtId="49" fontId="4" fillId="0" borderId="0" xfId="3" applyNumberFormat="1" applyFont="1" applyFill="1" applyBorder="1" applyAlignment="1">
      <alignment horizontal="distributed" vertical="center"/>
    </xf>
    <xf numFmtId="38" fontId="6" fillId="0" borderId="11" xfId="4" applyFont="1" applyFill="1" applyBorder="1" applyAlignment="1">
      <alignment vertical="center"/>
    </xf>
    <xf numFmtId="38" fontId="6" fillId="0" borderId="0" xfId="4" applyFont="1" applyFill="1" applyBorder="1" applyAlignment="1">
      <alignment vertical="center"/>
    </xf>
    <xf numFmtId="38" fontId="4" fillId="0" borderId="0" xfId="3" applyNumberFormat="1" applyFont="1" applyFill="1" applyAlignment="1">
      <alignment vertical="center"/>
    </xf>
    <xf numFmtId="49" fontId="11" fillId="0" borderId="0" xfId="3" applyNumberFormat="1" applyFont="1" applyFill="1" applyBorder="1" applyAlignment="1">
      <alignment horizontal="right" vertical="center"/>
    </xf>
    <xf numFmtId="49" fontId="11" fillId="0" borderId="0" xfId="3" applyNumberFormat="1" applyFont="1" applyFill="1" applyBorder="1" applyAlignment="1">
      <alignment horizontal="distributed" vertical="center"/>
    </xf>
    <xf numFmtId="49" fontId="7" fillId="0" borderId="0" xfId="3" applyNumberFormat="1" applyFont="1" applyFill="1" applyBorder="1" applyAlignment="1">
      <alignment horizontal="distributed" vertical="center"/>
    </xf>
    <xf numFmtId="38" fontId="8" fillId="0" borderId="11" xfId="4" applyFont="1" applyFill="1" applyBorder="1" applyAlignment="1">
      <alignment vertical="center"/>
    </xf>
    <xf numFmtId="38" fontId="8" fillId="0" borderId="0" xfId="4" applyFont="1" applyFill="1" applyBorder="1" applyAlignment="1">
      <alignment vertical="center"/>
    </xf>
    <xf numFmtId="49" fontId="26" fillId="0" borderId="0" xfId="3" applyNumberFormat="1" applyFont="1" applyFill="1" applyBorder="1" applyAlignment="1">
      <alignment horizontal="right" vertical="center"/>
    </xf>
    <xf numFmtId="49" fontId="26" fillId="0" borderId="0" xfId="3" applyNumberFormat="1" applyFont="1" applyFill="1" applyBorder="1" applyAlignment="1">
      <alignment horizontal="right" vertical="center" wrapText="1"/>
    </xf>
    <xf numFmtId="49" fontId="9" fillId="0" borderId="0" xfId="3" applyNumberFormat="1" applyFont="1" applyFill="1" applyBorder="1" applyAlignment="1">
      <alignment horizontal="right" vertical="center" wrapText="1"/>
    </xf>
    <xf numFmtId="49" fontId="4" fillId="0" borderId="0" xfId="3" applyNumberFormat="1" applyFont="1" applyFill="1" applyBorder="1" applyAlignment="1">
      <alignment horizontal="distributed" vertical="center" wrapText="1"/>
    </xf>
    <xf numFmtId="49" fontId="4" fillId="0" borderId="0" xfId="3" applyNumberFormat="1" applyFont="1" applyFill="1" applyBorder="1" applyAlignment="1">
      <alignment horizontal="right" vertical="center"/>
    </xf>
    <xf numFmtId="49" fontId="4" fillId="0" borderId="1" xfId="3" applyNumberFormat="1" applyFont="1" applyFill="1" applyBorder="1" applyAlignment="1">
      <alignment horizontal="right" vertical="center"/>
    </xf>
    <xf numFmtId="49" fontId="2" fillId="0" borderId="2" xfId="3" applyNumberFormat="1" applyFont="1" applyFill="1" applyBorder="1" applyAlignment="1">
      <alignment horizontal="distributed" vertical="center"/>
    </xf>
    <xf numFmtId="38" fontId="6" fillId="0" borderId="5" xfId="4" applyFont="1" applyFill="1" applyBorder="1" applyAlignment="1">
      <alignment vertical="center"/>
    </xf>
    <xf numFmtId="38" fontId="6" fillId="0" borderId="2" xfId="4" applyFont="1" applyFill="1" applyBorder="1" applyAlignment="1">
      <alignment horizontal="right" vertical="center"/>
    </xf>
    <xf numFmtId="0" fontId="2" fillId="0" borderId="7" xfId="3" applyFont="1" applyFill="1" applyBorder="1" applyAlignment="1">
      <alignment horizontal="center" vertical="center" wrapText="1"/>
    </xf>
    <xf numFmtId="38" fontId="6" fillId="0" borderId="11" xfId="4" applyFont="1" applyFill="1" applyBorder="1" applyAlignment="1">
      <alignment horizontal="right" vertical="center"/>
    </xf>
    <xf numFmtId="38" fontId="6" fillId="0" borderId="0" xfId="4" applyFont="1" applyFill="1" applyBorder="1" applyAlignment="1">
      <alignment horizontal="right" vertical="center"/>
    </xf>
    <xf numFmtId="38" fontId="6" fillId="0" borderId="5" xfId="4" applyFont="1" applyFill="1" applyBorder="1" applyAlignment="1">
      <alignment horizontal="right" vertical="center"/>
    </xf>
    <xf numFmtId="38" fontId="6" fillId="0" borderId="2" xfId="4" applyFont="1" applyFill="1" applyBorder="1" applyAlignment="1">
      <alignment vertical="center"/>
    </xf>
    <xf numFmtId="0" fontId="2" fillId="0" borderId="0" xfId="3" applyFont="1" applyFill="1"/>
    <xf numFmtId="0" fontId="4" fillId="0" borderId="0" xfId="9" applyFont="1" applyFill="1" applyAlignment="1">
      <alignment vertical="center"/>
    </xf>
    <xf numFmtId="0" fontId="24" fillId="0" borderId="0" xfId="9" applyFont="1" applyFill="1" applyAlignment="1">
      <alignment vertical="center"/>
    </xf>
    <xf numFmtId="0" fontId="5" fillId="0" borderId="0" xfId="9" applyFont="1" applyFill="1" applyAlignment="1">
      <alignment horizontal="centerContinuous" vertical="center"/>
    </xf>
    <xf numFmtId="0" fontId="24" fillId="0" borderId="0" xfId="9" applyFont="1" applyFill="1" applyAlignment="1">
      <alignment horizontal="centerContinuous" vertical="center"/>
    </xf>
    <xf numFmtId="0" fontId="22" fillId="0" borderId="0" xfId="9" applyFont="1" applyFill="1" applyAlignment="1">
      <alignment horizontal="left" vertical="center"/>
    </xf>
    <xf numFmtId="0" fontId="2" fillId="0" borderId="0" xfId="9" applyFont="1" applyFill="1" applyAlignment="1">
      <alignment vertical="center"/>
    </xf>
    <xf numFmtId="0" fontId="2" fillId="0" borderId="2" xfId="9" applyFont="1" applyFill="1" applyBorder="1" applyAlignment="1">
      <alignment vertical="center"/>
    </xf>
    <xf numFmtId="0" fontId="6" fillId="0" borderId="1" xfId="9" applyFont="1" applyFill="1" applyBorder="1" applyAlignment="1">
      <alignment horizontal="center" vertical="center"/>
    </xf>
    <xf numFmtId="0" fontId="6" fillId="0" borderId="0" xfId="9" applyFont="1" applyFill="1" applyBorder="1" applyAlignment="1">
      <alignment horizontal="center" vertical="center" wrapText="1"/>
    </xf>
    <xf numFmtId="0" fontId="6" fillId="0" borderId="0" xfId="9" applyFont="1" applyFill="1" applyAlignment="1">
      <alignment vertical="center"/>
    </xf>
    <xf numFmtId="0" fontId="6" fillId="0" borderId="3" xfId="9" applyFont="1" applyFill="1" applyBorder="1" applyAlignment="1">
      <alignment horizontal="center" vertical="center"/>
    </xf>
    <xf numFmtId="0" fontId="6" fillId="0" borderId="12" xfId="9" applyFont="1" applyFill="1" applyBorder="1" applyAlignment="1">
      <alignment horizontal="center" vertical="center" wrapText="1"/>
    </xf>
    <xf numFmtId="0" fontId="6" fillId="0" borderId="8" xfId="9" applyFont="1" applyFill="1" applyBorder="1" applyAlignment="1">
      <alignment horizontal="center" vertical="center" wrapText="1"/>
    </xf>
    <xf numFmtId="0" fontId="6" fillId="0" borderId="1" xfId="9" applyFont="1" applyFill="1" applyBorder="1" applyAlignment="1">
      <alignment horizontal="right" vertical="center"/>
    </xf>
    <xf numFmtId="176" fontId="6" fillId="0" borderId="0" xfId="9" applyNumberFormat="1" applyFont="1" applyFill="1" applyBorder="1" applyAlignment="1">
      <alignment horizontal="right" vertical="center"/>
    </xf>
    <xf numFmtId="176" fontId="6" fillId="0" borderId="0" xfId="9" applyNumberFormat="1" applyFont="1" applyFill="1" applyAlignment="1">
      <alignment horizontal="right" vertical="center"/>
    </xf>
    <xf numFmtId="176" fontId="6" fillId="0" borderId="0" xfId="9" applyNumberFormat="1" applyFont="1" applyFill="1" applyAlignment="1">
      <alignment vertical="center"/>
    </xf>
    <xf numFmtId="0" fontId="8" fillId="0" borderId="1" xfId="9" applyFont="1" applyFill="1" applyBorder="1" applyAlignment="1">
      <alignment horizontal="center" vertical="center"/>
    </xf>
    <xf numFmtId="176" fontId="8" fillId="0" borderId="0" xfId="9" applyNumberFormat="1" applyFont="1" applyFill="1" applyBorder="1" applyAlignment="1">
      <alignment horizontal="right" vertical="center"/>
    </xf>
    <xf numFmtId="176" fontId="8" fillId="0" borderId="0" xfId="9" applyNumberFormat="1" applyFont="1" applyFill="1" applyAlignment="1">
      <alignment horizontal="right" vertical="center"/>
    </xf>
    <xf numFmtId="0" fontId="6" fillId="0" borderId="1" xfId="9" applyFont="1" applyFill="1" applyBorder="1" applyAlignment="1">
      <alignment vertical="center"/>
    </xf>
    <xf numFmtId="176" fontId="6" fillId="0" borderId="2" xfId="9" applyNumberFormat="1" applyFont="1" applyFill="1" applyBorder="1" applyAlignment="1">
      <alignment horizontal="right" vertical="center"/>
    </xf>
    <xf numFmtId="176" fontId="6" fillId="0" borderId="2" xfId="9" applyNumberFormat="1" applyFont="1" applyFill="1" applyBorder="1" applyAlignment="1">
      <alignment horizontal="right" vertical="center" wrapText="1"/>
    </xf>
    <xf numFmtId="0" fontId="0" fillId="0" borderId="0" xfId="9" applyFont="1" applyFill="1" applyAlignment="1">
      <alignment vertical="center"/>
    </xf>
    <xf numFmtId="188" fontId="24" fillId="0" borderId="0" xfId="9" applyNumberFormat="1" applyFont="1" applyFill="1" applyAlignment="1">
      <alignment vertical="center"/>
    </xf>
    <xf numFmtId="0" fontId="6" fillId="0" borderId="6" xfId="3" applyFont="1" applyFill="1" applyBorder="1" applyAlignment="1">
      <alignment horizontal="right" vertical="center"/>
    </xf>
    <xf numFmtId="0" fontId="6" fillId="0" borderId="3" xfId="3" applyFont="1" applyFill="1" applyBorder="1" applyAlignment="1">
      <alignment horizontal="right" vertical="center"/>
    </xf>
    <xf numFmtId="0" fontId="2" fillId="0" borderId="0" xfId="3" applyFont="1" applyFill="1" applyBorder="1" applyAlignment="1">
      <alignment horizontal="right" vertical="center"/>
    </xf>
    <xf numFmtId="0" fontId="2" fillId="0" borderId="1" xfId="3" applyFont="1" applyFill="1" applyBorder="1" applyAlignment="1">
      <alignment horizontal="right" vertical="center"/>
    </xf>
    <xf numFmtId="0" fontId="2" fillId="0" borderId="2" xfId="3" applyFont="1" applyFill="1" applyBorder="1" applyAlignment="1">
      <alignment horizontal="right" vertical="center"/>
    </xf>
    <xf numFmtId="0" fontId="2" fillId="0" borderId="3" xfId="3" applyFont="1" applyFill="1" applyBorder="1" applyAlignment="1">
      <alignment horizontal="right" vertical="center"/>
    </xf>
    <xf numFmtId="0" fontId="2" fillId="0" borderId="0" xfId="3" applyFont="1" applyFill="1" applyAlignment="1">
      <alignment horizontal="right" vertical="center"/>
    </xf>
    <xf numFmtId="189" fontId="7" fillId="0" borderId="0" xfId="3" applyNumberFormat="1" applyFont="1" applyFill="1" applyBorder="1" applyAlignment="1">
      <alignment vertical="center"/>
    </xf>
    <xf numFmtId="49" fontId="8" fillId="0" borderId="2" xfId="3" applyNumberFormat="1" applyFont="1" applyFill="1" applyBorder="1" applyAlignment="1">
      <alignment horizontal="right" vertical="center"/>
    </xf>
    <xf numFmtId="0" fontId="8" fillId="0" borderId="2" xfId="3" applyFont="1" applyFill="1" applyBorder="1" applyAlignment="1">
      <alignment horizontal="right" vertical="center"/>
    </xf>
    <xf numFmtId="0" fontId="11" fillId="0" borderId="2" xfId="3" applyFont="1" applyFill="1" applyBorder="1" applyAlignment="1">
      <alignment horizontal="right" vertical="center"/>
    </xf>
    <xf numFmtId="0" fontId="2" fillId="0" borderId="6" xfId="3" applyFont="1" applyFill="1" applyBorder="1" applyAlignment="1">
      <alignment horizontal="right" vertical="center"/>
    </xf>
    <xf numFmtId="49" fontId="8" fillId="0" borderId="0" xfId="3" applyNumberFormat="1" applyFont="1" applyFill="1" applyBorder="1" applyAlignment="1">
      <alignment horizontal="right" vertical="center"/>
    </xf>
    <xf numFmtId="0" fontId="11" fillId="0" borderId="0" xfId="3" applyFont="1" applyFill="1" applyBorder="1" applyAlignment="1">
      <alignment horizontal="right" vertical="center"/>
    </xf>
    <xf numFmtId="0" fontId="2" fillId="0" borderId="9" xfId="3" applyFont="1" applyFill="1" applyBorder="1" applyAlignment="1">
      <alignment horizontal="centerContinuous" vertical="center" shrinkToFit="1"/>
    </xf>
    <xf numFmtId="0" fontId="2" fillId="0" borderId="8" xfId="3" applyFont="1" applyFill="1" applyBorder="1" applyAlignment="1">
      <alignment horizontal="centerContinuous" vertical="center" shrinkToFit="1"/>
    </xf>
    <xf numFmtId="0" fontId="2" fillId="0" borderId="10" xfId="3" applyFont="1" applyFill="1" applyBorder="1" applyAlignment="1">
      <alignment horizontal="centerContinuous" vertical="center" shrinkToFit="1"/>
    </xf>
    <xf numFmtId="0" fontId="2" fillId="0" borderId="9" xfId="3" applyFont="1" applyFill="1" applyBorder="1" applyAlignment="1">
      <alignment horizontal="centerContinuous" vertical="center" wrapText="1"/>
    </xf>
    <xf numFmtId="0" fontId="2" fillId="0" borderId="8" xfId="3" applyFont="1" applyFill="1" applyBorder="1" applyAlignment="1">
      <alignment horizontal="centerContinuous" vertical="center" wrapText="1"/>
    </xf>
    <xf numFmtId="0" fontId="6" fillId="0" borderId="8" xfId="3" applyFont="1" applyFill="1" applyBorder="1" applyAlignment="1">
      <alignment horizontal="centerContinuous" vertical="center"/>
    </xf>
    <xf numFmtId="0" fontId="6" fillId="0" borderId="9" xfId="3" applyFont="1" applyFill="1" applyBorder="1" applyAlignment="1">
      <alignment horizontal="centerContinuous" vertical="center"/>
    </xf>
    <xf numFmtId="189" fontId="4" fillId="0" borderId="0" xfId="3" applyNumberFormat="1" applyFont="1" applyFill="1" applyBorder="1" applyAlignment="1">
      <alignment vertical="center"/>
    </xf>
    <xf numFmtId="189" fontId="4" fillId="0" borderId="0" xfId="3" applyNumberFormat="1" applyFont="1" applyFill="1" applyAlignment="1">
      <alignment vertical="center"/>
    </xf>
    <xf numFmtId="0" fontId="8" fillId="0" borderId="0" xfId="3" applyFont="1" applyFill="1" applyBorder="1" applyAlignment="1">
      <alignment horizontal="right" vertical="center"/>
    </xf>
    <xf numFmtId="0" fontId="11" fillId="0" borderId="1" xfId="3" applyFont="1" applyFill="1" applyBorder="1" applyAlignment="1">
      <alignment horizontal="right" vertical="center"/>
    </xf>
    <xf numFmtId="189" fontId="7" fillId="0" borderId="0" xfId="3" applyNumberFormat="1" applyFont="1" applyFill="1" applyAlignment="1">
      <alignment vertical="center"/>
    </xf>
    <xf numFmtId="0" fontId="11" fillId="0" borderId="7" xfId="3" applyFont="1" applyFill="1" applyBorder="1" applyAlignment="1">
      <alignment vertical="center"/>
    </xf>
    <xf numFmtId="49" fontId="2" fillId="0" borderId="7" xfId="3" applyNumberFormat="1" applyFill="1" applyBorder="1" applyAlignment="1">
      <alignment vertical="center"/>
    </xf>
    <xf numFmtId="49" fontId="2" fillId="0" borderId="7" xfId="3" applyNumberFormat="1" applyFont="1" applyFill="1" applyBorder="1" applyAlignment="1">
      <alignment vertical="center"/>
    </xf>
    <xf numFmtId="49" fontId="2" fillId="0" borderId="0" xfId="3" applyNumberFormat="1" applyFont="1" applyFill="1" applyBorder="1" applyAlignment="1">
      <alignment vertical="center"/>
    </xf>
    <xf numFmtId="49" fontId="2" fillId="0" borderId="0" xfId="3" applyNumberFormat="1" applyFont="1" applyFill="1" applyBorder="1" applyAlignment="1">
      <alignment horizontal="left" vertical="center"/>
    </xf>
    <xf numFmtId="0" fontId="2" fillId="0" borderId="0" xfId="3" applyFill="1" applyBorder="1" applyAlignment="1">
      <alignment horizontal="center" vertical="center"/>
    </xf>
    <xf numFmtId="0" fontId="2" fillId="0" borderId="0" xfId="3" applyFill="1" applyBorder="1" applyAlignment="1">
      <alignment horizontal="right" vertical="center"/>
    </xf>
    <xf numFmtId="0" fontId="2" fillId="0" borderId="0" xfId="3" applyFill="1" applyAlignment="1">
      <alignment horizontal="right" vertical="center"/>
    </xf>
    <xf numFmtId="0" fontId="2" fillId="0" borderId="0" xfId="3" applyFill="1" applyAlignment="1">
      <alignment horizontal="right"/>
    </xf>
    <xf numFmtId="0" fontId="4" fillId="0" borderId="0" xfId="3" applyFont="1" applyFill="1" applyAlignment="1">
      <alignment horizontal="left" vertical="center"/>
    </xf>
    <xf numFmtId="0" fontId="4" fillId="0" borderId="0" xfId="3" applyNumberFormat="1" applyFont="1" applyFill="1" applyAlignment="1">
      <alignment vertical="center"/>
    </xf>
    <xf numFmtId="0" fontId="5" fillId="0" borderId="0" xfId="3" applyNumberFormat="1" applyFont="1" applyFill="1" applyAlignment="1">
      <alignment horizontal="center" vertical="center"/>
    </xf>
    <xf numFmtId="0" fontId="2" fillId="0" borderId="0" xfId="3" applyNumberFormat="1" applyFont="1" applyFill="1" applyAlignment="1">
      <alignment horizontal="center" vertical="center"/>
    </xf>
    <xf numFmtId="0" fontId="2" fillId="0" borderId="2" xfId="3" applyNumberFormat="1" applyFont="1" applyFill="1" applyBorder="1" applyAlignment="1">
      <alignment vertical="center"/>
    </xf>
    <xf numFmtId="0" fontId="2" fillId="0" borderId="2" xfId="3" applyFont="1" applyFill="1" applyBorder="1" applyAlignment="1">
      <alignment horizontal="center" vertical="center"/>
    </xf>
    <xf numFmtId="0" fontId="2" fillId="0" borderId="1" xfId="3" applyFont="1" applyFill="1" applyBorder="1" applyAlignment="1">
      <alignment vertical="center"/>
    </xf>
    <xf numFmtId="0" fontId="2" fillId="0" borderId="3" xfId="3" applyFont="1" applyFill="1" applyBorder="1" applyAlignment="1">
      <alignment vertical="center"/>
    </xf>
    <xf numFmtId="49" fontId="4" fillId="0" borderId="0" xfId="3" applyNumberFormat="1" applyFont="1" applyFill="1" applyAlignment="1">
      <alignment vertical="center"/>
    </xf>
    <xf numFmtId="41" fontId="2" fillId="0" borderId="0" xfId="3" applyNumberFormat="1" applyFont="1" applyFill="1" applyBorder="1" applyAlignment="1">
      <alignment horizontal="right" vertical="center"/>
    </xf>
    <xf numFmtId="41" fontId="4" fillId="0" borderId="1" xfId="3" applyNumberFormat="1" applyFont="1" applyFill="1" applyBorder="1" applyAlignment="1">
      <alignment horizontal="distributed" vertical="center"/>
    </xf>
    <xf numFmtId="190" fontId="0" fillId="0" borderId="0" xfId="4" quotePrefix="1" applyNumberFormat="1" applyFont="1" applyFill="1" applyBorder="1" applyAlignment="1">
      <alignment horizontal="center"/>
    </xf>
    <xf numFmtId="0" fontId="2" fillId="0" borderId="11" xfId="3" applyFont="1" applyFill="1" applyBorder="1" applyAlignment="1">
      <alignment horizontal="center" vertical="center"/>
    </xf>
    <xf numFmtId="41" fontId="4" fillId="0" borderId="0" xfId="3" applyNumberFormat="1" applyFont="1" applyFill="1" applyAlignment="1">
      <alignment vertical="center"/>
    </xf>
    <xf numFmtId="41" fontId="2" fillId="0" borderId="0" xfId="3" applyNumberFormat="1" applyFont="1" applyFill="1" applyBorder="1" applyAlignment="1">
      <alignment horizontal="distributed" vertical="center"/>
    </xf>
    <xf numFmtId="41" fontId="7" fillId="0" borderId="0" xfId="3" applyNumberFormat="1" applyFont="1" applyFill="1" applyAlignment="1">
      <alignment vertical="center"/>
    </xf>
    <xf numFmtId="41" fontId="11" fillId="0" borderId="0" xfId="3" applyNumberFormat="1" applyFont="1" applyFill="1" applyBorder="1" applyAlignment="1">
      <alignment horizontal="right" vertical="center"/>
    </xf>
    <xf numFmtId="41" fontId="7" fillId="0" borderId="1" xfId="3" applyNumberFormat="1" applyFont="1" applyFill="1" applyBorder="1" applyAlignment="1">
      <alignment horizontal="distributed" vertical="center"/>
    </xf>
    <xf numFmtId="38" fontId="11" fillId="0" borderId="0" xfId="4" applyNumberFormat="1" applyFont="1" applyFill="1" applyBorder="1" applyAlignment="1"/>
    <xf numFmtId="190" fontId="11" fillId="0" borderId="0" xfId="4" quotePrefix="1" applyNumberFormat="1" applyFont="1" applyFill="1" applyBorder="1" applyAlignment="1">
      <alignment horizontal="center"/>
    </xf>
    <xf numFmtId="41" fontId="11" fillId="0" borderId="0" xfId="4" applyNumberFormat="1" applyFont="1" applyFill="1" applyBorder="1" applyAlignment="1"/>
    <xf numFmtId="0" fontId="11" fillId="0" borderId="11" xfId="3" applyFont="1" applyFill="1" applyBorder="1" applyAlignment="1">
      <alignment horizontal="center" vertical="center"/>
    </xf>
    <xf numFmtId="49" fontId="12" fillId="0" borderId="0" xfId="3" applyNumberFormat="1" applyFont="1" applyFill="1" applyAlignment="1">
      <alignment vertical="center"/>
    </xf>
    <xf numFmtId="49" fontId="30" fillId="0" borderId="0" xfId="3" applyNumberFormat="1" applyFont="1" applyFill="1" applyBorder="1" applyAlignment="1">
      <alignment horizontal="right" vertical="center"/>
    </xf>
    <xf numFmtId="49" fontId="30" fillId="0" borderId="0" xfId="3" applyNumberFormat="1" applyFont="1" applyFill="1" applyBorder="1" applyAlignment="1">
      <alignment horizontal="right" vertical="center" wrapText="1"/>
    </xf>
    <xf numFmtId="49" fontId="12" fillId="0" borderId="1" xfId="3" applyNumberFormat="1" applyFont="1" applyFill="1" applyBorder="1" applyAlignment="1">
      <alignment horizontal="right" vertical="center" wrapText="1"/>
    </xf>
    <xf numFmtId="41" fontId="11" fillId="0" borderId="0" xfId="4" applyNumberFormat="1" applyFont="1" applyFill="1" applyBorder="1" applyAlignment="1">
      <alignment horizontal="right"/>
    </xf>
    <xf numFmtId="0" fontId="7" fillId="0" borderId="1" xfId="3" applyFont="1" applyFill="1" applyBorder="1" applyAlignment="1">
      <alignment vertical="center"/>
    </xf>
    <xf numFmtId="38" fontId="11" fillId="0" borderId="0" xfId="4" applyFont="1" applyFill="1" applyAlignment="1">
      <alignment vertical="center"/>
    </xf>
    <xf numFmtId="41" fontId="11" fillId="0" borderId="0" xfId="3" applyNumberFormat="1" applyFont="1" applyFill="1" applyAlignment="1">
      <alignment horizontal="right" vertical="center"/>
    </xf>
    <xf numFmtId="0" fontId="2" fillId="0" borderId="0" xfId="3" applyFont="1" applyFill="1" applyBorder="1" applyAlignment="1">
      <alignment horizontal="right"/>
    </xf>
    <xf numFmtId="0" fontId="2" fillId="0" borderId="0" xfId="3" applyFont="1" applyFill="1" applyBorder="1" applyAlignment="1">
      <alignment horizontal="distributed"/>
    </xf>
    <xf numFmtId="38" fontId="2" fillId="0" borderId="0" xfId="4" applyNumberFormat="1" applyFont="1" applyFill="1" applyBorder="1" applyAlignment="1">
      <alignment vertical="center"/>
    </xf>
    <xf numFmtId="190" fontId="2" fillId="0" borderId="0" xfId="4" applyNumberFormat="1" applyFont="1" applyFill="1" applyBorder="1" applyAlignment="1">
      <alignment horizontal="center" vertical="center"/>
    </xf>
    <xf numFmtId="38" fontId="2" fillId="0" borderId="0" xfId="4" applyNumberFormat="1" applyFont="1" applyFill="1" applyBorder="1" applyAlignment="1"/>
    <xf numFmtId="41" fontId="2" fillId="0" borderId="0" xfId="4" applyNumberFormat="1" applyFont="1" applyFill="1" applyBorder="1" applyAlignment="1"/>
    <xf numFmtId="41" fontId="2" fillId="0" borderId="0" xfId="4" applyNumberFormat="1" applyFont="1" applyFill="1" applyBorder="1" applyAlignment="1">
      <alignment horizontal="right"/>
    </xf>
    <xf numFmtId="41" fontId="2" fillId="0" borderId="0" xfId="4" applyNumberFormat="1" applyFont="1" applyFill="1" applyAlignment="1">
      <alignment vertical="center"/>
    </xf>
    <xf numFmtId="190" fontId="2" fillId="0" borderId="0" xfId="4" quotePrefix="1" applyNumberFormat="1" applyFont="1" applyFill="1" applyBorder="1" applyAlignment="1">
      <alignment horizontal="center" vertical="center"/>
    </xf>
    <xf numFmtId="190" fontId="2" fillId="0" borderId="0" xfId="4" quotePrefix="1" applyNumberFormat="1" applyFont="1" applyFill="1" applyBorder="1" applyAlignment="1">
      <alignment horizontal="center"/>
    </xf>
    <xf numFmtId="0" fontId="24" fillId="0" borderId="0" xfId="3" applyFont="1" applyFill="1" applyBorder="1" applyAlignment="1">
      <alignment horizontal="right"/>
    </xf>
    <xf numFmtId="0" fontId="24" fillId="0" borderId="0" xfId="3" applyFont="1" applyFill="1" applyBorder="1" applyAlignment="1">
      <alignment horizontal="distributed"/>
    </xf>
    <xf numFmtId="0" fontId="4" fillId="0" borderId="1" xfId="3" applyFont="1" applyFill="1" applyBorder="1" applyAlignment="1">
      <alignment vertical="center"/>
    </xf>
    <xf numFmtId="190" fontId="2" fillId="0" borderId="0" xfId="4" applyNumberFormat="1" applyFont="1" applyFill="1" applyBorder="1" applyAlignment="1">
      <alignment horizontal="center"/>
    </xf>
    <xf numFmtId="190" fontId="11" fillId="0" borderId="0" xfId="4" applyNumberFormat="1" applyFont="1" applyFill="1" applyBorder="1" applyAlignment="1">
      <alignment horizontal="center"/>
    </xf>
    <xf numFmtId="0" fontId="2" fillId="0" borderId="0" xfId="3" applyFont="1" applyFill="1" applyBorder="1" applyAlignment="1">
      <alignment horizontal="center"/>
    </xf>
    <xf numFmtId="41" fontId="2" fillId="0" borderId="0" xfId="3" applyNumberFormat="1" applyFont="1" applyFill="1" applyAlignment="1">
      <alignment vertical="center"/>
    </xf>
    <xf numFmtId="190" fontId="11" fillId="0" borderId="0" xfId="4" applyNumberFormat="1" applyFont="1" applyFill="1" applyAlignment="1">
      <alignment vertical="center"/>
    </xf>
    <xf numFmtId="41" fontId="11" fillId="0" borderId="0" xfId="4" applyNumberFormat="1" applyFont="1" applyFill="1" applyAlignment="1">
      <alignment vertical="center"/>
    </xf>
    <xf numFmtId="38" fontId="2" fillId="0" borderId="0" xfId="4" applyFont="1" applyFill="1" applyAlignment="1">
      <alignment vertical="center"/>
    </xf>
    <xf numFmtId="190" fontId="2" fillId="0" borderId="0" xfId="4" applyNumberFormat="1" applyFont="1" applyFill="1" applyAlignment="1">
      <alignment vertical="center"/>
    </xf>
    <xf numFmtId="38" fontId="2" fillId="0" borderId="0" xfId="4" applyFont="1" applyFill="1" applyBorder="1" applyAlignment="1">
      <alignment vertical="center"/>
    </xf>
    <xf numFmtId="190" fontId="2" fillId="0" borderId="0" xfId="4" applyNumberFormat="1" applyFont="1" applyFill="1" applyBorder="1" applyAlignment="1">
      <alignment vertical="center"/>
    </xf>
    <xf numFmtId="41" fontId="2" fillId="0" borderId="0" xfId="4" applyNumberFormat="1" applyFont="1" applyFill="1" applyBorder="1" applyAlignment="1">
      <alignment vertical="center"/>
    </xf>
    <xf numFmtId="41" fontId="2" fillId="0" borderId="1" xfId="4" applyNumberFormat="1" applyFont="1" applyFill="1" applyBorder="1" applyAlignment="1">
      <alignment vertical="center"/>
    </xf>
    <xf numFmtId="0" fontId="2" fillId="0" borderId="2" xfId="3" applyFont="1" applyFill="1" applyBorder="1" applyAlignment="1">
      <alignment horizontal="right"/>
    </xf>
    <xf numFmtId="0" fontId="2" fillId="0" borderId="2" xfId="3" applyFont="1" applyFill="1" applyBorder="1" applyAlignment="1">
      <alignment horizontal="distributed"/>
    </xf>
    <xf numFmtId="0" fontId="4" fillId="0" borderId="3" xfId="3" applyFont="1" applyFill="1" applyBorder="1" applyAlignment="1">
      <alignment vertical="center"/>
    </xf>
    <xf numFmtId="38" fontId="2" fillId="0" borderId="5" xfId="4" applyFont="1" applyFill="1" applyBorder="1" applyAlignment="1">
      <alignment vertical="center"/>
    </xf>
    <xf numFmtId="190" fontId="2" fillId="0" borderId="2" xfId="4" applyNumberFormat="1" applyFont="1" applyFill="1" applyBorder="1" applyAlignment="1">
      <alignment vertical="center"/>
    </xf>
    <xf numFmtId="38" fontId="2" fillId="0" borderId="2" xfId="4" applyFont="1" applyFill="1" applyBorder="1" applyAlignment="1">
      <alignment vertical="center"/>
    </xf>
    <xf numFmtId="41" fontId="2" fillId="0" borderId="2" xfId="4" applyNumberFormat="1" applyFont="1" applyFill="1" applyBorder="1" applyAlignment="1">
      <alignment vertical="center"/>
    </xf>
    <xf numFmtId="41" fontId="2" fillId="0" borderId="2" xfId="4" applyNumberFormat="1" applyFont="1" applyFill="1" applyBorder="1" applyAlignment="1">
      <alignment horizontal="right"/>
    </xf>
    <xf numFmtId="41" fontId="2" fillId="0" borderId="3" xfId="4" applyNumberFormat="1" applyFont="1" applyFill="1" applyBorder="1" applyAlignment="1">
      <alignment vertical="center"/>
    </xf>
    <xf numFmtId="0" fontId="2" fillId="0" borderId="5" xfId="3" applyFont="1" applyFill="1" applyBorder="1" applyAlignment="1">
      <alignment horizontal="center" vertical="center"/>
    </xf>
    <xf numFmtId="38" fontId="4" fillId="0" borderId="0" xfId="3" applyNumberFormat="1" applyFont="1" applyFill="1" applyBorder="1" applyAlignment="1">
      <alignment vertical="center"/>
    </xf>
    <xf numFmtId="38" fontId="2" fillId="0" borderId="0" xfId="3" applyNumberFormat="1" applyFont="1" applyFill="1"/>
    <xf numFmtId="0" fontId="2" fillId="0" borderId="0" xfId="3" applyNumberFormat="1" applyFont="1" applyFill="1"/>
    <xf numFmtId="0" fontId="2" fillId="0" borderId="0" xfId="3" applyFont="1" applyFill="1" applyAlignment="1">
      <alignment horizontal="center"/>
    </xf>
    <xf numFmtId="0" fontId="6" fillId="0" borderId="10"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4" fillId="0" borderId="2" xfId="3" applyFont="1" applyFill="1" applyBorder="1" applyAlignment="1">
      <alignment horizontal="center" vertical="center" wrapText="1"/>
    </xf>
    <xf numFmtId="49" fontId="6" fillId="0" borderId="0" xfId="3" applyNumberFormat="1" applyFont="1" applyFill="1" applyAlignment="1">
      <alignment vertical="center"/>
    </xf>
    <xf numFmtId="178" fontId="18" fillId="0" borderId="0" xfId="3" applyNumberFormat="1" applyFont="1" applyFill="1" applyBorder="1" applyAlignment="1">
      <alignment horizontal="right" vertical="center" wrapText="1"/>
    </xf>
    <xf numFmtId="38" fontId="6" fillId="0" borderId="14" xfId="4" applyFont="1" applyFill="1" applyBorder="1" applyAlignment="1">
      <alignment vertical="center"/>
    </xf>
    <xf numFmtId="191" fontId="6" fillId="0" borderId="0" xfId="4" applyNumberFormat="1" applyFont="1" applyFill="1" applyBorder="1" applyAlignment="1">
      <alignment vertical="center"/>
    </xf>
    <xf numFmtId="49" fontId="8" fillId="0" borderId="0" xfId="3" applyNumberFormat="1" applyFont="1" applyFill="1" applyAlignment="1">
      <alignment vertical="center"/>
    </xf>
    <xf numFmtId="3" fontId="6" fillId="0" borderId="0" xfId="3" applyNumberFormat="1" applyFont="1" applyFill="1" applyBorder="1" applyAlignment="1">
      <alignment horizontal="right" vertical="center" wrapText="1"/>
    </xf>
    <xf numFmtId="38" fontId="8" fillId="0" borderId="14" xfId="4" applyFont="1" applyFill="1" applyBorder="1" applyAlignment="1">
      <alignment vertical="center"/>
    </xf>
    <xf numFmtId="178" fontId="19" fillId="0" borderId="0" xfId="3" applyNumberFormat="1" applyFont="1" applyFill="1" applyBorder="1" applyAlignment="1">
      <alignment horizontal="right" vertical="center" wrapText="1"/>
    </xf>
    <xf numFmtId="191" fontId="8" fillId="0" borderId="0" xfId="4" applyNumberFormat="1" applyFont="1" applyFill="1" applyBorder="1" applyAlignment="1">
      <alignment vertical="center"/>
    </xf>
    <xf numFmtId="3" fontId="8" fillId="0" borderId="0" xfId="3" applyNumberFormat="1" applyFont="1" applyFill="1" applyBorder="1" applyAlignment="1">
      <alignment horizontal="right" vertical="center" wrapText="1"/>
    </xf>
    <xf numFmtId="38" fontId="8" fillId="0" borderId="14" xfId="4" applyFont="1" applyFill="1" applyBorder="1" applyAlignment="1">
      <alignment horizontal="right" vertical="center" wrapText="1"/>
    </xf>
    <xf numFmtId="38" fontId="8" fillId="0" borderId="0" xfId="4" applyFont="1" applyFill="1" applyBorder="1" applyAlignment="1">
      <alignment horizontal="right" vertical="center" wrapText="1"/>
    </xf>
    <xf numFmtId="179" fontId="8" fillId="0" borderId="0" xfId="3" applyNumberFormat="1" applyFont="1" applyFill="1" applyBorder="1" applyAlignment="1">
      <alignment horizontal="right" vertical="center" wrapText="1"/>
    </xf>
    <xf numFmtId="0" fontId="4" fillId="0" borderId="0" xfId="3" applyFont="1" applyFill="1" applyBorder="1" applyAlignment="1">
      <alignment horizontal="right" vertical="center" wrapText="1"/>
    </xf>
    <xf numFmtId="38" fontId="18" fillId="0" borderId="14" xfId="4" applyFont="1" applyFill="1" applyBorder="1" applyAlignment="1">
      <alignment horizontal="right" vertical="center" wrapText="1"/>
    </xf>
    <xf numFmtId="38" fontId="18" fillId="0" borderId="0" xfId="4" applyFont="1" applyFill="1" applyBorder="1" applyAlignment="1">
      <alignment horizontal="right" vertical="center" wrapText="1"/>
    </xf>
    <xf numFmtId="38" fontId="6" fillId="0" borderId="0" xfId="4" applyFont="1" applyFill="1" applyBorder="1" applyAlignment="1">
      <alignment horizontal="right" vertical="center" wrapText="1"/>
    </xf>
    <xf numFmtId="38" fontId="6" fillId="0" borderId="14" xfId="4" applyFont="1" applyFill="1" applyBorder="1" applyAlignment="1">
      <alignment horizontal="right" vertical="center" wrapText="1"/>
    </xf>
    <xf numFmtId="41" fontId="6" fillId="0" borderId="0" xfId="4" applyNumberFormat="1" applyFont="1" applyFill="1" applyBorder="1" applyAlignment="1">
      <alignment horizontal="right" vertical="center" wrapText="1"/>
    </xf>
    <xf numFmtId="0" fontId="4" fillId="0" borderId="0" xfId="3" applyFont="1" applyFill="1" applyBorder="1" applyAlignment="1">
      <alignment horizontal="justify" vertical="center" wrapText="1"/>
    </xf>
    <xf numFmtId="41" fontId="18" fillId="0" borderId="0" xfId="4" applyNumberFormat="1" applyFont="1" applyFill="1" applyBorder="1" applyAlignment="1">
      <alignment horizontal="right" vertical="center" wrapText="1"/>
    </xf>
    <xf numFmtId="0" fontId="23" fillId="0" borderId="0" xfId="3" applyFont="1" applyFill="1" applyBorder="1" applyAlignment="1">
      <alignment horizontal="center" vertical="center"/>
    </xf>
    <xf numFmtId="3" fontId="23" fillId="0" borderId="0" xfId="3" applyNumberFormat="1" applyFont="1" applyFill="1" applyBorder="1" applyAlignment="1">
      <alignment horizontal="right" vertical="center" wrapText="1"/>
    </xf>
    <xf numFmtId="3" fontId="31" fillId="0" borderId="0" xfId="3" applyNumberFormat="1" applyFont="1" applyFill="1" applyBorder="1" applyAlignment="1">
      <alignment horizontal="right" vertical="center" wrapText="1"/>
    </xf>
    <xf numFmtId="0" fontId="4" fillId="0" borderId="0" xfId="3" applyFont="1" applyFill="1" applyBorder="1" applyAlignment="1">
      <alignment horizontal="center" vertical="center" wrapText="1"/>
    </xf>
    <xf numFmtId="49" fontId="6" fillId="0" borderId="2" xfId="3" applyNumberFormat="1" applyFont="1" applyFill="1" applyBorder="1" applyAlignment="1">
      <alignment horizontal="distributed" vertical="center"/>
    </xf>
    <xf numFmtId="3" fontId="18" fillId="0" borderId="5" xfId="3" applyNumberFormat="1" applyFont="1" applyFill="1" applyBorder="1" applyAlignment="1">
      <alignment horizontal="right" vertical="center" wrapText="1"/>
    </xf>
    <xf numFmtId="3" fontId="18" fillId="0" borderId="2" xfId="3" applyNumberFormat="1" applyFont="1" applyFill="1" applyBorder="1" applyAlignment="1">
      <alignment horizontal="right" vertical="center" wrapText="1"/>
    </xf>
    <xf numFmtId="0" fontId="18" fillId="0" borderId="2" xfId="3" applyFont="1" applyFill="1" applyBorder="1" applyAlignment="1">
      <alignment horizontal="right" vertical="center" wrapText="1"/>
    </xf>
    <xf numFmtId="3" fontId="23" fillId="0" borderId="2" xfId="3" applyNumberFormat="1" applyFont="1" applyFill="1" applyBorder="1" applyAlignment="1">
      <alignment horizontal="right" vertical="center" wrapText="1"/>
    </xf>
    <xf numFmtId="0" fontId="2" fillId="0" borderId="0" xfId="3" applyFill="1" applyBorder="1"/>
    <xf numFmtId="0" fontId="2" fillId="0" borderId="0" xfId="3" applyFont="1" applyFill="1" applyBorder="1"/>
    <xf numFmtId="38" fontId="2" fillId="0" borderId="0" xfId="3" applyNumberFormat="1" applyFill="1"/>
    <xf numFmtId="0" fontId="2" fillId="0" borderId="3" xfId="3" applyFont="1" applyFill="1" applyBorder="1" applyAlignment="1">
      <alignment horizontal="center" vertical="center" wrapText="1"/>
    </xf>
    <xf numFmtId="178" fontId="4" fillId="0" borderId="0" xfId="3" applyNumberFormat="1" applyFont="1" applyFill="1" applyAlignment="1">
      <alignment vertical="center"/>
    </xf>
    <xf numFmtId="49" fontId="6" fillId="0" borderId="0" xfId="3" applyNumberFormat="1" applyFont="1" applyFill="1" applyBorder="1" applyAlignment="1">
      <alignment vertical="center"/>
    </xf>
    <xf numFmtId="49" fontId="8" fillId="0" borderId="0" xfId="3" applyNumberFormat="1" applyFont="1" applyFill="1" applyBorder="1" applyAlignment="1">
      <alignment vertical="center"/>
    </xf>
    <xf numFmtId="181" fontId="18" fillId="0" borderId="0" xfId="11" applyNumberFormat="1" applyFont="1" applyFill="1" applyBorder="1" applyAlignment="1">
      <alignment horizontal="right" vertical="center" wrapText="1"/>
    </xf>
    <xf numFmtId="38" fontId="8" fillId="0" borderId="0" xfId="4" applyFont="1" applyFill="1" applyBorder="1" applyAlignment="1">
      <alignment horizontal="right" vertical="center"/>
    </xf>
    <xf numFmtId="181" fontId="19" fillId="0" borderId="0" xfId="11" applyNumberFormat="1" applyFont="1" applyFill="1" applyBorder="1" applyAlignment="1">
      <alignment horizontal="right" vertical="center" wrapText="1"/>
    </xf>
    <xf numFmtId="176" fontId="6" fillId="0" borderId="11" xfId="4" applyNumberFormat="1" applyFont="1" applyFill="1" applyBorder="1" applyAlignment="1">
      <alignment vertical="center"/>
    </xf>
    <xf numFmtId="176" fontId="6" fillId="0" borderId="0" xfId="4" applyNumberFormat="1" applyFont="1" applyFill="1" applyBorder="1" applyAlignment="1">
      <alignment vertical="center"/>
    </xf>
    <xf numFmtId="192" fontId="18" fillId="0" borderId="0" xfId="3" applyNumberFormat="1" applyFont="1" applyFill="1" applyBorder="1" applyAlignment="1">
      <alignment horizontal="right" vertical="center" wrapText="1"/>
    </xf>
    <xf numFmtId="0" fontId="6" fillId="0" borderId="0" xfId="4" applyNumberFormat="1" applyFont="1" applyFill="1" applyBorder="1" applyAlignment="1">
      <alignment vertical="center"/>
    </xf>
    <xf numFmtId="176" fontId="6" fillId="0" borderId="0" xfId="4" applyNumberFormat="1" applyFont="1" applyFill="1" applyBorder="1" applyAlignment="1">
      <alignment horizontal="right" vertical="center"/>
    </xf>
    <xf numFmtId="178" fontId="18" fillId="0" borderId="2" xfId="3" applyNumberFormat="1" applyFont="1" applyFill="1" applyBorder="1" applyAlignment="1">
      <alignment horizontal="right" vertical="center" wrapText="1"/>
    </xf>
    <xf numFmtId="0" fontId="2" fillId="0" borderId="0" xfId="3" applyFont="1" applyFill="1" applyBorder="1" applyAlignment="1">
      <alignment horizontal="left" vertical="center"/>
    </xf>
    <xf numFmtId="0" fontId="24" fillId="0" borderId="0" xfId="12" applyFont="1" applyAlignment="1">
      <alignment horizontal="center" vertical="center"/>
    </xf>
    <xf numFmtId="0" fontId="33" fillId="0" borderId="0" xfId="12" applyFont="1" applyAlignment="1">
      <alignment horizontal="center" vertical="center"/>
    </xf>
    <xf numFmtId="0" fontId="1" fillId="0" borderId="0" xfId="12"/>
    <xf numFmtId="0" fontId="35" fillId="0" borderId="0" xfId="13" applyFont="1" applyAlignment="1">
      <alignment horizontal="center" vertical="center"/>
    </xf>
    <xf numFmtId="0" fontId="37" fillId="0" borderId="0" xfId="12" applyFont="1"/>
    <xf numFmtId="193" fontId="24" fillId="0" borderId="0" xfId="12" applyNumberFormat="1" applyFont="1" applyAlignment="1">
      <alignment horizontal="center" vertical="center"/>
    </xf>
    <xf numFmtId="0" fontId="38" fillId="0" borderId="0" xfId="14" applyAlignment="1">
      <alignment horizontal="left" vertical="center"/>
    </xf>
    <xf numFmtId="0" fontId="38" fillId="0" borderId="0" xfId="14" applyAlignment="1">
      <alignment vertical="center"/>
    </xf>
    <xf numFmtId="0" fontId="1" fillId="0" borderId="0" xfId="14" applyFont="1" applyAlignment="1">
      <alignment horizontal="left" vertical="center"/>
    </xf>
    <xf numFmtId="0" fontId="24" fillId="0" borderId="0" xfId="12" applyFont="1" applyAlignment="1">
      <alignment horizontal="left" vertical="center"/>
    </xf>
    <xf numFmtId="0" fontId="1" fillId="0" borderId="0" xfId="12" applyAlignment="1">
      <alignment horizontal="center" vertical="center"/>
    </xf>
    <xf numFmtId="38" fontId="32" fillId="0" borderId="0" xfId="4" applyNumberFormat="1" applyFont="1" applyFill="1" applyBorder="1" applyAlignment="1"/>
    <xf numFmtId="190" fontId="32" fillId="0" borderId="0" xfId="4" quotePrefix="1" applyNumberFormat="1" applyFont="1" applyFill="1" applyBorder="1" applyAlignment="1">
      <alignment horizontal="center"/>
    </xf>
    <xf numFmtId="41" fontId="32" fillId="0" borderId="0" xfId="4" applyNumberFormat="1" applyFont="1" applyFill="1" applyBorder="1" applyAlignment="1"/>
    <xf numFmtId="0" fontId="2" fillId="0" borderId="3" xfId="2" applyFont="1" applyFill="1" applyBorder="1" applyAlignment="1">
      <alignment horizontal="center" vertical="center" wrapText="1"/>
    </xf>
    <xf numFmtId="0" fontId="2" fillId="0" borderId="2" xfId="2" applyFont="1" applyFill="1" applyBorder="1" applyAlignment="1">
      <alignment horizontal="center" vertical="center" wrapText="1"/>
    </xf>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right" vertical="center"/>
    </xf>
    <xf numFmtId="49" fontId="8" fillId="0" borderId="0" xfId="2" applyNumberFormat="1" applyFont="1" applyFill="1" applyAlignment="1">
      <alignment horizontal="right" vertical="center"/>
    </xf>
    <xf numFmtId="0" fontId="5" fillId="0" borderId="0" xfId="2" applyFont="1" applyFill="1" applyAlignment="1">
      <alignment horizontal="center" vertical="center"/>
    </xf>
    <xf numFmtId="0" fontId="2" fillId="0" borderId="0" xfId="2" applyFont="1" applyFill="1" applyBorder="1" applyAlignment="1">
      <alignment vertical="center"/>
    </xf>
    <xf numFmtId="0" fontId="2" fillId="0" borderId="0" xfId="2" applyFont="1" applyFill="1" applyAlignment="1">
      <alignment vertical="center"/>
    </xf>
    <xf numFmtId="0" fontId="4" fillId="0" borderId="0" xfId="2" applyFont="1" applyFill="1" applyBorder="1" applyAlignment="1">
      <alignment vertical="center"/>
    </xf>
    <xf numFmtId="0" fontId="4" fillId="0" borderId="0" xfId="2" applyFont="1" applyFill="1" applyAlignment="1">
      <alignment vertical="center"/>
    </xf>
    <xf numFmtId="0" fontId="4" fillId="0" borderId="2" xfId="2" applyFont="1" applyFill="1" applyBorder="1" applyAlignment="1">
      <alignment vertical="center"/>
    </xf>
    <xf numFmtId="0" fontId="2" fillId="0" borderId="7" xfId="2" applyFont="1" applyFill="1" applyBorder="1" applyAlignment="1">
      <alignment vertical="center"/>
    </xf>
    <xf numFmtId="0" fontId="35" fillId="0" borderId="0" xfId="13" applyFont="1" applyAlignment="1">
      <alignment horizontal="center" vertical="center" justifyLastLine="1"/>
    </xf>
    <xf numFmtId="0" fontId="2" fillId="0" borderId="7" xfId="2" applyFont="1" applyFill="1" applyBorder="1" applyAlignment="1">
      <alignment vertical="center"/>
    </xf>
    <xf numFmtId="49" fontId="6" fillId="0" borderId="0" xfId="2" applyNumberFormat="1" applyFont="1" applyFill="1" applyBorder="1" applyAlignment="1">
      <alignment horizontal="right" vertical="center"/>
    </xf>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right" vertical="center" shrinkToFit="1"/>
    </xf>
    <xf numFmtId="38" fontId="6" fillId="0" borderId="0" xfId="1" applyFont="1" applyFill="1" applyAlignment="1">
      <alignment horizontal="right" vertical="center"/>
    </xf>
    <xf numFmtId="49" fontId="6" fillId="0" borderId="0" xfId="2" applyNumberFormat="1" applyFont="1" applyFill="1" applyBorder="1" applyAlignment="1">
      <alignment horizontal="center" vertical="center" wrapText="1"/>
    </xf>
    <xf numFmtId="38" fontId="8" fillId="0" borderId="0" xfId="1" applyFont="1" applyFill="1" applyAlignment="1">
      <alignment horizontal="right" vertical="center"/>
    </xf>
    <xf numFmtId="49" fontId="8" fillId="0" borderId="0" xfId="2" applyNumberFormat="1" applyFont="1" applyFill="1" applyBorder="1" applyAlignment="1">
      <alignment horizontal="center" vertical="center" wrapText="1"/>
    </xf>
    <xf numFmtId="0" fontId="2" fillId="0" borderId="10" xfId="2" applyFont="1" applyFill="1" applyBorder="1" applyAlignment="1">
      <alignment horizontal="center" vertical="center"/>
    </xf>
    <xf numFmtId="0" fontId="2" fillId="0" borderId="12" xfId="2" applyFont="1" applyFill="1" applyBorder="1" applyAlignment="1">
      <alignment horizontal="center" vertical="center"/>
    </xf>
    <xf numFmtId="0" fontId="10" fillId="0" borderId="13" xfId="2" applyFont="1" applyFill="1" applyBorder="1" applyAlignment="1">
      <alignment horizontal="center" vertical="center" wrapText="1"/>
    </xf>
    <xf numFmtId="0" fontId="10" fillId="0" borderId="5" xfId="2" applyFont="1" applyFill="1" applyBorder="1" applyAlignment="1">
      <alignment horizontal="center" vertical="center" wrapText="1"/>
    </xf>
    <xf numFmtId="49" fontId="6" fillId="0" borderId="0" xfId="2" applyNumberFormat="1" applyFont="1" applyFill="1" applyAlignment="1">
      <alignment horizontal="right" vertical="center"/>
    </xf>
    <xf numFmtId="0" fontId="2" fillId="0" borderId="13"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0" xfId="2" applyFont="1" applyFill="1" applyBorder="1" applyAlignment="1">
      <alignment horizontal="distributed" vertical="center" wrapText="1"/>
    </xf>
    <xf numFmtId="0" fontId="2" fillId="0" borderId="0" xfId="2" applyFont="1" applyFill="1" applyBorder="1" applyAlignment="1">
      <alignment vertical="center"/>
    </xf>
    <xf numFmtId="0" fontId="2" fillId="0" borderId="0" xfId="2" applyFont="1" applyFill="1" applyAlignment="1">
      <alignment vertical="center"/>
    </xf>
    <xf numFmtId="0" fontId="2" fillId="0" borderId="2" xfId="2" applyFont="1" applyFill="1" applyBorder="1" applyAlignment="1">
      <alignment vertical="center"/>
    </xf>
    <xf numFmtId="0" fontId="2" fillId="0" borderId="4" xfId="2" applyFont="1" applyFill="1" applyBorder="1" applyAlignment="1">
      <alignment horizontal="center" vertical="center"/>
    </xf>
    <xf numFmtId="0" fontId="2" fillId="0" borderId="1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3" xfId="2" applyFont="1" applyFill="1" applyBorder="1" applyAlignment="1">
      <alignment horizontal="center" vertical="center" wrapText="1"/>
    </xf>
    <xf numFmtId="38" fontId="6" fillId="0" borderId="0" xfId="1" applyFont="1" applyFill="1" applyBorder="1" applyAlignment="1">
      <alignment horizontal="center" vertical="center" wrapText="1"/>
    </xf>
    <xf numFmtId="49" fontId="8" fillId="0" borderId="0" xfId="2" applyNumberFormat="1" applyFont="1" applyFill="1" applyAlignment="1">
      <alignment horizontal="right" vertical="center"/>
    </xf>
    <xf numFmtId="38" fontId="8" fillId="0" borderId="0" xfId="1" applyFont="1" applyFill="1" applyBorder="1" applyAlignment="1">
      <alignment horizontal="center" vertical="center" wrapText="1"/>
    </xf>
    <xf numFmtId="0" fontId="5" fillId="0" borderId="0" xfId="2" applyFont="1" applyFill="1" applyAlignment="1">
      <alignment horizontal="center" vertical="center"/>
    </xf>
    <xf numFmtId="0" fontId="2" fillId="0" borderId="0" xfId="2" applyFont="1" applyFill="1" applyAlignment="1">
      <alignment horizontal="left" vertical="center" wrapText="1"/>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4" fillId="0" borderId="0" xfId="2" applyFont="1" applyFill="1" applyBorder="1" applyAlignment="1">
      <alignment horizontal="distributed" vertical="center" wrapText="1"/>
    </xf>
    <xf numFmtId="0" fontId="4" fillId="0" borderId="0" xfId="2" applyFont="1" applyFill="1" applyBorder="1" applyAlignment="1">
      <alignment vertical="center"/>
    </xf>
    <xf numFmtId="0" fontId="4" fillId="0" borderId="0" xfId="2" applyFont="1" applyFill="1" applyAlignment="1">
      <alignment vertical="center"/>
    </xf>
    <xf numFmtId="0" fontId="4" fillId="0" borderId="2" xfId="2" applyFont="1" applyFill="1" applyBorder="1" applyAlignment="1">
      <alignment vertical="center"/>
    </xf>
    <xf numFmtId="0" fontId="2" fillId="0" borderId="2"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10"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5" fillId="0" borderId="0" xfId="3" applyFont="1" applyAlignment="1">
      <alignment horizontal="center" vertical="center"/>
    </xf>
    <xf numFmtId="0" fontId="2" fillId="0" borderId="2" xfId="3" applyFont="1" applyBorder="1" applyAlignment="1">
      <alignment vertical="center"/>
    </xf>
    <xf numFmtId="0" fontId="2" fillId="0" borderId="0" xfId="3" applyFont="1" applyBorder="1" applyAlignment="1">
      <alignment horizontal="center" vertical="center" wrapText="1"/>
    </xf>
    <xf numFmtId="0" fontId="2" fillId="0" borderId="0" xfId="3" applyFont="1" applyBorder="1" applyAlignment="1">
      <alignment horizontal="center" vertical="center"/>
    </xf>
    <xf numFmtId="0" fontId="2" fillId="0" borderId="2" xfId="3" applyFont="1" applyBorder="1" applyAlignment="1">
      <alignment horizontal="center" vertical="center"/>
    </xf>
    <xf numFmtId="0" fontId="2" fillId="0" borderId="12" xfId="3" applyFont="1" applyBorder="1" applyAlignment="1">
      <alignment horizontal="center" vertical="center"/>
    </xf>
    <xf numFmtId="0" fontId="2" fillId="0" borderId="15" xfId="3" applyFill="1" applyBorder="1" applyAlignment="1">
      <alignment horizontal="center" vertical="center" wrapText="1"/>
    </xf>
    <xf numFmtId="0" fontId="2" fillId="0" borderId="4" xfId="3"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15" xfId="3" applyFont="1" applyFill="1" applyBorder="1" applyAlignment="1">
      <alignment horizontal="center" vertical="center" wrapText="1"/>
    </xf>
    <xf numFmtId="0" fontId="2" fillId="0" borderId="15" xfId="3" applyBorder="1" applyAlignment="1">
      <alignment horizontal="center" vertical="center" wrapText="1"/>
    </xf>
    <xf numFmtId="0" fontId="2" fillId="0" borderId="4"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5" xfId="3" applyFont="1" applyBorder="1" applyAlignment="1">
      <alignment horizontal="center" vertical="center" wrapText="1"/>
    </xf>
    <xf numFmtId="0" fontId="7" fillId="0" borderId="0" xfId="3" applyFont="1" applyFill="1" applyBorder="1" applyAlignment="1">
      <alignment horizontal="distributed" vertical="center"/>
    </xf>
    <xf numFmtId="0" fontId="2" fillId="0" borderId="15" xfId="3" applyFont="1" applyBorder="1" applyAlignment="1">
      <alignment horizontal="center" vertical="center" wrapText="1"/>
    </xf>
    <xf numFmtId="0" fontId="2" fillId="0" borderId="4" xfId="3" applyBorder="1"/>
    <xf numFmtId="0" fontId="7" fillId="0" borderId="0" xfId="3" applyFont="1" applyBorder="1" applyAlignment="1">
      <alignment horizontal="distributed" vertical="center"/>
    </xf>
    <xf numFmtId="0" fontId="2" fillId="0" borderId="13" xfId="3" applyFill="1" applyBorder="1" applyAlignment="1">
      <alignment horizontal="center" vertical="center" wrapText="1"/>
    </xf>
    <xf numFmtId="0" fontId="2" fillId="0" borderId="6" xfId="3" applyFill="1" applyBorder="1" applyAlignment="1">
      <alignment horizontal="center" vertical="center" wrapText="1"/>
    </xf>
    <xf numFmtId="0" fontId="2" fillId="0" borderId="5" xfId="3" applyFill="1" applyBorder="1" applyAlignment="1">
      <alignment horizontal="center" vertical="center" wrapText="1"/>
    </xf>
    <xf numFmtId="0" fontId="2" fillId="0" borderId="3" xfId="3" applyFill="1" applyBorder="1" applyAlignment="1">
      <alignment horizontal="center" vertical="center" wrapText="1"/>
    </xf>
    <xf numFmtId="0" fontId="2" fillId="0" borderId="2" xfId="3" applyFill="1" applyBorder="1" applyAlignment="1">
      <alignment horizontal="left"/>
    </xf>
    <xf numFmtId="0" fontId="2" fillId="0" borderId="2" xfId="3" applyFont="1" applyFill="1" applyBorder="1" applyAlignment="1">
      <alignment horizontal="left"/>
    </xf>
    <xf numFmtId="0" fontId="2" fillId="2" borderId="7" xfId="3" applyFont="1" applyFill="1" applyBorder="1" applyAlignment="1">
      <alignment horizontal="center" vertical="center"/>
    </xf>
    <xf numFmtId="0" fontId="2" fillId="2" borderId="6" xfId="3" applyFont="1" applyFill="1" applyBorder="1" applyAlignment="1">
      <alignment horizontal="center" vertical="center"/>
    </xf>
    <xf numFmtId="0" fontId="2" fillId="2" borderId="0" xfId="3" applyFont="1" applyFill="1" applyBorder="1" applyAlignment="1">
      <alignment horizontal="center" vertic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13"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11" xfId="3" applyFont="1" applyFill="1" applyBorder="1" applyAlignment="1">
      <alignment horizontal="center" vertical="center" wrapText="1"/>
    </xf>
    <xf numFmtId="0" fontId="2" fillId="2" borderId="0" xfId="3" applyFont="1" applyFill="1" applyBorder="1" applyAlignment="1">
      <alignment horizontal="center" vertical="center" wrapText="1"/>
    </xf>
    <xf numFmtId="0" fontId="2" fillId="2" borderId="5"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0" borderId="11" xfId="3" applyFill="1" applyBorder="1" applyAlignment="1">
      <alignment horizontal="center" vertical="center" wrapText="1"/>
    </xf>
    <xf numFmtId="0" fontId="2" fillId="0" borderId="0"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2" fillId="0" borderId="2" xfId="3" applyFont="1" applyFill="1" applyBorder="1" applyAlignment="1">
      <alignment horizontal="center" vertical="center" wrapText="1"/>
    </xf>
    <xf numFmtId="0" fontId="2" fillId="2" borderId="11" xfId="3"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3" xfId="3" applyFont="1" applyFill="1" applyBorder="1" applyAlignment="1">
      <alignment horizontal="center" vertical="center" wrapText="1"/>
    </xf>
    <xf numFmtId="0" fontId="2" fillId="0" borderId="0"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2" xfId="3" applyFont="1" applyFill="1" applyBorder="1" applyAlignment="1">
      <alignment horizontal="center" vertical="center"/>
    </xf>
    <xf numFmtId="0" fontId="2" fillId="2" borderId="13" xfId="3" applyFont="1" applyFill="1" applyBorder="1" applyAlignment="1">
      <alignment horizontal="center" vertical="center" wrapText="1"/>
    </xf>
    <xf numFmtId="0" fontId="2" fillId="2" borderId="13" xfId="3"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3" xfId="3" applyFont="1" applyFill="1" applyBorder="1" applyAlignment="1">
      <alignment horizontal="center" vertical="center" wrapText="1"/>
    </xf>
    <xf numFmtId="0" fontId="2" fillId="2" borderId="7" xfId="3" applyFill="1" applyBorder="1" applyAlignment="1">
      <alignment horizontal="center" vertical="center" wrapText="1"/>
    </xf>
    <xf numFmtId="0" fontId="2" fillId="2" borderId="6" xfId="3" applyFill="1" applyBorder="1" applyAlignment="1">
      <alignment horizontal="center" vertical="center" wrapText="1"/>
    </xf>
    <xf numFmtId="0" fontId="2" fillId="2" borderId="2" xfId="3" applyFill="1" applyBorder="1" applyAlignment="1">
      <alignment horizontal="center" vertical="center" wrapText="1"/>
    </xf>
    <xf numFmtId="0" fontId="2" fillId="2" borderId="3" xfId="3" applyFill="1" applyBorder="1" applyAlignment="1">
      <alignment horizontal="center" vertical="center" wrapText="1"/>
    </xf>
    <xf numFmtId="0" fontId="2" fillId="0" borderId="2" xfId="3" applyFont="1" applyFill="1" applyBorder="1" applyAlignment="1">
      <alignment vertical="center"/>
    </xf>
    <xf numFmtId="0" fontId="2" fillId="0" borderId="7"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1" xfId="3" applyFont="1" applyFill="1" applyBorder="1" applyAlignment="1">
      <alignment horizontal="center" vertical="center"/>
    </xf>
    <xf numFmtId="0" fontId="2" fillId="0" borderId="3"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1"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7" xfId="3" applyFill="1" applyBorder="1" applyAlignment="1">
      <alignment horizontal="center" vertical="center" wrapText="1"/>
    </xf>
    <xf numFmtId="0" fontId="2" fillId="0" borderId="2" xfId="3" applyFill="1" applyBorder="1" applyAlignment="1">
      <alignment horizontal="center" vertical="center" wrapText="1"/>
    </xf>
    <xf numFmtId="0" fontId="6" fillId="0" borderId="7" xfId="3" applyFont="1" applyBorder="1" applyAlignment="1">
      <alignment horizontal="distributed" vertical="center" wrapText="1"/>
    </xf>
    <xf numFmtId="0" fontId="6" fillId="0" borderId="0" xfId="3" applyFont="1" applyAlignment="1">
      <alignment horizontal="distributed" vertical="center" wrapText="1"/>
    </xf>
    <xf numFmtId="0" fontId="6" fillId="0" borderId="2" xfId="3" applyFont="1" applyBorder="1" applyAlignment="1">
      <alignment horizontal="distributed" vertical="center" wrapText="1"/>
    </xf>
    <xf numFmtId="0" fontId="6" fillId="0" borderId="12" xfId="3" applyFont="1" applyBorder="1" applyAlignment="1">
      <alignment horizontal="center" vertical="center" wrapText="1"/>
    </xf>
    <xf numFmtId="0" fontId="6" fillId="0" borderId="12"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13"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6" fillId="0" borderId="11"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6" fillId="0" borderId="6" xfId="3" applyFont="1" applyFill="1" applyBorder="1" applyAlignment="1">
      <alignment horizontal="center" vertical="center" wrapText="1"/>
    </xf>
    <xf numFmtId="0" fontId="6" fillId="0" borderId="3" xfId="3" applyFont="1" applyFill="1" applyBorder="1" applyAlignment="1">
      <alignment horizontal="center" vertical="center" wrapText="1"/>
    </xf>
    <xf numFmtId="49" fontId="6" fillId="0" borderId="0" xfId="3" applyNumberFormat="1" applyFont="1" applyBorder="1" applyAlignment="1">
      <alignment horizontal="distributed" vertical="center"/>
    </xf>
    <xf numFmtId="0" fontId="6" fillId="0" borderId="0" xfId="3" applyFont="1" applyBorder="1" applyAlignment="1">
      <alignment horizontal="distributed" vertical="center"/>
    </xf>
    <xf numFmtId="49" fontId="6" fillId="0" borderId="0" xfId="3" applyNumberFormat="1" applyFont="1" applyBorder="1" applyAlignment="1">
      <alignment horizontal="right" vertical="center"/>
    </xf>
    <xf numFmtId="0" fontId="6" fillId="0" borderId="0" xfId="3" applyFont="1" applyBorder="1" applyAlignment="1">
      <alignment horizontal="right" vertical="center"/>
    </xf>
    <xf numFmtId="182" fontId="6" fillId="0" borderId="0" xfId="3" applyNumberFormat="1" applyFont="1" applyBorder="1" applyAlignment="1">
      <alignment horizontal="distributed" vertical="center"/>
    </xf>
    <xf numFmtId="49" fontId="8" fillId="0" borderId="0" xfId="3" applyNumberFormat="1" applyFont="1" applyBorder="1" applyAlignment="1">
      <alignment horizontal="distributed" vertical="center"/>
    </xf>
    <xf numFmtId="182" fontId="6" fillId="0" borderId="0" xfId="3" applyNumberFormat="1" applyFont="1" applyFill="1" applyBorder="1" applyAlignment="1">
      <alignment horizontal="distributed" vertical="center"/>
    </xf>
    <xf numFmtId="182" fontId="6" fillId="0" borderId="2" xfId="3" applyNumberFormat="1" applyFont="1" applyBorder="1" applyAlignment="1">
      <alignment horizontal="distributed" vertical="center"/>
    </xf>
    <xf numFmtId="0" fontId="2" fillId="0" borderId="7" xfId="3" applyFont="1" applyBorder="1" applyAlignment="1">
      <alignment vertical="center"/>
    </xf>
    <xf numFmtId="0" fontId="5" fillId="0" borderId="0" xfId="3" applyFont="1" applyFill="1" applyAlignment="1">
      <alignment horizontal="center" vertical="center"/>
    </xf>
    <xf numFmtId="0" fontId="22" fillId="0" borderId="0" xfId="3" applyFont="1" applyFill="1" applyAlignment="1">
      <alignment horizontal="center" vertical="center"/>
    </xf>
    <xf numFmtId="0" fontId="2" fillId="0" borderId="0" xfId="3" applyFont="1" applyFill="1" applyAlignment="1">
      <alignment horizontal="left" vertical="top" wrapText="1"/>
    </xf>
    <xf numFmtId="0" fontId="6" fillId="0" borderId="7"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12" xfId="3" applyFont="1" applyFill="1" applyBorder="1" applyAlignment="1">
      <alignment horizontal="center" vertical="center"/>
    </xf>
    <xf numFmtId="0" fontId="2" fillId="0" borderId="0" xfId="3" applyFill="1" applyAlignment="1">
      <alignment horizontal="left" vertical="center"/>
    </xf>
    <xf numFmtId="0" fontId="2" fillId="0" borderId="0" xfId="3" applyFont="1" applyFill="1" applyAlignment="1">
      <alignment horizontal="left" vertical="center"/>
    </xf>
    <xf numFmtId="0" fontId="6" fillId="0" borderId="10" xfId="3" applyFont="1" applyFill="1" applyBorder="1" applyAlignment="1">
      <alignment horizontal="center" vertical="center"/>
    </xf>
    <xf numFmtId="0" fontId="6" fillId="0" borderId="2" xfId="3" applyFont="1" applyFill="1" applyBorder="1" applyAlignment="1">
      <alignment horizontal="center" vertical="center" wrapText="1"/>
    </xf>
    <xf numFmtId="3" fontId="18" fillId="0" borderId="0" xfId="3" applyNumberFormat="1" applyFont="1" applyFill="1" applyBorder="1" applyAlignment="1">
      <alignment horizontal="right" vertical="center"/>
    </xf>
    <xf numFmtId="3" fontId="18" fillId="0" borderId="11" xfId="3" applyNumberFormat="1" applyFont="1" applyFill="1" applyBorder="1" applyAlignment="1">
      <alignment horizontal="right" vertical="center"/>
    </xf>
    <xf numFmtId="3" fontId="19" fillId="0" borderId="0" xfId="3" applyNumberFormat="1" applyFont="1" applyFill="1" applyBorder="1" applyAlignment="1">
      <alignment horizontal="right" vertical="center"/>
    </xf>
    <xf numFmtId="185" fontId="18" fillId="0" borderId="0" xfId="3" applyNumberFormat="1" applyFont="1" applyFill="1" applyBorder="1" applyAlignment="1">
      <alignment horizontal="right" vertical="center"/>
    </xf>
    <xf numFmtId="0" fontId="6" fillId="0" borderId="1" xfId="3" applyFont="1" applyFill="1" applyBorder="1" applyAlignment="1">
      <alignment horizontal="center" vertical="center" wrapText="1"/>
    </xf>
    <xf numFmtId="0" fontId="22" fillId="0" borderId="0" xfId="3" applyFont="1" applyFill="1" applyBorder="1" applyAlignment="1">
      <alignment horizontal="center" vertical="center"/>
    </xf>
    <xf numFmtId="0" fontId="32" fillId="0" borderId="0" xfId="3" applyFont="1" applyFill="1" applyAlignment="1">
      <alignment horizontal="left" vertical="center" wrapText="1"/>
    </xf>
    <xf numFmtId="0" fontId="2" fillId="0" borderId="0" xfId="3" applyFill="1" applyAlignment="1">
      <alignment vertical="center" wrapText="1"/>
    </xf>
    <xf numFmtId="49" fontId="2" fillId="0" borderId="0" xfId="5" applyNumberFormat="1" applyFont="1" applyFill="1" applyBorder="1" applyAlignment="1">
      <alignment horizontal="distributed" vertical="center"/>
    </xf>
    <xf numFmtId="49" fontId="2" fillId="0" borderId="0" xfId="5" applyNumberFormat="1" applyFont="1" applyFill="1" applyAlignment="1">
      <alignment horizontal="distributed" vertical="center"/>
    </xf>
    <xf numFmtId="49" fontId="3" fillId="0" borderId="0" xfId="5" applyNumberFormat="1" applyFont="1" applyFill="1" applyAlignment="1">
      <alignment horizontal="distributed" vertical="center"/>
    </xf>
    <xf numFmtId="0" fontId="2" fillId="0" borderId="2" xfId="5" applyFont="1" applyFill="1" applyBorder="1" applyAlignment="1">
      <alignment vertical="center"/>
    </xf>
    <xf numFmtId="0" fontId="2" fillId="0" borderId="2" xfId="5" applyFont="1" applyFill="1" applyBorder="1"/>
    <xf numFmtId="0" fontId="5" fillId="0" borderId="0" xfId="5" applyFont="1" applyFill="1" applyAlignment="1">
      <alignment horizontal="center" vertical="center"/>
    </xf>
    <xf numFmtId="0" fontId="26" fillId="0" borderId="0" xfId="5" quotePrefix="1" applyFont="1" applyFill="1" applyBorder="1" applyAlignment="1">
      <alignment horizontal="center" vertical="center"/>
    </xf>
    <xf numFmtId="0" fontId="2" fillId="0" borderId="0" xfId="5" applyFont="1" applyFill="1" applyAlignment="1">
      <alignment horizontal="right" vertical="center"/>
    </xf>
    <xf numFmtId="0" fontId="24" fillId="0" borderId="0" xfId="5" applyFill="1" applyAlignment="1">
      <alignment horizontal="right" vertical="center"/>
    </xf>
    <xf numFmtId="0" fontId="2" fillId="0" borderId="0" xfId="5" applyFont="1" applyFill="1" applyAlignment="1">
      <alignment vertical="center"/>
    </xf>
    <xf numFmtId="0" fontId="24" fillId="0" borderId="0" xfId="5" applyFont="1" applyFill="1" applyAlignment="1">
      <alignment vertical="center"/>
    </xf>
    <xf numFmtId="0" fontId="2" fillId="0" borderId="7" xfId="5" applyFont="1" applyFill="1" applyBorder="1" applyAlignment="1">
      <alignment horizontal="distributed" vertical="center" wrapText="1"/>
    </xf>
    <xf numFmtId="0" fontId="2" fillId="0" borderId="7" xfId="5" applyFont="1" applyFill="1" applyBorder="1"/>
    <xf numFmtId="0" fontId="2" fillId="0" borderId="15" xfId="5" quotePrefix="1" applyFont="1" applyFill="1" applyBorder="1" applyAlignment="1">
      <alignment horizontal="center" vertical="center"/>
    </xf>
    <xf numFmtId="0" fontId="2" fillId="0" borderId="4" xfId="5" applyFont="1" applyFill="1" applyBorder="1"/>
    <xf numFmtId="0" fontId="2" fillId="0" borderId="4" xfId="5" quotePrefix="1" applyFont="1" applyFill="1" applyBorder="1" applyAlignment="1">
      <alignment horizontal="center" vertical="center"/>
    </xf>
    <xf numFmtId="0" fontId="2" fillId="0" borderId="13" xfId="5" applyFont="1" applyFill="1" applyBorder="1" applyAlignment="1">
      <alignment horizontal="center" vertical="center" wrapText="1"/>
    </xf>
    <xf numFmtId="0" fontId="2" fillId="0" borderId="11" xfId="5" applyFont="1" applyFill="1" applyBorder="1"/>
    <xf numFmtId="0" fontId="2" fillId="0" borderId="15" xfId="5" applyFont="1" applyFill="1" applyBorder="1" applyAlignment="1">
      <alignment horizontal="center" vertical="center" wrapText="1"/>
    </xf>
    <xf numFmtId="0" fontId="2" fillId="0" borderId="13" xfId="5" quotePrefix="1" applyFont="1" applyFill="1" applyBorder="1" applyAlignment="1">
      <alignment horizontal="center" vertical="center" wrapText="1"/>
    </xf>
    <xf numFmtId="0" fontId="2" fillId="0" borderId="5" xfId="5" applyFont="1" applyFill="1" applyBorder="1"/>
    <xf numFmtId="0" fontId="2" fillId="0" borderId="8" xfId="5" applyFont="1" applyFill="1" applyBorder="1" applyAlignment="1">
      <alignment horizontal="center" vertical="center"/>
    </xf>
    <xf numFmtId="0" fontId="2" fillId="0" borderId="9" xfId="5" applyFont="1" applyFill="1" applyBorder="1" applyAlignment="1">
      <alignment horizontal="center" vertical="center"/>
    </xf>
    <xf numFmtId="0" fontId="2" fillId="0" borderId="10" xfId="5" applyFont="1" applyFill="1" applyBorder="1" applyAlignment="1">
      <alignment horizontal="center" vertical="center"/>
    </xf>
    <xf numFmtId="0" fontId="2" fillId="0" borderId="15" xfId="5" quotePrefix="1" applyFont="1" applyFill="1" applyBorder="1" applyAlignment="1">
      <alignment horizontal="center" vertical="center" wrapText="1"/>
    </xf>
    <xf numFmtId="0" fontId="2" fillId="0" borderId="0" xfId="5" applyFont="1" applyFill="1" applyBorder="1" applyAlignment="1">
      <alignment horizontal="distributed" vertical="center" wrapText="1"/>
    </xf>
    <xf numFmtId="0" fontId="2" fillId="0" borderId="0" xfId="5" applyFont="1" applyFill="1"/>
    <xf numFmtId="0" fontId="27" fillId="0" borderId="0" xfId="5" applyFont="1" applyFill="1" applyBorder="1" applyAlignment="1">
      <alignment horizontal="distributed" vertical="center" wrapText="1"/>
    </xf>
    <xf numFmtId="0" fontId="27" fillId="0" borderId="0" xfId="5" applyFont="1" applyFill="1" applyBorder="1" applyAlignment="1">
      <alignment wrapText="1"/>
    </xf>
    <xf numFmtId="176" fontId="22" fillId="0" borderId="0" xfId="5" applyNumberFormat="1" applyFont="1" applyFill="1" applyBorder="1" applyAlignment="1">
      <alignment horizontal="center" vertical="center"/>
    </xf>
    <xf numFmtId="176" fontId="9" fillId="0" borderId="2" xfId="5" applyNumberFormat="1" applyFont="1" applyFill="1" applyBorder="1" applyAlignment="1">
      <alignment horizontal="left" vertical="center"/>
    </xf>
    <xf numFmtId="176" fontId="14" fillId="0" borderId="9" xfId="5" applyNumberFormat="1" applyFont="1" applyFill="1" applyBorder="1" applyAlignment="1">
      <alignment horizontal="distributed" vertical="center"/>
    </xf>
    <xf numFmtId="176" fontId="14" fillId="0" borderId="8" xfId="5" quotePrefix="1" applyNumberFormat="1" applyFont="1" applyFill="1" applyBorder="1" applyAlignment="1">
      <alignment horizontal="center" vertical="center"/>
    </xf>
    <xf numFmtId="176" fontId="14" fillId="0" borderId="10" xfId="5" quotePrefix="1" applyNumberFormat="1" applyFont="1" applyFill="1" applyBorder="1" applyAlignment="1">
      <alignment horizontal="center" vertical="center"/>
    </xf>
    <xf numFmtId="176" fontId="14" fillId="0" borderId="10" xfId="5" applyNumberFormat="1" applyFont="1" applyFill="1" applyBorder="1" applyAlignment="1">
      <alignment horizontal="center" vertical="center"/>
    </xf>
    <xf numFmtId="176" fontId="4" fillId="0" borderId="0" xfId="5" applyNumberFormat="1" applyFont="1" applyFill="1" applyBorder="1" applyAlignment="1">
      <alignment horizontal="left" vertical="center"/>
    </xf>
    <xf numFmtId="176" fontId="5" fillId="0" borderId="0" xfId="5" applyNumberFormat="1" applyFont="1" applyFill="1" applyBorder="1" applyAlignment="1">
      <alignment horizontal="center" vertical="center"/>
    </xf>
    <xf numFmtId="176" fontId="4" fillId="0" borderId="0" xfId="5" quotePrefix="1" applyNumberFormat="1" applyFont="1" applyFill="1" applyBorder="1" applyAlignment="1">
      <alignment horizontal="left" vertical="center"/>
    </xf>
    <xf numFmtId="176" fontId="2" fillId="0" borderId="0" xfId="5" applyNumberFormat="1" applyFont="1" applyFill="1" applyBorder="1" applyAlignment="1">
      <alignment horizontal="left" vertical="center"/>
    </xf>
    <xf numFmtId="38" fontId="2" fillId="0" borderId="0" xfId="6" applyFont="1" applyFill="1" applyBorder="1" applyAlignment="1">
      <alignment vertical="center"/>
    </xf>
    <xf numFmtId="38" fontId="2" fillId="0" borderId="0" xfId="5" applyNumberFormat="1" applyFont="1" applyFill="1" applyBorder="1" applyAlignment="1">
      <alignment vertical="center"/>
    </xf>
    <xf numFmtId="38" fontId="2" fillId="0" borderId="0" xfId="7" applyFont="1" applyFill="1" applyBorder="1" applyAlignment="1">
      <alignment vertical="center"/>
    </xf>
    <xf numFmtId="38" fontId="2" fillId="0" borderId="0" xfId="8" applyNumberFormat="1" applyFont="1" applyFill="1" applyBorder="1" applyAlignment="1">
      <alignment vertical="center"/>
    </xf>
    <xf numFmtId="38" fontId="11" fillId="0" borderId="0" xfId="7" applyFont="1" applyFill="1" applyBorder="1" applyAlignment="1">
      <alignment vertical="center"/>
    </xf>
    <xf numFmtId="38" fontId="11" fillId="0" borderId="0" xfId="8" applyNumberFormat="1" applyFont="1" applyFill="1" applyBorder="1" applyAlignment="1">
      <alignment vertical="center"/>
    </xf>
    <xf numFmtId="176" fontId="14" fillId="0" borderId="0" xfId="5" applyNumberFormat="1" applyFont="1" applyFill="1" applyBorder="1" applyAlignment="1">
      <alignment horizontal="distributed" vertical="center"/>
    </xf>
    <xf numFmtId="38" fontId="2" fillId="0" borderId="0" xfId="7" applyFont="1" applyFill="1" applyBorder="1" applyAlignment="1">
      <alignment horizontal="right" vertical="center"/>
    </xf>
    <xf numFmtId="176" fontId="2" fillId="0" borderId="0" xfId="6" applyNumberFormat="1" applyFont="1" applyFill="1" applyBorder="1" applyAlignment="1">
      <alignment horizontal="center" vertical="center"/>
    </xf>
    <xf numFmtId="176" fontId="2" fillId="0" borderId="0" xfId="5" applyNumberFormat="1" applyFont="1" applyFill="1" applyAlignment="1">
      <alignment horizontal="center" vertical="center"/>
    </xf>
    <xf numFmtId="176" fontId="14" fillId="0" borderId="0" xfId="6" quotePrefix="1" applyNumberFormat="1" applyFont="1" applyFill="1" applyBorder="1" applyAlignment="1">
      <alignment horizontal="distributed" vertical="center"/>
    </xf>
    <xf numFmtId="176" fontId="2" fillId="0" borderId="0" xfId="6" quotePrefix="1" applyNumberFormat="1" applyFont="1" applyFill="1" applyBorder="1" applyAlignment="1">
      <alignment horizontal="distributed" vertical="center" wrapText="1"/>
    </xf>
    <xf numFmtId="176" fontId="2" fillId="0" borderId="0" xfId="5" applyNumberFormat="1" applyFont="1" applyFill="1" applyBorder="1" applyAlignment="1">
      <alignment horizontal="distributed" vertical="center"/>
    </xf>
    <xf numFmtId="176" fontId="28" fillId="0" borderId="2" xfId="6" applyNumberFormat="1" applyFont="1" applyFill="1" applyBorder="1" applyAlignment="1">
      <alignment horizontal="distributed" vertical="center"/>
    </xf>
    <xf numFmtId="176" fontId="28" fillId="0" borderId="2" xfId="5" applyNumberFormat="1" applyFont="1" applyFill="1" applyBorder="1" applyAlignment="1">
      <alignment horizontal="distributed" vertical="center"/>
    </xf>
    <xf numFmtId="38" fontId="2" fillId="0" borderId="2" xfId="7" applyFont="1" applyFill="1" applyBorder="1" applyAlignment="1">
      <alignment horizontal="right" vertical="center"/>
    </xf>
    <xf numFmtId="38" fontId="2" fillId="0" borderId="2" xfId="7" applyFont="1" applyFill="1" applyBorder="1" applyAlignment="1">
      <alignment vertical="center"/>
    </xf>
    <xf numFmtId="176" fontId="29" fillId="0" borderId="0" xfId="5" applyNumberFormat="1" applyFont="1" applyFill="1" applyBorder="1" applyAlignment="1">
      <alignment horizontal="center" vertical="center"/>
    </xf>
    <xf numFmtId="176" fontId="14" fillId="0" borderId="2" xfId="5" applyNumberFormat="1" applyFont="1" applyFill="1" applyBorder="1" applyAlignment="1">
      <alignment vertical="center"/>
    </xf>
    <xf numFmtId="176" fontId="14" fillId="0" borderId="2" xfId="5" applyNumberFormat="1" applyFont="1" applyFill="1" applyBorder="1" applyAlignment="1">
      <alignment horizontal="distributed" vertical="center"/>
    </xf>
    <xf numFmtId="176" fontId="14" fillId="0" borderId="12" xfId="5" applyNumberFormat="1" applyFont="1" applyFill="1" applyBorder="1" applyAlignment="1">
      <alignment horizontal="center" vertical="center"/>
    </xf>
    <xf numFmtId="176" fontId="14" fillId="0" borderId="8" xfId="5" applyNumberFormat="1" applyFont="1" applyFill="1" applyBorder="1" applyAlignment="1">
      <alignment horizontal="center" vertical="center"/>
    </xf>
    <xf numFmtId="38" fontId="14" fillId="0" borderId="11" xfId="7" applyFont="1" applyFill="1" applyBorder="1" applyAlignment="1">
      <alignment horizontal="right" vertical="center"/>
    </xf>
    <xf numFmtId="38" fontId="14" fillId="0" borderId="0" xfId="7" applyFont="1" applyFill="1" applyBorder="1" applyAlignment="1">
      <alignment horizontal="right" vertical="center"/>
    </xf>
    <xf numFmtId="38" fontId="14" fillId="0" borderId="0" xfId="7" applyFont="1" applyFill="1" applyBorder="1" applyAlignment="1">
      <alignment vertical="center"/>
    </xf>
    <xf numFmtId="38" fontId="15" fillId="0" borderId="11" xfId="7" applyFont="1" applyFill="1" applyBorder="1" applyAlignment="1">
      <alignment horizontal="right" vertical="center"/>
    </xf>
    <xf numFmtId="38" fontId="15" fillId="0" borderId="0" xfId="7" applyFont="1" applyFill="1" applyBorder="1" applyAlignment="1">
      <alignment horizontal="right" vertical="center"/>
    </xf>
    <xf numFmtId="176" fontId="2" fillId="0" borderId="0" xfId="6" applyNumberFormat="1" applyFont="1" applyFill="1" applyBorder="1" applyAlignment="1">
      <alignment horizontal="right" vertical="center"/>
    </xf>
    <xf numFmtId="38" fontId="2" fillId="0" borderId="11" xfId="7" applyFont="1" applyFill="1" applyBorder="1" applyAlignment="1">
      <alignment horizontal="right" vertical="center"/>
    </xf>
    <xf numFmtId="176" fontId="2" fillId="0" borderId="0" xfId="5" applyNumberFormat="1" applyFont="1" applyFill="1" applyBorder="1" applyAlignment="1">
      <alignment vertical="center"/>
    </xf>
    <xf numFmtId="176" fontId="28" fillId="0" borderId="2" xfId="6" applyNumberFormat="1" applyFont="1" applyFill="1" applyBorder="1" applyAlignment="1">
      <alignment horizontal="distributed" vertical="center" wrapText="1"/>
    </xf>
    <xf numFmtId="38" fontId="2" fillId="0" borderId="5" xfId="7" applyFont="1" applyFill="1" applyBorder="1" applyAlignment="1">
      <alignment horizontal="right" vertical="center"/>
    </xf>
    <xf numFmtId="49" fontId="2" fillId="0" borderId="0" xfId="3" applyNumberFormat="1" applyFont="1" applyFill="1" applyBorder="1" applyAlignment="1">
      <alignment horizontal="distributed" vertical="center"/>
    </xf>
    <xf numFmtId="0" fontId="2" fillId="0" borderId="0" xfId="3" applyAlignment="1">
      <alignment horizontal="center" vertical="center"/>
    </xf>
    <xf numFmtId="0" fontId="2" fillId="0" borderId="7" xfId="3" applyFont="1" applyFill="1" applyBorder="1" applyAlignment="1">
      <alignment horizontal="distributed" vertical="center" wrapText="1"/>
    </xf>
    <xf numFmtId="0" fontId="2" fillId="0" borderId="7" xfId="3" applyFont="1" applyFill="1" applyBorder="1" applyAlignment="1">
      <alignment vertical="center"/>
    </xf>
    <xf numFmtId="0" fontId="2" fillId="0" borderId="0" xfId="3" applyFont="1" applyFill="1" applyBorder="1" applyAlignment="1">
      <alignment vertical="center"/>
    </xf>
    <xf numFmtId="176" fontId="2" fillId="0" borderId="15" xfId="3" applyNumberFormat="1" applyFont="1" applyFill="1" applyBorder="1" applyAlignment="1">
      <alignment horizontal="center" vertical="center"/>
    </xf>
    <xf numFmtId="0" fontId="2" fillId="0" borderId="16" xfId="3" applyBorder="1" applyAlignment="1">
      <alignment horizontal="center" vertical="center"/>
    </xf>
    <xf numFmtId="0" fontId="2" fillId="0" borderId="4" xfId="3" applyBorder="1" applyAlignment="1">
      <alignment horizontal="center" vertical="center"/>
    </xf>
    <xf numFmtId="176" fontId="2" fillId="0" borderId="15" xfId="3" applyNumberFormat="1" applyFont="1" applyFill="1" applyBorder="1" applyAlignment="1">
      <alignment horizontal="center" vertical="center" wrapText="1"/>
    </xf>
    <xf numFmtId="176" fontId="2" fillId="0" borderId="15" xfId="3" applyNumberFormat="1" applyFill="1" applyBorder="1" applyAlignment="1">
      <alignment horizontal="center" vertical="center" wrapText="1"/>
    </xf>
    <xf numFmtId="49" fontId="11" fillId="0" borderId="0" xfId="3" applyNumberFormat="1" applyFont="1" applyFill="1" applyBorder="1" applyAlignment="1">
      <alignment horizontal="distributed" vertical="center"/>
    </xf>
    <xf numFmtId="49" fontId="2" fillId="0" borderId="0" xfId="3" applyNumberFormat="1" applyFill="1" applyBorder="1" applyAlignment="1">
      <alignment horizontal="distributed" vertical="center"/>
    </xf>
    <xf numFmtId="0" fontId="2" fillId="0" borderId="15" xfId="3" applyFont="1" applyFill="1" applyBorder="1" applyAlignment="1">
      <alignment horizontal="center" vertical="center"/>
    </xf>
    <xf numFmtId="0" fontId="5" fillId="0" borderId="0" xfId="9" applyFont="1" applyFill="1" applyAlignment="1">
      <alignment horizontal="center" vertical="center"/>
    </xf>
    <xf numFmtId="0" fontId="5" fillId="0" borderId="0" xfId="3" applyFont="1" applyFill="1" applyAlignment="1">
      <alignment vertical="center"/>
    </xf>
    <xf numFmtId="0" fontId="22" fillId="0" borderId="0" xfId="9" applyFont="1" applyFill="1" applyAlignment="1">
      <alignment horizontal="center" vertical="center"/>
    </xf>
    <xf numFmtId="0" fontId="2" fillId="0" borderId="0" xfId="3" applyFont="1" applyFill="1" applyAlignment="1">
      <alignment horizontal="center" vertical="center"/>
    </xf>
    <xf numFmtId="0" fontId="6" fillId="0" borderId="15" xfId="9" applyFont="1" applyFill="1" applyBorder="1" applyAlignment="1">
      <alignment horizontal="center" vertical="center" wrapText="1"/>
    </xf>
    <xf numFmtId="0" fontId="6" fillId="0" borderId="4" xfId="9" applyFont="1" applyFill="1" applyBorder="1" applyAlignment="1">
      <alignment horizontal="center" vertical="center" wrapText="1"/>
    </xf>
    <xf numFmtId="0" fontId="32" fillId="0" borderId="0" xfId="9" applyFont="1" applyFill="1" applyAlignment="1">
      <alignment horizontal="center" vertical="center"/>
    </xf>
    <xf numFmtId="0" fontId="6" fillId="0" borderId="13" xfId="9" applyFont="1" applyFill="1" applyBorder="1" applyAlignment="1">
      <alignment horizontal="center" vertical="center" wrapText="1"/>
    </xf>
    <xf numFmtId="0" fontId="6" fillId="0" borderId="5" xfId="9" applyFont="1" applyFill="1" applyBorder="1" applyAlignment="1">
      <alignment horizontal="center" vertical="center" wrapText="1"/>
    </xf>
    <xf numFmtId="0" fontId="6" fillId="0" borderId="6" xfId="9" applyFont="1" applyFill="1" applyBorder="1" applyAlignment="1">
      <alignment horizontal="center" vertical="center" wrapText="1"/>
    </xf>
    <xf numFmtId="0" fontId="6" fillId="0" borderId="3" xfId="9" applyFont="1" applyFill="1" applyBorder="1" applyAlignment="1">
      <alignment horizontal="center" vertical="center" wrapText="1"/>
    </xf>
    <xf numFmtId="189" fontId="6" fillId="0" borderId="0" xfId="4" applyNumberFormat="1" applyFont="1" applyFill="1" applyBorder="1" applyAlignment="1">
      <alignment horizontal="right" vertical="center"/>
    </xf>
    <xf numFmtId="189" fontId="6" fillId="0" borderId="11" xfId="4" applyNumberFormat="1" applyFont="1" applyFill="1" applyBorder="1" applyAlignment="1">
      <alignment horizontal="right" vertical="center"/>
    </xf>
    <xf numFmtId="189" fontId="6" fillId="0" borderId="2" xfId="4" applyNumberFormat="1" applyFont="1" applyFill="1" applyBorder="1" applyAlignment="1">
      <alignment horizontal="right" vertical="center"/>
    </xf>
    <xf numFmtId="0" fontId="2" fillId="0" borderId="0" xfId="3" applyFont="1" applyFill="1" applyBorder="1" applyAlignment="1">
      <alignment horizontal="left" vertical="top" wrapText="1"/>
    </xf>
    <xf numFmtId="0" fontId="2" fillId="0" borderId="0" xfId="3" applyFill="1" applyBorder="1" applyAlignment="1">
      <alignment horizontal="left" vertical="center"/>
    </xf>
    <xf numFmtId="0" fontId="2" fillId="0" borderId="0" xfId="3" applyFont="1" applyFill="1" applyBorder="1" applyAlignment="1">
      <alignment horizontal="left" vertical="center"/>
    </xf>
    <xf numFmtId="189" fontId="6" fillId="0" borderId="5" xfId="4" applyNumberFormat="1" applyFont="1" applyFill="1" applyBorder="1" applyAlignment="1">
      <alignment horizontal="right" vertical="center"/>
    </xf>
    <xf numFmtId="189" fontId="6" fillId="0" borderId="1" xfId="4" applyNumberFormat="1" applyFont="1" applyFill="1" applyBorder="1" applyAlignment="1">
      <alignment horizontal="right" vertical="center"/>
    </xf>
    <xf numFmtId="189" fontId="8" fillId="0" borderId="5" xfId="4" applyNumberFormat="1" applyFont="1" applyFill="1" applyBorder="1" applyAlignment="1">
      <alignment horizontal="right" vertical="center"/>
    </xf>
    <xf numFmtId="189" fontId="8" fillId="0" borderId="2" xfId="4" applyNumberFormat="1" applyFont="1" applyFill="1" applyBorder="1" applyAlignment="1">
      <alignment horizontal="right" vertical="center"/>
    </xf>
    <xf numFmtId="0" fontId="6" fillId="0" borderId="12" xfId="3" applyFont="1" applyFill="1" applyBorder="1" applyAlignment="1">
      <alignment horizontal="center" vertical="center" wrapText="1" shrinkToFit="1"/>
    </xf>
    <xf numFmtId="0" fontId="2" fillId="0" borderId="10" xfId="3" applyFont="1" applyFill="1" applyBorder="1" applyAlignment="1">
      <alignment horizontal="center" vertical="center" wrapText="1"/>
    </xf>
    <xf numFmtId="0" fontId="2" fillId="0" borderId="12"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6" fillId="0" borderId="8" xfId="3" quotePrefix="1" applyFont="1" applyFill="1" applyBorder="1" applyAlignment="1">
      <alignment horizontal="center" vertical="center"/>
    </xf>
    <xf numFmtId="0" fontId="2" fillId="0" borderId="9" xfId="3" applyFont="1" applyFill="1" applyBorder="1" applyAlignment="1">
      <alignment horizontal="center" vertical="center" wrapText="1"/>
    </xf>
    <xf numFmtId="0" fontId="2" fillId="0" borderId="10" xfId="3" applyFill="1" applyBorder="1" applyAlignment="1">
      <alignment horizontal="center" vertical="center"/>
    </xf>
    <xf numFmtId="0" fontId="2" fillId="0" borderId="9" xfId="3" applyFill="1" applyBorder="1" applyAlignment="1">
      <alignment horizontal="center" vertical="center"/>
    </xf>
    <xf numFmtId="0" fontId="2" fillId="0" borderId="0" xfId="3" applyFont="1" applyFill="1" applyBorder="1" applyAlignment="1">
      <alignment horizontal="right" vertical="center"/>
    </xf>
    <xf numFmtId="189" fontId="6" fillId="0" borderId="11" xfId="4" applyNumberFormat="1" applyFont="1" applyFill="1" applyBorder="1" applyAlignment="1">
      <alignment vertical="center"/>
    </xf>
    <xf numFmtId="189" fontId="6" fillId="0" borderId="0" xfId="4" applyNumberFormat="1" applyFont="1" applyFill="1" applyBorder="1" applyAlignment="1">
      <alignment vertical="center"/>
    </xf>
    <xf numFmtId="189" fontId="6" fillId="0" borderId="1" xfId="4" applyNumberFormat="1" applyFont="1" applyFill="1" applyBorder="1" applyAlignment="1">
      <alignment vertical="center"/>
    </xf>
    <xf numFmtId="0" fontId="2" fillId="0" borderId="1" xfId="3" applyFont="1" applyFill="1" applyBorder="1" applyAlignment="1">
      <alignment horizontal="right" vertical="center"/>
    </xf>
    <xf numFmtId="0" fontId="2" fillId="0" borderId="0" xfId="3" applyFont="1" applyFill="1" applyAlignment="1">
      <alignment horizontal="right" vertical="center"/>
    </xf>
    <xf numFmtId="189" fontId="8" fillId="0" borderId="5" xfId="10" applyNumberFormat="1" applyFont="1" applyFill="1" applyBorder="1" applyAlignment="1">
      <alignment horizontal="right" vertical="center"/>
    </xf>
    <xf numFmtId="0" fontId="11" fillId="0" borderId="2" xfId="3" applyFont="1" applyFill="1" applyBorder="1" applyAlignment="1">
      <alignment horizontal="right" vertical="center"/>
    </xf>
    <xf numFmtId="189" fontId="8" fillId="0" borderId="2" xfId="10" applyNumberFormat="1" applyFont="1" applyFill="1" applyBorder="1" applyAlignment="1">
      <alignment horizontal="right" vertical="center"/>
    </xf>
    <xf numFmtId="0" fontId="11" fillId="0" borderId="3" xfId="3" applyFont="1" applyFill="1" applyBorder="1" applyAlignment="1">
      <alignment horizontal="right" vertical="center"/>
    </xf>
    <xf numFmtId="189" fontId="6" fillId="0" borderId="11" xfId="10" applyNumberFormat="1" applyFont="1" applyFill="1" applyBorder="1" applyAlignment="1">
      <alignment vertical="center"/>
    </xf>
    <xf numFmtId="189" fontId="6" fillId="0" borderId="0" xfId="10" applyNumberFormat="1" applyFont="1" applyFill="1" applyBorder="1" applyAlignment="1">
      <alignment vertical="center"/>
    </xf>
    <xf numFmtId="189" fontId="6" fillId="0" borderId="1" xfId="10" applyNumberFormat="1" applyFont="1" applyFill="1" applyBorder="1" applyAlignment="1">
      <alignment vertical="center"/>
    </xf>
    <xf numFmtId="189" fontId="6" fillId="0" borderId="0" xfId="10" applyNumberFormat="1" applyFont="1" applyFill="1" applyBorder="1" applyAlignment="1">
      <alignment horizontal="right" vertical="center"/>
    </xf>
    <xf numFmtId="189" fontId="6" fillId="0" borderId="1" xfId="10" applyNumberFormat="1" applyFont="1" applyFill="1" applyBorder="1" applyAlignment="1">
      <alignment horizontal="right" vertical="center"/>
    </xf>
    <xf numFmtId="189" fontId="6" fillId="0" borderId="11" xfId="10" applyNumberFormat="1" applyFont="1" applyFill="1" applyBorder="1" applyAlignment="1">
      <alignment horizontal="right" vertical="center"/>
    </xf>
    <xf numFmtId="0" fontId="6" fillId="0" borderId="9" xfId="3" applyFont="1" applyFill="1" applyBorder="1" applyAlignment="1">
      <alignment horizontal="center" vertical="center" shrinkToFit="1"/>
    </xf>
    <xf numFmtId="0" fontId="6" fillId="0" borderId="8" xfId="3" applyFont="1" applyFill="1" applyBorder="1" applyAlignment="1">
      <alignment horizontal="center" vertical="center" shrinkToFit="1"/>
    </xf>
    <xf numFmtId="0" fontId="6" fillId="0" borderId="10" xfId="3" applyFont="1" applyFill="1" applyBorder="1" applyAlignment="1">
      <alignment horizontal="center" vertical="center" shrinkToFit="1"/>
    </xf>
    <xf numFmtId="189" fontId="8" fillId="0" borderId="5" xfId="10" applyNumberFormat="1" applyFont="1" applyFill="1" applyBorder="1" applyAlignment="1">
      <alignment vertical="center"/>
    </xf>
    <xf numFmtId="189" fontId="8" fillId="0" borderId="2" xfId="10" applyNumberFormat="1" applyFont="1" applyFill="1" applyBorder="1" applyAlignment="1">
      <alignment vertical="center"/>
    </xf>
    <xf numFmtId="189" fontId="8" fillId="0" borderId="3" xfId="10" applyNumberFormat="1" applyFont="1" applyFill="1" applyBorder="1" applyAlignment="1">
      <alignment vertical="center"/>
    </xf>
    <xf numFmtId="189" fontId="8" fillId="0" borderId="3" xfId="10" applyNumberFormat="1" applyFont="1" applyFill="1" applyBorder="1" applyAlignment="1">
      <alignment horizontal="right" vertical="center"/>
    </xf>
    <xf numFmtId="189" fontId="6" fillId="0" borderId="0" xfId="3" applyNumberFormat="1" applyFont="1" applyFill="1" applyBorder="1" applyAlignment="1">
      <alignment horizontal="right" vertical="center"/>
    </xf>
    <xf numFmtId="189" fontId="6" fillId="0" borderId="1" xfId="3" applyNumberFormat="1" applyFont="1" applyFill="1" applyBorder="1" applyAlignment="1">
      <alignment horizontal="right" vertical="center"/>
    </xf>
    <xf numFmtId="189" fontId="6" fillId="0" borderId="11" xfId="3" applyNumberFormat="1" applyFont="1" applyFill="1" applyBorder="1" applyAlignment="1">
      <alignment horizontal="right" vertical="center"/>
    </xf>
    <xf numFmtId="0" fontId="5" fillId="0" borderId="0" xfId="3" applyFont="1" applyFill="1" applyAlignment="1">
      <alignment horizontal="left" vertical="center"/>
    </xf>
    <xf numFmtId="0" fontId="2" fillId="0" borderId="0" xfId="3" applyFont="1" applyFill="1" applyBorder="1" applyAlignment="1">
      <alignment horizontal="left"/>
    </xf>
    <xf numFmtId="0" fontId="2" fillId="0" borderId="4"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0" xfId="3" applyFont="1" applyFill="1" applyBorder="1" applyAlignment="1">
      <alignment horizontal="distributed" vertical="center" wrapText="1"/>
    </xf>
    <xf numFmtId="0" fontId="2" fillId="0" borderId="0" xfId="3" applyFont="1" applyFill="1" applyBorder="1" applyAlignment="1">
      <alignment horizontal="distributed" vertical="center"/>
    </xf>
    <xf numFmtId="0" fontId="2" fillId="0" borderId="2" xfId="3" applyFont="1" applyFill="1" applyBorder="1" applyAlignment="1">
      <alignment horizontal="distributed" vertical="center"/>
    </xf>
    <xf numFmtId="0" fontId="2" fillId="0" borderId="13" xfId="3" applyNumberFormat="1" applyFont="1" applyFill="1" applyBorder="1" applyAlignment="1">
      <alignment horizontal="center" vertical="center"/>
    </xf>
    <xf numFmtId="0" fontId="2" fillId="0" borderId="6" xfId="3" applyNumberFormat="1" applyFont="1" applyFill="1" applyBorder="1" applyAlignment="1">
      <alignment horizontal="center" vertical="center"/>
    </xf>
    <xf numFmtId="0" fontId="2" fillId="0" borderId="11" xfId="3" applyNumberFormat="1" applyFont="1" applyFill="1" applyBorder="1" applyAlignment="1">
      <alignment horizontal="center" vertical="center"/>
    </xf>
    <xf numFmtId="0" fontId="2" fillId="0" borderId="1" xfId="3" applyNumberFormat="1" applyFont="1" applyFill="1" applyBorder="1" applyAlignment="1">
      <alignment horizontal="center" vertical="center"/>
    </xf>
    <xf numFmtId="0" fontId="2" fillId="0" borderId="5" xfId="3" applyNumberFormat="1" applyFont="1" applyFill="1" applyBorder="1" applyAlignment="1">
      <alignment horizontal="center" vertical="center"/>
    </xf>
    <xf numFmtId="0" fontId="2" fillId="0" borderId="3" xfId="3" applyNumberFormat="1" applyFont="1" applyFill="1" applyBorder="1" applyAlignment="1">
      <alignment horizontal="center" vertical="center"/>
    </xf>
    <xf numFmtId="0" fontId="11" fillId="0" borderId="0" xfId="3" applyFont="1" applyFill="1" applyBorder="1" applyAlignment="1">
      <alignment horizontal="right"/>
    </xf>
    <xf numFmtId="0" fontId="4" fillId="0" borderId="0" xfId="3" applyFont="1" applyFill="1" applyAlignment="1">
      <alignment vertical="center"/>
    </xf>
    <xf numFmtId="0" fontId="2" fillId="0" borderId="0" xfId="3" applyFont="1" applyFill="1" applyAlignment="1">
      <alignment vertical="center"/>
    </xf>
    <xf numFmtId="0" fontId="6" fillId="0" borderId="0" xfId="3" applyFont="1" applyFill="1" applyBorder="1" applyAlignment="1">
      <alignment horizontal="distributed" vertical="center"/>
    </xf>
    <xf numFmtId="0" fontId="6" fillId="0" borderId="2" xfId="3" applyFont="1" applyFill="1" applyBorder="1" applyAlignment="1">
      <alignment horizontal="distributed" vertical="center"/>
    </xf>
    <xf numFmtId="0" fontId="6" fillId="0" borderId="5" xfId="3" applyFont="1" applyFill="1" applyBorder="1" applyAlignment="1">
      <alignment horizontal="center" vertical="center"/>
    </xf>
    <xf numFmtId="0" fontId="6" fillId="0" borderId="0" xfId="3" applyFont="1" applyFill="1" applyAlignment="1">
      <alignment horizontal="distributed" vertical="center"/>
    </xf>
    <xf numFmtId="49" fontId="6" fillId="0" borderId="0" xfId="3" applyNumberFormat="1" applyFont="1" applyFill="1" applyAlignment="1">
      <alignment horizontal="distributed" vertical="center"/>
    </xf>
    <xf numFmtId="49" fontId="8" fillId="0" borderId="0" xfId="3" applyNumberFormat="1" applyFont="1" applyFill="1" applyAlignment="1">
      <alignment horizontal="distributed" vertical="center"/>
    </xf>
    <xf numFmtId="49" fontId="20" fillId="0" borderId="0" xfId="3" applyNumberFormat="1" applyFont="1" applyFill="1" applyAlignment="1">
      <alignment horizontal="distributed" vertical="center"/>
    </xf>
    <xf numFmtId="49" fontId="6" fillId="0" borderId="0" xfId="3" applyNumberFormat="1" applyFont="1" applyFill="1" applyAlignment="1">
      <alignment horizontal="left" vertical="center"/>
    </xf>
    <xf numFmtId="0" fontId="6" fillId="0" borderId="0" xfId="3" applyFont="1" applyFill="1" applyAlignment="1">
      <alignment horizontal="left" vertical="center"/>
    </xf>
    <xf numFmtId="0" fontId="2" fillId="0" borderId="0" xfId="3" applyNumberFormat="1" applyFont="1" applyFill="1" applyAlignment="1">
      <alignment horizontal="distributed" vertical="center" shrinkToFit="1"/>
    </xf>
    <xf numFmtId="0" fontId="2" fillId="0" borderId="0" xfId="3" applyFill="1"/>
    <xf numFmtId="0" fontId="6" fillId="0" borderId="0" xfId="3" applyFont="1" applyFill="1" applyAlignment="1">
      <alignment vertical="center"/>
    </xf>
    <xf numFmtId="0" fontId="2" fillId="0" borderId="0" xfId="3" applyFill="1" applyBorder="1" applyAlignment="1">
      <alignment vertical="center"/>
    </xf>
    <xf numFmtId="49" fontId="20" fillId="0" borderId="0" xfId="3" applyNumberFormat="1" applyFont="1" applyFill="1" applyBorder="1" applyAlignment="1">
      <alignment horizontal="distributed" vertical="center"/>
    </xf>
    <xf numFmtId="0" fontId="6" fillId="0" borderId="16" xfId="3" applyFont="1" applyFill="1" applyBorder="1" applyAlignment="1">
      <alignment horizontal="center" vertical="center" wrapText="1"/>
    </xf>
    <xf numFmtId="0" fontId="6" fillId="0" borderId="4" xfId="3" applyFont="1" applyFill="1" applyBorder="1" applyAlignment="1">
      <alignment horizontal="center" vertical="center" wrapText="1"/>
    </xf>
    <xf numFmtId="49" fontId="6" fillId="0" borderId="0" xfId="3" applyNumberFormat="1" applyFont="1" applyFill="1" applyBorder="1" applyAlignment="1">
      <alignment horizontal="distributed" vertical="center"/>
    </xf>
    <xf numFmtId="49" fontId="8" fillId="0" borderId="0" xfId="3" applyNumberFormat="1" applyFont="1" applyFill="1" applyBorder="1" applyAlignment="1">
      <alignment horizontal="distributed" vertical="center"/>
    </xf>
    <xf numFmtId="0" fontId="6" fillId="0" borderId="0" xfId="3" applyFont="1" applyFill="1" applyBorder="1" applyAlignment="1">
      <alignment vertical="center"/>
    </xf>
    <xf numFmtId="49" fontId="6" fillId="0" borderId="0" xfId="3" applyNumberFormat="1" applyFont="1" applyFill="1" applyBorder="1" applyAlignment="1">
      <alignment horizontal="left" vertical="center"/>
    </xf>
    <xf numFmtId="0" fontId="6" fillId="0" borderId="0" xfId="3" applyFont="1" applyFill="1" applyBorder="1" applyAlignment="1">
      <alignment horizontal="left" vertical="center"/>
    </xf>
  </cellXfs>
  <cellStyles count="15">
    <cellStyle name="パーセント 2" xfId="11"/>
    <cellStyle name="ハイパーリンク" xfId="14" builtinId="8"/>
    <cellStyle name="桁区切り" xfId="1" builtinId="6"/>
    <cellStyle name="桁区切り 2" xfId="4"/>
    <cellStyle name="桁区切り 2 2" xfId="7"/>
    <cellStyle name="桁区切り 3" xfId="6"/>
    <cellStyle name="桁区切り 3 2" xfId="10"/>
    <cellStyle name="標準" xfId="0" builtinId="0"/>
    <cellStyle name="標準 2" xfId="3"/>
    <cellStyle name="標準 2 2" xfId="8"/>
    <cellStyle name="標準 2 2 2" xfId="12"/>
    <cellStyle name="標準 3" xfId="5"/>
    <cellStyle name="標準_16011" xfId="2"/>
    <cellStyle name="標準_86-01sihyou" xfId="13"/>
    <cellStyle name="標準_介護保険２"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38100</xdr:colOff>
      <xdr:row>24</xdr:row>
      <xdr:rowOff>38100</xdr:rowOff>
    </xdr:from>
    <xdr:to>
      <xdr:col>5</xdr:col>
      <xdr:colOff>114300</xdr:colOff>
      <xdr:row>26</xdr:row>
      <xdr:rowOff>133350</xdr:rowOff>
    </xdr:to>
    <xdr:sp macro="" textlink="">
      <xdr:nvSpPr>
        <xdr:cNvPr id="2" name="AutoShape 1">
          <a:extLst>
            <a:ext uri="{FF2B5EF4-FFF2-40B4-BE49-F238E27FC236}">
              <a16:creationId xmlns:a16="http://schemas.microsoft.com/office/drawing/2014/main" id="{00000000-0008-0000-0700-000002000000}"/>
            </a:ext>
          </a:extLst>
        </xdr:cNvPr>
        <xdr:cNvSpPr>
          <a:spLocks/>
        </xdr:cNvSpPr>
      </xdr:nvSpPr>
      <xdr:spPr bwMode="auto">
        <a:xfrm>
          <a:off x="1362075" y="3009900"/>
          <a:ext cx="76200" cy="438150"/>
        </a:xfrm>
        <a:prstGeom prst="rightBrace">
          <a:avLst>
            <a:gd name="adj1" fmla="val 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xdr:colOff>
      <xdr:row>27</xdr:row>
      <xdr:rowOff>28575</xdr:rowOff>
    </xdr:from>
    <xdr:to>
      <xdr:col>5</xdr:col>
      <xdr:colOff>104775</xdr:colOff>
      <xdr:row>29</xdr:row>
      <xdr:rowOff>133350</xdr:rowOff>
    </xdr:to>
    <xdr:sp macro="" textlink="">
      <xdr:nvSpPr>
        <xdr:cNvPr id="3" name="AutoShape 2">
          <a:extLst>
            <a:ext uri="{FF2B5EF4-FFF2-40B4-BE49-F238E27FC236}">
              <a16:creationId xmlns:a16="http://schemas.microsoft.com/office/drawing/2014/main" id="{00000000-0008-0000-0700-000003000000}"/>
            </a:ext>
          </a:extLst>
        </xdr:cNvPr>
        <xdr:cNvSpPr>
          <a:spLocks/>
        </xdr:cNvSpPr>
      </xdr:nvSpPr>
      <xdr:spPr bwMode="auto">
        <a:xfrm>
          <a:off x="1352550" y="3514725"/>
          <a:ext cx="76200" cy="447675"/>
        </a:xfrm>
        <a:prstGeom prst="rightBrace">
          <a:avLst>
            <a:gd name="adj1" fmla="val 489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30</xdr:row>
      <xdr:rowOff>19050</xdr:rowOff>
    </xdr:from>
    <xdr:to>
      <xdr:col>5</xdr:col>
      <xdr:colOff>114300</xdr:colOff>
      <xdr:row>32</xdr:row>
      <xdr:rowOff>133350</xdr:rowOff>
    </xdr:to>
    <xdr:sp macro="" textlink="">
      <xdr:nvSpPr>
        <xdr:cNvPr id="4" name="AutoShape 3">
          <a:extLst>
            <a:ext uri="{FF2B5EF4-FFF2-40B4-BE49-F238E27FC236}">
              <a16:creationId xmlns:a16="http://schemas.microsoft.com/office/drawing/2014/main" id="{00000000-0008-0000-0700-000004000000}"/>
            </a:ext>
          </a:extLst>
        </xdr:cNvPr>
        <xdr:cNvSpPr>
          <a:spLocks/>
        </xdr:cNvSpPr>
      </xdr:nvSpPr>
      <xdr:spPr bwMode="auto">
        <a:xfrm>
          <a:off x="1362075" y="4019550"/>
          <a:ext cx="76200" cy="457200"/>
        </a:xfrm>
        <a:prstGeom prst="rightBrace">
          <a:avLst>
            <a:gd name="adj1" fmla="val 5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xdr:colOff>
      <xdr:row>21</xdr:row>
      <xdr:rowOff>0</xdr:rowOff>
    </xdr:from>
    <xdr:to>
      <xdr:col>5</xdr:col>
      <xdr:colOff>104775</xdr:colOff>
      <xdr:row>23</xdr:row>
      <xdr:rowOff>95250</xdr:rowOff>
    </xdr:to>
    <xdr:sp macro="" textlink="">
      <xdr:nvSpPr>
        <xdr:cNvPr id="5" name="AutoShape 1">
          <a:extLst>
            <a:ext uri="{FF2B5EF4-FFF2-40B4-BE49-F238E27FC236}">
              <a16:creationId xmlns:a16="http://schemas.microsoft.com/office/drawing/2014/main" id="{00000000-0008-0000-0700-000005000000}"/>
            </a:ext>
          </a:extLst>
        </xdr:cNvPr>
        <xdr:cNvSpPr>
          <a:spLocks/>
        </xdr:cNvSpPr>
      </xdr:nvSpPr>
      <xdr:spPr bwMode="auto">
        <a:xfrm>
          <a:off x="1352550" y="2457450"/>
          <a:ext cx="76200" cy="438150"/>
        </a:xfrm>
        <a:prstGeom prst="rightBrace">
          <a:avLst>
            <a:gd name="adj1" fmla="val 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19050</xdr:colOff>
      <xdr:row>80</xdr:row>
      <xdr:rowOff>19050</xdr:rowOff>
    </xdr:from>
    <xdr:to>
      <xdr:col>9</xdr:col>
      <xdr:colOff>95250</xdr:colOff>
      <xdr:row>81</xdr:row>
      <xdr:rowOff>95250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3105150" y="10401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38442;&#21335;&#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32113;&#35336;&#20418;/&#36817;&#30079;&#37117;&#24066;&#32113;&#35336;/&#38442;&#21335;&#2406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22&#24180;&#35519;&#26619;&#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2-&#32113;&#35336;&#20418;/&#36817;&#30079;&#37117;&#24066;&#32113;&#35336;/22&#24180;&#35519;&#26619;&#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518;&#12540;&#12470;&#20316;&#26989;&#29992;&#12501;&#12457;&#12523;&#12480;/02_&#20225;&#30011;&#65288;10&#26376;&#20197;&#38477;&#20351;&#29992;&#65289;/01_&#32113;&#35336;&#26360;/03_2020&#24180;&#24230;/6&#65343;HP&#20844;&#34920;&#12304;R3&#23455;&#26045;&#12305;/2_&#31456;&#12471;&#12540;&#12488;&#21407;&#31295;&#12501;&#12449;&#12452;&#12523;/15.&#21172;&#20685;&#12539;&#31038;&#20250;&#31119;&#310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01"/>
      <sheetName val="1502"/>
      <sheetName val="1503"/>
      <sheetName val="1504"/>
      <sheetName val="1505"/>
      <sheetName val="1506"/>
      <sheetName val="1506（2）"/>
      <sheetName val="1507"/>
      <sheetName val="1507（2）"/>
      <sheetName val="1508"/>
      <sheetName val="1509"/>
      <sheetName val="1510"/>
      <sheetName val="1511（1）"/>
      <sheetName val="1511（2・3）"/>
      <sheetName val="1512"/>
      <sheetName val="1513"/>
      <sheetName val="15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workbookViewId="0">
      <selection activeCell="D3" sqref="D3"/>
    </sheetView>
  </sheetViews>
  <sheetFormatPr defaultRowHeight="13.5"/>
  <cols>
    <col min="1" max="2" width="3.625" style="678" customWidth="1"/>
    <col min="3" max="3" width="3.625" style="688" customWidth="1"/>
    <col min="4" max="4" width="90.625" style="688" customWidth="1"/>
    <col min="5" max="16384" width="9" style="680"/>
  </cols>
  <sheetData>
    <row r="1" spans="1:4" ht="15" customHeight="1">
      <c r="C1" s="678"/>
      <c r="D1" s="679"/>
    </row>
    <row r="2" spans="1:4" s="682" customFormat="1" ht="39.950000000000003" customHeight="1">
      <c r="A2" s="704" t="s">
        <v>561</v>
      </c>
      <c r="B2" s="704"/>
      <c r="C2" s="704"/>
      <c r="D2" s="681" t="s">
        <v>562</v>
      </c>
    </row>
    <row r="3" spans="1:4" ht="24" customHeight="1">
      <c r="A3" s="678">
        <v>15</v>
      </c>
      <c r="B3" s="678" t="s">
        <v>563</v>
      </c>
      <c r="C3" s="683">
        <v>1</v>
      </c>
      <c r="D3" s="684" t="s">
        <v>564</v>
      </c>
    </row>
    <row r="4" spans="1:4" ht="24" customHeight="1">
      <c r="A4" s="678">
        <v>15</v>
      </c>
      <c r="B4" s="678" t="s">
        <v>563</v>
      </c>
      <c r="C4" s="683">
        <v>2</v>
      </c>
      <c r="D4" s="684" t="s">
        <v>565</v>
      </c>
    </row>
    <row r="5" spans="1:4" ht="24" customHeight="1">
      <c r="A5" s="678">
        <v>15</v>
      </c>
      <c r="B5" s="678" t="s">
        <v>563</v>
      </c>
      <c r="C5" s="683">
        <v>3</v>
      </c>
      <c r="D5" s="684" t="s">
        <v>566</v>
      </c>
    </row>
    <row r="6" spans="1:4" ht="24" customHeight="1">
      <c r="A6" s="678">
        <v>15</v>
      </c>
      <c r="B6" s="678" t="s">
        <v>563</v>
      </c>
      <c r="C6" s="683">
        <v>4</v>
      </c>
      <c r="D6" s="684" t="s">
        <v>567</v>
      </c>
    </row>
    <row r="7" spans="1:4" ht="24" customHeight="1">
      <c r="A7" s="678">
        <v>15</v>
      </c>
      <c r="B7" s="678" t="s">
        <v>563</v>
      </c>
      <c r="C7" s="683">
        <v>5</v>
      </c>
      <c r="D7" s="685" t="s">
        <v>568</v>
      </c>
    </row>
    <row r="8" spans="1:4" ht="24" customHeight="1">
      <c r="A8" s="678">
        <v>15</v>
      </c>
      <c r="B8" s="678" t="s">
        <v>563</v>
      </c>
      <c r="C8" s="683">
        <v>6</v>
      </c>
      <c r="D8" s="684" t="s">
        <v>569</v>
      </c>
    </row>
    <row r="9" spans="1:4" ht="24" customHeight="1">
      <c r="C9" s="683"/>
      <c r="D9" s="684" t="s">
        <v>570</v>
      </c>
    </row>
    <row r="10" spans="1:4" ht="24" customHeight="1">
      <c r="A10" s="678">
        <v>15</v>
      </c>
      <c r="B10" s="678" t="s">
        <v>563</v>
      </c>
      <c r="C10" s="683">
        <v>7</v>
      </c>
      <c r="D10" s="684" t="s">
        <v>571</v>
      </c>
    </row>
    <row r="11" spans="1:4" ht="24" customHeight="1">
      <c r="C11" s="683"/>
      <c r="D11" s="684" t="s">
        <v>572</v>
      </c>
    </row>
    <row r="12" spans="1:4" ht="24" customHeight="1">
      <c r="A12" s="678">
        <v>15</v>
      </c>
      <c r="B12" s="678" t="s">
        <v>563</v>
      </c>
      <c r="C12" s="683">
        <v>8</v>
      </c>
      <c r="D12" s="684" t="s">
        <v>573</v>
      </c>
    </row>
    <row r="13" spans="1:4" ht="24" customHeight="1">
      <c r="A13" s="678">
        <v>15</v>
      </c>
      <c r="B13" s="678" t="s">
        <v>563</v>
      </c>
      <c r="C13" s="683">
        <v>9</v>
      </c>
      <c r="D13" s="684" t="s">
        <v>574</v>
      </c>
    </row>
    <row r="14" spans="1:4" ht="24" customHeight="1">
      <c r="A14" s="678">
        <v>15</v>
      </c>
      <c r="B14" s="678" t="s">
        <v>563</v>
      </c>
      <c r="C14" s="683">
        <v>10</v>
      </c>
      <c r="D14" s="684" t="s">
        <v>575</v>
      </c>
    </row>
    <row r="15" spans="1:4" ht="24" customHeight="1">
      <c r="A15" s="678">
        <v>15</v>
      </c>
      <c r="B15" s="678" t="s">
        <v>563</v>
      </c>
      <c r="C15" s="683">
        <v>11</v>
      </c>
      <c r="D15" s="684" t="s">
        <v>576</v>
      </c>
    </row>
    <row r="16" spans="1:4" ht="24" customHeight="1">
      <c r="C16" s="683"/>
      <c r="D16" s="684" t="s">
        <v>577</v>
      </c>
    </row>
    <row r="17" spans="1:4" ht="24" customHeight="1">
      <c r="C17" s="683"/>
      <c r="D17" s="684" t="s">
        <v>578</v>
      </c>
    </row>
    <row r="18" spans="1:4" ht="24" customHeight="1">
      <c r="A18" s="678">
        <v>15</v>
      </c>
      <c r="B18" s="678" t="s">
        <v>563</v>
      </c>
      <c r="C18" s="683">
        <v>12</v>
      </c>
      <c r="D18" s="684" t="s">
        <v>579</v>
      </c>
    </row>
    <row r="19" spans="1:4" ht="24" customHeight="1">
      <c r="A19" s="678">
        <v>15</v>
      </c>
      <c r="B19" s="678" t="s">
        <v>563</v>
      </c>
      <c r="C19" s="683">
        <v>13</v>
      </c>
      <c r="D19" s="684" t="s">
        <v>580</v>
      </c>
    </row>
    <row r="20" spans="1:4" ht="24" customHeight="1">
      <c r="A20" s="678">
        <v>15</v>
      </c>
      <c r="B20" s="678" t="s">
        <v>563</v>
      </c>
      <c r="C20" s="683">
        <v>14</v>
      </c>
      <c r="D20" s="684" t="s">
        <v>581</v>
      </c>
    </row>
    <row r="21" spans="1:4" ht="24" customHeight="1">
      <c r="C21" s="683"/>
      <c r="D21" s="686"/>
    </row>
    <row r="22" spans="1:4" ht="24" customHeight="1">
      <c r="C22" s="683"/>
      <c r="D22" s="686"/>
    </row>
    <row r="23" spans="1:4" ht="24" customHeight="1">
      <c r="C23" s="683"/>
      <c r="D23" s="686"/>
    </row>
    <row r="24" spans="1:4" ht="24" customHeight="1">
      <c r="C24" s="683"/>
      <c r="D24" s="686"/>
    </row>
    <row r="25" spans="1:4" ht="24" customHeight="1">
      <c r="C25" s="683"/>
      <c r="D25" s="686"/>
    </row>
    <row r="26" spans="1:4" ht="24" customHeight="1">
      <c r="C26" s="683"/>
      <c r="D26" s="686"/>
    </row>
    <row r="27" spans="1:4" ht="24" customHeight="1">
      <c r="C27" s="683"/>
      <c r="D27" s="686"/>
    </row>
    <row r="28" spans="1:4" ht="24" customHeight="1">
      <c r="C28" s="683"/>
      <c r="D28" s="686"/>
    </row>
    <row r="29" spans="1:4" ht="24" customHeight="1">
      <c r="C29" s="683"/>
      <c r="D29" s="686"/>
    </row>
    <row r="30" spans="1:4" ht="24" customHeight="1">
      <c r="C30" s="683"/>
      <c r="D30" s="686"/>
    </row>
    <row r="31" spans="1:4" ht="24" customHeight="1">
      <c r="C31" s="683"/>
      <c r="D31" s="686"/>
    </row>
    <row r="32" spans="1:4" ht="24" customHeight="1">
      <c r="C32" s="683"/>
      <c r="D32" s="686"/>
    </row>
    <row r="33" spans="3:4" ht="24" customHeight="1">
      <c r="C33" s="683"/>
      <c r="D33" s="686"/>
    </row>
    <row r="34" spans="3:4" ht="24" customHeight="1">
      <c r="C34" s="683"/>
      <c r="D34" s="684"/>
    </row>
    <row r="35" spans="3:4" ht="24" customHeight="1">
      <c r="C35" s="683"/>
      <c r="D35" s="684"/>
    </row>
    <row r="36" spans="3:4" ht="24.75" customHeight="1">
      <c r="C36" s="683"/>
      <c r="D36" s="684"/>
    </row>
    <row r="37" spans="3:4" ht="24.75" customHeight="1">
      <c r="C37" s="683"/>
      <c r="D37" s="684"/>
    </row>
    <row r="38" spans="3:4" ht="24" customHeight="1">
      <c r="C38" s="683"/>
      <c r="D38" s="684"/>
    </row>
    <row r="39" spans="3:4" ht="24" customHeight="1">
      <c r="C39" s="683"/>
      <c r="D39" s="684"/>
    </row>
    <row r="40" spans="3:4" ht="24" customHeight="1">
      <c r="C40" s="683"/>
      <c r="D40" s="686"/>
    </row>
    <row r="41" spans="3:4" ht="24" customHeight="1">
      <c r="C41" s="683"/>
      <c r="D41" s="686"/>
    </row>
    <row r="42" spans="3:4" ht="24" customHeight="1">
      <c r="C42" s="683"/>
      <c r="D42" s="686"/>
    </row>
    <row r="43" spans="3:4" ht="24" customHeight="1">
      <c r="C43" s="683"/>
      <c r="D43" s="686"/>
    </row>
    <row r="44" spans="3:4" ht="24" customHeight="1">
      <c r="C44" s="683"/>
      <c r="D44" s="686"/>
    </row>
    <row r="45" spans="3:4" ht="24" customHeight="1">
      <c r="C45" s="683"/>
      <c r="D45" s="686"/>
    </row>
    <row r="46" spans="3:4" ht="24" customHeight="1">
      <c r="C46" s="683"/>
      <c r="D46" s="686"/>
    </row>
    <row r="47" spans="3:4" ht="24" customHeight="1">
      <c r="C47" s="683"/>
      <c r="D47" s="686"/>
    </row>
    <row r="48" spans="3:4" ht="24" customHeight="1">
      <c r="C48" s="683"/>
      <c r="D48" s="686"/>
    </row>
    <row r="49" spans="3:4" ht="24" customHeight="1">
      <c r="C49" s="683"/>
      <c r="D49" s="686"/>
    </row>
    <row r="50" spans="3:4" ht="24" customHeight="1">
      <c r="C50" s="683"/>
      <c r="D50" s="686"/>
    </row>
    <row r="51" spans="3:4" ht="24" customHeight="1">
      <c r="C51" s="683"/>
      <c r="D51" s="686"/>
    </row>
    <row r="52" spans="3:4" ht="24" customHeight="1">
      <c r="C52" s="683"/>
      <c r="D52" s="686"/>
    </row>
    <row r="53" spans="3:4" ht="24" customHeight="1">
      <c r="C53" s="683"/>
      <c r="D53" s="686"/>
    </row>
    <row r="54" spans="3:4" ht="24" customHeight="1">
      <c r="C54" s="683"/>
      <c r="D54" s="686"/>
    </row>
    <row r="55" spans="3:4" ht="24" customHeight="1">
      <c r="C55" s="683"/>
      <c r="D55" s="686"/>
    </row>
    <row r="56" spans="3:4" ht="24" customHeight="1">
      <c r="C56" s="683"/>
      <c r="D56" s="686"/>
    </row>
    <row r="57" spans="3:4" ht="24" customHeight="1">
      <c r="C57" s="683"/>
      <c r="D57" s="686"/>
    </row>
    <row r="58" spans="3:4" ht="24" customHeight="1">
      <c r="C58" s="683"/>
      <c r="D58" s="686"/>
    </row>
    <row r="59" spans="3:4" ht="24" customHeight="1">
      <c r="C59" s="683"/>
      <c r="D59" s="686"/>
    </row>
    <row r="60" spans="3:4" ht="24" customHeight="1">
      <c r="C60" s="683"/>
      <c r="D60" s="686"/>
    </row>
    <row r="61" spans="3:4" ht="24" customHeight="1">
      <c r="C61" s="683"/>
      <c r="D61" s="686"/>
    </row>
    <row r="62" spans="3:4" ht="24" customHeight="1">
      <c r="C62" s="683"/>
      <c r="D62" s="686"/>
    </row>
    <row r="63" spans="3:4" ht="24" customHeight="1">
      <c r="C63" s="683"/>
      <c r="D63" s="686"/>
    </row>
    <row r="64" spans="3:4" ht="24" customHeight="1">
      <c r="C64" s="683"/>
      <c r="D64" s="686"/>
    </row>
    <row r="65" spans="3:4" ht="24" customHeight="1">
      <c r="C65" s="683"/>
      <c r="D65" s="686"/>
    </row>
    <row r="66" spans="3:4" ht="24" customHeight="1">
      <c r="C66" s="683"/>
      <c r="D66" s="687"/>
    </row>
    <row r="67" spans="3:4" ht="24" customHeight="1">
      <c r="C67" s="683"/>
      <c r="D67" s="687"/>
    </row>
    <row r="68" spans="3:4" ht="24" customHeight="1">
      <c r="C68" s="683"/>
      <c r="D68" s="687"/>
    </row>
    <row r="69" spans="3:4" ht="24" customHeight="1">
      <c r="C69" s="683"/>
      <c r="D69" s="687"/>
    </row>
    <row r="70" spans="3:4" ht="24" customHeight="1">
      <c r="C70" s="683"/>
      <c r="D70" s="687"/>
    </row>
    <row r="71" spans="3:4" ht="24" customHeight="1">
      <c r="C71" s="683"/>
      <c r="D71" s="687"/>
    </row>
    <row r="72" spans="3:4" ht="24" customHeight="1">
      <c r="C72" s="683"/>
      <c r="D72" s="687"/>
    </row>
    <row r="73" spans="3:4" ht="24" customHeight="1">
      <c r="C73" s="683"/>
      <c r="D73" s="687"/>
    </row>
    <row r="74" spans="3:4" ht="24" customHeight="1">
      <c r="C74" s="683"/>
      <c r="D74" s="687"/>
    </row>
    <row r="75" spans="3:4" ht="24" customHeight="1">
      <c r="C75" s="683"/>
      <c r="D75" s="687"/>
    </row>
    <row r="76" spans="3:4" ht="24" customHeight="1">
      <c r="C76" s="683"/>
      <c r="D76" s="687"/>
    </row>
    <row r="77" spans="3:4" ht="24" customHeight="1">
      <c r="C77" s="683"/>
      <c r="D77" s="687"/>
    </row>
    <row r="78" spans="3:4" ht="24" customHeight="1">
      <c r="C78" s="683"/>
      <c r="D78" s="687"/>
    </row>
    <row r="79" spans="3:4" ht="24" customHeight="1">
      <c r="C79" s="683"/>
      <c r="D79" s="687"/>
    </row>
    <row r="80" spans="3:4" ht="24" customHeight="1">
      <c r="C80" s="683"/>
      <c r="D80" s="687"/>
    </row>
    <row r="81" spans="3:4" ht="24" customHeight="1">
      <c r="C81" s="683"/>
      <c r="D81" s="687"/>
    </row>
    <row r="82" spans="3:4" ht="24" customHeight="1">
      <c r="C82" s="683"/>
      <c r="D82" s="687"/>
    </row>
    <row r="83" spans="3:4" ht="24" customHeight="1">
      <c r="C83" s="683"/>
      <c r="D83" s="687"/>
    </row>
    <row r="84" spans="3:4" ht="24" customHeight="1">
      <c r="C84" s="683"/>
      <c r="D84" s="687"/>
    </row>
    <row r="85" spans="3:4">
      <c r="C85" s="678"/>
      <c r="D85" s="678"/>
    </row>
    <row r="86" spans="3:4">
      <c r="C86" s="678"/>
      <c r="D86" s="678"/>
    </row>
    <row r="87" spans="3:4">
      <c r="C87" s="678"/>
      <c r="D87" s="678"/>
    </row>
    <row r="88" spans="3:4">
      <c r="C88" s="678"/>
      <c r="D88" s="678"/>
    </row>
    <row r="89" spans="3:4">
      <c r="C89" s="678"/>
      <c r="D89" s="678"/>
    </row>
    <row r="90" spans="3:4">
      <c r="C90" s="678"/>
      <c r="D90" s="678"/>
    </row>
    <row r="91" spans="3:4">
      <c r="C91" s="678"/>
      <c r="D91" s="678"/>
    </row>
    <row r="92" spans="3:4">
      <c r="C92" s="678"/>
      <c r="D92" s="678"/>
    </row>
    <row r="93" spans="3:4">
      <c r="C93" s="678"/>
      <c r="D93" s="678"/>
    </row>
  </sheetData>
  <mergeCells count="1">
    <mergeCell ref="A2:C2"/>
  </mergeCells>
  <phoneticPr fontId="13"/>
  <hyperlinks>
    <hyperlink ref="D3" location="'1501'!R1C1" display="形態別労働争議・件数・参加人員及び損失日数"/>
    <hyperlink ref="D4" location="'1502'!R1C1" display="労働賃金"/>
    <hyperlink ref="D5" location="'1503'!R1C1" display="労働賃金指数"/>
    <hyperlink ref="D6" location="'1504'!R1C1" display="労働時間の推移"/>
    <hyperlink ref="D7" location="'1505'!R1C1" display="労働組合"/>
    <hyperlink ref="D8" location="'1506'!R1C1" display="職業紹介状況　その１　一般"/>
    <hyperlink ref="D9" location="'1506（2）'!R1C1" display="　　　　　　　　　　その２　日雇"/>
    <hyperlink ref="D10" location="'1507'!R1C1" display="雇用保険金給付状況　その１　一般"/>
    <hyperlink ref="D11" location="'1507（2）'!R1C1" display="　　　　　　　　　　　　　　 その２　日雇"/>
    <hyperlink ref="D12" location="'1508'!R1C1" display="生活保護状況"/>
    <hyperlink ref="D13" location="'1509'!R1C1" display="被保護世帯の状況"/>
    <hyperlink ref="D14" location="'1510'!R1C1" display="児童福祉法による初日在籍措置人員"/>
    <hyperlink ref="D15" location="'1511（1）'!R1C1" display="介護保険の概況　その１　要介護（支援）認定者数"/>
    <hyperlink ref="D16" location="'1511（2・3）'!R5C1" display="　　　　　　　　　　　 その２　　介護サービス施設の在所者数及び居宅サービスの利用"/>
    <hyperlink ref="D17" location="'1511（2・3）'!R21C1" display="　　　　　　　　　　　 その３　介護保険給付決定状況"/>
    <hyperlink ref="D18" location="'1512'!R1C1" display="保育所の概況"/>
    <hyperlink ref="D19" location="'1513'!R1C1" display="共同募金実績額"/>
    <hyperlink ref="D20" location="'1514'!R1C1" display="日赤社資募集実績額"/>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view="pageBreakPreview" topLeftCell="A20" zoomScale="90" zoomScaleNormal="100" zoomScaleSheetLayoutView="90" workbookViewId="0">
      <selection activeCell="P82" sqref="P82"/>
    </sheetView>
  </sheetViews>
  <sheetFormatPr defaultRowHeight="10.5"/>
  <cols>
    <col min="1" max="1" width="0.75" style="226" customWidth="1"/>
    <col min="2" max="2" width="6.5" style="226" customWidth="1"/>
    <col min="3" max="3" width="2.375" style="226" customWidth="1"/>
    <col min="4" max="4" width="2.5" style="226" customWidth="1"/>
    <col min="5" max="5" width="0.75" style="226" customWidth="1"/>
    <col min="6" max="6" width="8.125" style="226" customWidth="1"/>
    <col min="7" max="7" width="0.375" style="226" customWidth="1"/>
    <col min="8" max="8" width="8.125" style="226" customWidth="1"/>
    <col min="9" max="9" width="0.375" style="226" customWidth="1"/>
    <col min="10" max="10" width="8.125" style="226" customWidth="1"/>
    <col min="11" max="11" width="0.375" style="226" customWidth="1"/>
    <col min="12" max="12" width="8.125" style="226" customWidth="1"/>
    <col min="13" max="13" width="0.375" style="226" customWidth="1"/>
    <col min="14" max="14" width="8.125" style="226" customWidth="1"/>
    <col min="15" max="15" width="0.375" style="226" customWidth="1"/>
    <col min="16" max="16" width="8.125" style="226" customWidth="1"/>
    <col min="17" max="17" width="0.375" style="226" customWidth="1"/>
    <col min="18" max="18" width="8.125" style="226" customWidth="1"/>
    <col min="19" max="19" width="0.375" style="226" customWidth="1"/>
    <col min="20" max="20" width="8.125" style="226" customWidth="1"/>
    <col min="21" max="21" width="0.375" style="226" customWidth="1"/>
    <col min="22" max="22" width="8.125" style="226" customWidth="1"/>
    <col min="23" max="23" width="0.375" style="226" customWidth="1"/>
    <col min="24" max="24" width="8.125" style="226" customWidth="1"/>
    <col min="25" max="25" width="0.375" style="226" hidden="1" customWidth="1"/>
    <col min="26" max="26" width="9" style="226"/>
    <col min="27" max="27" width="8.25" style="226" bestFit="1" customWidth="1"/>
    <col min="28" max="28" width="9" style="226"/>
    <col min="29" max="29" width="8.375" style="226" customWidth="1"/>
    <col min="30" max="16384" width="9" style="226"/>
  </cols>
  <sheetData>
    <row r="1" spans="1:29" s="52" customFormat="1" ht="15" customHeight="1">
      <c r="Y1" s="229"/>
    </row>
    <row r="2" spans="1:29" s="52" customFormat="1" ht="4.5" customHeight="1"/>
    <row r="3" spans="1:29" s="52" customFormat="1" ht="20.25" customHeight="1">
      <c r="A3" s="837" t="s">
        <v>206</v>
      </c>
      <c r="B3" s="837"/>
      <c r="C3" s="837"/>
      <c r="D3" s="837"/>
      <c r="E3" s="837"/>
      <c r="F3" s="837"/>
      <c r="G3" s="837"/>
      <c r="H3" s="837"/>
      <c r="I3" s="837"/>
      <c r="J3" s="837"/>
      <c r="K3" s="837"/>
      <c r="L3" s="837"/>
      <c r="M3" s="837"/>
      <c r="N3" s="837"/>
      <c r="O3" s="837"/>
      <c r="P3" s="837"/>
      <c r="Q3" s="837"/>
      <c r="R3" s="837"/>
      <c r="S3" s="837"/>
      <c r="T3" s="837"/>
      <c r="U3" s="837"/>
      <c r="V3" s="837"/>
      <c r="W3" s="837"/>
      <c r="X3" s="837"/>
      <c r="Y3" s="837"/>
    </row>
    <row r="4" spans="1:29" s="54" customFormat="1" ht="4.5" customHeight="1"/>
    <row r="5" spans="1:29" s="52" customFormat="1" ht="17.100000000000001" customHeight="1">
      <c r="A5" s="858" t="s">
        <v>217</v>
      </c>
      <c r="B5" s="858"/>
      <c r="C5" s="858"/>
      <c r="D5" s="858"/>
      <c r="E5" s="858"/>
      <c r="F5" s="858"/>
      <c r="G5" s="858"/>
      <c r="H5" s="858"/>
      <c r="I5" s="858"/>
      <c r="J5" s="858"/>
      <c r="K5" s="858"/>
      <c r="L5" s="858"/>
      <c r="M5" s="858"/>
      <c r="N5" s="858"/>
      <c r="O5" s="858"/>
      <c r="P5" s="858"/>
      <c r="Q5" s="858"/>
      <c r="R5" s="858"/>
      <c r="S5" s="858"/>
      <c r="T5" s="858"/>
      <c r="U5" s="858"/>
      <c r="V5" s="858"/>
      <c r="W5" s="858"/>
      <c r="X5" s="858"/>
      <c r="Y5" s="858"/>
    </row>
    <row r="6" spans="1:29" s="52" customFormat="1" ht="6" customHeight="1">
      <c r="A6" s="181"/>
      <c r="B6" s="181"/>
      <c r="C6" s="181"/>
      <c r="D6" s="181"/>
      <c r="E6" s="181"/>
      <c r="F6" s="181"/>
      <c r="G6" s="181"/>
      <c r="H6" s="181"/>
      <c r="I6" s="181"/>
      <c r="J6" s="181"/>
      <c r="K6" s="181"/>
      <c r="L6" s="181"/>
      <c r="M6" s="181"/>
      <c r="N6" s="181"/>
      <c r="O6" s="181"/>
      <c r="P6" s="181"/>
      <c r="Q6" s="181"/>
      <c r="R6" s="181"/>
      <c r="S6" s="181"/>
      <c r="T6" s="181"/>
      <c r="U6" s="181"/>
      <c r="V6" s="181"/>
      <c r="W6" s="181"/>
      <c r="X6" s="181"/>
      <c r="Y6" s="181"/>
    </row>
    <row r="7" spans="1:29" s="52" customFormat="1" ht="45" customHeight="1">
      <c r="C7" s="57"/>
      <c r="D7" s="57"/>
      <c r="E7" s="57"/>
      <c r="F7" s="859" t="s">
        <v>557</v>
      </c>
      <c r="G7" s="860"/>
      <c r="H7" s="860"/>
      <c r="I7" s="860"/>
      <c r="J7" s="860"/>
      <c r="K7" s="860"/>
      <c r="L7" s="860"/>
      <c r="M7" s="860"/>
      <c r="N7" s="860"/>
      <c r="O7" s="860"/>
      <c r="P7" s="860"/>
      <c r="Q7" s="860"/>
      <c r="R7" s="860"/>
      <c r="S7" s="860"/>
      <c r="T7" s="860"/>
      <c r="U7" s="860"/>
      <c r="V7" s="860"/>
      <c r="W7" s="333"/>
      <c r="X7" s="333"/>
      <c r="Y7" s="333"/>
    </row>
    <row r="8" spans="1:29" s="103" customFormat="1" ht="11.25" customHeight="1">
      <c r="A8" s="63"/>
      <c r="B8" s="63"/>
      <c r="C8" s="63"/>
      <c r="D8" s="63"/>
      <c r="E8" s="63"/>
      <c r="F8" s="181"/>
      <c r="G8" s="181"/>
      <c r="H8" s="181"/>
      <c r="I8" s="181"/>
      <c r="J8" s="181"/>
      <c r="K8" s="181"/>
      <c r="L8" s="181"/>
      <c r="M8" s="181"/>
      <c r="N8" s="181"/>
      <c r="O8" s="181"/>
      <c r="P8" s="181"/>
      <c r="Q8" s="181"/>
      <c r="R8" s="181"/>
      <c r="S8" s="181"/>
      <c r="T8" s="181"/>
      <c r="U8" s="181"/>
      <c r="V8" s="181"/>
      <c r="W8" s="181"/>
      <c r="X8" s="181"/>
      <c r="Y8" s="181"/>
    </row>
    <row r="9" spans="1:29" s="181" customFormat="1" ht="12" customHeight="1">
      <c r="A9" s="840" t="s">
        <v>196</v>
      </c>
      <c r="B9" s="840"/>
      <c r="C9" s="840"/>
      <c r="D9" s="840"/>
      <c r="E9" s="841"/>
      <c r="F9" s="846" t="s">
        <v>218</v>
      </c>
      <c r="G9" s="847"/>
      <c r="H9" s="847"/>
      <c r="I9" s="847"/>
      <c r="J9" s="847"/>
      <c r="K9" s="851"/>
      <c r="L9" s="846" t="s">
        <v>219</v>
      </c>
      <c r="M9" s="847"/>
      <c r="N9" s="847"/>
      <c r="O9" s="847"/>
      <c r="P9" s="847"/>
      <c r="Q9" s="847"/>
      <c r="R9" s="847"/>
      <c r="S9" s="847"/>
      <c r="T9" s="847"/>
      <c r="U9" s="847"/>
      <c r="V9" s="847"/>
      <c r="W9" s="847"/>
      <c r="X9" s="847"/>
      <c r="Y9" s="847"/>
    </row>
    <row r="10" spans="1:29" s="181" customFormat="1" ht="12" customHeight="1">
      <c r="A10" s="842"/>
      <c r="B10" s="842"/>
      <c r="C10" s="842"/>
      <c r="D10" s="842"/>
      <c r="E10" s="843"/>
      <c r="F10" s="846" t="s">
        <v>146</v>
      </c>
      <c r="G10" s="851"/>
      <c r="H10" s="846" t="s">
        <v>202</v>
      </c>
      <c r="I10" s="851"/>
      <c r="J10" s="846" t="s">
        <v>203</v>
      </c>
      <c r="K10" s="851"/>
      <c r="L10" s="846" t="s">
        <v>146</v>
      </c>
      <c r="M10" s="851"/>
      <c r="N10" s="846" t="s">
        <v>220</v>
      </c>
      <c r="O10" s="847"/>
      <c r="P10" s="847"/>
      <c r="Q10" s="851"/>
      <c r="R10" s="846" t="s">
        <v>221</v>
      </c>
      <c r="S10" s="847"/>
      <c r="T10" s="847"/>
      <c r="U10" s="851"/>
      <c r="V10" s="846" t="s">
        <v>222</v>
      </c>
      <c r="W10" s="847"/>
      <c r="X10" s="847"/>
      <c r="Y10" s="847"/>
    </row>
    <row r="11" spans="1:29" s="181" customFormat="1" ht="12" customHeight="1">
      <c r="A11" s="844"/>
      <c r="B11" s="844"/>
      <c r="C11" s="844"/>
      <c r="D11" s="844"/>
      <c r="E11" s="845"/>
      <c r="F11" s="846"/>
      <c r="G11" s="851"/>
      <c r="H11" s="846"/>
      <c r="I11" s="851"/>
      <c r="J11" s="846"/>
      <c r="K11" s="851"/>
      <c r="L11" s="846"/>
      <c r="M11" s="851"/>
      <c r="N11" s="846" t="s">
        <v>202</v>
      </c>
      <c r="O11" s="851"/>
      <c r="P11" s="846" t="s">
        <v>203</v>
      </c>
      <c r="Q11" s="851"/>
      <c r="R11" s="846" t="s">
        <v>202</v>
      </c>
      <c r="S11" s="851"/>
      <c r="T11" s="334" t="s">
        <v>203</v>
      </c>
      <c r="U11" s="335"/>
      <c r="V11" s="846" t="s">
        <v>202</v>
      </c>
      <c r="W11" s="851"/>
      <c r="X11" s="846" t="s">
        <v>203</v>
      </c>
      <c r="Y11" s="847"/>
    </row>
    <row r="12" spans="1:29" s="181" customFormat="1" ht="3.75" customHeight="1">
      <c r="A12" s="280"/>
      <c r="B12" s="280"/>
      <c r="C12" s="280"/>
      <c r="D12" s="280"/>
      <c r="E12" s="280"/>
      <c r="F12" s="312"/>
      <c r="G12" s="280"/>
      <c r="H12" s="280"/>
      <c r="I12" s="280"/>
      <c r="J12" s="280"/>
      <c r="K12" s="280"/>
      <c r="L12" s="280"/>
      <c r="M12" s="280"/>
      <c r="N12" s="280"/>
      <c r="O12" s="280"/>
      <c r="P12" s="280"/>
      <c r="Q12" s="280"/>
      <c r="R12" s="280"/>
      <c r="S12" s="280"/>
      <c r="T12" s="280"/>
      <c r="U12" s="280"/>
      <c r="V12" s="280"/>
      <c r="W12" s="280"/>
      <c r="X12" s="280"/>
      <c r="Y12" s="280"/>
    </row>
    <row r="13" spans="1:29" s="201" customFormat="1" ht="14.1" customHeight="1">
      <c r="A13" s="202"/>
      <c r="B13" s="283" t="s">
        <v>189</v>
      </c>
      <c r="C13" s="203" t="s">
        <v>148</v>
      </c>
      <c r="D13" s="261" t="s">
        <v>17</v>
      </c>
      <c r="E13" s="202"/>
      <c r="F13" s="115">
        <v>14973</v>
      </c>
      <c r="G13" s="116"/>
      <c r="H13" s="116">
        <v>14750</v>
      </c>
      <c r="I13" s="189"/>
      <c r="J13" s="116">
        <v>223</v>
      </c>
      <c r="K13" s="189"/>
      <c r="L13" s="116">
        <v>977097</v>
      </c>
      <c r="M13" s="189"/>
      <c r="N13" s="116">
        <v>729255</v>
      </c>
      <c r="O13" s="189"/>
      <c r="P13" s="116">
        <v>7801</v>
      </c>
      <c r="Q13" s="116"/>
      <c r="R13" s="116">
        <v>232499</v>
      </c>
      <c r="S13" s="116"/>
      <c r="T13" s="116">
        <v>2625</v>
      </c>
      <c r="U13" s="189"/>
      <c r="V13" s="116">
        <v>4920</v>
      </c>
      <c r="W13" s="189"/>
      <c r="X13" s="116" t="s">
        <v>29</v>
      </c>
      <c r="Y13" s="54"/>
    </row>
    <row r="14" spans="1:29" s="201" customFormat="1" ht="14.1" customHeight="1">
      <c r="A14" s="202"/>
      <c r="B14" s="202"/>
      <c r="C14" s="203" t="s">
        <v>31</v>
      </c>
      <c r="D14" s="261" t="s">
        <v>17</v>
      </c>
      <c r="E14" s="202"/>
      <c r="F14" s="115">
        <v>12947</v>
      </c>
      <c r="G14" s="116"/>
      <c r="H14" s="116">
        <v>12764</v>
      </c>
      <c r="I14" s="189"/>
      <c r="J14" s="116">
        <v>183</v>
      </c>
      <c r="K14" s="189"/>
      <c r="L14" s="116">
        <v>830792</v>
      </c>
      <c r="M14" s="189"/>
      <c r="N14" s="116">
        <v>601830</v>
      </c>
      <c r="O14" s="116"/>
      <c r="P14" s="116">
        <v>6765</v>
      </c>
      <c r="Q14" s="116"/>
      <c r="R14" s="116">
        <v>214427</v>
      </c>
      <c r="S14" s="116"/>
      <c r="T14" s="116">
        <v>1891</v>
      </c>
      <c r="U14" s="189"/>
      <c r="V14" s="116">
        <v>5818</v>
      </c>
      <c r="W14" s="189"/>
      <c r="X14" s="116">
        <v>62</v>
      </c>
      <c r="Y14" s="54"/>
    </row>
    <row r="15" spans="1:29" s="201" customFormat="1" ht="14.1" customHeight="1">
      <c r="A15" s="202"/>
      <c r="B15" s="202"/>
      <c r="C15" s="203" t="s">
        <v>32</v>
      </c>
      <c r="D15" s="261" t="s">
        <v>17</v>
      </c>
      <c r="E15" s="202"/>
      <c r="F15" s="115">
        <v>9867</v>
      </c>
      <c r="G15" s="116"/>
      <c r="H15" s="116">
        <v>9682</v>
      </c>
      <c r="I15" s="189"/>
      <c r="J15" s="116">
        <v>185</v>
      </c>
      <c r="K15" s="189"/>
      <c r="L15" s="116">
        <v>622073</v>
      </c>
      <c r="M15" s="189"/>
      <c r="N15" s="116">
        <v>441915</v>
      </c>
      <c r="O15" s="116"/>
      <c r="P15" s="116">
        <v>7568</v>
      </c>
      <c r="Q15" s="116"/>
      <c r="R15" s="116">
        <v>162645</v>
      </c>
      <c r="S15" s="116"/>
      <c r="T15" s="116">
        <v>1184</v>
      </c>
      <c r="U15" s="189"/>
      <c r="V15" s="116">
        <v>8762</v>
      </c>
      <c r="W15" s="189"/>
      <c r="X15" s="116" t="s">
        <v>29</v>
      </c>
      <c r="Y15" s="54"/>
      <c r="AA15" s="336"/>
      <c r="AB15" s="336"/>
      <c r="AC15" s="336"/>
    </row>
    <row r="16" spans="1:29" s="201" customFormat="1" ht="14.1" customHeight="1">
      <c r="A16" s="202"/>
      <c r="B16" s="202"/>
      <c r="C16" s="203" t="s">
        <v>33</v>
      </c>
      <c r="D16" s="261" t="s">
        <v>17</v>
      </c>
      <c r="E16" s="202"/>
      <c r="F16" s="115">
        <v>8038</v>
      </c>
      <c r="G16" s="116">
        <v>5618</v>
      </c>
      <c r="H16" s="116">
        <v>7851</v>
      </c>
      <c r="I16" s="189"/>
      <c r="J16" s="116">
        <v>187</v>
      </c>
      <c r="K16" s="189"/>
      <c r="L16" s="116">
        <v>502890</v>
      </c>
      <c r="M16" s="189"/>
      <c r="N16" s="116">
        <v>358749</v>
      </c>
      <c r="O16" s="116"/>
      <c r="P16" s="116">
        <v>8829</v>
      </c>
      <c r="Q16" s="116"/>
      <c r="R16" s="116">
        <v>127278</v>
      </c>
      <c r="S16" s="116"/>
      <c r="T16" s="116">
        <v>640</v>
      </c>
      <c r="U16" s="189"/>
      <c r="V16" s="116">
        <v>7397</v>
      </c>
      <c r="W16" s="189"/>
      <c r="X16" s="116" t="s">
        <v>29</v>
      </c>
      <c r="Y16" s="54"/>
      <c r="AA16" s="336"/>
      <c r="AB16" s="336"/>
      <c r="AC16" s="336"/>
    </row>
    <row r="17" spans="1:29" s="290" customFormat="1" ht="14.1" customHeight="1">
      <c r="A17" s="212"/>
      <c r="B17" s="291" t="s">
        <v>76</v>
      </c>
      <c r="C17" s="292" t="s">
        <v>78</v>
      </c>
      <c r="D17" s="293" t="s">
        <v>17</v>
      </c>
      <c r="E17" s="212"/>
      <c r="F17" s="337">
        <v>7651</v>
      </c>
      <c r="G17" s="338"/>
      <c r="H17" s="338">
        <v>7513</v>
      </c>
      <c r="I17" s="339"/>
      <c r="J17" s="338">
        <v>138</v>
      </c>
      <c r="K17" s="339"/>
      <c r="L17" s="338">
        <v>491848</v>
      </c>
      <c r="M17" s="339"/>
      <c r="N17" s="338">
        <v>368789</v>
      </c>
      <c r="O17" s="338"/>
      <c r="P17" s="338">
        <v>6784</v>
      </c>
      <c r="Q17" s="338"/>
      <c r="R17" s="338">
        <v>109057</v>
      </c>
      <c r="S17" s="338"/>
      <c r="T17" s="338">
        <v>620</v>
      </c>
      <c r="U17" s="339"/>
      <c r="V17" s="338">
        <v>6603</v>
      </c>
      <c r="W17" s="339"/>
      <c r="X17" s="338" t="s">
        <v>29</v>
      </c>
      <c r="Y17" s="340"/>
      <c r="AA17" s="341"/>
      <c r="AB17" s="341"/>
      <c r="AC17" s="341"/>
    </row>
    <row r="18" spans="1:29" s="201" customFormat="1" ht="9.9499999999999993" customHeight="1">
      <c r="A18" s="299"/>
      <c r="B18" s="299"/>
      <c r="C18" s="203"/>
      <c r="D18" s="261"/>
      <c r="E18" s="299"/>
      <c r="F18" s="342"/>
      <c r="G18" s="343"/>
      <c r="H18" s="344"/>
      <c r="I18" s="54"/>
      <c r="J18" s="344"/>
      <c r="K18" s="54"/>
      <c r="L18" s="344"/>
      <c r="M18" s="54"/>
      <c r="N18" s="344"/>
      <c r="O18" s="54"/>
      <c r="P18" s="344"/>
      <c r="Q18" s="345"/>
      <c r="R18" s="344"/>
      <c r="S18" s="345"/>
      <c r="T18" s="344"/>
      <c r="U18" s="54"/>
      <c r="V18" s="344"/>
      <c r="W18" s="54"/>
      <c r="X18" s="344"/>
      <c r="Y18" s="54"/>
    </row>
    <row r="19" spans="1:29" s="201" customFormat="1" ht="14.1" customHeight="1">
      <c r="B19" s="201" t="s">
        <v>190</v>
      </c>
      <c r="C19" s="301" t="s">
        <v>82</v>
      </c>
      <c r="D19" s="302" t="s">
        <v>2</v>
      </c>
      <c r="F19" s="342">
        <v>759</v>
      </c>
      <c r="G19" s="346"/>
      <c r="H19" s="336">
        <v>742</v>
      </c>
      <c r="I19" s="54"/>
      <c r="J19" s="344">
        <v>17</v>
      </c>
      <c r="K19" s="54"/>
      <c r="L19" s="344">
        <v>64161</v>
      </c>
      <c r="M19" s="54"/>
      <c r="N19" s="344">
        <v>48052</v>
      </c>
      <c r="O19" s="54"/>
      <c r="P19" s="344">
        <v>1268</v>
      </c>
      <c r="Q19" s="344"/>
      <c r="R19" s="344">
        <v>14099</v>
      </c>
      <c r="S19" s="344"/>
      <c r="T19" s="344">
        <v>62</v>
      </c>
      <c r="U19" s="54"/>
      <c r="V19" s="344">
        <v>681</v>
      </c>
      <c r="W19" s="54"/>
      <c r="X19" s="116" t="s">
        <v>29</v>
      </c>
      <c r="Y19" s="54"/>
      <c r="AA19" s="336"/>
      <c r="AB19" s="336"/>
      <c r="AC19" s="336"/>
    </row>
    <row r="20" spans="1:29" s="201" customFormat="1" ht="14.1" customHeight="1">
      <c r="C20" s="218" t="s">
        <v>3</v>
      </c>
      <c r="D20" s="302" t="s">
        <v>2</v>
      </c>
      <c r="F20" s="342">
        <v>660</v>
      </c>
      <c r="G20" s="346"/>
      <c r="H20" s="336">
        <v>649</v>
      </c>
      <c r="I20" s="54"/>
      <c r="J20" s="344">
        <v>11</v>
      </c>
      <c r="K20" s="54"/>
      <c r="L20" s="344">
        <v>36798</v>
      </c>
      <c r="M20" s="54"/>
      <c r="N20" s="344">
        <v>27075</v>
      </c>
      <c r="O20" s="54"/>
      <c r="P20" s="344">
        <v>525</v>
      </c>
      <c r="Q20" s="344"/>
      <c r="R20" s="344">
        <v>8519</v>
      </c>
      <c r="S20" s="344"/>
      <c r="T20" s="344">
        <v>43</v>
      </c>
      <c r="U20" s="54"/>
      <c r="V20" s="344">
        <v>636</v>
      </c>
      <c r="W20" s="54"/>
      <c r="X20" s="116" t="s">
        <v>29</v>
      </c>
      <c r="Y20" s="54"/>
      <c r="AA20" s="336"/>
      <c r="AB20" s="336"/>
      <c r="AC20" s="336"/>
    </row>
    <row r="21" spans="1:29" s="201" customFormat="1" ht="14.1" customHeight="1">
      <c r="C21" s="218" t="s">
        <v>4</v>
      </c>
      <c r="D21" s="302" t="s">
        <v>2</v>
      </c>
      <c r="F21" s="342">
        <v>606</v>
      </c>
      <c r="G21" s="346"/>
      <c r="H21" s="336">
        <v>597</v>
      </c>
      <c r="I21" s="54"/>
      <c r="J21" s="344">
        <v>9</v>
      </c>
      <c r="K21" s="54"/>
      <c r="L21" s="344">
        <v>34176</v>
      </c>
      <c r="M21" s="54"/>
      <c r="N21" s="344">
        <v>23752</v>
      </c>
      <c r="O21" s="54"/>
      <c r="P21" s="344">
        <v>413</v>
      </c>
      <c r="Q21" s="344"/>
      <c r="R21" s="344">
        <v>9176</v>
      </c>
      <c r="S21" s="344"/>
      <c r="T21" s="344">
        <v>56</v>
      </c>
      <c r="U21" s="54"/>
      <c r="V21" s="344">
        <v>779</v>
      </c>
      <c r="W21" s="54"/>
      <c r="X21" s="116" t="s">
        <v>29</v>
      </c>
      <c r="Y21" s="54"/>
      <c r="AA21" s="336"/>
      <c r="AB21" s="336"/>
      <c r="AC21" s="336"/>
    </row>
    <row r="22" spans="1:29" s="201" customFormat="1" ht="14.1" customHeight="1">
      <c r="C22" s="218" t="s">
        <v>5</v>
      </c>
      <c r="D22" s="302" t="s">
        <v>2</v>
      </c>
      <c r="F22" s="342">
        <v>653</v>
      </c>
      <c r="G22" s="346"/>
      <c r="H22" s="336">
        <v>644</v>
      </c>
      <c r="I22" s="54"/>
      <c r="J22" s="344">
        <v>9</v>
      </c>
      <c r="K22" s="54"/>
      <c r="L22" s="344">
        <v>35612</v>
      </c>
      <c r="M22" s="54"/>
      <c r="N22" s="344">
        <v>26092</v>
      </c>
      <c r="O22" s="54"/>
      <c r="P22" s="347">
        <v>293</v>
      </c>
      <c r="Q22" s="348"/>
      <c r="R22" s="344">
        <v>8810</v>
      </c>
      <c r="S22" s="344"/>
      <c r="T22" s="344">
        <v>56</v>
      </c>
      <c r="U22" s="54"/>
      <c r="V22" s="344">
        <v>361</v>
      </c>
      <c r="W22" s="54"/>
      <c r="X22" s="116" t="s">
        <v>29</v>
      </c>
      <c r="Y22" s="54"/>
      <c r="AA22" s="336"/>
      <c r="AB22" s="336"/>
      <c r="AC22" s="336"/>
    </row>
    <row r="23" spans="1:29" s="201" customFormat="1" ht="14.1" customHeight="1">
      <c r="B23" s="201" t="s">
        <v>191</v>
      </c>
      <c r="C23" s="301" t="s">
        <v>192</v>
      </c>
      <c r="D23" s="302" t="s">
        <v>2</v>
      </c>
      <c r="F23" s="342">
        <v>670</v>
      </c>
      <c r="G23" s="346"/>
      <c r="H23" s="336">
        <v>656</v>
      </c>
      <c r="I23" s="54"/>
      <c r="J23" s="344">
        <v>14</v>
      </c>
      <c r="K23" s="54"/>
      <c r="L23" s="344">
        <v>57864</v>
      </c>
      <c r="M23" s="54"/>
      <c r="N23" s="344">
        <v>43508</v>
      </c>
      <c r="O23" s="54"/>
      <c r="P23" s="344">
        <v>900</v>
      </c>
      <c r="Q23" s="344"/>
      <c r="R23" s="344">
        <v>12728</v>
      </c>
      <c r="S23" s="344"/>
      <c r="T23" s="344">
        <v>56</v>
      </c>
      <c r="U23" s="54"/>
      <c r="V23" s="344">
        <v>672</v>
      </c>
      <c r="W23" s="54"/>
      <c r="X23" s="116" t="s">
        <v>29</v>
      </c>
      <c r="Y23" s="54"/>
      <c r="AA23" s="336"/>
      <c r="AB23" s="336"/>
      <c r="AC23" s="336"/>
    </row>
    <row r="24" spans="1:29" s="201" customFormat="1" ht="14.1" customHeight="1">
      <c r="A24" s="298"/>
      <c r="B24" s="298"/>
      <c r="C24" s="218" t="s">
        <v>6</v>
      </c>
      <c r="D24" s="302" t="s">
        <v>2</v>
      </c>
      <c r="E24" s="298"/>
      <c r="F24" s="342">
        <v>594</v>
      </c>
      <c r="G24" s="346"/>
      <c r="H24" s="336">
        <v>581</v>
      </c>
      <c r="I24" s="54"/>
      <c r="J24" s="344">
        <v>13</v>
      </c>
      <c r="K24" s="54"/>
      <c r="L24" s="344">
        <v>33250</v>
      </c>
      <c r="M24" s="54"/>
      <c r="N24" s="344">
        <v>25403</v>
      </c>
      <c r="O24" s="54"/>
      <c r="P24" s="344">
        <v>450</v>
      </c>
      <c r="Q24" s="344"/>
      <c r="R24" s="344">
        <v>7012</v>
      </c>
      <c r="S24" s="344"/>
      <c r="T24" s="344">
        <v>37</v>
      </c>
      <c r="U24" s="54"/>
      <c r="V24" s="344">
        <v>349</v>
      </c>
      <c r="W24" s="54"/>
      <c r="X24" s="116" t="s">
        <v>29</v>
      </c>
      <c r="Y24" s="54"/>
      <c r="AA24" s="336"/>
      <c r="AB24" s="336"/>
      <c r="AC24" s="336"/>
    </row>
    <row r="25" spans="1:29" s="201" customFormat="1" ht="14.1" customHeight="1">
      <c r="C25" s="218" t="s">
        <v>7</v>
      </c>
      <c r="D25" s="302" t="s">
        <v>2</v>
      </c>
      <c r="F25" s="342">
        <v>602</v>
      </c>
      <c r="G25" s="346"/>
      <c r="H25" s="336">
        <v>591</v>
      </c>
      <c r="I25" s="54"/>
      <c r="J25" s="344">
        <v>11</v>
      </c>
      <c r="K25" s="54"/>
      <c r="L25" s="344">
        <v>39285</v>
      </c>
      <c r="M25" s="54"/>
      <c r="N25" s="344">
        <v>29070</v>
      </c>
      <c r="O25" s="54"/>
      <c r="P25" s="344">
        <v>473</v>
      </c>
      <c r="Q25" s="344"/>
      <c r="R25" s="344">
        <v>9486</v>
      </c>
      <c r="S25" s="344"/>
      <c r="T25" s="344">
        <v>68</v>
      </c>
      <c r="U25" s="54"/>
      <c r="V25" s="344">
        <v>189</v>
      </c>
      <c r="W25" s="54"/>
      <c r="X25" s="116" t="s">
        <v>29</v>
      </c>
      <c r="Y25" s="54"/>
      <c r="AA25" s="336"/>
      <c r="AB25" s="336"/>
      <c r="AC25" s="336"/>
    </row>
    <row r="26" spans="1:29" s="201" customFormat="1" ht="14.1" customHeight="1">
      <c r="C26" s="218" t="s">
        <v>8</v>
      </c>
      <c r="D26" s="302" t="s">
        <v>2</v>
      </c>
      <c r="F26" s="342">
        <v>636</v>
      </c>
      <c r="G26" s="346"/>
      <c r="H26" s="336">
        <v>626</v>
      </c>
      <c r="I26" s="54"/>
      <c r="J26" s="344">
        <v>10</v>
      </c>
      <c r="K26" s="54"/>
      <c r="L26" s="344">
        <v>44306</v>
      </c>
      <c r="M26" s="54"/>
      <c r="N26" s="344">
        <v>33277</v>
      </c>
      <c r="O26" s="54"/>
      <c r="P26" s="344">
        <v>488</v>
      </c>
      <c r="Q26" s="344"/>
      <c r="R26" s="344">
        <v>10100</v>
      </c>
      <c r="S26" s="344"/>
      <c r="T26" s="344">
        <v>56</v>
      </c>
      <c r="U26" s="54"/>
      <c r="V26" s="344">
        <v>385</v>
      </c>
      <c r="W26" s="54"/>
      <c r="X26" s="116" t="s">
        <v>29</v>
      </c>
      <c r="Y26" s="54"/>
      <c r="AA26" s="336"/>
      <c r="AB26" s="336"/>
      <c r="AC26" s="336"/>
    </row>
    <row r="27" spans="1:29" s="201" customFormat="1" ht="14.1" customHeight="1">
      <c r="C27" s="218" t="s">
        <v>9</v>
      </c>
      <c r="D27" s="302" t="s">
        <v>2</v>
      </c>
      <c r="F27" s="342">
        <v>602</v>
      </c>
      <c r="G27" s="346"/>
      <c r="H27" s="336">
        <v>592</v>
      </c>
      <c r="I27" s="54"/>
      <c r="J27" s="344">
        <v>10</v>
      </c>
      <c r="K27" s="54"/>
      <c r="L27" s="344">
        <v>34246</v>
      </c>
      <c r="M27" s="54"/>
      <c r="N27" s="344">
        <v>25927</v>
      </c>
      <c r="O27" s="54"/>
      <c r="P27" s="344">
        <v>398</v>
      </c>
      <c r="Q27" s="344"/>
      <c r="R27" s="344">
        <v>7303</v>
      </c>
      <c r="S27" s="344"/>
      <c r="T27" s="344">
        <v>56</v>
      </c>
      <c r="U27" s="54"/>
      <c r="V27" s="344">
        <v>562</v>
      </c>
      <c r="W27" s="54"/>
      <c r="X27" s="116" t="s">
        <v>29</v>
      </c>
      <c r="Y27" s="54"/>
      <c r="AA27" s="336"/>
      <c r="AB27" s="336"/>
      <c r="AC27" s="336"/>
    </row>
    <row r="28" spans="1:29" s="201" customFormat="1" ht="14.1" customHeight="1">
      <c r="C28" s="218" t="s">
        <v>18</v>
      </c>
      <c r="D28" s="302" t="s">
        <v>2</v>
      </c>
      <c r="F28" s="342">
        <v>630</v>
      </c>
      <c r="G28" s="346"/>
      <c r="H28" s="336">
        <v>616</v>
      </c>
      <c r="I28" s="54"/>
      <c r="J28" s="344">
        <v>14</v>
      </c>
      <c r="K28" s="54"/>
      <c r="L28" s="344">
        <v>41415</v>
      </c>
      <c r="M28" s="54"/>
      <c r="N28" s="344">
        <v>32415</v>
      </c>
      <c r="O28" s="54"/>
      <c r="P28" s="344">
        <v>668</v>
      </c>
      <c r="Q28" s="344"/>
      <c r="R28" s="344">
        <v>7490</v>
      </c>
      <c r="S28" s="344"/>
      <c r="T28" s="344">
        <v>43</v>
      </c>
      <c r="U28" s="54"/>
      <c r="V28" s="344">
        <v>800</v>
      </c>
      <c r="W28" s="54"/>
      <c r="X28" s="116" t="s">
        <v>29</v>
      </c>
      <c r="Y28" s="54"/>
      <c r="AA28" s="336"/>
      <c r="AB28" s="336"/>
      <c r="AC28" s="336"/>
    </row>
    <row r="29" spans="1:29" s="201" customFormat="1" ht="14.1" customHeight="1">
      <c r="C29" s="218" t="s">
        <v>10</v>
      </c>
      <c r="D29" s="302" t="s">
        <v>2</v>
      </c>
      <c r="F29" s="342">
        <v>619</v>
      </c>
      <c r="G29" s="346"/>
      <c r="H29" s="336">
        <v>608</v>
      </c>
      <c r="I29" s="189"/>
      <c r="J29" s="344">
        <v>11</v>
      </c>
      <c r="K29" s="54"/>
      <c r="L29" s="344">
        <v>37569</v>
      </c>
      <c r="M29" s="54"/>
      <c r="N29" s="344">
        <v>28973</v>
      </c>
      <c r="O29" s="54"/>
      <c r="P29" s="344">
        <v>480</v>
      </c>
      <c r="Q29" s="344"/>
      <c r="R29" s="344">
        <v>7427</v>
      </c>
      <c r="S29" s="344"/>
      <c r="T29" s="344">
        <v>50</v>
      </c>
      <c r="U29" s="54"/>
      <c r="V29" s="344">
        <v>640</v>
      </c>
      <c r="W29" s="54"/>
      <c r="X29" s="116" t="s">
        <v>29</v>
      </c>
      <c r="Y29" s="54"/>
      <c r="AA29" s="336"/>
      <c r="AB29" s="336"/>
      <c r="AC29" s="336"/>
    </row>
    <row r="30" spans="1:29" s="201" customFormat="1" ht="14.1" customHeight="1">
      <c r="C30" s="218" t="s">
        <v>11</v>
      </c>
      <c r="D30" s="302" t="s">
        <v>2</v>
      </c>
      <c r="F30" s="342">
        <v>620</v>
      </c>
      <c r="G30" s="346"/>
      <c r="H30" s="336">
        <v>611</v>
      </c>
      <c r="I30" s="189"/>
      <c r="J30" s="346">
        <v>9</v>
      </c>
      <c r="K30" s="189"/>
      <c r="L30" s="346">
        <v>33166</v>
      </c>
      <c r="M30" s="189"/>
      <c r="N30" s="346">
        <v>25245</v>
      </c>
      <c r="O30" s="189"/>
      <c r="P30" s="346">
        <v>428</v>
      </c>
      <c r="Q30" s="346"/>
      <c r="R30" s="346">
        <v>6907</v>
      </c>
      <c r="S30" s="346"/>
      <c r="T30" s="346">
        <v>37</v>
      </c>
      <c r="U30" s="189"/>
      <c r="V30" s="346">
        <v>549</v>
      </c>
      <c r="W30" s="189"/>
      <c r="X30" s="116" t="s">
        <v>29</v>
      </c>
      <c r="Y30" s="188"/>
      <c r="AA30" s="336"/>
      <c r="AB30" s="336"/>
      <c r="AC30" s="336"/>
    </row>
    <row r="31" spans="1:29" s="201" customFormat="1" ht="3" customHeight="1">
      <c r="A31" s="274"/>
      <c r="B31" s="274"/>
      <c r="C31" s="219"/>
      <c r="D31" s="304"/>
      <c r="E31" s="274"/>
      <c r="F31" s="349"/>
      <c r="G31" s="350"/>
      <c r="H31" s="350"/>
      <c r="I31" s="188"/>
      <c r="J31" s="350"/>
      <c r="K31" s="188"/>
      <c r="L31" s="350"/>
      <c r="M31" s="188"/>
      <c r="N31" s="350"/>
      <c r="O31" s="188"/>
      <c r="P31" s="350"/>
      <c r="Q31" s="350"/>
      <c r="R31" s="350"/>
      <c r="S31" s="350"/>
      <c r="T31" s="350"/>
      <c r="U31" s="188"/>
      <c r="V31" s="350"/>
      <c r="W31" s="188"/>
      <c r="X31" s="350"/>
      <c r="Y31" s="189"/>
      <c r="AA31" s="336"/>
      <c r="AB31" s="336"/>
      <c r="AC31" s="336"/>
    </row>
    <row r="32" spans="1:29" s="52" customFormat="1" ht="11.25" customHeight="1">
      <c r="A32" s="181"/>
      <c r="B32" s="189" t="s">
        <v>223</v>
      </c>
      <c r="D32" s="189"/>
      <c r="E32" s="189"/>
      <c r="F32" s="189"/>
      <c r="G32" s="189"/>
      <c r="H32" s="189"/>
      <c r="I32" s="189"/>
      <c r="J32" s="181"/>
      <c r="K32" s="181"/>
      <c r="L32" s="181"/>
      <c r="M32" s="181"/>
      <c r="N32" s="181"/>
      <c r="O32" s="181"/>
      <c r="P32" s="181"/>
      <c r="Q32" s="181"/>
      <c r="R32" s="181"/>
      <c r="S32" s="181"/>
      <c r="T32" s="181"/>
      <c r="U32" s="181"/>
      <c r="V32" s="181"/>
      <c r="W32" s="181"/>
      <c r="X32" s="181"/>
      <c r="Y32" s="181"/>
    </row>
  </sheetData>
  <mergeCells count="18">
    <mergeCell ref="H10:I11"/>
    <mergeCell ref="J10:K11"/>
    <mergeCell ref="L10:M11"/>
    <mergeCell ref="N10:Q10"/>
    <mergeCell ref="A3:Y3"/>
    <mergeCell ref="R10:U10"/>
    <mergeCell ref="V10:Y10"/>
    <mergeCell ref="N11:O11"/>
    <mergeCell ref="P11:Q11"/>
    <mergeCell ref="R11:S11"/>
    <mergeCell ref="V11:W11"/>
    <mergeCell ref="X11:Y11"/>
    <mergeCell ref="A5:Y5"/>
    <mergeCell ref="F7:V7"/>
    <mergeCell ref="A9:E11"/>
    <mergeCell ref="F9:K9"/>
    <mergeCell ref="L9:Y9"/>
    <mergeCell ref="F10:G11"/>
  </mergeCells>
  <phoneticPr fontId="13"/>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view="pageBreakPreview" topLeftCell="A37" zoomScaleNormal="100" zoomScaleSheetLayoutView="100" workbookViewId="0">
      <selection activeCell="P82" sqref="P82"/>
    </sheetView>
  </sheetViews>
  <sheetFormatPr defaultRowHeight="13.5"/>
  <cols>
    <col min="1" max="1" width="0.75" style="415" customWidth="1"/>
    <col min="2" max="2" width="2.875" style="415" customWidth="1"/>
    <col min="3" max="3" width="3.125" style="415" customWidth="1"/>
    <col min="4" max="4" width="0.75" style="415" customWidth="1"/>
    <col min="5" max="5" width="5.5" style="415" customWidth="1"/>
    <col min="6" max="6" width="0.75" style="415" customWidth="1"/>
    <col min="7" max="8" width="11.625" style="415" customWidth="1"/>
    <col min="9" max="9" width="11.75" style="415" customWidth="1"/>
    <col min="10" max="17" width="12.125" style="415" customWidth="1"/>
    <col min="18" max="20" width="13.125" style="415" customWidth="1"/>
    <col min="21" max="21" width="5" style="415" customWidth="1"/>
    <col min="22" max="26" width="5.625" style="415" customWidth="1"/>
    <col min="27" max="28" width="8.875" style="415" customWidth="1"/>
    <col min="29" max="29" width="7" style="415" customWidth="1"/>
    <col min="30" max="16384" width="9" style="415"/>
  </cols>
  <sheetData>
    <row r="1" spans="1:22" s="351" customFormat="1" ht="15" customHeight="1">
      <c r="U1" s="352"/>
    </row>
    <row r="2" spans="1:22" s="351" customFormat="1" ht="15" customHeight="1"/>
    <row r="3" spans="1:22" s="351" customFormat="1" ht="20.25" customHeight="1">
      <c r="A3" s="866" t="s">
        <v>224</v>
      </c>
      <c r="B3" s="866"/>
      <c r="C3" s="866"/>
      <c r="D3" s="866"/>
      <c r="E3" s="866"/>
      <c r="F3" s="866"/>
      <c r="G3" s="866"/>
      <c r="H3" s="866"/>
      <c r="I3" s="866"/>
      <c r="J3" s="866"/>
      <c r="K3" s="866"/>
      <c r="L3" s="866"/>
      <c r="M3" s="866"/>
      <c r="N3" s="866"/>
      <c r="O3" s="866"/>
      <c r="P3" s="866"/>
      <c r="Q3" s="866"/>
      <c r="R3" s="866"/>
      <c r="S3" s="866"/>
      <c r="T3" s="866"/>
      <c r="U3" s="866"/>
    </row>
    <row r="4" spans="1:22" s="353" customFormat="1" ht="13.5" customHeight="1">
      <c r="G4" s="867"/>
      <c r="H4" s="867"/>
      <c r="I4" s="867"/>
      <c r="J4" s="867"/>
      <c r="K4" s="867"/>
      <c r="L4" s="867"/>
      <c r="M4" s="867"/>
      <c r="N4" s="867"/>
      <c r="O4" s="867"/>
      <c r="P4" s="867"/>
      <c r="Q4" s="867"/>
      <c r="R4" s="867"/>
      <c r="S4" s="867"/>
      <c r="T4" s="867"/>
      <c r="U4" s="867"/>
    </row>
    <row r="5" spans="1:22" s="354" customFormat="1" ht="12" customHeight="1">
      <c r="B5" s="355"/>
      <c r="C5" s="355"/>
      <c r="D5" s="355"/>
      <c r="E5" s="355"/>
      <c r="F5" s="355"/>
      <c r="G5" s="868" t="s">
        <v>225</v>
      </c>
      <c r="H5" s="868"/>
      <c r="I5" s="868"/>
      <c r="J5" s="868"/>
      <c r="K5" s="868"/>
      <c r="L5" s="868"/>
      <c r="M5" s="869"/>
      <c r="N5" s="356" t="s">
        <v>226</v>
      </c>
      <c r="O5" s="355"/>
      <c r="P5" s="355"/>
      <c r="Q5" s="355"/>
      <c r="R5" s="355"/>
      <c r="S5" s="355"/>
      <c r="T5" s="355"/>
      <c r="U5" s="355"/>
      <c r="V5" s="357"/>
    </row>
    <row r="6" spans="1:22" s="354" customFormat="1" ht="12" customHeight="1">
      <c r="G6" s="868" t="s">
        <v>227</v>
      </c>
      <c r="H6" s="868"/>
      <c r="I6" s="868"/>
      <c r="J6" s="868"/>
      <c r="K6" s="868"/>
      <c r="L6" s="868"/>
      <c r="M6" s="869"/>
      <c r="N6" s="356" t="s">
        <v>228</v>
      </c>
      <c r="V6" s="357"/>
    </row>
    <row r="7" spans="1:22" s="354" customFormat="1" ht="12" customHeight="1">
      <c r="G7" s="870" t="s">
        <v>229</v>
      </c>
      <c r="H7" s="870"/>
      <c r="I7" s="870"/>
      <c r="J7" s="870"/>
      <c r="K7" s="870"/>
      <c r="L7" s="870"/>
      <c r="M7" s="871"/>
      <c r="N7" s="356" t="s">
        <v>230</v>
      </c>
      <c r="V7" s="357"/>
    </row>
    <row r="8" spans="1:22" s="353" customFormat="1" ht="12.75" customHeight="1">
      <c r="A8" s="358"/>
      <c r="B8" s="864" t="s">
        <v>231</v>
      </c>
      <c r="C8" s="865"/>
      <c r="D8" s="865"/>
      <c r="E8" s="865"/>
      <c r="F8" s="865"/>
      <c r="G8" s="865"/>
      <c r="H8" s="359"/>
      <c r="I8" s="359"/>
      <c r="J8" s="359"/>
      <c r="K8" s="359"/>
      <c r="L8" s="359"/>
      <c r="M8" s="359"/>
      <c r="N8" s="359"/>
      <c r="O8" s="359"/>
      <c r="P8" s="359"/>
      <c r="Q8" s="359"/>
      <c r="R8" s="359"/>
      <c r="S8" s="359"/>
      <c r="T8" s="359"/>
      <c r="U8" s="359"/>
      <c r="V8" s="360"/>
    </row>
    <row r="9" spans="1:22" s="354" customFormat="1" ht="18.600000000000001" customHeight="1">
      <c r="A9" s="357"/>
      <c r="B9" s="872" t="s">
        <v>232</v>
      </c>
      <c r="C9" s="873"/>
      <c r="D9" s="873"/>
      <c r="E9" s="873"/>
      <c r="F9" s="361"/>
      <c r="G9" s="874" t="s">
        <v>233</v>
      </c>
      <c r="H9" s="874" t="s">
        <v>234</v>
      </c>
      <c r="I9" s="874" t="s">
        <v>235</v>
      </c>
      <c r="J9" s="882" t="s">
        <v>236</v>
      </c>
      <c r="K9" s="883"/>
      <c r="L9" s="883"/>
      <c r="M9" s="883"/>
      <c r="N9" s="883"/>
      <c r="O9" s="883"/>
      <c r="P9" s="883"/>
      <c r="Q9" s="884"/>
      <c r="R9" s="885" t="s">
        <v>237</v>
      </c>
      <c r="S9" s="877" t="s">
        <v>238</v>
      </c>
      <c r="T9" s="879" t="s">
        <v>239</v>
      </c>
      <c r="U9" s="880" t="s">
        <v>240</v>
      </c>
      <c r="V9" s="357"/>
    </row>
    <row r="10" spans="1:22" s="354" customFormat="1" ht="18.600000000000001" customHeight="1">
      <c r="A10" s="362"/>
      <c r="B10" s="865"/>
      <c r="C10" s="865"/>
      <c r="D10" s="865"/>
      <c r="E10" s="865"/>
      <c r="F10" s="363"/>
      <c r="G10" s="875"/>
      <c r="H10" s="875"/>
      <c r="I10" s="876"/>
      <c r="J10" s="364" t="s">
        <v>241</v>
      </c>
      <c r="K10" s="364" t="s">
        <v>242</v>
      </c>
      <c r="L10" s="364" t="s">
        <v>243</v>
      </c>
      <c r="M10" s="365" t="s">
        <v>244</v>
      </c>
      <c r="N10" s="364" t="s">
        <v>245</v>
      </c>
      <c r="O10" s="364" t="s">
        <v>246</v>
      </c>
      <c r="P10" s="365" t="s">
        <v>247</v>
      </c>
      <c r="Q10" s="365" t="s">
        <v>248</v>
      </c>
      <c r="R10" s="875"/>
      <c r="S10" s="878"/>
      <c r="T10" s="875"/>
      <c r="U10" s="881"/>
      <c r="V10" s="357"/>
    </row>
    <row r="11" spans="1:22" s="354" customFormat="1" ht="5.25" customHeight="1">
      <c r="A11" s="357"/>
      <c r="B11" s="366"/>
      <c r="C11" s="366"/>
      <c r="D11" s="366"/>
      <c r="E11" s="366"/>
      <c r="F11" s="357"/>
      <c r="G11" s="367"/>
      <c r="H11" s="366"/>
      <c r="I11" s="368"/>
      <c r="J11" s="368"/>
      <c r="K11" s="368"/>
      <c r="L11" s="368"/>
      <c r="M11" s="369"/>
      <c r="N11" s="368"/>
      <c r="O11" s="368"/>
      <c r="P11" s="369"/>
      <c r="Q11" s="369"/>
      <c r="R11" s="366"/>
      <c r="S11" s="370"/>
      <c r="T11" s="371"/>
      <c r="U11" s="366"/>
      <c r="V11" s="357"/>
    </row>
    <row r="12" spans="1:22" s="354" customFormat="1" ht="15.4" customHeight="1">
      <c r="A12" s="372"/>
      <c r="B12" s="861" t="s">
        <v>68</v>
      </c>
      <c r="C12" s="861"/>
      <c r="D12" s="373"/>
      <c r="E12" s="374" t="s">
        <v>71</v>
      </c>
      <c r="F12" s="374"/>
      <c r="G12" s="375">
        <v>117309</v>
      </c>
      <c r="H12" s="376">
        <v>147327</v>
      </c>
      <c r="I12" s="376">
        <v>290782168</v>
      </c>
      <c r="J12" s="376">
        <v>96546241</v>
      </c>
      <c r="K12" s="376">
        <v>1113139</v>
      </c>
      <c r="L12" s="376">
        <v>49765847</v>
      </c>
      <c r="M12" s="376">
        <v>5719415</v>
      </c>
      <c r="N12" s="376">
        <v>132850394</v>
      </c>
      <c r="O12" s="376">
        <v>10653</v>
      </c>
      <c r="P12" s="376">
        <v>589056</v>
      </c>
      <c r="Q12" s="376">
        <v>911806</v>
      </c>
      <c r="R12" s="376">
        <v>3237334</v>
      </c>
      <c r="S12" s="376">
        <v>38283</v>
      </c>
      <c r="T12" s="377" t="s">
        <v>29</v>
      </c>
      <c r="U12" s="378">
        <v>26</v>
      </c>
      <c r="V12" s="357"/>
    </row>
    <row r="13" spans="1:22" s="354" customFormat="1" ht="15.4" customHeight="1">
      <c r="A13" s="372"/>
      <c r="B13" s="862"/>
      <c r="C13" s="862"/>
      <c r="D13" s="373"/>
      <c r="E13" s="374" t="s">
        <v>72</v>
      </c>
      <c r="F13" s="374"/>
      <c r="G13" s="375">
        <v>116158</v>
      </c>
      <c r="H13" s="376">
        <v>144625</v>
      </c>
      <c r="I13" s="376">
        <v>286955199.43300003</v>
      </c>
      <c r="J13" s="376">
        <v>94890927.669</v>
      </c>
      <c r="K13" s="376">
        <v>1061925.406</v>
      </c>
      <c r="L13" s="376">
        <v>48997851.443000004</v>
      </c>
      <c r="M13" s="376">
        <v>5945698.2539999997</v>
      </c>
      <c r="N13" s="376">
        <v>131407181.51800001</v>
      </c>
      <c r="O13" s="376">
        <v>11691.672</v>
      </c>
      <c r="P13" s="376">
        <v>546594.43200000003</v>
      </c>
      <c r="Q13" s="376">
        <v>913868.103</v>
      </c>
      <c r="R13" s="376">
        <v>3137403.3360000001</v>
      </c>
      <c r="S13" s="376">
        <v>42057.599999999999</v>
      </c>
      <c r="T13" s="377" t="s">
        <v>29</v>
      </c>
      <c r="U13" s="378">
        <v>27</v>
      </c>
      <c r="V13" s="357"/>
    </row>
    <row r="14" spans="1:22" s="354" customFormat="1" ht="15.4" customHeight="1">
      <c r="A14" s="372"/>
      <c r="B14" s="862"/>
      <c r="C14" s="862"/>
      <c r="D14" s="373"/>
      <c r="E14" s="374" t="s">
        <v>73</v>
      </c>
      <c r="F14" s="374"/>
      <c r="G14" s="375">
        <v>115406</v>
      </c>
      <c r="H14" s="376">
        <v>142153</v>
      </c>
      <c r="I14" s="376">
        <v>283198462.79299992</v>
      </c>
      <c r="J14" s="376">
        <v>91744258.626000002</v>
      </c>
      <c r="K14" s="376">
        <v>951356.14399999997</v>
      </c>
      <c r="L14" s="376">
        <v>48515616.899999999</v>
      </c>
      <c r="M14" s="376">
        <v>6159872.3200000003</v>
      </c>
      <c r="N14" s="376">
        <v>131248638.235</v>
      </c>
      <c r="O14" s="376">
        <v>10756.231</v>
      </c>
      <c r="P14" s="376">
        <v>509061.58500000002</v>
      </c>
      <c r="Q14" s="376">
        <v>979957.22400000005</v>
      </c>
      <c r="R14" s="376">
        <v>3036230.094</v>
      </c>
      <c r="S14" s="376">
        <v>42715.434000000001</v>
      </c>
      <c r="T14" s="377" t="s">
        <v>29</v>
      </c>
      <c r="U14" s="378">
        <v>28</v>
      </c>
    </row>
    <row r="15" spans="1:22" s="383" customFormat="1" ht="15.4" customHeight="1">
      <c r="A15" s="379"/>
      <c r="B15" s="380"/>
      <c r="C15" s="380"/>
      <c r="D15" s="381"/>
      <c r="E15" s="374" t="s">
        <v>249</v>
      </c>
      <c r="F15" s="382"/>
      <c r="G15" s="375">
        <v>114217</v>
      </c>
      <c r="H15" s="376">
        <v>139304</v>
      </c>
      <c r="I15" s="376">
        <v>276133462</v>
      </c>
      <c r="J15" s="376">
        <v>87155980</v>
      </c>
      <c r="K15" s="376">
        <v>768121</v>
      </c>
      <c r="L15" s="376">
        <v>47881382</v>
      </c>
      <c r="M15" s="376">
        <v>6342733</v>
      </c>
      <c r="N15" s="376">
        <v>129653219</v>
      </c>
      <c r="O15" s="376">
        <v>8575</v>
      </c>
      <c r="P15" s="376">
        <v>411326</v>
      </c>
      <c r="Q15" s="376">
        <v>1032025</v>
      </c>
      <c r="R15" s="376">
        <v>2781106</v>
      </c>
      <c r="S15" s="376">
        <v>41795</v>
      </c>
      <c r="T15" s="377">
        <v>57200</v>
      </c>
      <c r="U15" s="378">
        <v>29</v>
      </c>
    </row>
    <row r="16" spans="1:22" s="383" customFormat="1" ht="15.4" customHeight="1">
      <c r="A16" s="379"/>
      <c r="B16" s="861" t="s">
        <v>76</v>
      </c>
      <c r="C16" s="861"/>
      <c r="D16" s="381"/>
      <c r="E16" s="382" t="s">
        <v>250</v>
      </c>
      <c r="F16" s="382"/>
      <c r="G16" s="384">
        <v>113009</v>
      </c>
      <c r="H16" s="385">
        <v>136545</v>
      </c>
      <c r="I16" s="385">
        <v>272276478</v>
      </c>
      <c r="J16" s="385">
        <v>83361778</v>
      </c>
      <c r="K16" s="385">
        <v>641856</v>
      </c>
      <c r="L16" s="385">
        <v>47119094</v>
      </c>
      <c r="M16" s="385">
        <v>6512769</v>
      </c>
      <c r="N16" s="385">
        <v>130376811</v>
      </c>
      <c r="O16" s="385">
        <v>8617</v>
      </c>
      <c r="P16" s="385">
        <v>340996</v>
      </c>
      <c r="Q16" s="385">
        <v>1047213</v>
      </c>
      <c r="R16" s="385">
        <v>2785467</v>
      </c>
      <c r="S16" s="385">
        <v>45577</v>
      </c>
      <c r="T16" s="386">
        <v>36300</v>
      </c>
      <c r="U16" s="387">
        <v>30</v>
      </c>
    </row>
    <row r="17" spans="1:21" s="354" customFormat="1" ht="15" customHeight="1">
      <c r="A17" s="388"/>
      <c r="B17" s="862"/>
      <c r="C17" s="862"/>
      <c r="D17" s="389"/>
      <c r="E17" s="390"/>
      <c r="F17" s="390"/>
      <c r="G17" s="375"/>
      <c r="H17" s="376"/>
      <c r="I17" s="376"/>
      <c r="J17" s="376"/>
      <c r="K17" s="376"/>
      <c r="L17" s="376"/>
      <c r="M17" s="376"/>
      <c r="N17" s="376"/>
      <c r="O17" s="376"/>
      <c r="P17" s="376"/>
      <c r="Q17" s="376"/>
      <c r="R17" s="376"/>
      <c r="S17" s="376"/>
      <c r="T17" s="377"/>
      <c r="U17" s="378"/>
    </row>
    <row r="18" spans="1:21" s="354" customFormat="1" ht="15.4" customHeight="1">
      <c r="A18" s="388"/>
      <c r="B18" s="863" t="s">
        <v>190</v>
      </c>
      <c r="C18" s="863"/>
      <c r="D18" s="373"/>
      <c r="E18" s="374" t="s">
        <v>251</v>
      </c>
      <c r="F18" s="391"/>
      <c r="G18" s="375">
        <v>113360</v>
      </c>
      <c r="H18" s="376">
        <v>137681</v>
      </c>
      <c r="I18" s="392">
        <v>22159532</v>
      </c>
      <c r="J18" s="376">
        <v>6442789</v>
      </c>
      <c r="K18" s="376">
        <v>41037</v>
      </c>
      <c r="L18" s="376">
        <v>3731161</v>
      </c>
      <c r="M18" s="376">
        <v>531233</v>
      </c>
      <c r="N18" s="376">
        <v>11061148</v>
      </c>
      <c r="O18" s="376">
        <v>190</v>
      </c>
      <c r="P18" s="376">
        <v>32298</v>
      </c>
      <c r="Q18" s="376">
        <v>76098</v>
      </c>
      <c r="R18" s="376">
        <v>231942</v>
      </c>
      <c r="S18" s="376">
        <v>3036</v>
      </c>
      <c r="T18" s="377">
        <v>8600</v>
      </c>
      <c r="U18" s="393" t="s">
        <v>252</v>
      </c>
    </row>
    <row r="19" spans="1:21" s="354" customFormat="1" ht="15.4" customHeight="1">
      <c r="A19" s="394"/>
      <c r="B19" s="863" t="s">
        <v>253</v>
      </c>
      <c r="C19" s="863"/>
      <c r="D19" s="374"/>
      <c r="E19" s="374" t="s">
        <v>86</v>
      </c>
      <c r="F19" s="395"/>
      <c r="G19" s="375">
        <v>113293</v>
      </c>
      <c r="H19" s="376">
        <v>137190</v>
      </c>
      <c r="I19" s="392">
        <v>21857146</v>
      </c>
      <c r="J19" s="376">
        <v>6855761</v>
      </c>
      <c r="K19" s="376">
        <v>50775</v>
      </c>
      <c r="L19" s="376">
        <v>3951433</v>
      </c>
      <c r="M19" s="376">
        <v>533455</v>
      </c>
      <c r="N19" s="376">
        <v>10072962</v>
      </c>
      <c r="O19" s="376">
        <v>609</v>
      </c>
      <c r="P19" s="376">
        <v>75665</v>
      </c>
      <c r="Q19" s="376">
        <v>79487</v>
      </c>
      <c r="R19" s="376">
        <v>228476</v>
      </c>
      <c r="S19" s="376">
        <v>3023</v>
      </c>
      <c r="T19" s="377">
        <v>5500</v>
      </c>
      <c r="U19" s="393" t="s">
        <v>87</v>
      </c>
    </row>
    <row r="20" spans="1:21" s="354" customFormat="1" ht="15.4" customHeight="1">
      <c r="A20" s="394"/>
      <c r="B20" s="862"/>
      <c r="C20" s="862"/>
      <c r="D20" s="395"/>
      <c r="E20" s="374" t="s">
        <v>88</v>
      </c>
      <c r="F20" s="395"/>
      <c r="G20" s="375">
        <v>113235</v>
      </c>
      <c r="H20" s="376">
        <v>137041</v>
      </c>
      <c r="I20" s="392">
        <v>22754190</v>
      </c>
      <c r="J20" s="376">
        <v>6824464</v>
      </c>
      <c r="K20" s="376">
        <v>61967</v>
      </c>
      <c r="L20" s="376">
        <v>3951472</v>
      </c>
      <c r="M20" s="376">
        <v>542716</v>
      </c>
      <c r="N20" s="376">
        <v>11005558</v>
      </c>
      <c r="O20" s="376">
        <v>1078</v>
      </c>
      <c r="P20" s="376">
        <v>30219</v>
      </c>
      <c r="Q20" s="376">
        <v>99232</v>
      </c>
      <c r="R20" s="376">
        <v>230028</v>
      </c>
      <c r="S20" s="376">
        <v>4456</v>
      </c>
      <c r="T20" s="377">
        <v>3000</v>
      </c>
      <c r="U20" s="393" t="s">
        <v>6</v>
      </c>
    </row>
    <row r="21" spans="1:21" s="354" customFormat="1" ht="15.4" customHeight="1">
      <c r="A21" s="394"/>
      <c r="B21" s="862"/>
      <c r="C21" s="862"/>
      <c r="D21" s="395"/>
      <c r="E21" s="374" t="s">
        <v>89</v>
      </c>
      <c r="F21" s="395"/>
      <c r="G21" s="375">
        <v>113299</v>
      </c>
      <c r="H21" s="376">
        <v>136988</v>
      </c>
      <c r="I21" s="392">
        <v>22422311</v>
      </c>
      <c r="J21" s="376">
        <v>6734983</v>
      </c>
      <c r="K21" s="376">
        <v>60339</v>
      </c>
      <c r="L21" s="376">
        <v>3924413</v>
      </c>
      <c r="M21" s="376">
        <v>534401</v>
      </c>
      <c r="N21" s="376">
        <v>10838907</v>
      </c>
      <c r="O21" s="376">
        <v>1305</v>
      </c>
      <c r="P21" s="376">
        <v>19352</v>
      </c>
      <c r="Q21" s="376">
        <v>72637</v>
      </c>
      <c r="R21" s="376">
        <v>229787</v>
      </c>
      <c r="S21" s="376">
        <v>4887</v>
      </c>
      <c r="T21" s="377">
        <v>1300</v>
      </c>
      <c r="U21" s="393" t="s">
        <v>7</v>
      </c>
    </row>
    <row r="22" spans="1:21" s="354" customFormat="1" ht="15.4" customHeight="1">
      <c r="A22" s="394"/>
      <c r="B22" s="862"/>
      <c r="C22" s="862"/>
      <c r="D22" s="395"/>
      <c r="E22" s="374" t="s">
        <v>90</v>
      </c>
      <c r="F22" s="395"/>
      <c r="G22" s="375">
        <v>113171</v>
      </c>
      <c r="H22" s="376">
        <v>136721</v>
      </c>
      <c r="I22" s="392">
        <v>23000434</v>
      </c>
      <c r="J22" s="376">
        <v>6711247</v>
      </c>
      <c r="K22" s="376">
        <v>50258</v>
      </c>
      <c r="L22" s="376">
        <v>3919285</v>
      </c>
      <c r="M22" s="376">
        <v>550615</v>
      </c>
      <c r="N22" s="376">
        <v>11431018</v>
      </c>
      <c r="O22" s="376">
        <v>514</v>
      </c>
      <c r="P22" s="376">
        <v>18154</v>
      </c>
      <c r="Q22" s="376">
        <v>85082</v>
      </c>
      <c r="R22" s="376">
        <v>229095</v>
      </c>
      <c r="S22" s="376">
        <v>4666</v>
      </c>
      <c r="T22" s="377">
        <v>500</v>
      </c>
      <c r="U22" s="393" t="s">
        <v>8</v>
      </c>
    </row>
    <row r="23" spans="1:21" s="354" customFormat="1" ht="15.4" customHeight="1">
      <c r="A23" s="394"/>
      <c r="B23" s="862"/>
      <c r="C23" s="862"/>
      <c r="D23" s="395"/>
      <c r="E23" s="374" t="s">
        <v>91</v>
      </c>
      <c r="F23" s="395"/>
      <c r="G23" s="375">
        <v>113033</v>
      </c>
      <c r="H23" s="376">
        <v>136516</v>
      </c>
      <c r="I23" s="392">
        <v>22421987</v>
      </c>
      <c r="J23" s="376">
        <v>6682402</v>
      </c>
      <c r="K23" s="376">
        <v>40940</v>
      </c>
      <c r="L23" s="376">
        <v>3901035</v>
      </c>
      <c r="M23" s="376">
        <v>539941</v>
      </c>
      <c r="N23" s="376">
        <v>10930676</v>
      </c>
      <c r="O23" s="376">
        <v>738</v>
      </c>
      <c r="P23" s="376">
        <v>21946</v>
      </c>
      <c r="Q23" s="376">
        <v>71580</v>
      </c>
      <c r="R23" s="376">
        <v>227918</v>
      </c>
      <c r="S23" s="376">
        <v>4411</v>
      </c>
      <c r="T23" s="377">
        <v>400</v>
      </c>
      <c r="U23" s="393" t="s">
        <v>9</v>
      </c>
    </row>
    <row r="24" spans="1:21" s="354" customFormat="1" ht="15.4" customHeight="1">
      <c r="A24" s="396"/>
      <c r="B24" s="862"/>
      <c r="C24" s="862"/>
      <c r="D24" s="395"/>
      <c r="E24" s="374" t="s">
        <v>254</v>
      </c>
      <c r="F24" s="395"/>
      <c r="G24" s="375">
        <v>113051</v>
      </c>
      <c r="H24" s="376">
        <v>136529</v>
      </c>
      <c r="I24" s="392">
        <v>22468733</v>
      </c>
      <c r="J24" s="376">
        <v>6952491</v>
      </c>
      <c r="K24" s="376">
        <v>57682</v>
      </c>
      <c r="L24" s="376">
        <v>3937378</v>
      </c>
      <c r="M24" s="376">
        <v>530524</v>
      </c>
      <c r="N24" s="376">
        <v>10641982</v>
      </c>
      <c r="O24" s="376">
        <v>1177</v>
      </c>
      <c r="P24" s="376">
        <v>23849</v>
      </c>
      <c r="Q24" s="376">
        <v>89204</v>
      </c>
      <c r="R24" s="376">
        <v>229292</v>
      </c>
      <c r="S24" s="376">
        <v>4654</v>
      </c>
      <c r="T24" s="377">
        <v>500</v>
      </c>
      <c r="U24" s="393" t="s">
        <v>255</v>
      </c>
    </row>
    <row r="25" spans="1:21" s="354" customFormat="1" ht="15.4" customHeight="1">
      <c r="B25" s="862"/>
      <c r="C25" s="862"/>
      <c r="E25" s="374" t="s">
        <v>93</v>
      </c>
      <c r="G25" s="375">
        <v>112875</v>
      </c>
      <c r="H25" s="376">
        <v>136254</v>
      </c>
      <c r="I25" s="392">
        <v>24125393</v>
      </c>
      <c r="J25" s="376">
        <v>8360251</v>
      </c>
      <c r="K25" s="376">
        <v>55721</v>
      </c>
      <c r="L25" s="376">
        <v>4005365</v>
      </c>
      <c r="M25" s="376">
        <v>536852</v>
      </c>
      <c r="N25" s="376">
        <v>10832374</v>
      </c>
      <c r="O25" s="376">
        <v>388</v>
      </c>
      <c r="P25" s="376">
        <v>18325</v>
      </c>
      <c r="Q25" s="376">
        <v>83129</v>
      </c>
      <c r="R25" s="376">
        <v>229345</v>
      </c>
      <c r="S25" s="376">
        <v>3343</v>
      </c>
      <c r="T25" s="377">
        <v>300</v>
      </c>
      <c r="U25" s="393" t="s">
        <v>10</v>
      </c>
    </row>
    <row r="26" spans="1:21" s="354" customFormat="1" ht="15.4" customHeight="1">
      <c r="B26" s="862"/>
      <c r="C26" s="862"/>
      <c r="E26" s="374" t="s">
        <v>94</v>
      </c>
      <c r="G26" s="375">
        <v>112887</v>
      </c>
      <c r="H26" s="376">
        <v>136205</v>
      </c>
      <c r="I26" s="392">
        <v>22918489</v>
      </c>
      <c r="J26" s="376">
        <v>7000217</v>
      </c>
      <c r="K26" s="376">
        <v>60684</v>
      </c>
      <c r="L26" s="376">
        <v>3918807</v>
      </c>
      <c r="M26" s="376">
        <v>557109</v>
      </c>
      <c r="N26" s="376">
        <v>11056353</v>
      </c>
      <c r="O26" s="376">
        <v>559</v>
      </c>
      <c r="P26" s="376">
        <v>16076</v>
      </c>
      <c r="Q26" s="376">
        <v>73437</v>
      </c>
      <c r="R26" s="376">
        <v>229338</v>
      </c>
      <c r="S26" s="376">
        <v>4009</v>
      </c>
      <c r="T26" s="377">
        <v>1900</v>
      </c>
      <c r="U26" s="393" t="s">
        <v>11</v>
      </c>
    </row>
    <row r="27" spans="1:21" s="354" customFormat="1" ht="15.4" customHeight="1">
      <c r="B27" s="862" t="s">
        <v>256</v>
      </c>
      <c r="C27" s="862"/>
      <c r="E27" s="374" t="s">
        <v>81</v>
      </c>
      <c r="G27" s="375">
        <v>112693</v>
      </c>
      <c r="H27" s="376">
        <v>135888</v>
      </c>
      <c r="I27" s="392">
        <v>22532447</v>
      </c>
      <c r="J27" s="376">
        <v>6864371</v>
      </c>
      <c r="K27" s="376">
        <v>51662</v>
      </c>
      <c r="L27" s="376">
        <v>3902391</v>
      </c>
      <c r="M27" s="376">
        <v>559633</v>
      </c>
      <c r="N27" s="376">
        <v>10752976</v>
      </c>
      <c r="O27" s="376">
        <v>440</v>
      </c>
      <c r="P27" s="376">
        <v>15151</v>
      </c>
      <c r="Q27" s="376">
        <v>100023</v>
      </c>
      <c r="R27" s="376">
        <v>281431</v>
      </c>
      <c r="S27" s="376">
        <v>3069</v>
      </c>
      <c r="T27" s="377">
        <v>1300</v>
      </c>
      <c r="U27" s="393" t="s">
        <v>257</v>
      </c>
    </row>
    <row r="28" spans="1:21" s="354" customFormat="1" ht="15.4" customHeight="1">
      <c r="B28" s="862"/>
      <c r="C28" s="862"/>
      <c r="E28" s="374" t="s">
        <v>83</v>
      </c>
      <c r="G28" s="375">
        <v>112577</v>
      </c>
      <c r="H28" s="376">
        <v>135740</v>
      </c>
      <c r="I28" s="392">
        <v>22973886</v>
      </c>
      <c r="J28" s="376">
        <v>6933275</v>
      </c>
      <c r="K28" s="376">
        <v>55963</v>
      </c>
      <c r="L28" s="376">
        <v>3897012</v>
      </c>
      <c r="M28" s="376">
        <v>552333</v>
      </c>
      <c r="N28" s="376">
        <v>11177189</v>
      </c>
      <c r="O28" s="376">
        <v>178</v>
      </c>
      <c r="P28" s="376">
        <v>16692</v>
      </c>
      <c r="Q28" s="376">
        <v>83580</v>
      </c>
      <c r="R28" s="376">
        <v>252342</v>
      </c>
      <c r="S28" s="376">
        <v>3022</v>
      </c>
      <c r="T28" s="377">
        <v>2300</v>
      </c>
      <c r="U28" s="393" t="s">
        <v>3</v>
      </c>
    </row>
    <row r="29" spans="1:21" s="354" customFormat="1" ht="15.4" customHeight="1">
      <c r="B29" s="862"/>
      <c r="C29" s="862"/>
      <c r="E29" s="374" t="s">
        <v>84</v>
      </c>
      <c r="G29" s="375">
        <v>112636</v>
      </c>
      <c r="H29" s="376">
        <v>135787</v>
      </c>
      <c r="I29" s="392">
        <v>22641928</v>
      </c>
      <c r="J29" s="376">
        <v>6999529</v>
      </c>
      <c r="K29" s="376">
        <v>54828</v>
      </c>
      <c r="L29" s="376">
        <v>4079343</v>
      </c>
      <c r="M29" s="376">
        <v>543957</v>
      </c>
      <c r="N29" s="376">
        <v>10575666</v>
      </c>
      <c r="O29" s="376">
        <v>1440</v>
      </c>
      <c r="P29" s="376">
        <v>53269</v>
      </c>
      <c r="Q29" s="376">
        <v>133724</v>
      </c>
      <c r="R29" s="376">
        <v>186473</v>
      </c>
      <c r="S29" s="376">
        <v>2999</v>
      </c>
      <c r="T29" s="377">
        <v>10700</v>
      </c>
      <c r="U29" s="393" t="s">
        <v>4</v>
      </c>
    </row>
    <row r="30" spans="1:21" s="354" customFormat="1" ht="15" customHeight="1">
      <c r="A30" s="357"/>
      <c r="B30" s="357"/>
      <c r="C30" s="357"/>
      <c r="D30" s="357"/>
      <c r="E30" s="357"/>
      <c r="F30" s="357"/>
      <c r="G30" s="397"/>
      <c r="H30" s="398"/>
      <c r="I30" s="398"/>
      <c r="J30" s="398"/>
      <c r="K30" s="398"/>
      <c r="L30" s="398"/>
      <c r="M30" s="398"/>
      <c r="N30" s="398"/>
      <c r="O30" s="398"/>
      <c r="P30" s="398"/>
      <c r="Q30" s="398"/>
      <c r="R30" s="399"/>
      <c r="S30" s="399"/>
      <c r="T30" s="400"/>
      <c r="U30" s="378"/>
    </row>
    <row r="31" spans="1:21" s="354" customFormat="1" ht="15.4" customHeight="1">
      <c r="A31" s="357"/>
      <c r="B31" s="401">
        <v>1</v>
      </c>
      <c r="C31" s="886" t="s">
        <v>258</v>
      </c>
      <c r="D31" s="887"/>
      <c r="E31" s="887"/>
      <c r="F31" s="357"/>
      <c r="G31" s="375">
        <v>2007</v>
      </c>
      <c r="H31" s="376">
        <v>2312</v>
      </c>
      <c r="I31" s="376">
        <v>4499060</v>
      </c>
      <c r="J31" s="376">
        <v>1387956</v>
      </c>
      <c r="K31" s="376">
        <v>7563</v>
      </c>
      <c r="L31" s="376">
        <v>827169</v>
      </c>
      <c r="M31" s="376">
        <v>69840</v>
      </c>
      <c r="N31" s="376">
        <v>2071985</v>
      </c>
      <c r="O31" s="376">
        <v>24</v>
      </c>
      <c r="P31" s="402">
        <v>5938</v>
      </c>
      <c r="Q31" s="376">
        <v>14527</v>
      </c>
      <c r="R31" s="376">
        <v>113178</v>
      </c>
      <c r="S31" s="376">
        <v>680</v>
      </c>
      <c r="T31" s="377">
        <v>200</v>
      </c>
      <c r="U31" s="393" t="s">
        <v>257</v>
      </c>
    </row>
    <row r="32" spans="1:21" s="354" customFormat="1" ht="15.4" customHeight="1">
      <c r="A32" s="357"/>
      <c r="B32" s="401">
        <v>2</v>
      </c>
      <c r="C32" s="886" t="s">
        <v>259</v>
      </c>
      <c r="D32" s="887"/>
      <c r="E32" s="887"/>
      <c r="F32" s="357"/>
      <c r="G32" s="375">
        <v>2729</v>
      </c>
      <c r="H32" s="376">
        <v>3230</v>
      </c>
      <c r="I32" s="376">
        <v>6265212</v>
      </c>
      <c r="J32" s="376">
        <v>1964393</v>
      </c>
      <c r="K32" s="376">
        <v>11291</v>
      </c>
      <c r="L32" s="376">
        <v>1117548</v>
      </c>
      <c r="M32" s="376">
        <v>104879</v>
      </c>
      <c r="N32" s="376">
        <v>2974455</v>
      </c>
      <c r="O32" s="403" t="s">
        <v>260</v>
      </c>
      <c r="P32" s="402">
        <v>4984</v>
      </c>
      <c r="Q32" s="376">
        <v>25317</v>
      </c>
      <c r="R32" s="376">
        <v>61027</v>
      </c>
      <c r="S32" s="376">
        <v>418</v>
      </c>
      <c r="T32" s="377">
        <v>900</v>
      </c>
      <c r="U32" s="393" t="s">
        <v>3</v>
      </c>
    </row>
    <row r="33" spans="1:24" s="354" customFormat="1" ht="15.4" customHeight="1">
      <c r="A33" s="357"/>
      <c r="B33" s="401">
        <v>3</v>
      </c>
      <c r="C33" s="886" t="s">
        <v>261</v>
      </c>
      <c r="D33" s="887"/>
      <c r="E33" s="887"/>
      <c r="F33" s="357"/>
      <c r="G33" s="375">
        <v>658</v>
      </c>
      <c r="H33" s="376">
        <v>767</v>
      </c>
      <c r="I33" s="376">
        <v>1585631</v>
      </c>
      <c r="J33" s="376">
        <v>422411</v>
      </c>
      <c r="K33" s="376">
        <v>2056</v>
      </c>
      <c r="L33" s="376">
        <v>263473</v>
      </c>
      <c r="M33" s="376">
        <v>29651</v>
      </c>
      <c r="N33" s="376">
        <v>838739</v>
      </c>
      <c r="O33" s="403" t="s">
        <v>260</v>
      </c>
      <c r="P33" s="376">
        <v>1724</v>
      </c>
      <c r="Q33" s="376">
        <v>5141</v>
      </c>
      <c r="R33" s="376">
        <v>22034</v>
      </c>
      <c r="S33" s="376">
        <v>402</v>
      </c>
      <c r="T33" s="403" t="s">
        <v>260</v>
      </c>
      <c r="U33" s="393" t="s">
        <v>4</v>
      </c>
    </row>
    <row r="34" spans="1:24" s="354" customFormat="1" ht="15.4" customHeight="1">
      <c r="A34" s="357"/>
      <c r="B34" s="401">
        <v>4</v>
      </c>
      <c r="C34" s="886" t="s">
        <v>262</v>
      </c>
      <c r="D34" s="887"/>
      <c r="E34" s="887"/>
      <c r="F34" s="357"/>
      <c r="G34" s="375">
        <v>2041</v>
      </c>
      <c r="H34" s="376">
        <v>2655</v>
      </c>
      <c r="I34" s="376">
        <v>5300310</v>
      </c>
      <c r="J34" s="376">
        <v>1420672</v>
      </c>
      <c r="K34" s="376">
        <v>15424</v>
      </c>
      <c r="L34" s="376">
        <v>775745</v>
      </c>
      <c r="M34" s="376">
        <v>104543</v>
      </c>
      <c r="N34" s="376">
        <v>2925774</v>
      </c>
      <c r="O34" s="403">
        <v>438</v>
      </c>
      <c r="P34" s="402">
        <v>8498</v>
      </c>
      <c r="Q34" s="376">
        <v>20199</v>
      </c>
      <c r="R34" s="376">
        <v>27324</v>
      </c>
      <c r="S34" s="376">
        <v>1093</v>
      </c>
      <c r="T34" s="377">
        <v>600</v>
      </c>
      <c r="U34" s="393" t="s">
        <v>5</v>
      </c>
    </row>
    <row r="35" spans="1:24" s="354" customFormat="1" ht="15.4" customHeight="1">
      <c r="A35" s="357"/>
      <c r="B35" s="401">
        <v>5</v>
      </c>
      <c r="C35" s="886" t="s">
        <v>263</v>
      </c>
      <c r="D35" s="887"/>
      <c r="E35" s="887"/>
      <c r="F35" s="357"/>
      <c r="G35" s="375">
        <v>1452</v>
      </c>
      <c r="H35" s="376">
        <v>1646</v>
      </c>
      <c r="I35" s="376">
        <v>3267099</v>
      </c>
      <c r="J35" s="376">
        <v>1080908</v>
      </c>
      <c r="K35" s="376">
        <v>4862</v>
      </c>
      <c r="L35" s="376">
        <v>632355</v>
      </c>
      <c r="M35" s="376">
        <v>49399</v>
      </c>
      <c r="N35" s="376">
        <v>1396001</v>
      </c>
      <c r="O35" s="376">
        <v>58</v>
      </c>
      <c r="P35" s="376">
        <v>2301</v>
      </c>
      <c r="Q35" s="376">
        <v>11329</v>
      </c>
      <c r="R35" s="376">
        <v>87277</v>
      </c>
      <c r="S35" s="376">
        <v>509</v>
      </c>
      <c r="T35" s="377">
        <v>2100</v>
      </c>
      <c r="U35" s="393" t="s">
        <v>87</v>
      </c>
    </row>
    <row r="36" spans="1:24" s="354" customFormat="1" ht="15.4" customHeight="1">
      <c r="A36" s="357"/>
      <c r="B36" s="401">
        <v>6</v>
      </c>
      <c r="C36" s="886" t="s">
        <v>264</v>
      </c>
      <c r="D36" s="887"/>
      <c r="E36" s="887"/>
      <c r="F36" s="357"/>
      <c r="G36" s="375">
        <v>1235</v>
      </c>
      <c r="H36" s="376">
        <v>1428</v>
      </c>
      <c r="I36" s="376">
        <v>2722695</v>
      </c>
      <c r="J36" s="376">
        <v>893879</v>
      </c>
      <c r="K36" s="376">
        <v>5517</v>
      </c>
      <c r="L36" s="376">
        <v>537409</v>
      </c>
      <c r="M36" s="376">
        <v>53248</v>
      </c>
      <c r="N36" s="376">
        <v>1180223</v>
      </c>
      <c r="O36" s="403">
        <v>66</v>
      </c>
      <c r="P36" s="402">
        <v>2623</v>
      </c>
      <c r="Q36" s="376">
        <v>9327</v>
      </c>
      <c r="R36" s="376">
        <v>39860</v>
      </c>
      <c r="S36" s="376">
        <v>543</v>
      </c>
      <c r="T36" s="403" t="s">
        <v>260</v>
      </c>
      <c r="U36" s="393" t="s">
        <v>6</v>
      </c>
    </row>
    <row r="37" spans="1:24" s="354" customFormat="1" ht="15.4" customHeight="1">
      <c r="A37" s="357"/>
      <c r="B37" s="401">
        <v>7</v>
      </c>
      <c r="C37" s="886" t="s">
        <v>265</v>
      </c>
      <c r="D37" s="887"/>
      <c r="E37" s="887"/>
      <c r="F37" s="357"/>
      <c r="G37" s="375">
        <v>3078</v>
      </c>
      <c r="H37" s="376">
        <v>3832</v>
      </c>
      <c r="I37" s="376">
        <v>7146678</v>
      </c>
      <c r="J37" s="376">
        <v>2191477</v>
      </c>
      <c r="K37" s="376">
        <v>18918</v>
      </c>
      <c r="L37" s="376">
        <v>1213740</v>
      </c>
      <c r="M37" s="376">
        <v>153763</v>
      </c>
      <c r="N37" s="376">
        <v>3422724</v>
      </c>
      <c r="O37" s="376">
        <v>635</v>
      </c>
      <c r="P37" s="402">
        <v>12517</v>
      </c>
      <c r="Q37" s="376">
        <v>28629</v>
      </c>
      <c r="R37" s="376">
        <v>99438</v>
      </c>
      <c r="S37" s="376">
        <v>1637</v>
      </c>
      <c r="T37" s="377">
        <v>3200</v>
      </c>
      <c r="U37" s="393" t="s">
        <v>7</v>
      </c>
      <c r="X37" s="354" t="s">
        <v>230</v>
      </c>
    </row>
    <row r="38" spans="1:24" s="354" customFormat="1" ht="15.4" customHeight="1">
      <c r="A38" s="357"/>
      <c r="B38" s="401">
        <v>8</v>
      </c>
      <c r="C38" s="886" t="s">
        <v>266</v>
      </c>
      <c r="D38" s="887"/>
      <c r="E38" s="887"/>
      <c r="F38" s="357"/>
      <c r="G38" s="375">
        <v>2716</v>
      </c>
      <c r="H38" s="376">
        <v>3422</v>
      </c>
      <c r="I38" s="376">
        <v>6561648</v>
      </c>
      <c r="J38" s="376">
        <v>1956906</v>
      </c>
      <c r="K38" s="376">
        <v>21122</v>
      </c>
      <c r="L38" s="376">
        <v>1044518</v>
      </c>
      <c r="M38" s="376">
        <v>187932</v>
      </c>
      <c r="N38" s="376">
        <v>3264783</v>
      </c>
      <c r="O38" s="376">
        <v>547</v>
      </c>
      <c r="P38" s="376">
        <v>9579</v>
      </c>
      <c r="Q38" s="376">
        <v>24775</v>
      </c>
      <c r="R38" s="376">
        <v>49752</v>
      </c>
      <c r="S38" s="376">
        <v>634</v>
      </c>
      <c r="T38" s="377">
        <v>1100</v>
      </c>
      <c r="U38" s="393" t="s">
        <v>8</v>
      </c>
    </row>
    <row r="39" spans="1:24" s="354" customFormat="1" ht="15.4" customHeight="1">
      <c r="A39" s="357"/>
      <c r="B39" s="401">
        <v>9</v>
      </c>
      <c r="C39" s="886" t="s">
        <v>267</v>
      </c>
      <c r="D39" s="887"/>
      <c r="E39" s="887"/>
      <c r="F39" s="357"/>
      <c r="G39" s="375">
        <v>1196</v>
      </c>
      <c r="H39" s="376">
        <v>1422</v>
      </c>
      <c r="I39" s="376">
        <v>2706678</v>
      </c>
      <c r="J39" s="376">
        <v>865962</v>
      </c>
      <c r="K39" s="376">
        <v>6508</v>
      </c>
      <c r="L39" s="376">
        <v>516158</v>
      </c>
      <c r="M39" s="376">
        <v>51589</v>
      </c>
      <c r="N39" s="376">
        <v>1226420</v>
      </c>
      <c r="O39" s="376">
        <v>30</v>
      </c>
      <c r="P39" s="376">
        <v>4101</v>
      </c>
      <c r="Q39" s="376">
        <v>5824</v>
      </c>
      <c r="R39" s="376">
        <v>29132</v>
      </c>
      <c r="S39" s="376">
        <v>654</v>
      </c>
      <c r="T39" s="377">
        <v>300</v>
      </c>
      <c r="U39" s="393" t="s">
        <v>9</v>
      </c>
    </row>
    <row r="40" spans="1:24" s="354" customFormat="1" ht="15.4" customHeight="1">
      <c r="A40" s="357"/>
      <c r="B40" s="401">
        <v>10</v>
      </c>
      <c r="C40" s="886" t="s">
        <v>268</v>
      </c>
      <c r="D40" s="887"/>
      <c r="E40" s="887"/>
      <c r="F40" s="357"/>
      <c r="G40" s="375">
        <v>4472</v>
      </c>
      <c r="H40" s="376">
        <v>5192</v>
      </c>
      <c r="I40" s="376">
        <v>11106594</v>
      </c>
      <c r="J40" s="376">
        <v>3431412</v>
      </c>
      <c r="K40" s="376">
        <v>18887</v>
      </c>
      <c r="L40" s="376">
        <v>1973046</v>
      </c>
      <c r="M40" s="376">
        <v>293111</v>
      </c>
      <c r="N40" s="376">
        <v>5222030</v>
      </c>
      <c r="O40" s="402">
        <v>502</v>
      </c>
      <c r="P40" s="402">
        <v>9890</v>
      </c>
      <c r="Q40" s="376">
        <v>55457</v>
      </c>
      <c r="R40" s="376">
        <v>100833</v>
      </c>
      <c r="S40" s="376">
        <v>926</v>
      </c>
      <c r="T40" s="377">
        <v>500</v>
      </c>
      <c r="U40" s="393" t="s">
        <v>255</v>
      </c>
    </row>
    <row r="41" spans="1:24" s="354" customFormat="1" ht="15.4" customHeight="1">
      <c r="A41" s="357"/>
      <c r="B41" s="401">
        <v>11</v>
      </c>
      <c r="C41" s="886" t="s">
        <v>269</v>
      </c>
      <c r="D41" s="887"/>
      <c r="E41" s="887"/>
      <c r="F41" s="357"/>
      <c r="G41" s="375">
        <v>2579</v>
      </c>
      <c r="H41" s="376">
        <v>3195</v>
      </c>
      <c r="I41" s="376">
        <v>6127593</v>
      </c>
      <c r="J41" s="376">
        <v>1824750</v>
      </c>
      <c r="K41" s="376">
        <v>18134</v>
      </c>
      <c r="L41" s="376">
        <v>1017269</v>
      </c>
      <c r="M41" s="376">
        <v>157491</v>
      </c>
      <c r="N41" s="376">
        <v>3028168</v>
      </c>
      <c r="O41" s="403" t="s">
        <v>260</v>
      </c>
      <c r="P41" s="402">
        <v>10868</v>
      </c>
      <c r="Q41" s="376">
        <v>19817</v>
      </c>
      <c r="R41" s="376">
        <v>49290</v>
      </c>
      <c r="S41" s="376">
        <v>1206</v>
      </c>
      <c r="T41" s="377">
        <v>600</v>
      </c>
      <c r="U41" s="393" t="s">
        <v>10</v>
      </c>
    </row>
    <row r="42" spans="1:24" s="354" customFormat="1" ht="15.4" customHeight="1">
      <c r="A42" s="357"/>
      <c r="B42" s="401">
        <v>12</v>
      </c>
      <c r="C42" s="886" t="s">
        <v>270</v>
      </c>
      <c r="D42" s="887"/>
      <c r="E42" s="887"/>
      <c r="F42" s="357"/>
      <c r="G42" s="375">
        <v>5081</v>
      </c>
      <c r="H42" s="376">
        <v>6251</v>
      </c>
      <c r="I42" s="376">
        <v>11736043</v>
      </c>
      <c r="J42" s="376">
        <v>3745706</v>
      </c>
      <c r="K42" s="376">
        <v>30713</v>
      </c>
      <c r="L42" s="376">
        <v>2090341</v>
      </c>
      <c r="M42" s="376">
        <v>225110</v>
      </c>
      <c r="N42" s="376">
        <v>5488081</v>
      </c>
      <c r="O42" s="376">
        <v>109</v>
      </c>
      <c r="P42" s="402">
        <v>18054</v>
      </c>
      <c r="Q42" s="376">
        <v>38299</v>
      </c>
      <c r="R42" s="376">
        <v>95754</v>
      </c>
      <c r="S42" s="376">
        <v>2676</v>
      </c>
      <c r="T42" s="377">
        <v>1200</v>
      </c>
      <c r="U42" s="393" t="s">
        <v>11</v>
      </c>
    </row>
    <row r="43" spans="1:24" s="354" customFormat="1" ht="15.4" customHeight="1">
      <c r="A43" s="357"/>
      <c r="B43" s="401">
        <v>13</v>
      </c>
      <c r="C43" s="886" t="s">
        <v>271</v>
      </c>
      <c r="D43" s="887"/>
      <c r="E43" s="887"/>
      <c r="F43" s="357"/>
      <c r="G43" s="375">
        <v>8271</v>
      </c>
      <c r="H43" s="376">
        <v>10614</v>
      </c>
      <c r="I43" s="376">
        <v>19260779</v>
      </c>
      <c r="J43" s="376">
        <v>6283407</v>
      </c>
      <c r="K43" s="376">
        <v>74733</v>
      </c>
      <c r="L43" s="376">
        <v>3381438</v>
      </c>
      <c r="M43" s="376">
        <v>453842</v>
      </c>
      <c r="N43" s="376">
        <v>8734339</v>
      </c>
      <c r="O43" s="402">
        <v>503</v>
      </c>
      <c r="P43" s="402">
        <v>39934</v>
      </c>
      <c r="Q43" s="376">
        <v>61000</v>
      </c>
      <c r="R43" s="376">
        <v>221398</v>
      </c>
      <c r="S43" s="376">
        <v>6285</v>
      </c>
      <c r="T43" s="377">
        <v>3900</v>
      </c>
      <c r="U43" s="393" t="s">
        <v>272</v>
      </c>
    </row>
    <row r="44" spans="1:24" s="354" customFormat="1" ht="15.4" customHeight="1">
      <c r="A44" s="357"/>
      <c r="B44" s="401">
        <v>14</v>
      </c>
      <c r="C44" s="886" t="s">
        <v>273</v>
      </c>
      <c r="D44" s="887"/>
      <c r="E44" s="887"/>
      <c r="F44" s="357"/>
      <c r="G44" s="375">
        <v>2836</v>
      </c>
      <c r="H44" s="376">
        <v>3452</v>
      </c>
      <c r="I44" s="376">
        <v>6433972</v>
      </c>
      <c r="J44" s="376">
        <v>2026818</v>
      </c>
      <c r="K44" s="376">
        <v>17476</v>
      </c>
      <c r="L44" s="376">
        <v>1204531</v>
      </c>
      <c r="M44" s="376">
        <v>152743</v>
      </c>
      <c r="N44" s="376">
        <v>2971271</v>
      </c>
      <c r="O44" s="376">
        <v>104</v>
      </c>
      <c r="P44" s="376">
        <v>9604</v>
      </c>
      <c r="Q44" s="376">
        <v>17772</v>
      </c>
      <c r="R44" s="376">
        <v>31354</v>
      </c>
      <c r="S44" s="376">
        <v>1099</v>
      </c>
      <c r="T44" s="377">
        <v>1200</v>
      </c>
      <c r="U44" s="393" t="s">
        <v>274</v>
      </c>
    </row>
    <row r="45" spans="1:24" s="354" customFormat="1" ht="15.4" customHeight="1">
      <c r="A45" s="357"/>
      <c r="B45" s="401">
        <v>15</v>
      </c>
      <c r="C45" s="886" t="s">
        <v>275</v>
      </c>
      <c r="D45" s="887"/>
      <c r="E45" s="887"/>
      <c r="F45" s="357"/>
      <c r="G45" s="375">
        <v>7750</v>
      </c>
      <c r="H45" s="376">
        <v>9188</v>
      </c>
      <c r="I45" s="376">
        <v>19584864</v>
      </c>
      <c r="J45" s="376">
        <v>5849692</v>
      </c>
      <c r="K45" s="376">
        <v>39202</v>
      </c>
      <c r="L45" s="376">
        <v>3285611</v>
      </c>
      <c r="M45" s="376">
        <v>596126</v>
      </c>
      <c r="N45" s="376">
        <v>9650417</v>
      </c>
      <c r="O45" s="402">
        <v>764</v>
      </c>
      <c r="P45" s="402">
        <v>19172</v>
      </c>
      <c r="Q45" s="376">
        <v>71698</v>
      </c>
      <c r="R45" s="376">
        <v>67257</v>
      </c>
      <c r="S45" s="376">
        <v>2525</v>
      </c>
      <c r="T45" s="377">
        <v>2400</v>
      </c>
      <c r="U45" s="393" t="s">
        <v>276</v>
      </c>
    </row>
    <row r="46" spans="1:24" s="354" customFormat="1" ht="15.4" customHeight="1">
      <c r="A46" s="357"/>
      <c r="B46" s="401">
        <v>16</v>
      </c>
      <c r="C46" s="886" t="s">
        <v>277</v>
      </c>
      <c r="D46" s="887"/>
      <c r="E46" s="887"/>
      <c r="F46" s="357"/>
      <c r="G46" s="375">
        <v>3623</v>
      </c>
      <c r="H46" s="376">
        <v>4471</v>
      </c>
      <c r="I46" s="376">
        <v>8290186</v>
      </c>
      <c r="J46" s="376">
        <v>2574496</v>
      </c>
      <c r="K46" s="376">
        <v>22847</v>
      </c>
      <c r="L46" s="376">
        <v>1490027</v>
      </c>
      <c r="M46" s="376">
        <v>201834</v>
      </c>
      <c r="N46" s="376">
        <v>3919919</v>
      </c>
      <c r="O46" s="376">
        <v>355</v>
      </c>
      <c r="P46" s="376">
        <v>12992</v>
      </c>
      <c r="Q46" s="376">
        <v>32810</v>
      </c>
      <c r="R46" s="376">
        <v>32005</v>
      </c>
      <c r="S46" s="376">
        <v>1701</v>
      </c>
      <c r="T46" s="377">
        <v>1200</v>
      </c>
      <c r="U46" s="393" t="s">
        <v>278</v>
      </c>
    </row>
    <row r="47" spans="1:24" s="354" customFormat="1" ht="15.4" customHeight="1">
      <c r="A47" s="357"/>
      <c r="B47" s="401">
        <v>17</v>
      </c>
      <c r="C47" s="886" t="s">
        <v>279</v>
      </c>
      <c r="D47" s="887"/>
      <c r="E47" s="887"/>
      <c r="F47" s="357"/>
      <c r="G47" s="375">
        <v>4203</v>
      </c>
      <c r="H47" s="376">
        <v>5149</v>
      </c>
      <c r="I47" s="376">
        <v>9731476</v>
      </c>
      <c r="J47" s="376">
        <v>2978247</v>
      </c>
      <c r="K47" s="376">
        <v>28059</v>
      </c>
      <c r="L47" s="376">
        <v>1700889</v>
      </c>
      <c r="M47" s="376">
        <v>198565</v>
      </c>
      <c r="N47" s="376">
        <v>4741704</v>
      </c>
      <c r="O47" s="376">
        <v>146</v>
      </c>
      <c r="P47" s="402">
        <v>13959</v>
      </c>
      <c r="Q47" s="376">
        <v>33675</v>
      </c>
      <c r="R47" s="376">
        <v>33782</v>
      </c>
      <c r="S47" s="376">
        <v>1550</v>
      </c>
      <c r="T47" s="377">
        <v>900</v>
      </c>
      <c r="U47" s="393" t="s">
        <v>280</v>
      </c>
    </row>
    <row r="48" spans="1:24" s="354" customFormat="1" ht="15.4" customHeight="1">
      <c r="A48" s="357"/>
      <c r="B48" s="401">
        <v>18</v>
      </c>
      <c r="C48" s="886" t="s">
        <v>281</v>
      </c>
      <c r="D48" s="887"/>
      <c r="E48" s="887"/>
      <c r="F48" s="357"/>
      <c r="G48" s="375">
        <v>2078</v>
      </c>
      <c r="H48" s="376">
        <v>2826</v>
      </c>
      <c r="I48" s="376">
        <v>4796379</v>
      </c>
      <c r="J48" s="376">
        <v>1482168</v>
      </c>
      <c r="K48" s="376">
        <v>21078</v>
      </c>
      <c r="L48" s="376">
        <v>835112</v>
      </c>
      <c r="M48" s="376">
        <v>127452</v>
      </c>
      <c r="N48" s="376">
        <v>2279110</v>
      </c>
      <c r="O48" s="376">
        <v>13</v>
      </c>
      <c r="P48" s="402">
        <v>13807</v>
      </c>
      <c r="Q48" s="376">
        <v>15540</v>
      </c>
      <c r="R48" s="376">
        <v>19869</v>
      </c>
      <c r="S48" s="376">
        <v>1030</v>
      </c>
      <c r="T48" s="377">
        <v>1200</v>
      </c>
      <c r="U48" s="393" t="s">
        <v>282</v>
      </c>
    </row>
    <row r="49" spans="1:21" s="354" customFormat="1" ht="15.4" customHeight="1">
      <c r="A49" s="357"/>
      <c r="B49" s="401">
        <v>19</v>
      </c>
      <c r="C49" s="886" t="s">
        <v>283</v>
      </c>
      <c r="D49" s="887"/>
      <c r="E49" s="887"/>
      <c r="F49" s="357"/>
      <c r="G49" s="375">
        <v>2334</v>
      </c>
      <c r="H49" s="376">
        <v>2792</v>
      </c>
      <c r="I49" s="376">
        <v>5310748</v>
      </c>
      <c r="J49" s="376">
        <v>1625614</v>
      </c>
      <c r="K49" s="376">
        <v>12194</v>
      </c>
      <c r="L49" s="376">
        <v>965579</v>
      </c>
      <c r="M49" s="376">
        <v>73458</v>
      </c>
      <c r="N49" s="376">
        <v>2522578</v>
      </c>
      <c r="O49" s="376">
        <v>198</v>
      </c>
      <c r="P49" s="402">
        <v>7584</v>
      </c>
      <c r="Q49" s="376">
        <v>17619</v>
      </c>
      <c r="R49" s="376">
        <v>83607</v>
      </c>
      <c r="S49" s="376">
        <v>1617</v>
      </c>
      <c r="T49" s="377">
        <v>700</v>
      </c>
      <c r="U49" s="393" t="s">
        <v>284</v>
      </c>
    </row>
    <row r="50" spans="1:21" s="354" customFormat="1" ht="15.4" customHeight="1">
      <c r="A50" s="357"/>
      <c r="B50" s="401">
        <v>20</v>
      </c>
      <c r="C50" s="886" t="s">
        <v>285</v>
      </c>
      <c r="D50" s="887"/>
      <c r="E50" s="887"/>
      <c r="F50" s="357"/>
      <c r="G50" s="375">
        <v>4983</v>
      </c>
      <c r="H50" s="376">
        <v>6517</v>
      </c>
      <c r="I50" s="376">
        <v>12130870</v>
      </c>
      <c r="J50" s="376">
        <v>3711386</v>
      </c>
      <c r="K50" s="376">
        <v>43292</v>
      </c>
      <c r="L50" s="376">
        <v>2058983</v>
      </c>
      <c r="M50" s="376">
        <v>282032</v>
      </c>
      <c r="N50" s="376">
        <v>5937728</v>
      </c>
      <c r="O50" s="376">
        <v>664</v>
      </c>
      <c r="P50" s="402">
        <v>21288</v>
      </c>
      <c r="Q50" s="376">
        <v>36418</v>
      </c>
      <c r="R50" s="376">
        <v>34613</v>
      </c>
      <c r="S50" s="376">
        <v>2366</v>
      </c>
      <c r="T50" s="377">
        <v>2100</v>
      </c>
      <c r="U50" s="393" t="s">
        <v>286</v>
      </c>
    </row>
    <row r="51" spans="1:21" s="354" customFormat="1" ht="15.4" customHeight="1">
      <c r="A51" s="357"/>
      <c r="B51" s="401">
        <v>21</v>
      </c>
      <c r="C51" s="886" t="s">
        <v>287</v>
      </c>
      <c r="D51" s="887"/>
      <c r="E51" s="887"/>
      <c r="F51" s="357"/>
      <c r="G51" s="375">
        <v>7436</v>
      </c>
      <c r="H51" s="376">
        <v>9486</v>
      </c>
      <c r="I51" s="376">
        <v>18246589</v>
      </c>
      <c r="J51" s="376">
        <v>5543292</v>
      </c>
      <c r="K51" s="376">
        <v>58201</v>
      </c>
      <c r="L51" s="376">
        <v>3250971</v>
      </c>
      <c r="M51" s="376">
        <v>409881</v>
      </c>
      <c r="N51" s="376">
        <v>8849006</v>
      </c>
      <c r="O51" s="402">
        <v>630</v>
      </c>
      <c r="P51" s="402">
        <v>26213</v>
      </c>
      <c r="Q51" s="376">
        <v>48275</v>
      </c>
      <c r="R51" s="376">
        <v>53318</v>
      </c>
      <c r="S51" s="376">
        <v>3902</v>
      </c>
      <c r="T51" s="377">
        <v>2900</v>
      </c>
      <c r="U51" s="393" t="s">
        <v>288</v>
      </c>
    </row>
    <row r="52" spans="1:21" s="354" customFormat="1" ht="15.4" customHeight="1">
      <c r="A52" s="357"/>
      <c r="B52" s="401">
        <v>22</v>
      </c>
      <c r="C52" s="886" t="s">
        <v>289</v>
      </c>
      <c r="D52" s="887"/>
      <c r="E52" s="887"/>
      <c r="F52" s="357"/>
      <c r="G52" s="375">
        <v>6619</v>
      </c>
      <c r="H52" s="376">
        <v>8084</v>
      </c>
      <c r="I52" s="376">
        <v>16395102</v>
      </c>
      <c r="J52" s="376">
        <v>4878154</v>
      </c>
      <c r="K52" s="376">
        <v>38467</v>
      </c>
      <c r="L52" s="376">
        <v>2879901</v>
      </c>
      <c r="M52" s="376">
        <v>425820</v>
      </c>
      <c r="N52" s="376">
        <v>8012567</v>
      </c>
      <c r="O52" s="402">
        <v>103</v>
      </c>
      <c r="P52" s="402">
        <v>21613</v>
      </c>
      <c r="Q52" s="376">
        <v>54095</v>
      </c>
      <c r="R52" s="376">
        <v>79977</v>
      </c>
      <c r="S52" s="376">
        <v>2105</v>
      </c>
      <c r="T52" s="377">
        <v>2300</v>
      </c>
      <c r="U52" s="393" t="s">
        <v>290</v>
      </c>
    </row>
    <row r="53" spans="1:21" s="354" customFormat="1" ht="15.4" customHeight="1">
      <c r="A53" s="357"/>
      <c r="B53" s="401">
        <v>23</v>
      </c>
      <c r="C53" s="886" t="s">
        <v>291</v>
      </c>
      <c r="D53" s="887"/>
      <c r="E53" s="887"/>
      <c r="F53" s="357"/>
      <c r="G53" s="375">
        <v>9898</v>
      </c>
      <c r="H53" s="376">
        <v>13029</v>
      </c>
      <c r="I53" s="376">
        <v>24232227</v>
      </c>
      <c r="J53" s="376">
        <v>7297019</v>
      </c>
      <c r="K53" s="376">
        <v>86755</v>
      </c>
      <c r="L53" s="376">
        <v>3998711</v>
      </c>
      <c r="M53" s="376">
        <v>723767</v>
      </c>
      <c r="N53" s="376">
        <v>11907853</v>
      </c>
      <c r="O53" s="376">
        <v>957</v>
      </c>
      <c r="P53" s="402">
        <v>46266</v>
      </c>
      <c r="Q53" s="376">
        <v>69873</v>
      </c>
      <c r="R53" s="376">
        <v>92683</v>
      </c>
      <c r="S53" s="376">
        <v>3843</v>
      </c>
      <c r="T53" s="377">
        <v>4500</v>
      </c>
      <c r="U53" s="393" t="s">
        <v>292</v>
      </c>
    </row>
    <row r="54" spans="1:21" s="354" customFormat="1" ht="15.4" customHeight="1">
      <c r="A54" s="357"/>
      <c r="B54" s="401">
        <v>24</v>
      </c>
      <c r="C54" s="886" t="s">
        <v>293</v>
      </c>
      <c r="D54" s="887"/>
      <c r="E54" s="887"/>
      <c r="F54" s="357"/>
      <c r="G54" s="375">
        <v>23159</v>
      </c>
      <c r="H54" s="376">
        <v>25007</v>
      </c>
      <c r="I54" s="376">
        <v>55970615</v>
      </c>
      <c r="J54" s="376">
        <v>17699851</v>
      </c>
      <c r="K54" s="376">
        <v>38556</v>
      </c>
      <c r="L54" s="376">
        <v>10048468</v>
      </c>
      <c r="M54" s="376">
        <v>1371720</v>
      </c>
      <c r="N54" s="376">
        <v>25644498</v>
      </c>
      <c r="O54" s="402">
        <v>919</v>
      </c>
      <c r="P54" s="376">
        <v>17488</v>
      </c>
      <c r="Q54" s="376">
        <v>311303</v>
      </c>
      <c r="R54" s="376">
        <v>829336</v>
      </c>
      <c r="S54" s="376">
        <v>6176</v>
      </c>
      <c r="T54" s="377">
        <v>2300</v>
      </c>
      <c r="U54" s="393" t="s">
        <v>294</v>
      </c>
    </row>
    <row r="55" spans="1:21" s="354" customFormat="1" ht="17.25" customHeight="1">
      <c r="A55" s="357"/>
      <c r="B55" s="401">
        <v>25</v>
      </c>
      <c r="C55" s="888" t="s">
        <v>295</v>
      </c>
      <c r="D55" s="889"/>
      <c r="E55" s="889"/>
      <c r="F55" s="357"/>
      <c r="G55" s="375">
        <v>575</v>
      </c>
      <c r="H55" s="376">
        <v>578</v>
      </c>
      <c r="I55" s="376">
        <v>2867433</v>
      </c>
      <c r="J55" s="376">
        <v>225203</v>
      </c>
      <c r="K55" s="376" t="s">
        <v>260</v>
      </c>
      <c r="L55" s="376">
        <v>10102</v>
      </c>
      <c r="M55" s="376">
        <v>14973</v>
      </c>
      <c r="N55" s="376">
        <v>2166440</v>
      </c>
      <c r="O55" s="403">
        <v>850</v>
      </c>
      <c r="P55" s="403" t="s">
        <v>260</v>
      </c>
      <c r="Q55" s="376">
        <v>18493</v>
      </c>
      <c r="R55" s="376">
        <v>431372</v>
      </c>
      <c r="S55" s="376" t="s">
        <v>260</v>
      </c>
      <c r="T55" s="377" t="s">
        <v>260</v>
      </c>
      <c r="U55" s="393" t="s">
        <v>296</v>
      </c>
    </row>
    <row r="56" spans="1:21" s="354" customFormat="1" ht="4.5" customHeight="1">
      <c r="A56" s="362"/>
      <c r="B56" s="404"/>
      <c r="C56" s="405"/>
      <c r="D56" s="406"/>
      <c r="E56" s="406"/>
      <c r="F56" s="362"/>
      <c r="G56" s="407"/>
      <c r="H56" s="408"/>
      <c r="I56" s="408"/>
      <c r="J56" s="408"/>
      <c r="K56" s="408"/>
      <c r="L56" s="408"/>
      <c r="M56" s="408"/>
      <c r="N56" s="408"/>
      <c r="O56" s="408"/>
      <c r="P56" s="408"/>
      <c r="Q56" s="408"/>
      <c r="R56" s="408"/>
      <c r="S56" s="408"/>
      <c r="T56" s="409"/>
      <c r="U56" s="410"/>
    </row>
    <row r="57" spans="1:21" s="351" customFormat="1" ht="11.25" customHeight="1">
      <c r="A57" s="411"/>
      <c r="B57" s="412" t="s">
        <v>297</v>
      </c>
      <c r="C57" s="412"/>
      <c r="D57" s="412"/>
      <c r="E57" s="412"/>
      <c r="F57" s="412"/>
      <c r="H57" s="413"/>
      <c r="I57" s="413"/>
      <c r="J57" s="413"/>
      <c r="K57" s="413"/>
      <c r="L57" s="413"/>
      <c r="M57" s="413"/>
      <c r="N57" s="413"/>
      <c r="O57" s="413"/>
      <c r="P57" s="413"/>
      <c r="Q57" s="413"/>
      <c r="R57" s="413"/>
      <c r="S57" s="413"/>
      <c r="T57" s="413"/>
      <c r="U57" s="413"/>
    </row>
    <row r="58" spans="1:21">
      <c r="A58" s="414"/>
      <c r="B58" s="414"/>
      <c r="C58" s="414"/>
      <c r="D58" s="414"/>
      <c r="E58" s="414"/>
      <c r="F58" s="414"/>
    </row>
    <row r="59" spans="1:21">
      <c r="A59" s="414"/>
      <c r="B59" s="414"/>
      <c r="C59" s="414"/>
      <c r="D59" s="414"/>
      <c r="E59" s="414"/>
      <c r="F59" s="414"/>
      <c r="L59" s="416"/>
      <c r="M59" s="416"/>
      <c r="N59" s="416"/>
      <c r="O59" s="416"/>
      <c r="P59" s="416"/>
      <c r="Q59" s="416"/>
      <c r="R59" s="416"/>
      <c r="S59" s="416"/>
      <c r="T59" s="416"/>
    </row>
    <row r="60" spans="1:21">
      <c r="A60" s="414"/>
      <c r="B60" s="414"/>
      <c r="C60" s="414"/>
      <c r="D60" s="414"/>
      <c r="E60" s="414"/>
      <c r="F60" s="414"/>
      <c r="L60" s="416"/>
      <c r="M60" s="416"/>
      <c r="N60" s="416"/>
      <c r="O60" s="416"/>
      <c r="P60" s="416"/>
      <c r="Q60" s="416"/>
      <c r="R60" s="416"/>
      <c r="S60" s="416"/>
      <c r="T60" s="416"/>
    </row>
    <row r="61" spans="1:21">
      <c r="A61" s="414"/>
      <c r="B61" s="414"/>
      <c r="C61" s="414"/>
      <c r="D61" s="414"/>
      <c r="E61" s="414"/>
      <c r="F61" s="414"/>
      <c r="L61" s="416"/>
      <c r="M61" s="416"/>
      <c r="N61" s="416"/>
      <c r="O61" s="416"/>
      <c r="P61" s="416"/>
      <c r="Q61" s="416"/>
      <c r="R61" s="416"/>
      <c r="S61" s="416"/>
      <c r="T61" s="416"/>
    </row>
    <row r="62" spans="1:21">
      <c r="A62" s="414"/>
      <c r="B62" s="414"/>
      <c r="C62" s="414"/>
      <c r="D62" s="414"/>
      <c r="E62" s="414"/>
      <c r="F62" s="414"/>
      <c r="L62" s="416"/>
      <c r="M62" s="416"/>
      <c r="N62" s="416"/>
      <c r="O62" s="416"/>
      <c r="P62" s="416"/>
      <c r="Q62" s="416"/>
      <c r="R62" s="416"/>
      <c r="S62" s="416"/>
      <c r="T62" s="416"/>
    </row>
    <row r="63" spans="1:21">
      <c r="A63" s="414"/>
      <c r="B63" s="414"/>
      <c r="C63" s="414"/>
      <c r="D63" s="414"/>
      <c r="E63" s="414"/>
      <c r="F63" s="414"/>
      <c r="L63" s="416"/>
      <c r="M63" s="416"/>
      <c r="N63" s="416"/>
      <c r="O63" s="416"/>
      <c r="P63" s="416"/>
      <c r="Q63" s="416"/>
      <c r="R63" s="416"/>
      <c r="S63" s="416"/>
      <c r="T63" s="416"/>
    </row>
    <row r="64" spans="1:21">
      <c r="A64" s="414"/>
      <c r="B64" s="414"/>
      <c r="C64" s="414"/>
      <c r="D64" s="414"/>
      <c r="E64" s="414"/>
      <c r="F64" s="414"/>
      <c r="L64" s="416"/>
      <c r="M64" s="416"/>
      <c r="N64" s="416"/>
      <c r="O64" s="416"/>
      <c r="P64" s="416"/>
      <c r="Q64" s="416"/>
      <c r="R64" s="416"/>
      <c r="S64" s="416"/>
      <c r="T64" s="416"/>
    </row>
    <row r="65" spans="1:20">
      <c r="A65" s="414"/>
      <c r="B65" s="414"/>
      <c r="C65" s="414"/>
      <c r="D65" s="414"/>
      <c r="E65" s="414"/>
      <c r="F65" s="414"/>
      <c r="L65" s="416"/>
      <c r="M65" s="416"/>
      <c r="N65" s="416"/>
      <c r="O65" s="416"/>
      <c r="P65" s="416"/>
      <c r="Q65" s="416"/>
      <c r="R65" s="416"/>
      <c r="S65" s="416"/>
      <c r="T65" s="416"/>
    </row>
    <row r="66" spans="1:20">
      <c r="A66" s="414"/>
      <c r="B66" s="414"/>
      <c r="C66" s="414"/>
      <c r="D66" s="414"/>
      <c r="E66" s="414"/>
      <c r="F66" s="414"/>
      <c r="L66" s="416"/>
      <c r="M66" s="416"/>
      <c r="N66" s="416"/>
      <c r="O66" s="416"/>
      <c r="P66" s="416"/>
      <c r="Q66" s="416"/>
      <c r="R66" s="416"/>
      <c r="S66" s="416"/>
      <c r="T66" s="416"/>
    </row>
    <row r="67" spans="1:20">
      <c r="A67" s="414"/>
      <c r="B67" s="414"/>
      <c r="C67" s="414"/>
      <c r="D67" s="414"/>
      <c r="E67" s="414"/>
      <c r="F67" s="414"/>
      <c r="L67" s="416"/>
      <c r="M67" s="416"/>
      <c r="N67" s="416"/>
      <c r="O67" s="416"/>
      <c r="P67" s="416"/>
      <c r="Q67" s="416"/>
      <c r="R67" s="416"/>
      <c r="S67" s="416"/>
      <c r="T67" s="416"/>
    </row>
    <row r="68" spans="1:20">
      <c r="A68" s="414"/>
      <c r="B68" s="414"/>
      <c r="C68" s="414"/>
      <c r="D68" s="414"/>
      <c r="E68" s="414"/>
      <c r="F68" s="414"/>
      <c r="L68" s="416"/>
      <c r="M68" s="416"/>
      <c r="N68" s="416"/>
      <c r="O68" s="416"/>
      <c r="P68" s="416"/>
      <c r="Q68" s="416"/>
      <c r="R68" s="416"/>
      <c r="S68" s="416"/>
      <c r="T68" s="416"/>
    </row>
    <row r="69" spans="1:20">
      <c r="L69" s="416"/>
      <c r="M69" s="416"/>
      <c r="N69" s="416"/>
      <c r="O69" s="416"/>
      <c r="P69" s="416"/>
      <c r="Q69" s="416"/>
      <c r="R69" s="416"/>
      <c r="S69" s="416"/>
      <c r="T69" s="416"/>
    </row>
    <row r="70" spans="1:20">
      <c r="L70" s="416"/>
      <c r="M70" s="416"/>
      <c r="N70" s="416"/>
      <c r="O70" s="416"/>
      <c r="P70" s="416"/>
      <c r="Q70" s="416"/>
      <c r="R70" s="416"/>
      <c r="S70" s="416"/>
      <c r="T70" s="416"/>
    </row>
    <row r="71" spans="1:20">
      <c r="L71" s="416"/>
      <c r="M71" s="416"/>
      <c r="N71" s="416"/>
      <c r="O71" s="416"/>
      <c r="P71" s="416"/>
      <c r="Q71" s="416"/>
      <c r="R71" s="416"/>
      <c r="S71" s="416"/>
      <c r="T71" s="416"/>
    </row>
    <row r="72" spans="1:20">
      <c r="L72" s="416"/>
      <c r="M72" s="416"/>
      <c r="N72" s="416"/>
      <c r="O72" s="416"/>
      <c r="P72" s="416"/>
      <c r="Q72" s="416"/>
      <c r="R72" s="416"/>
      <c r="S72" s="416"/>
      <c r="T72" s="416"/>
    </row>
    <row r="73" spans="1:20">
      <c r="L73" s="416"/>
      <c r="M73" s="416"/>
      <c r="N73" s="416"/>
      <c r="O73" s="416"/>
      <c r="P73" s="416"/>
      <c r="Q73" s="416"/>
      <c r="R73" s="416"/>
      <c r="S73" s="416"/>
      <c r="T73" s="416"/>
    </row>
    <row r="74" spans="1:20">
      <c r="L74" s="416"/>
      <c r="M74" s="416"/>
      <c r="N74" s="416"/>
      <c r="O74" s="416"/>
      <c r="P74" s="416"/>
      <c r="Q74" s="416"/>
      <c r="R74" s="416"/>
      <c r="S74" s="416"/>
      <c r="T74" s="416"/>
    </row>
    <row r="75" spans="1:20">
      <c r="L75" s="416"/>
      <c r="M75" s="416"/>
      <c r="N75" s="416"/>
      <c r="O75" s="416"/>
      <c r="P75" s="416"/>
      <c r="Q75" s="416"/>
      <c r="R75" s="416"/>
      <c r="S75" s="416"/>
      <c r="T75" s="416"/>
    </row>
    <row r="76" spans="1:20">
      <c r="L76" s="416"/>
      <c r="M76" s="416"/>
      <c r="N76" s="416"/>
      <c r="O76" s="416"/>
      <c r="P76" s="416"/>
      <c r="Q76" s="416"/>
      <c r="R76" s="416"/>
      <c r="S76" s="416"/>
      <c r="T76" s="416"/>
    </row>
    <row r="77" spans="1:20">
      <c r="L77" s="416"/>
      <c r="M77" s="416"/>
      <c r="N77" s="416"/>
      <c r="O77" s="416"/>
      <c r="P77" s="416"/>
      <c r="Q77" s="416"/>
      <c r="R77" s="416"/>
      <c r="S77" s="416"/>
      <c r="T77" s="416"/>
    </row>
    <row r="78" spans="1:20">
      <c r="L78" s="416"/>
      <c r="M78" s="416"/>
      <c r="N78" s="416"/>
      <c r="O78" s="416"/>
      <c r="P78" s="416"/>
      <c r="Q78" s="416"/>
      <c r="R78" s="416"/>
      <c r="S78" s="416"/>
      <c r="T78" s="416"/>
    </row>
    <row r="79" spans="1:20">
      <c r="L79" s="416"/>
      <c r="M79" s="416"/>
      <c r="N79" s="416"/>
      <c r="O79" s="416"/>
      <c r="P79" s="416"/>
      <c r="Q79" s="416"/>
      <c r="R79" s="416"/>
      <c r="S79" s="416"/>
      <c r="T79" s="416"/>
    </row>
    <row r="80" spans="1:20">
      <c r="L80" s="416"/>
      <c r="M80" s="416"/>
      <c r="N80" s="416"/>
      <c r="O80" s="416"/>
      <c r="P80" s="416"/>
      <c r="Q80" s="416"/>
      <c r="R80" s="416"/>
      <c r="S80" s="416"/>
      <c r="T80" s="416"/>
    </row>
    <row r="81" spans="12:20">
      <c r="L81" s="416"/>
      <c r="M81" s="416"/>
      <c r="N81" s="416"/>
      <c r="O81" s="416"/>
      <c r="P81" s="416"/>
      <c r="Q81" s="416"/>
      <c r="R81" s="416"/>
      <c r="S81" s="416"/>
      <c r="T81" s="416"/>
    </row>
    <row r="82" spans="12:20">
      <c r="L82" s="416"/>
      <c r="M82" s="416"/>
      <c r="N82" s="416"/>
      <c r="O82" s="416"/>
      <c r="P82" s="416"/>
      <c r="Q82" s="416"/>
      <c r="R82" s="416"/>
      <c r="S82" s="416"/>
      <c r="T82" s="416"/>
    </row>
    <row r="83" spans="12:20">
      <c r="L83" s="416"/>
      <c r="M83" s="416"/>
      <c r="N83" s="416"/>
      <c r="O83" s="416"/>
      <c r="P83" s="416"/>
      <c r="Q83" s="416"/>
      <c r="R83" s="416"/>
      <c r="S83" s="416"/>
      <c r="T83" s="416"/>
    </row>
    <row r="84" spans="12:20">
      <c r="L84" s="416"/>
      <c r="M84" s="416"/>
      <c r="N84" s="416"/>
      <c r="O84" s="416"/>
      <c r="P84" s="416"/>
      <c r="Q84" s="416"/>
      <c r="R84" s="416"/>
      <c r="S84" s="416"/>
      <c r="T84" s="416"/>
    </row>
    <row r="85" spans="12:20">
      <c r="M85" s="416"/>
      <c r="N85" s="416"/>
      <c r="O85" s="416"/>
      <c r="P85" s="416"/>
      <c r="Q85" s="416"/>
    </row>
  </sheetData>
  <mergeCells count="57">
    <mergeCell ref="C53:E53"/>
    <mergeCell ref="C54:E54"/>
    <mergeCell ref="C55:E55"/>
    <mergeCell ref="C47:E47"/>
    <mergeCell ref="C48:E48"/>
    <mergeCell ref="C49:E49"/>
    <mergeCell ref="C50:E50"/>
    <mergeCell ref="C51:E51"/>
    <mergeCell ref="C52:E52"/>
    <mergeCell ref="C46:E46"/>
    <mergeCell ref="C35:E35"/>
    <mergeCell ref="C36:E36"/>
    <mergeCell ref="C37:E37"/>
    <mergeCell ref="C38:E38"/>
    <mergeCell ref="C39:E39"/>
    <mergeCell ref="C40:E40"/>
    <mergeCell ref="C41:E41"/>
    <mergeCell ref="C42:E42"/>
    <mergeCell ref="C43:E43"/>
    <mergeCell ref="C44:E44"/>
    <mergeCell ref="C45:E45"/>
    <mergeCell ref="B19:C19"/>
    <mergeCell ref="B20:C20"/>
    <mergeCell ref="C34:E34"/>
    <mergeCell ref="B22:C22"/>
    <mergeCell ref="B23:C23"/>
    <mergeCell ref="B24:C24"/>
    <mergeCell ref="B25:C25"/>
    <mergeCell ref="B26:C26"/>
    <mergeCell ref="B27:C27"/>
    <mergeCell ref="B28:C28"/>
    <mergeCell ref="B29:C29"/>
    <mergeCell ref="C31:E31"/>
    <mergeCell ref="C32:E32"/>
    <mergeCell ref="C33:E33"/>
    <mergeCell ref="B21:C21"/>
    <mergeCell ref="U9:U10"/>
    <mergeCell ref="B12:C12"/>
    <mergeCell ref="B13:C13"/>
    <mergeCell ref="J9:Q9"/>
    <mergeCell ref="R9:R10"/>
    <mergeCell ref="B16:C16"/>
    <mergeCell ref="B17:C17"/>
    <mergeCell ref="B18:C18"/>
    <mergeCell ref="B8:G8"/>
    <mergeCell ref="A3:U3"/>
    <mergeCell ref="G4:U4"/>
    <mergeCell ref="G5:M5"/>
    <mergeCell ref="G6:M6"/>
    <mergeCell ref="G7:M7"/>
    <mergeCell ref="B14:C14"/>
    <mergeCell ref="B9:E10"/>
    <mergeCell ref="G9:G10"/>
    <mergeCell ref="H9:H10"/>
    <mergeCell ref="I9:I10"/>
    <mergeCell ref="S9:S10"/>
    <mergeCell ref="T9:T10"/>
  </mergeCells>
  <phoneticPr fontId="13"/>
  <printOptions horizontalCentered="1" verticalCentered="1"/>
  <pageMargins left="0.39370078740157483" right="0.39370078740157483" top="0.39370078740157483" bottom="0.39370078740157483" header="0.51181102362204722" footer="0.51181102362204722"/>
  <pageSetup paperSize="9" scale="70" firstPageNumber="28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6"/>
  <sheetViews>
    <sheetView view="pageBreakPreview" zoomScaleNormal="100" zoomScaleSheetLayoutView="100" workbookViewId="0">
      <selection activeCell="P82" sqref="P82"/>
    </sheetView>
  </sheetViews>
  <sheetFormatPr defaultRowHeight="10.5"/>
  <cols>
    <col min="1" max="1" width="0.875" style="468" customWidth="1"/>
    <col min="2" max="2" width="7.375" style="468" customWidth="1"/>
    <col min="3" max="3" width="2.5" style="468" customWidth="1"/>
    <col min="4" max="4" width="0.75" style="468" customWidth="1"/>
    <col min="5" max="5" width="8" style="468" customWidth="1"/>
    <col min="6" max="7" width="3.625" style="468" customWidth="1"/>
    <col min="8" max="9" width="6.875" style="468" customWidth="1"/>
    <col min="10" max="11" width="3.625" style="468" customWidth="1"/>
    <col min="12" max="13" width="6.875" style="468" customWidth="1"/>
    <col min="14" max="15" width="3.625" style="468" customWidth="1"/>
    <col min="16" max="17" width="6.875" style="468" customWidth="1"/>
    <col min="18" max="18" width="4" style="468" customWidth="1"/>
    <col min="19" max="19" width="3.625" style="468" customWidth="1"/>
    <col min="20" max="20" width="6.875" style="468" customWidth="1"/>
    <col min="21" max="27" width="8.875" style="468" customWidth="1"/>
    <col min="28" max="28" width="8.625" style="468" bestFit="1" customWidth="1"/>
    <col min="29" max="35" width="8.875" style="468" customWidth="1"/>
    <col min="36" max="36" width="7" style="468" customWidth="1"/>
    <col min="37" max="16384" width="9" style="468"/>
  </cols>
  <sheetData>
    <row r="1" spans="1:22" s="419" customFormat="1" ht="15" customHeight="1">
      <c r="A1" s="417"/>
      <c r="B1" s="417"/>
      <c r="C1" s="417"/>
      <c r="D1" s="417"/>
      <c r="E1" s="417"/>
      <c r="F1" s="417"/>
      <c r="G1" s="418"/>
      <c r="H1" s="418"/>
      <c r="I1" s="418"/>
      <c r="J1" s="418"/>
      <c r="K1" s="418"/>
      <c r="L1" s="418"/>
      <c r="M1" s="418"/>
      <c r="N1" s="418"/>
      <c r="O1" s="418"/>
      <c r="P1" s="418"/>
      <c r="Q1" s="418"/>
      <c r="R1" s="418"/>
      <c r="S1" s="418"/>
      <c r="T1" s="418"/>
    </row>
    <row r="2" spans="1:22" s="419" customFormat="1" ht="6.75" customHeight="1">
      <c r="A2" s="417"/>
      <c r="B2" s="417"/>
      <c r="C2" s="417"/>
      <c r="D2" s="417"/>
      <c r="E2" s="896"/>
      <c r="F2" s="896"/>
      <c r="G2" s="896"/>
      <c r="H2" s="896"/>
      <c r="I2" s="896"/>
      <c r="J2" s="896"/>
      <c r="K2" s="896"/>
      <c r="L2" s="896"/>
      <c r="M2" s="896"/>
      <c r="N2" s="896"/>
      <c r="O2" s="896"/>
      <c r="P2" s="896"/>
      <c r="Q2" s="896"/>
      <c r="R2" s="896"/>
      <c r="S2" s="896"/>
      <c r="T2" s="896"/>
    </row>
    <row r="3" spans="1:22" s="419" customFormat="1" ht="20.25" customHeight="1">
      <c r="A3" s="897" t="s">
        <v>298</v>
      </c>
      <c r="B3" s="897"/>
      <c r="C3" s="897"/>
      <c r="D3" s="897"/>
      <c r="E3" s="897"/>
      <c r="F3" s="897"/>
      <c r="G3" s="897"/>
      <c r="H3" s="897"/>
      <c r="I3" s="897"/>
      <c r="J3" s="897"/>
      <c r="K3" s="897"/>
      <c r="L3" s="897"/>
      <c r="M3" s="897"/>
      <c r="N3" s="897"/>
      <c r="O3" s="897"/>
      <c r="P3" s="897"/>
      <c r="Q3" s="897"/>
      <c r="R3" s="897"/>
      <c r="S3" s="897"/>
      <c r="T3" s="897"/>
    </row>
    <row r="4" spans="1:22" s="419" customFormat="1" ht="9.75" customHeight="1">
      <c r="A4" s="417"/>
      <c r="B4" s="417"/>
      <c r="C4" s="417"/>
      <c r="D4" s="417"/>
      <c r="E4" s="898"/>
      <c r="F4" s="898"/>
      <c r="G4" s="898"/>
      <c r="H4" s="898"/>
      <c r="I4" s="898"/>
      <c r="J4" s="898"/>
      <c r="K4" s="898"/>
      <c r="L4" s="898"/>
      <c r="M4" s="898"/>
      <c r="N4" s="898"/>
      <c r="O4" s="898"/>
      <c r="P4" s="898"/>
      <c r="Q4" s="898"/>
      <c r="R4" s="898"/>
      <c r="S4" s="898"/>
      <c r="T4" s="898"/>
    </row>
    <row r="5" spans="1:22" s="419" customFormat="1" ht="11.25" customHeight="1">
      <c r="A5" s="899" t="s">
        <v>299</v>
      </c>
      <c r="B5" s="899"/>
      <c r="C5" s="899"/>
      <c r="D5" s="899"/>
      <c r="E5" s="899"/>
      <c r="F5" s="899"/>
      <c r="G5" s="899"/>
      <c r="H5" s="899"/>
      <c r="I5" s="899"/>
      <c r="J5" s="899"/>
      <c r="K5" s="899"/>
      <c r="L5" s="899"/>
      <c r="M5" s="899"/>
      <c r="N5" s="899"/>
      <c r="O5" s="899"/>
      <c r="P5" s="899"/>
      <c r="Q5" s="899"/>
      <c r="R5" s="899"/>
      <c r="S5" s="899"/>
      <c r="T5" s="899"/>
    </row>
    <row r="6" spans="1:22" s="419" customFormat="1" ht="11.25" customHeight="1">
      <c r="A6" s="899" t="s">
        <v>300</v>
      </c>
      <c r="B6" s="899"/>
      <c r="C6" s="899"/>
      <c r="D6" s="899"/>
      <c r="E6" s="899"/>
      <c r="F6" s="899"/>
      <c r="G6" s="899"/>
      <c r="H6" s="899"/>
      <c r="I6" s="899"/>
      <c r="J6" s="899"/>
      <c r="K6" s="899"/>
      <c r="L6" s="899"/>
      <c r="M6" s="899"/>
      <c r="N6" s="899"/>
      <c r="O6" s="899"/>
      <c r="P6" s="899"/>
      <c r="Q6" s="899"/>
      <c r="R6" s="899"/>
      <c r="S6" s="899"/>
      <c r="T6" s="899"/>
    </row>
    <row r="7" spans="1:22" s="419" customFormat="1" ht="11.25" customHeight="1">
      <c r="A7" s="899" t="s">
        <v>301</v>
      </c>
      <c r="B7" s="899"/>
      <c r="C7" s="899"/>
      <c r="D7" s="899"/>
      <c r="E7" s="899"/>
      <c r="F7" s="899"/>
      <c r="G7" s="899"/>
      <c r="H7" s="899"/>
      <c r="I7" s="899"/>
      <c r="J7" s="899"/>
      <c r="K7" s="899"/>
      <c r="L7" s="899"/>
      <c r="M7" s="899"/>
      <c r="N7" s="899"/>
      <c r="O7" s="899"/>
      <c r="P7" s="899"/>
      <c r="Q7" s="899"/>
      <c r="R7" s="899"/>
      <c r="S7" s="899"/>
      <c r="T7" s="899"/>
      <c r="U7" s="417"/>
    </row>
    <row r="8" spans="1:22" s="419" customFormat="1" ht="8.1" customHeight="1">
      <c r="A8" s="417"/>
      <c r="B8" s="417"/>
      <c r="C8" s="417"/>
      <c r="D8" s="417"/>
      <c r="E8" s="420"/>
      <c r="F8" s="420"/>
      <c r="G8" s="420"/>
      <c r="H8" s="420"/>
      <c r="I8" s="420"/>
      <c r="J8" s="420"/>
      <c r="K8" s="420"/>
      <c r="L8" s="420"/>
      <c r="M8" s="420"/>
      <c r="N8" s="420"/>
      <c r="O8" s="420"/>
      <c r="P8" s="420"/>
      <c r="Q8" s="420"/>
      <c r="R8" s="420"/>
      <c r="S8" s="420"/>
      <c r="T8" s="420"/>
      <c r="U8" s="417"/>
    </row>
    <row r="9" spans="1:22" s="419" customFormat="1" ht="16.5" customHeight="1">
      <c r="A9" s="890" t="s">
        <v>302</v>
      </c>
      <c r="B9" s="890"/>
      <c r="C9" s="890"/>
      <c r="D9" s="890"/>
      <c r="E9" s="890"/>
      <c r="F9" s="890"/>
      <c r="G9" s="890"/>
      <c r="H9" s="890"/>
      <c r="I9" s="890"/>
      <c r="J9" s="890"/>
      <c r="K9" s="890"/>
      <c r="L9" s="890"/>
      <c r="M9" s="890"/>
      <c r="N9" s="890"/>
      <c r="O9" s="890"/>
      <c r="P9" s="890"/>
      <c r="Q9" s="890"/>
      <c r="R9" s="890"/>
      <c r="S9" s="890"/>
      <c r="T9" s="890"/>
      <c r="U9" s="417"/>
    </row>
    <row r="10" spans="1:22" s="419" customFormat="1" ht="10.5" customHeight="1">
      <c r="A10" s="421"/>
      <c r="B10" s="422" t="s">
        <v>303</v>
      </c>
      <c r="C10" s="421"/>
      <c r="D10" s="421"/>
      <c r="E10" s="891"/>
      <c r="F10" s="891"/>
      <c r="G10" s="891"/>
      <c r="H10" s="891"/>
      <c r="I10" s="891"/>
      <c r="J10" s="891"/>
      <c r="K10" s="891"/>
      <c r="L10" s="891"/>
      <c r="M10" s="891"/>
      <c r="N10" s="891"/>
      <c r="O10" s="891"/>
      <c r="P10" s="891"/>
      <c r="Q10" s="891"/>
      <c r="R10" s="891"/>
      <c r="S10" s="891"/>
      <c r="T10" s="891"/>
      <c r="U10" s="417"/>
    </row>
    <row r="11" spans="1:22" s="428" customFormat="1" ht="11.25" customHeight="1">
      <c r="A11" s="423"/>
      <c r="B11" s="892" t="s">
        <v>304</v>
      </c>
      <c r="C11" s="892"/>
      <c r="D11" s="424"/>
      <c r="E11" s="425" t="s">
        <v>305</v>
      </c>
      <c r="F11" s="893" t="s">
        <v>306</v>
      </c>
      <c r="G11" s="894"/>
      <c r="H11" s="425" t="s">
        <v>307</v>
      </c>
      <c r="I11" s="425" t="s">
        <v>308</v>
      </c>
      <c r="J11" s="893" t="s">
        <v>309</v>
      </c>
      <c r="K11" s="894"/>
      <c r="L11" s="425" t="s">
        <v>310</v>
      </c>
      <c r="M11" s="425" t="s">
        <v>311</v>
      </c>
      <c r="N11" s="893" t="s">
        <v>312</v>
      </c>
      <c r="O11" s="894"/>
      <c r="P11" s="425" t="s">
        <v>313</v>
      </c>
      <c r="Q11" s="425" t="s">
        <v>314</v>
      </c>
      <c r="R11" s="893" t="s">
        <v>315</v>
      </c>
      <c r="S11" s="895"/>
      <c r="T11" s="426" t="s">
        <v>316</v>
      </c>
      <c r="U11" s="427"/>
    </row>
    <row r="12" spans="1:22" s="428" customFormat="1" ht="2.25" customHeight="1">
      <c r="A12" s="429"/>
      <c r="B12" s="430"/>
      <c r="C12" s="430"/>
      <c r="D12" s="429"/>
      <c r="E12" s="431"/>
      <c r="F12" s="432"/>
      <c r="G12" s="432"/>
      <c r="H12" s="432"/>
      <c r="I12" s="432"/>
      <c r="J12" s="432"/>
      <c r="K12" s="432"/>
      <c r="L12" s="432"/>
      <c r="M12" s="432"/>
      <c r="N12" s="432"/>
      <c r="O12" s="432"/>
      <c r="P12" s="432"/>
      <c r="Q12" s="432"/>
      <c r="R12" s="432"/>
      <c r="S12" s="433"/>
      <c r="T12" s="432"/>
      <c r="U12" s="427"/>
    </row>
    <row r="13" spans="1:22" s="428" customFormat="1" ht="10.35" customHeight="1">
      <c r="A13" s="429"/>
      <c r="B13" s="430" t="s">
        <v>317</v>
      </c>
      <c r="C13" s="434" t="s">
        <v>17</v>
      </c>
      <c r="D13" s="429"/>
      <c r="E13" s="435">
        <v>142236</v>
      </c>
      <c r="F13" s="900">
        <v>3046</v>
      </c>
      <c r="G13" s="900"/>
      <c r="H13" s="436">
        <v>2253</v>
      </c>
      <c r="I13" s="436">
        <v>2630</v>
      </c>
      <c r="J13" s="901">
        <v>3059</v>
      </c>
      <c r="K13" s="901"/>
      <c r="L13" s="436">
        <v>4189</v>
      </c>
      <c r="M13" s="436">
        <v>3452</v>
      </c>
      <c r="N13" s="900">
        <v>6981</v>
      </c>
      <c r="O13" s="900"/>
      <c r="P13" s="436">
        <v>14233</v>
      </c>
      <c r="Q13" s="436">
        <v>16503</v>
      </c>
      <c r="R13" s="900">
        <v>34709</v>
      </c>
      <c r="S13" s="900"/>
      <c r="T13" s="436">
        <v>51181</v>
      </c>
      <c r="U13" s="427"/>
    </row>
    <row r="14" spans="1:22" s="428" customFormat="1" ht="10.35" customHeight="1">
      <c r="A14" s="429"/>
      <c r="B14" s="437">
        <v>29</v>
      </c>
      <c r="C14" s="434" t="s">
        <v>17</v>
      </c>
      <c r="D14" s="429"/>
      <c r="E14" s="435">
        <v>140108</v>
      </c>
      <c r="F14" s="900">
        <v>2823</v>
      </c>
      <c r="G14" s="900"/>
      <c r="H14" s="436">
        <v>2059</v>
      </c>
      <c r="I14" s="436">
        <v>2436</v>
      </c>
      <c r="J14" s="901">
        <v>2817</v>
      </c>
      <c r="K14" s="901"/>
      <c r="L14" s="436">
        <v>3884</v>
      </c>
      <c r="M14" s="436">
        <v>3349</v>
      </c>
      <c r="N14" s="900">
        <v>6611</v>
      </c>
      <c r="O14" s="900"/>
      <c r="P14" s="436">
        <v>13665</v>
      </c>
      <c r="Q14" s="436">
        <v>16587</v>
      </c>
      <c r="R14" s="900">
        <v>32752</v>
      </c>
      <c r="S14" s="900"/>
      <c r="T14" s="436">
        <v>53125</v>
      </c>
      <c r="U14" s="427"/>
    </row>
    <row r="15" spans="1:22" s="428" customFormat="1" ht="10.35" customHeight="1">
      <c r="A15" s="429"/>
      <c r="B15" s="437">
        <v>30</v>
      </c>
      <c r="C15" s="434" t="s">
        <v>17</v>
      </c>
      <c r="D15" s="429"/>
      <c r="E15" s="435">
        <v>137335</v>
      </c>
      <c r="F15" s="900">
        <v>2571</v>
      </c>
      <c r="G15" s="900"/>
      <c r="H15" s="436">
        <v>1878</v>
      </c>
      <c r="I15" s="436">
        <v>2284</v>
      </c>
      <c r="J15" s="901">
        <v>2597</v>
      </c>
      <c r="K15" s="901"/>
      <c r="L15" s="436">
        <v>3606</v>
      </c>
      <c r="M15" s="436">
        <v>3235</v>
      </c>
      <c r="N15" s="900">
        <v>6256</v>
      </c>
      <c r="O15" s="900"/>
      <c r="P15" s="436">
        <v>13047</v>
      </c>
      <c r="Q15" s="436">
        <v>16723</v>
      </c>
      <c r="R15" s="900">
        <v>29664</v>
      </c>
      <c r="S15" s="900"/>
      <c r="T15" s="436">
        <v>55474</v>
      </c>
      <c r="U15" s="427"/>
    </row>
    <row r="16" spans="1:22" s="428" customFormat="1" ht="10.35" customHeight="1">
      <c r="A16" s="429"/>
      <c r="B16" s="438" t="s">
        <v>318</v>
      </c>
      <c r="C16" s="434" t="s">
        <v>17</v>
      </c>
      <c r="D16" s="439"/>
      <c r="E16" s="440">
        <f>SUM(F16:T16)</f>
        <v>134615</v>
      </c>
      <c r="F16" s="902">
        <v>2396</v>
      </c>
      <c r="G16" s="902"/>
      <c r="H16" s="441">
        <v>1705</v>
      </c>
      <c r="I16" s="442">
        <v>2091</v>
      </c>
      <c r="J16" s="903">
        <v>2394</v>
      </c>
      <c r="K16" s="903"/>
      <c r="L16" s="442">
        <v>3317</v>
      </c>
      <c r="M16" s="442">
        <v>3232</v>
      </c>
      <c r="N16" s="902">
        <v>5962</v>
      </c>
      <c r="O16" s="902"/>
      <c r="P16" s="442">
        <v>12221</v>
      </c>
      <c r="Q16" s="442">
        <v>16848</v>
      </c>
      <c r="R16" s="902">
        <v>26840</v>
      </c>
      <c r="S16" s="902"/>
      <c r="T16" s="442">
        <v>57609</v>
      </c>
      <c r="U16" s="427"/>
      <c r="V16" s="427"/>
    </row>
    <row r="17" spans="1:35" s="428" customFormat="1" ht="10.35" customHeight="1">
      <c r="A17" s="429"/>
      <c r="B17" s="443" t="s">
        <v>319</v>
      </c>
      <c r="C17" s="444" t="s">
        <v>17</v>
      </c>
      <c r="D17" s="445"/>
      <c r="E17" s="446">
        <v>133337</v>
      </c>
      <c r="F17" s="904">
        <v>2193</v>
      </c>
      <c r="G17" s="904"/>
      <c r="H17" s="447">
        <v>1550</v>
      </c>
      <c r="I17" s="448">
        <v>1940</v>
      </c>
      <c r="J17" s="905">
        <v>2218</v>
      </c>
      <c r="K17" s="905"/>
      <c r="L17" s="448">
        <v>3248</v>
      </c>
      <c r="M17" s="448">
        <v>3169</v>
      </c>
      <c r="N17" s="904">
        <v>6002</v>
      </c>
      <c r="O17" s="904"/>
      <c r="P17" s="448">
        <v>11717</v>
      </c>
      <c r="Q17" s="448">
        <v>17306</v>
      </c>
      <c r="R17" s="904">
        <v>24512</v>
      </c>
      <c r="S17" s="904"/>
      <c r="T17" s="448">
        <v>59482</v>
      </c>
      <c r="U17" s="427"/>
      <c r="V17" s="427"/>
    </row>
    <row r="18" spans="1:35" s="428" customFormat="1" ht="6" customHeight="1">
      <c r="A18" s="429"/>
      <c r="B18" s="429"/>
      <c r="C18" s="429"/>
      <c r="D18" s="429"/>
      <c r="E18" s="449"/>
      <c r="F18" s="450"/>
      <c r="G18" s="450"/>
      <c r="H18" s="450"/>
      <c r="I18" s="450"/>
      <c r="J18" s="450"/>
      <c r="K18" s="450"/>
      <c r="L18" s="450"/>
      <c r="M18" s="450"/>
      <c r="N18" s="450"/>
      <c r="O18" s="450"/>
      <c r="P18" s="450"/>
      <c r="Q18" s="450"/>
      <c r="R18" s="450"/>
      <c r="S18" s="450"/>
      <c r="T18" s="450"/>
      <c r="U18" s="427"/>
      <c r="V18" s="427"/>
    </row>
    <row r="19" spans="1:35" s="428" customFormat="1" ht="10.35" customHeight="1">
      <c r="A19" s="429"/>
      <c r="B19" s="906" t="s">
        <v>151</v>
      </c>
      <c r="C19" s="906"/>
      <c r="D19" s="429"/>
      <c r="E19" s="440">
        <v>2214</v>
      </c>
      <c r="F19" s="902">
        <f>0+1+5</f>
        <v>6</v>
      </c>
      <c r="G19" s="902"/>
      <c r="H19" s="451">
        <v>16</v>
      </c>
      <c r="I19" s="451">
        <v>28</v>
      </c>
      <c r="J19" s="902">
        <v>24</v>
      </c>
      <c r="K19" s="902"/>
      <c r="L19" s="451">
        <f>30+9</f>
        <v>39</v>
      </c>
      <c r="M19" s="451">
        <v>44</v>
      </c>
      <c r="N19" s="907">
        <v>97</v>
      </c>
      <c r="O19" s="907"/>
      <c r="P19" s="451">
        <f>14+186</f>
        <v>200</v>
      </c>
      <c r="Q19" s="451">
        <v>339</v>
      </c>
      <c r="R19" s="902">
        <f>160+262</f>
        <v>422</v>
      </c>
      <c r="S19" s="902"/>
      <c r="T19" s="451">
        <f>382+289+328</f>
        <v>999</v>
      </c>
      <c r="U19" s="427"/>
      <c r="V19" s="908"/>
      <c r="W19" s="908"/>
      <c r="Z19" s="909"/>
      <c r="AA19" s="909"/>
      <c r="AD19" s="909"/>
      <c r="AE19" s="909"/>
      <c r="AH19" s="909"/>
      <c r="AI19" s="909"/>
    </row>
    <row r="20" spans="1:35" s="428" customFormat="1" ht="10.35" customHeight="1">
      <c r="A20" s="429"/>
      <c r="B20" s="906" t="s">
        <v>152</v>
      </c>
      <c r="C20" s="906"/>
      <c r="D20" s="429"/>
      <c r="E20" s="440">
        <v>3186</v>
      </c>
      <c r="F20" s="902">
        <f>6+12+24</f>
        <v>42</v>
      </c>
      <c r="G20" s="902"/>
      <c r="H20" s="451">
        <v>35</v>
      </c>
      <c r="I20" s="451">
        <v>35</v>
      </c>
      <c r="J20" s="902">
        <v>42</v>
      </c>
      <c r="K20" s="902"/>
      <c r="L20" s="451">
        <f>39+16</f>
        <v>55</v>
      </c>
      <c r="M20" s="451">
        <v>87</v>
      </c>
      <c r="N20" s="907">
        <v>141</v>
      </c>
      <c r="O20" s="907"/>
      <c r="P20" s="451">
        <f>15+280</f>
        <v>295</v>
      </c>
      <c r="Q20" s="451">
        <v>428</v>
      </c>
      <c r="R20" s="902">
        <f>258+401</f>
        <v>659</v>
      </c>
      <c r="S20" s="902"/>
      <c r="T20" s="451">
        <f>487+428+452</f>
        <v>1367</v>
      </c>
      <c r="U20" s="427"/>
      <c r="V20" s="908"/>
      <c r="W20" s="908"/>
      <c r="Z20" s="909"/>
      <c r="AA20" s="909"/>
      <c r="AD20" s="909"/>
      <c r="AE20" s="909"/>
      <c r="AH20" s="909"/>
      <c r="AI20" s="909"/>
    </row>
    <row r="21" spans="1:35" s="428" customFormat="1" ht="10.35" customHeight="1">
      <c r="A21" s="429"/>
      <c r="B21" s="906" t="s">
        <v>153</v>
      </c>
      <c r="C21" s="906"/>
      <c r="D21" s="429"/>
      <c r="E21" s="440">
        <v>753</v>
      </c>
      <c r="F21" s="902">
        <f>1+3+5</f>
        <v>9</v>
      </c>
      <c r="G21" s="902"/>
      <c r="H21" s="451">
        <v>10</v>
      </c>
      <c r="I21" s="451">
        <v>6</v>
      </c>
      <c r="J21" s="902">
        <v>9</v>
      </c>
      <c r="K21" s="902"/>
      <c r="L21" s="451">
        <f>7+3</f>
        <v>10</v>
      </c>
      <c r="M21" s="451">
        <v>13</v>
      </c>
      <c r="N21" s="907">
        <v>33</v>
      </c>
      <c r="O21" s="907"/>
      <c r="P21" s="451">
        <f>5+61</f>
        <v>66</v>
      </c>
      <c r="Q21" s="451">
        <v>89</v>
      </c>
      <c r="R21" s="902">
        <f>53+85</f>
        <v>138</v>
      </c>
      <c r="S21" s="902"/>
      <c r="T21" s="451">
        <f>124+93+153</f>
        <v>370</v>
      </c>
      <c r="U21" s="427"/>
      <c r="V21" s="908"/>
      <c r="W21" s="908"/>
      <c r="Z21" s="909"/>
      <c r="AA21" s="909"/>
      <c r="AD21" s="909"/>
      <c r="AE21" s="909"/>
      <c r="AH21" s="909"/>
      <c r="AI21" s="909"/>
    </row>
    <row r="22" spans="1:35" s="428" customFormat="1" ht="10.35" customHeight="1">
      <c r="A22" s="429"/>
      <c r="B22" s="906" t="s">
        <v>154</v>
      </c>
      <c r="C22" s="906"/>
      <c r="D22" s="429"/>
      <c r="E22" s="440">
        <v>2605</v>
      </c>
      <c r="F22" s="902">
        <f>6+27+36</f>
        <v>69</v>
      </c>
      <c r="G22" s="902"/>
      <c r="H22" s="451">
        <v>52</v>
      </c>
      <c r="I22" s="451">
        <v>47</v>
      </c>
      <c r="J22" s="902">
        <v>55</v>
      </c>
      <c r="K22" s="902"/>
      <c r="L22" s="451">
        <f>68+12</f>
        <v>80</v>
      </c>
      <c r="M22" s="451">
        <v>67</v>
      </c>
      <c r="N22" s="907">
        <v>109</v>
      </c>
      <c r="O22" s="907"/>
      <c r="P22" s="451">
        <f>16+197</f>
        <v>213</v>
      </c>
      <c r="Q22" s="451">
        <v>278</v>
      </c>
      <c r="R22" s="902">
        <f>176+225</f>
        <v>401</v>
      </c>
      <c r="S22" s="902"/>
      <c r="T22" s="451">
        <f>400+360+474</f>
        <v>1234</v>
      </c>
      <c r="U22" s="427"/>
      <c r="V22" s="908"/>
      <c r="W22" s="908"/>
      <c r="Z22" s="909"/>
      <c r="AA22" s="909"/>
      <c r="AD22" s="909"/>
      <c r="AE22" s="909"/>
      <c r="AH22" s="909"/>
      <c r="AI22" s="909"/>
    </row>
    <row r="23" spans="1:35" s="428" customFormat="1" ht="10.35" customHeight="1">
      <c r="A23" s="429"/>
      <c r="B23" s="906" t="s">
        <v>155</v>
      </c>
      <c r="C23" s="906"/>
      <c r="D23" s="429"/>
      <c r="E23" s="440">
        <v>1601</v>
      </c>
      <c r="F23" s="902">
        <f>3+3+8</f>
        <v>14</v>
      </c>
      <c r="G23" s="902"/>
      <c r="H23" s="451">
        <v>14</v>
      </c>
      <c r="I23" s="451">
        <v>8</v>
      </c>
      <c r="J23" s="902">
        <v>16</v>
      </c>
      <c r="K23" s="902"/>
      <c r="L23" s="451">
        <f>18+3</f>
        <v>21</v>
      </c>
      <c r="M23" s="451">
        <v>56</v>
      </c>
      <c r="N23" s="907">
        <v>91</v>
      </c>
      <c r="O23" s="907"/>
      <c r="P23" s="451">
        <f>12+120</f>
        <v>132</v>
      </c>
      <c r="Q23" s="451">
        <v>242</v>
      </c>
      <c r="R23" s="902">
        <f>122+203</f>
        <v>325</v>
      </c>
      <c r="S23" s="902"/>
      <c r="T23" s="451">
        <f>268+183+231</f>
        <v>682</v>
      </c>
      <c r="U23" s="427"/>
      <c r="V23" s="908"/>
      <c r="W23" s="908"/>
      <c r="Z23" s="909"/>
      <c r="AA23" s="909"/>
      <c r="AD23" s="909"/>
      <c r="AE23" s="909"/>
      <c r="AH23" s="909"/>
      <c r="AI23" s="909"/>
    </row>
    <row r="24" spans="1:35" s="428" customFormat="1" ht="10.35" customHeight="1">
      <c r="A24" s="429"/>
      <c r="B24" s="910" t="s">
        <v>157</v>
      </c>
      <c r="C24" s="906"/>
      <c r="D24" s="429"/>
      <c r="E24" s="440">
        <v>1372</v>
      </c>
      <c r="F24" s="902">
        <f>1+5+7</f>
        <v>13</v>
      </c>
      <c r="G24" s="902"/>
      <c r="H24" s="451">
        <v>18</v>
      </c>
      <c r="I24" s="451">
        <v>23</v>
      </c>
      <c r="J24" s="902">
        <v>15</v>
      </c>
      <c r="K24" s="902"/>
      <c r="L24" s="451">
        <f>20+7</f>
        <v>27</v>
      </c>
      <c r="M24" s="451">
        <v>44</v>
      </c>
      <c r="N24" s="907">
        <v>92</v>
      </c>
      <c r="O24" s="907"/>
      <c r="P24" s="451">
        <f>7+160</f>
        <v>167</v>
      </c>
      <c r="Q24" s="451">
        <v>198</v>
      </c>
      <c r="R24" s="902">
        <f>116+175</f>
        <v>291</v>
      </c>
      <c r="S24" s="902"/>
      <c r="T24" s="451">
        <f>196+140+148</f>
        <v>484</v>
      </c>
      <c r="U24" s="427"/>
      <c r="V24" s="908"/>
      <c r="W24" s="908"/>
      <c r="Z24" s="909"/>
      <c r="AA24" s="909"/>
      <c r="AD24" s="909"/>
      <c r="AE24" s="909"/>
      <c r="AH24" s="909"/>
      <c r="AI24" s="909"/>
    </row>
    <row r="25" spans="1:35" s="428" customFormat="1" ht="10.35" customHeight="1">
      <c r="A25" s="429"/>
      <c r="B25" s="910" t="s">
        <v>159</v>
      </c>
      <c r="C25" s="906" t="s">
        <v>159</v>
      </c>
      <c r="D25" s="429"/>
      <c r="E25" s="440">
        <v>3652</v>
      </c>
      <c r="F25" s="902">
        <f>7+12+45</f>
        <v>64</v>
      </c>
      <c r="G25" s="902"/>
      <c r="H25" s="451">
        <v>48</v>
      </c>
      <c r="I25" s="451">
        <v>48</v>
      </c>
      <c r="J25" s="902">
        <v>62</v>
      </c>
      <c r="K25" s="902"/>
      <c r="L25" s="451">
        <f>82+23</f>
        <v>105</v>
      </c>
      <c r="M25" s="451">
        <v>79</v>
      </c>
      <c r="N25" s="907">
        <v>171</v>
      </c>
      <c r="O25" s="907"/>
      <c r="P25" s="451">
        <f>20+290</f>
        <v>310</v>
      </c>
      <c r="Q25" s="451">
        <v>501</v>
      </c>
      <c r="R25" s="902">
        <f>241+401</f>
        <v>642</v>
      </c>
      <c r="S25" s="902"/>
      <c r="T25" s="451">
        <f>549+481+592</f>
        <v>1622</v>
      </c>
      <c r="U25" s="427"/>
      <c r="V25" s="908"/>
      <c r="W25" s="908"/>
      <c r="Z25" s="909"/>
      <c r="AA25" s="909"/>
      <c r="AD25" s="909"/>
      <c r="AE25" s="909"/>
      <c r="AH25" s="909"/>
      <c r="AI25" s="909"/>
    </row>
    <row r="26" spans="1:35" s="428" customFormat="1" ht="10.35" customHeight="1">
      <c r="A26" s="429"/>
      <c r="B26" s="910" t="s">
        <v>320</v>
      </c>
      <c r="C26" s="906" t="s">
        <v>320</v>
      </c>
      <c r="D26" s="429"/>
      <c r="E26" s="440">
        <v>3326</v>
      </c>
      <c r="F26" s="902">
        <f>6+18+42</f>
        <v>66</v>
      </c>
      <c r="G26" s="902"/>
      <c r="H26" s="451">
        <v>49</v>
      </c>
      <c r="I26" s="451">
        <v>57</v>
      </c>
      <c r="J26" s="902">
        <v>68</v>
      </c>
      <c r="K26" s="902"/>
      <c r="L26" s="451">
        <f>77+15</f>
        <v>92</v>
      </c>
      <c r="M26" s="451">
        <v>65</v>
      </c>
      <c r="N26" s="907">
        <v>154</v>
      </c>
      <c r="O26" s="907"/>
      <c r="P26" s="451">
        <f>15+263</f>
        <v>278</v>
      </c>
      <c r="Q26" s="451">
        <v>393</v>
      </c>
      <c r="R26" s="902">
        <f>256+382</f>
        <v>638</v>
      </c>
      <c r="S26" s="902"/>
      <c r="T26" s="451">
        <f>497+473+496</f>
        <v>1466</v>
      </c>
      <c r="U26" s="427"/>
      <c r="V26" s="908"/>
      <c r="W26" s="908"/>
      <c r="Z26" s="909"/>
      <c r="AA26" s="909"/>
      <c r="AD26" s="909"/>
      <c r="AE26" s="909"/>
      <c r="AH26" s="909"/>
      <c r="AI26" s="909"/>
    </row>
    <row r="27" spans="1:35" s="428" customFormat="1" ht="10.35" customHeight="1">
      <c r="A27" s="429"/>
      <c r="B27" s="910" t="s">
        <v>161</v>
      </c>
      <c r="C27" s="906" t="s">
        <v>161</v>
      </c>
      <c r="D27" s="429"/>
      <c r="E27" s="440">
        <v>1364</v>
      </c>
      <c r="F27" s="902">
        <f>1+5+10</f>
        <v>16</v>
      </c>
      <c r="G27" s="902"/>
      <c r="H27" s="451">
        <v>21</v>
      </c>
      <c r="I27" s="451">
        <v>16</v>
      </c>
      <c r="J27" s="902">
        <v>22</v>
      </c>
      <c r="K27" s="902"/>
      <c r="L27" s="451">
        <f>24+9</f>
        <v>33</v>
      </c>
      <c r="M27" s="451">
        <v>38</v>
      </c>
      <c r="N27" s="907">
        <v>60</v>
      </c>
      <c r="O27" s="907"/>
      <c r="P27" s="451">
        <f>7+126</f>
        <v>133</v>
      </c>
      <c r="Q27" s="451">
        <v>194</v>
      </c>
      <c r="R27" s="902">
        <f>112+165</f>
        <v>277</v>
      </c>
      <c r="S27" s="902"/>
      <c r="T27" s="451">
        <f>225+132+197</f>
        <v>554</v>
      </c>
      <c r="U27" s="427"/>
      <c r="V27" s="908"/>
      <c r="W27" s="908"/>
      <c r="Z27" s="909"/>
      <c r="AA27" s="909"/>
      <c r="AD27" s="909"/>
      <c r="AE27" s="909"/>
      <c r="AH27" s="909"/>
      <c r="AI27" s="909"/>
    </row>
    <row r="28" spans="1:35" s="428" customFormat="1" ht="10.35" customHeight="1">
      <c r="A28" s="429"/>
      <c r="B28" s="910" t="s">
        <v>321</v>
      </c>
      <c r="C28" s="906" t="s">
        <v>321</v>
      </c>
      <c r="D28" s="429"/>
      <c r="E28" s="440">
        <v>5067</v>
      </c>
      <c r="F28" s="902">
        <f>12+23+28</f>
        <v>63</v>
      </c>
      <c r="G28" s="902"/>
      <c r="H28" s="451">
        <v>43</v>
      </c>
      <c r="I28" s="451">
        <v>58</v>
      </c>
      <c r="J28" s="902">
        <v>66</v>
      </c>
      <c r="K28" s="902"/>
      <c r="L28" s="451">
        <f>68+23</f>
        <v>91</v>
      </c>
      <c r="M28" s="451">
        <v>88</v>
      </c>
      <c r="N28" s="907">
        <v>238</v>
      </c>
      <c r="O28" s="907"/>
      <c r="P28" s="451">
        <f>29+356</f>
        <v>385</v>
      </c>
      <c r="Q28" s="451">
        <v>632</v>
      </c>
      <c r="R28" s="902">
        <f>387+613</f>
        <v>1000</v>
      </c>
      <c r="S28" s="902"/>
      <c r="T28" s="451">
        <f>855+719+829</f>
        <v>2403</v>
      </c>
      <c r="U28" s="427"/>
      <c r="V28" s="908"/>
      <c r="W28" s="908"/>
      <c r="Z28" s="909"/>
      <c r="AA28" s="909"/>
      <c r="AD28" s="909"/>
      <c r="AE28" s="909"/>
      <c r="AH28" s="909"/>
      <c r="AI28" s="909"/>
    </row>
    <row r="29" spans="1:35" s="428" customFormat="1" ht="10.35" customHeight="1">
      <c r="A29" s="429"/>
      <c r="B29" s="910" t="s">
        <v>163</v>
      </c>
      <c r="C29" s="906" t="s">
        <v>163</v>
      </c>
      <c r="D29" s="429"/>
      <c r="E29" s="440">
        <v>3095</v>
      </c>
      <c r="F29" s="902">
        <f>4+15+31</f>
        <v>50</v>
      </c>
      <c r="G29" s="902"/>
      <c r="H29" s="451">
        <v>49</v>
      </c>
      <c r="I29" s="451">
        <v>57</v>
      </c>
      <c r="J29" s="902">
        <v>62</v>
      </c>
      <c r="K29" s="902"/>
      <c r="L29" s="451">
        <f>55+15</f>
        <v>70</v>
      </c>
      <c r="M29" s="451">
        <v>67</v>
      </c>
      <c r="N29" s="907">
        <v>138</v>
      </c>
      <c r="O29" s="907"/>
      <c r="P29" s="451">
        <f>17+243</f>
        <v>260</v>
      </c>
      <c r="Q29" s="451">
        <v>378</v>
      </c>
      <c r="R29" s="902">
        <f>208+342</f>
        <v>550</v>
      </c>
      <c r="S29" s="902"/>
      <c r="T29" s="451">
        <f>523+393+498</f>
        <v>1414</v>
      </c>
      <c r="U29" s="427"/>
      <c r="V29" s="908"/>
      <c r="W29" s="908"/>
      <c r="Z29" s="909"/>
      <c r="AA29" s="909"/>
      <c r="AD29" s="909"/>
      <c r="AE29" s="909"/>
      <c r="AH29" s="909"/>
      <c r="AI29" s="909"/>
    </row>
    <row r="30" spans="1:35" s="428" customFormat="1" ht="10.35" customHeight="1">
      <c r="A30" s="429"/>
      <c r="B30" s="910" t="s">
        <v>322</v>
      </c>
      <c r="C30" s="906" t="s">
        <v>322</v>
      </c>
      <c r="D30" s="429"/>
      <c r="E30" s="440">
        <v>6148</v>
      </c>
      <c r="F30" s="902">
        <f>17+26+67</f>
        <v>110</v>
      </c>
      <c r="G30" s="902"/>
      <c r="H30" s="451">
        <v>84</v>
      </c>
      <c r="I30" s="451">
        <v>89</v>
      </c>
      <c r="J30" s="902">
        <v>109</v>
      </c>
      <c r="K30" s="902"/>
      <c r="L30" s="451">
        <f>130+32</f>
        <v>162</v>
      </c>
      <c r="M30" s="451">
        <v>164</v>
      </c>
      <c r="N30" s="907">
        <v>330</v>
      </c>
      <c r="O30" s="907"/>
      <c r="P30" s="451">
        <f>40+620</f>
        <v>660</v>
      </c>
      <c r="Q30" s="451">
        <v>860</v>
      </c>
      <c r="R30" s="902">
        <f>453+667</f>
        <v>1120</v>
      </c>
      <c r="S30" s="902"/>
      <c r="T30" s="451">
        <f>902+780+778</f>
        <v>2460</v>
      </c>
      <c r="U30" s="427"/>
      <c r="V30" s="908"/>
      <c r="W30" s="908"/>
      <c r="Z30" s="909"/>
      <c r="AA30" s="909"/>
      <c r="AD30" s="909"/>
      <c r="AE30" s="909"/>
      <c r="AH30" s="909"/>
      <c r="AI30" s="909"/>
    </row>
    <row r="31" spans="1:35" s="428" customFormat="1" ht="10.35" customHeight="1">
      <c r="A31" s="429"/>
      <c r="B31" s="910" t="s">
        <v>165</v>
      </c>
      <c r="C31" s="906" t="s">
        <v>165</v>
      </c>
      <c r="D31" s="429"/>
      <c r="E31" s="440">
        <v>10396</v>
      </c>
      <c r="F31" s="902">
        <f>27+81+159</f>
        <v>267</v>
      </c>
      <c r="G31" s="902"/>
      <c r="H31" s="451">
        <v>198</v>
      </c>
      <c r="I31" s="451">
        <v>257</v>
      </c>
      <c r="J31" s="902">
        <v>243</v>
      </c>
      <c r="K31" s="902"/>
      <c r="L31" s="451">
        <f>248+82</f>
        <v>330</v>
      </c>
      <c r="M31" s="451">
        <v>348</v>
      </c>
      <c r="N31" s="907">
        <v>617</v>
      </c>
      <c r="O31" s="907"/>
      <c r="P31" s="451">
        <f>74+1042</f>
        <v>1116</v>
      </c>
      <c r="Q31" s="451">
        <v>1489</v>
      </c>
      <c r="R31" s="902">
        <f>763+1052</f>
        <v>1815</v>
      </c>
      <c r="S31" s="902"/>
      <c r="T31" s="451">
        <f>1349+1023+1344</f>
        <v>3716</v>
      </c>
      <c r="U31" s="427"/>
      <c r="V31" s="908"/>
      <c r="W31" s="908"/>
      <c r="Z31" s="909"/>
      <c r="AA31" s="909"/>
      <c r="AD31" s="909"/>
      <c r="AE31" s="909"/>
      <c r="AH31" s="909"/>
      <c r="AI31" s="909"/>
    </row>
    <row r="32" spans="1:35" s="428" customFormat="1" ht="10.35" customHeight="1">
      <c r="A32" s="429"/>
      <c r="B32" s="910" t="s">
        <v>323</v>
      </c>
      <c r="C32" s="906" t="s">
        <v>323</v>
      </c>
      <c r="D32" s="429"/>
      <c r="E32" s="440">
        <v>3400</v>
      </c>
      <c r="F32" s="902">
        <f>13+21+42</f>
        <v>76</v>
      </c>
      <c r="G32" s="902"/>
      <c r="H32" s="451">
        <v>41</v>
      </c>
      <c r="I32" s="451">
        <v>49</v>
      </c>
      <c r="J32" s="902">
        <v>60</v>
      </c>
      <c r="K32" s="902"/>
      <c r="L32" s="451">
        <f>79+24</f>
        <v>103</v>
      </c>
      <c r="M32" s="451">
        <v>99</v>
      </c>
      <c r="N32" s="907">
        <v>172</v>
      </c>
      <c r="O32" s="907"/>
      <c r="P32" s="451">
        <f>18+320</f>
        <v>338</v>
      </c>
      <c r="Q32" s="451">
        <v>435</v>
      </c>
      <c r="R32" s="902">
        <f>231+377</f>
        <v>608</v>
      </c>
      <c r="S32" s="902"/>
      <c r="T32" s="451">
        <f>501+382+536</f>
        <v>1419</v>
      </c>
      <c r="U32" s="427"/>
      <c r="V32" s="908"/>
      <c r="W32" s="908"/>
      <c r="Z32" s="909"/>
      <c r="AA32" s="909"/>
      <c r="AD32" s="909"/>
      <c r="AE32" s="909"/>
      <c r="AH32" s="909"/>
      <c r="AI32" s="909"/>
    </row>
    <row r="33" spans="1:35" s="428" customFormat="1" ht="10.35" customHeight="1">
      <c r="A33" s="429"/>
      <c r="B33" s="910" t="s">
        <v>324</v>
      </c>
      <c r="C33" s="906" t="s">
        <v>324</v>
      </c>
      <c r="D33" s="429"/>
      <c r="E33" s="440">
        <v>8945</v>
      </c>
      <c r="F33" s="902">
        <f>22+44+68</f>
        <v>134</v>
      </c>
      <c r="G33" s="902"/>
      <c r="H33" s="451">
        <v>79</v>
      </c>
      <c r="I33" s="451">
        <v>111</v>
      </c>
      <c r="J33" s="902">
        <v>135</v>
      </c>
      <c r="K33" s="902"/>
      <c r="L33" s="451">
        <f>147+48</f>
        <v>195</v>
      </c>
      <c r="M33" s="451">
        <v>171</v>
      </c>
      <c r="N33" s="907">
        <v>357</v>
      </c>
      <c r="O33" s="907"/>
      <c r="P33" s="451">
        <f>43+641</f>
        <v>684</v>
      </c>
      <c r="Q33" s="451">
        <v>1057</v>
      </c>
      <c r="R33" s="902">
        <f>593+986</f>
        <v>1579</v>
      </c>
      <c r="S33" s="902"/>
      <c r="T33" s="451">
        <f>1341+1200+1902</f>
        <v>4443</v>
      </c>
      <c r="U33" s="427"/>
      <c r="V33" s="908"/>
      <c r="W33" s="908"/>
      <c r="Z33" s="909"/>
      <c r="AA33" s="909"/>
      <c r="AD33" s="909"/>
      <c r="AE33" s="909"/>
      <c r="AH33" s="909"/>
      <c r="AI33" s="909"/>
    </row>
    <row r="34" spans="1:35" s="428" customFormat="1" ht="10.35" customHeight="1">
      <c r="A34" s="429"/>
      <c r="B34" s="910" t="s">
        <v>168</v>
      </c>
      <c r="C34" s="906" t="s">
        <v>168</v>
      </c>
      <c r="D34" s="429"/>
      <c r="E34" s="440">
        <v>4393</v>
      </c>
      <c r="F34" s="902">
        <f>14+13+29</f>
        <v>56</v>
      </c>
      <c r="G34" s="902"/>
      <c r="H34" s="451">
        <v>39</v>
      </c>
      <c r="I34" s="451">
        <v>72</v>
      </c>
      <c r="J34" s="902">
        <v>81</v>
      </c>
      <c r="K34" s="902"/>
      <c r="L34" s="451">
        <f>104+38</f>
        <v>142</v>
      </c>
      <c r="M34" s="451">
        <v>117</v>
      </c>
      <c r="N34" s="907">
        <v>210</v>
      </c>
      <c r="O34" s="907"/>
      <c r="P34" s="451">
        <f>28+399</f>
        <v>427</v>
      </c>
      <c r="Q34" s="451">
        <v>577</v>
      </c>
      <c r="R34" s="902">
        <f>337+489</f>
        <v>826</v>
      </c>
      <c r="S34" s="902"/>
      <c r="T34" s="451">
        <f>671+507+668</f>
        <v>1846</v>
      </c>
      <c r="U34" s="427"/>
      <c r="V34" s="908"/>
      <c r="W34" s="908"/>
      <c r="Z34" s="909"/>
      <c r="AA34" s="909"/>
      <c r="AD34" s="909"/>
      <c r="AE34" s="909"/>
      <c r="AH34" s="909"/>
      <c r="AI34" s="909"/>
    </row>
    <row r="35" spans="1:35" s="428" customFormat="1" ht="10.35" customHeight="1">
      <c r="A35" s="429"/>
      <c r="B35" s="910" t="s">
        <v>325</v>
      </c>
      <c r="C35" s="906" t="s">
        <v>325</v>
      </c>
      <c r="D35" s="429"/>
      <c r="E35" s="440">
        <v>5011</v>
      </c>
      <c r="F35" s="902">
        <f>11+34+47</f>
        <v>92</v>
      </c>
      <c r="G35" s="902"/>
      <c r="H35" s="451">
        <v>51</v>
      </c>
      <c r="I35" s="451">
        <v>87</v>
      </c>
      <c r="J35" s="902">
        <v>95</v>
      </c>
      <c r="K35" s="902"/>
      <c r="L35" s="451">
        <f>110+36</f>
        <v>146</v>
      </c>
      <c r="M35" s="451">
        <v>136</v>
      </c>
      <c r="N35" s="907">
        <v>288</v>
      </c>
      <c r="O35" s="907"/>
      <c r="P35" s="451">
        <f>37+462</f>
        <v>499</v>
      </c>
      <c r="Q35" s="451">
        <v>686</v>
      </c>
      <c r="R35" s="902">
        <f>328+519</f>
        <v>847</v>
      </c>
      <c r="S35" s="902"/>
      <c r="T35" s="451">
        <f>738+585+761</f>
        <v>2084</v>
      </c>
      <c r="U35" s="427"/>
      <c r="V35" s="908"/>
      <c r="W35" s="908"/>
      <c r="Z35" s="909"/>
      <c r="AA35" s="909"/>
      <c r="AD35" s="909"/>
      <c r="AE35" s="909"/>
      <c r="AH35" s="909"/>
      <c r="AI35" s="909"/>
    </row>
    <row r="36" spans="1:35" s="428" customFormat="1" ht="10.35" customHeight="1">
      <c r="A36" s="429"/>
      <c r="B36" s="910" t="s">
        <v>326</v>
      </c>
      <c r="C36" s="906" t="s">
        <v>326</v>
      </c>
      <c r="D36" s="429"/>
      <c r="E36" s="440">
        <v>2754</v>
      </c>
      <c r="F36" s="902">
        <f>9+21+44</f>
        <v>74</v>
      </c>
      <c r="G36" s="902"/>
      <c r="H36" s="451">
        <v>54</v>
      </c>
      <c r="I36" s="451">
        <v>52</v>
      </c>
      <c r="J36" s="902">
        <v>70</v>
      </c>
      <c r="K36" s="902"/>
      <c r="L36" s="451">
        <f>96+20</f>
        <v>116</v>
      </c>
      <c r="M36" s="451">
        <v>85</v>
      </c>
      <c r="N36" s="907">
        <v>137</v>
      </c>
      <c r="O36" s="907"/>
      <c r="P36" s="451">
        <f>13+239</f>
        <v>252</v>
      </c>
      <c r="Q36" s="451">
        <v>333</v>
      </c>
      <c r="R36" s="902">
        <f>177+255</f>
        <v>432</v>
      </c>
      <c r="S36" s="902"/>
      <c r="T36" s="451">
        <f>329+329+491</f>
        <v>1149</v>
      </c>
      <c r="U36" s="427"/>
      <c r="V36" s="908"/>
      <c r="W36" s="908"/>
      <c r="Z36" s="909"/>
      <c r="AA36" s="909"/>
      <c r="AD36" s="909"/>
      <c r="AE36" s="909"/>
      <c r="AH36" s="909"/>
      <c r="AI36" s="909"/>
    </row>
    <row r="37" spans="1:35" s="428" customFormat="1" ht="10.35" customHeight="1">
      <c r="A37" s="429"/>
      <c r="B37" s="910" t="s">
        <v>171</v>
      </c>
      <c r="C37" s="906" t="s">
        <v>171</v>
      </c>
      <c r="D37" s="429"/>
      <c r="E37" s="440">
        <v>2675</v>
      </c>
      <c r="F37" s="902">
        <f>1+16+16</f>
        <v>33</v>
      </c>
      <c r="G37" s="902"/>
      <c r="H37" s="451">
        <v>30</v>
      </c>
      <c r="I37" s="451">
        <v>42</v>
      </c>
      <c r="J37" s="902">
        <v>39</v>
      </c>
      <c r="K37" s="902"/>
      <c r="L37" s="451">
        <f>52+19</f>
        <v>71</v>
      </c>
      <c r="M37" s="451">
        <v>54</v>
      </c>
      <c r="N37" s="907">
        <v>136</v>
      </c>
      <c r="O37" s="907"/>
      <c r="P37" s="451">
        <f>19+235</f>
        <v>254</v>
      </c>
      <c r="Q37" s="451">
        <v>340</v>
      </c>
      <c r="R37" s="902">
        <f>174+240</f>
        <v>414</v>
      </c>
      <c r="S37" s="902"/>
      <c r="T37" s="451">
        <f>400+363+499</f>
        <v>1262</v>
      </c>
      <c r="U37" s="427"/>
      <c r="V37" s="908"/>
      <c r="W37" s="908"/>
      <c r="Z37" s="909"/>
      <c r="AA37" s="909"/>
      <c r="AD37" s="909"/>
      <c r="AE37" s="909"/>
      <c r="AH37" s="909"/>
      <c r="AI37" s="909"/>
    </row>
    <row r="38" spans="1:35" s="428" customFormat="1" ht="10.35" customHeight="1">
      <c r="A38" s="429"/>
      <c r="B38" s="910" t="s">
        <v>172</v>
      </c>
      <c r="C38" s="906" t="s">
        <v>172</v>
      </c>
      <c r="D38" s="429"/>
      <c r="E38" s="440">
        <v>6359</v>
      </c>
      <c r="F38" s="902">
        <f>24+34+86</f>
        <v>144</v>
      </c>
      <c r="G38" s="902"/>
      <c r="H38" s="451">
        <v>99</v>
      </c>
      <c r="I38" s="451">
        <v>133</v>
      </c>
      <c r="J38" s="902">
        <v>151</v>
      </c>
      <c r="K38" s="902"/>
      <c r="L38" s="451">
        <f>147+50</f>
        <v>197</v>
      </c>
      <c r="M38" s="451">
        <v>203</v>
      </c>
      <c r="N38" s="907">
        <v>303</v>
      </c>
      <c r="O38" s="907"/>
      <c r="P38" s="451">
        <f>33+537</f>
        <v>570</v>
      </c>
      <c r="Q38" s="451">
        <v>782</v>
      </c>
      <c r="R38" s="902">
        <f>397+623</f>
        <v>1020</v>
      </c>
      <c r="S38" s="902"/>
      <c r="T38" s="451">
        <f>881+831+1045</f>
        <v>2757</v>
      </c>
      <c r="U38" s="427"/>
      <c r="V38" s="908"/>
      <c r="W38" s="908"/>
      <c r="Z38" s="909"/>
      <c r="AA38" s="909"/>
      <c r="AD38" s="909"/>
      <c r="AE38" s="909"/>
      <c r="AH38" s="909"/>
      <c r="AI38" s="909"/>
    </row>
    <row r="39" spans="1:35" s="428" customFormat="1" ht="10.35" customHeight="1">
      <c r="A39" s="429"/>
      <c r="B39" s="910" t="s">
        <v>327</v>
      </c>
      <c r="C39" s="906" t="s">
        <v>327</v>
      </c>
      <c r="D39" s="429"/>
      <c r="E39" s="440">
        <v>9346</v>
      </c>
      <c r="F39" s="902">
        <f>18+60+119</f>
        <v>197</v>
      </c>
      <c r="G39" s="902"/>
      <c r="H39" s="451">
        <v>124</v>
      </c>
      <c r="I39" s="451">
        <v>162</v>
      </c>
      <c r="J39" s="902">
        <v>234</v>
      </c>
      <c r="K39" s="902"/>
      <c r="L39" s="451">
        <f>201+54</f>
        <v>255</v>
      </c>
      <c r="M39" s="451">
        <v>276</v>
      </c>
      <c r="N39" s="907">
        <v>469</v>
      </c>
      <c r="O39" s="907"/>
      <c r="P39" s="451">
        <f>73+822</f>
        <v>895</v>
      </c>
      <c r="Q39" s="451">
        <v>1288</v>
      </c>
      <c r="R39" s="902">
        <f>608+923</f>
        <v>1531</v>
      </c>
      <c r="S39" s="902"/>
      <c r="T39" s="451">
        <f>1218+1145+1552</f>
        <v>3915</v>
      </c>
      <c r="U39" s="427"/>
      <c r="V39" s="908"/>
      <c r="W39" s="908"/>
      <c r="Z39" s="909"/>
      <c r="AA39" s="909"/>
      <c r="AD39" s="909"/>
      <c r="AE39" s="909"/>
      <c r="AH39" s="909"/>
      <c r="AI39" s="909"/>
    </row>
    <row r="40" spans="1:35" s="428" customFormat="1" ht="10.35" customHeight="1">
      <c r="A40" s="429"/>
      <c r="B40" s="910" t="s">
        <v>174</v>
      </c>
      <c r="C40" s="906" t="s">
        <v>174</v>
      </c>
      <c r="D40" s="429"/>
      <c r="E40" s="440">
        <v>8020</v>
      </c>
      <c r="F40" s="902">
        <f>18+31+79</f>
        <v>128</v>
      </c>
      <c r="G40" s="902"/>
      <c r="H40" s="451">
        <v>115</v>
      </c>
      <c r="I40" s="451">
        <v>108</v>
      </c>
      <c r="J40" s="902">
        <v>134</v>
      </c>
      <c r="K40" s="902"/>
      <c r="L40" s="451">
        <f>191+48</f>
        <v>239</v>
      </c>
      <c r="M40" s="451">
        <v>207</v>
      </c>
      <c r="N40" s="907">
        <v>376</v>
      </c>
      <c r="O40" s="907"/>
      <c r="P40" s="451">
        <f>60+689</f>
        <v>749</v>
      </c>
      <c r="Q40" s="451">
        <v>1073</v>
      </c>
      <c r="R40" s="902">
        <f>561+810</f>
        <v>1371</v>
      </c>
      <c r="S40" s="902"/>
      <c r="T40" s="451">
        <f>1124+978+1418</f>
        <v>3520</v>
      </c>
      <c r="U40" s="427"/>
      <c r="V40" s="908"/>
      <c r="W40" s="908"/>
      <c r="Z40" s="909"/>
      <c r="AA40" s="909"/>
      <c r="AD40" s="909"/>
      <c r="AE40" s="909"/>
      <c r="AH40" s="909"/>
      <c r="AI40" s="909"/>
    </row>
    <row r="41" spans="1:35" s="428" customFormat="1" ht="10.35" customHeight="1">
      <c r="A41" s="429"/>
      <c r="B41" s="910" t="s">
        <v>328</v>
      </c>
      <c r="C41" s="906" t="s">
        <v>328</v>
      </c>
      <c r="D41" s="429"/>
      <c r="E41" s="440">
        <v>12874</v>
      </c>
      <c r="F41" s="902">
        <f>35+98+189</f>
        <v>322</v>
      </c>
      <c r="G41" s="902"/>
      <c r="H41" s="451">
        <v>209</v>
      </c>
      <c r="I41" s="451">
        <v>281</v>
      </c>
      <c r="J41" s="902">
        <v>291</v>
      </c>
      <c r="K41" s="902"/>
      <c r="L41" s="451">
        <f>372+100</f>
        <v>472</v>
      </c>
      <c r="M41" s="451">
        <v>414</v>
      </c>
      <c r="N41" s="907">
        <v>684</v>
      </c>
      <c r="O41" s="907"/>
      <c r="P41" s="451">
        <f>78+1090</f>
        <v>1168</v>
      </c>
      <c r="Q41" s="451">
        <v>1731</v>
      </c>
      <c r="R41" s="902">
        <f>791+1122</f>
        <v>1913</v>
      </c>
      <c r="S41" s="902"/>
      <c r="T41" s="451">
        <f>1560+1589+2240</f>
        <v>5389</v>
      </c>
      <c r="U41" s="427"/>
      <c r="V41" s="908"/>
      <c r="W41" s="908"/>
      <c r="Z41" s="909"/>
      <c r="AA41" s="909"/>
      <c r="AD41" s="909"/>
      <c r="AE41" s="909"/>
      <c r="AH41" s="909"/>
      <c r="AI41" s="909"/>
    </row>
    <row r="42" spans="1:35" s="428" customFormat="1" ht="9.75" customHeight="1">
      <c r="A42" s="429"/>
      <c r="B42" s="911" t="s">
        <v>329</v>
      </c>
      <c r="C42" s="912" t="s">
        <v>330</v>
      </c>
      <c r="D42" s="429"/>
      <c r="E42" s="440">
        <v>24323</v>
      </c>
      <c r="F42" s="902">
        <f>15+44+89</f>
        <v>148</v>
      </c>
      <c r="G42" s="902"/>
      <c r="H42" s="451">
        <v>72</v>
      </c>
      <c r="I42" s="451">
        <v>114</v>
      </c>
      <c r="J42" s="902">
        <v>135</v>
      </c>
      <c r="K42" s="902"/>
      <c r="L42" s="451">
        <f>159+38</f>
        <v>197</v>
      </c>
      <c r="M42" s="451">
        <v>246</v>
      </c>
      <c r="N42" s="907">
        <v>590</v>
      </c>
      <c r="O42" s="907"/>
      <c r="P42" s="451">
        <f>90+1549</f>
        <v>1639</v>
      </c>
      <c r="Q42" s="451">
        <v>2922</v>
      </c>
      <c r="R42" s="902">
        <f>1984+3568</f>
        <v>5552</v>
      </c>
      <c r="S42" s="902"/>
      <c r="T42" s="451">
        <f>4633+3781+4294</f>
        <v>12708</v>
      </c>
      <c r="U42" s="427"/>
      <c r="V42" s="908"/>
      <c r="W42" s="908"/>
      <c r="Z42" s="909"/>
      <c r="AA42" s="909"/>
      <c r="AD42" s="909"/>
      <c r="AE42" s="909"/>
      <c r="AH42" s="909"/>
      <c r="AI42" s="909"/>
    </row>
    <row r="43" spans="1:35" s="428" customFormat="1" ht="17.25" customHeight="1">
      <c r="A43" s="452"/>
      <c r="B43" s="913" t="s">
        <v>331</v>
      </c>
      <c r="C43" s="914" t="s">
        <v>332</v>
      </c>
      <c r="D43" s="452"/>
      <c r="E43" s="453">
        <v>458</v>
      </c>
      <c r="F43" s="915" t="s">
        <v>333</v>
      </c>
      <c r="G43" s="915"/>
      <c r="H43" s="454" t="s">
        <v>333</v>
      </c>
      <c r="I43" s="454" t="s">
        <v>333</v>
      </c>
      <c r="J43" s="915" t="s">
        <v>333</v>
      </c>
      <c r="K43" s="915"/>
      <c r="L43" s="455" t="s">
        <v>333</v>
      </c>
      <c r="M43" s="454">
        <v>1</v>
      </c>
      <c r="N43" s="915">
        <v>9</v>
      </c>
      <c r="O43" s="915"/>
      <c r="P43" s="454">
        <f>1+26</f>
        <v>27</v>
      </c>
      <c r="Q43" s="454">
        <v>61</v>
      </c>
      <c r="R43" s="916">
        <f>65+76</f>
        <v>141</v>
      </c>
      <c r="S43" s="916"/>
      <c r="T43" s="454">
        <f>103+62+54</f>
        <v>219</v>
      </c>
      <c r="U43" s="427"/>
      <c r="V43" s="908"/>
      <c r="W43" s="908"/>
      <c r="Z43" s="909"/>
      <c r="AA43" s="909"/>
      <c r="AD43" s="909"/>
      <c r="AE43" s="909"/>
      <c r="AH43" s="909"/>
      <c r="AI43" s="909"/>
    </row>
    <row r="44" spans="1:35" s="428" customFormat="1" ht="21.75" customHeight="1">
      <c r="A44" s="429"/>
      <c r="B44" s="429"/>
      <c r="C44" s="429"/>
      <c r="D44" s="429"/>
      <c r="E44" s="429"/>
      <c r="F44" s="429"/>
      <c r="G44" s="429"/>
      <c r="H44" s="429"/>
      <c r="I44" s="429"/>
      <c r="J44" s="429"/>
      <c r="K44" s="429"/>
      <c r="L44" s="429"/>
      <c r="M44" s="429"/>
      <c r="N44" s="429"/>
      <c r="O44" s="429"/>
      <c r="P44" s="429"/>
      <c r="Q44" s="429"/>
      <c r="R44" s="429"/>
      <c r="S44" s="429"/>
      <c r="T44" s="429"/>
      <c r="U44" s="427"/>
    </row>
    <row r="45" spans="1:35" s="428" customFormat="1" ht="15" customHeight="1">
      <c r="A45" s="917" t="s">
        <v>334</v>
      </c>
      <c r="B45" s="917"/>
      <c r="C45" s="917"/>
      <c r="D45" s="917"/>
      <c r="E45" s="917"/>
      <c r="F45" s="917"/>
      <c r="G45" s="917"/>
      <c r="H45" s="917"/>
      <c r="I45" s="917"/>
      <c r="J45" s="917"/>
      <c r="K45" s="917"/>
      <c r="L45" s="917"/>
      <c r="M45" s="917"/>
      <c r="N45" s="917"/>
      <c r="O45" s="917"/>
      <c r="P45" s="917"/>
      <c r="Q45" s="917"/>
      <c r="R45" s="917"/>
      <c r="S45" s="917"/>
      <c r="T45" s="917"/>
      <c r="U45" s="427"/>
    </row>
    <row r="46" spans="1:35" s="428" customFormat="1" ht="10.5" customHeight="1">
      <c r="A46" s="452"/>
      <c r="B46" s="918" t="s">
        <v>335</v>
      </c>
      <c r="C46" s="918"/>
      <c r="D46" s="918"/>
      <c r="E46" s="918"/>
      <c r="F46" s="452"/>
      <c r="G46" s="452"/>
      <c r="H46" s="452"/>
      <c r="I46" s="452"/>
      <c r="J46" s="452"/>
      <c r="K46" s="452"/>
      <c r="L46" s="452"/>
      <c r="M46" s="452"/>
      <c r="N46" s="452"/>
      <c r="O46" s="452"/>
      <c r="P46" s="452"/>
      <c r="Q46" s="452"/>
      <c r="R46" s="452"/>
      <c r="S46" s="452"/>
      <c r="T46" s="452"/>
      <c r="U46" s="427"/>
    </row>
    <row r="47" spans="1:35" s="428" customFormat="1" ht="11.25" customHeight="1">
      <c r="A47" s="456"/>
      <c r="B47" s="919" t="s">
        <v>304</v>
      </c>
      <c r="C47" s="919"/>
      <c r="D47" s="457"/>
      <c r="E47" s="920" t="s">
        <v>336</v>
      </c>
      <c r="F47" s="920"/>
      <c r="G47" s="921" t="s">
        <v>337</v>
      </c>
      <c r="H47" s="895"/>
      <c r="I47" s="920" t="s">
        <v>338</v>
      </c>
      <c r="J47" s="920"/>
      <c r="K47" s="920" t="s">
        <v>339</v>
      </c>
      <c r="L47" s="920"/>
      <c r="M47" s="920" t="s">
        <v>340</v>
      </c>
      <c r="N47" s="920"/>
      <c r="O47" s="920" t="s">
        <v>341</v>
      </c>
      <c r="P47" s="920"/>
      <c r="Q47" s="920" t="s">
        <v>342</v>
      </c>
      <c r="R47" s="920"/>
      <c r="S47" s="920" t="s">
        <v>343</v>
      </c>
      <c r="T47" s="921"/>
      <c r="U47" s="427"/>
    </row>
    <row r="48" spans="1:35" s="428" customFormat="1" ht="2.25" customHeight="1">
      <c r="A48" s="458"/>
      <c r="B48" s="459"/>
      <c r="C48" s="459"/>
      <c r="D48" s="458"/>
      <c r="E48" s="460"/>
      <c r="F48" s="433"/>
      <c r="G48" s="433"/>
      <c r="H48" s="433"/>
      <c r="I48" s="433"/>
      <c r="J48" s="433"/>
      <c r="K48" s="433"/>
      <c r="L48" s="433"/>
      <c r="M48" s="433"/>
      <c r="N48" s="433"/>
      <c r="O48" s="433"/>
      <c r="P48" s="433"/>
      <c r="Q48" s="433"/>
      <c r="R48" s="433"/>
      <c r="S48" s="433"/>
      <c r="T48" s="433"/>
      <c r="U48" s="427"/>
    </row>
    <row r="49" spans="1:23" s="428" customFormat="1" ht="10.35" customHeight="1">
      <c r="A49" s="429"/>
      <c r="B49" s="430" t="s">
        <v>317</v>
      </c>
      <c r="C49" s="434" t="s">
        <v>17</v>
      </c>
      <c r="D49" s="429"/>
      <c r="E49" s="922">
        <v>114254</v>
      </c>
      <c r="F49" s="923"/>
      <c r="G49" s="923">
        <v>94764</v>
      </c>
      <c r="H49" s="923"/>
      <c r="I49" s="923">
        <v>13908</v>
      </c>
      <c r="J49" s="923"/>
      <c r="K49" s="923">
        <v>3652</v>
      </c>
      <c r="L49" s="923"/>
      <c r="M49" s="923">
        <v>1300</v>
      </c>
      <c r="N49" s="923"/>
      <c r="O49" s="924">
        <v>415</v>
      </c>
      <c r="P49" s="924"/>
      <c r="Q49" s="923">
        <v>133</v>
      </c>
      <c r="R49" s="923"/>
      <c r="S49" s="923">
        <v>82</v>
      </c>
      <c r="T49" s="923"/>
      <c r="U49" s="427"/>
    </row>
    <row r="50" spans="1:23" s="428" customFormat="1" ht="10.35" customHeight="1">
      <c r="A50" s="429"/>
      <c r="B50" s="437">
        <v>29</v>
      </c>
      <c r="C50" s="434" t="s">
        <v>17</v>
      </c>
      <c r="D50" s="429"/>
      <c r="E50" s="922">
        <v>113777</v>
      </c>
      <c r="F50" s="923"/>
      <c r="G50" s="923">
        <v>95251</v>
      </c>
      <c r="H50" s="923"/>
      <c r="I50" s="923">
        <v>13409</v>
      </c>
      <c r="J50" s="923"/>
      <c r="K50" s="923">
        <v>3320</v>
      </c>
      <c r="L50" s="923"/>
      <c r="M50" s="923">
        <v>1225</v>
      </c>
      <c r="N50" s="923"/>
      <c r="O50" s="923">
        <v>374</v>
      </c>
      <c r="P50" s="923"/>
      <c r="Q50" s="923">
        <v>118</v>
      </c>
      <c r="R50" s="923"/>
      <c r="S50" s="923">
        <v>80</v>
      </c>
      <c r="T50" s="923"/>
      <c r="U50" s="427"/>
    </row>
    <row r="51" spans="1:23" s="428" customFormat="1" ht="10.35" customHeight="1">
      <c r="A51" s="429"/>
      <c r="B51" s="437">
        <v>30</v>
      </c>
      <c r="C51" s="434" t="s">
        <v>17</v>
      </c>
      <c r="D51" s="429"/>
      <c r="E51" s="922">
        <v>112659</v>
      </c>
      <c r="F51" s="923"/>
      <c r="G51" s="923">
        <v>95182</v>
      </c>
      <c r="H51" s="923"/>
      <c r="I51" s="923">
        <v>12779</v>
      </c>
      <c r="J51" s="923"/>
      <c r="K51" s="923">
        <v>3028</v>
      </c>
      <c r="L51" s="923"/>
      <c r="M51" s="923">
        <v>1132</v>
      </c>
      <c r="N51" s="923"/>
      <c r="O51" s="923">
        <v>361</v>
      </c>
      <c r="P51" s="923"/>
      <c r="Q51" s="923">
        <v>103</v>
      </c>
      <c r="R51" s="923"/>
      <c r="S51" s="923">
        <v>74</v>
      </c>
      <c r="T51" s="923"/>
      <c r="U51" s="427"/>
    </row>
    <row r="52" spans="1:23" s="428" customFormat="1" ht="10.35" customHeight="1">
      <c r="A52" s="429"/>
      <c r="B52" s="461" t="s">
        <v>318</v>
      </c>
      <c r="C52" s="434" t="s">
        <v>17</v>
      </c>
      <c r="D52" s="429"/>
      <c r="E52" s="922">
        <v>111462</v>
      </c>
      <c r="F52" s="923"/>
      <c r="G52" s="923">
        <v>94969</v>
      </c>
      <c r="H52" s="923"/>
      <c r="I52" s="923">
        <v>12138</v>
      </c>
      <c r="J52" s="923"/>
      <c r="K52" s="923">
        <v>2807</v>
      </c>
      <c r="L52" s="923"/>
      <c r="M52" s="923">
        <v>1044</v>
      </c>
      <c r="N52" s="923"/>
      <c r="O52" s="923">
        <v>348</v>
      </c>
      <c r="P52" s="923"/>
      <c r="Q52" s="923">
        <v>93</v>
      </c>
      <c r="R52" s="923"/>
      <c r="S52" s="923">
        <v>63</v>
      </c>
      <c r="T52" s="923"/>
    </row>
    <row r="53" spans="1:23" s="428" customFormat="1" ht="10.35" customHeight="1">
      <c r="A53" s="429"/>
      <c r="B53" s="443" t="s">
        <v>319</v>
      </c>
      <c r="C53" s="444" t="s">
        <v>17</v>
      </c>
      <c r="D53" s="445"/>
      <c r="E53" s="925">
        <v>111384</v>
      </c>
      <c r="F53" s="926"/>
      <c r="G53" s="926">
        <v>95656</v>
      </c>
      <c r="H53" s="926"/>
      <c r="I53" s="926">
        <v>11689</v>
      </c>
      <c r="J53" s="926"/>
      <c r="K53" s="926">
        <v>2581</v>
      </c>
      <c r="L53" s="926"/>
      <c r="M53" s="926">
        <v>983</v>
      </c>
      <c r="N53" s="926"/>
      <c r="O53" s="926">
        <v>316</v>
      </c>
      <c r="P53" s="926"/>
      <c r="Q53" s="926">
        <v>100</v>
      </c>
      <c r="R53" s="926"/>
      <c r="S53" s="926">
        <v>59</v>
      </c>
      <c r="T53" s="926"/>
      <c r="U53" s="427"/>
      <c r="V53" s="427"/>
    </row>
    <row r="54" spans="1:23" s="428" customFormat="1" ht="6" customHeight="1">
      <c r="A54" s="429"/>
      <c r="B54" s="462"/>
      <c r="C54" s="463"/>
      <c r="D54" s="462"/>
      <c r="E54" s="464"/>
      <c r="F54" s="465"/>
      <c r="G54" s="465"/>
      <c r="H54" s="465"/>
      <c r="I54" s="465"/>
      <c r="J54" s="465"/>
      <c r="K54" s="465"/>
      <c r="L54" s="465"/>
      <c r="M54" s="465"/>
      <c r="N54" s="465"/>
      <c r="O54" s="465"/>
      <c r="P54" s="465"/>
      <c r="Q54" s="465"/>
      <c r="R54" s="465"/>
      <c r="S54" s="465"/>
      <c r="T54" s="465"/>
      <c r="V54" s="927"/>
      <c r="W54" s="927"/>
    </row>
    <row r="55" spans="1:23" s="428" customFormat="1" ht="10.35" customHeight="1">
      <c r="A55" s="429"/>
      <c r="B55" s="906" t="s">
        <v>151</v>
      </c>
      <c r="C55" s="906"/>
      <c r="D55" s="429"/>
      <c r="E55" s="928">
        <v>1947</v>
      </c>
      <c r="F55" s="907"/>
      <c r="G55" s="907">
        <v>1740</v>
      </c>
      <c r="H55" s="907"/>
      <c r="I55" s="907">
        <v>163</v>
      </c>
      <c r="J55" s="907"/>
      <c r="K55" s="907">
        <v>32</v>
      </c>
      <c r="L55" s="907"/>
      <c r="M55" s="907">
        <v>8</v>
      </c>
      <c r="N55" s="907"/>
      <c r="O55" s="907">
        <v>4</v>
      </c>
      <c r="P55" s="907"/>
      <c r="Q55" s="907" t="s">
        <v>333</v>
      </c>
      <c r="R55" s="907"/>
      <c r="S55" s="907" t="s">
        <v>333</v>
      </c>
      <c r="T55" s="907"/>
      <c r="V55" s="927"/>
      <c r="W55" s="927"/>
    </row>
    <row r="56" spans="1:23" s="428" customFormat="1" ht="10.35" customHeight="1">
      <c r="A56" s="429"/>
      <c r="B56" s="906" t="s">
        <v>152</v>
      </c>
      <c r="C56" s="906"/>
      <c r="D56" s="429"/>
      <c r="E56" s="928">
        <v>2698</v>
      </c>
      <c r="F56" s="907"/>
      <c r="G56" s="907">
        <v>2329</v>
      </c>
      <c r="H56" s="907"/>
      <c r="I56" s="907">
        <v>291</v>
      </c>
      <c r="J56" s="907"/>
      <c r="K56" s="907">
        <v>51</v>
      </c>
      <c r="L56" s="907"/>
      <c r="M56" s="907">
        <v>16</v>
      </c>
      <c r="N56" s="907"/>
      <c r="O56" s="907">
        <v>9</v>
      </c>
      <c r="P56" s="907"/>
      <c r="Q56" s="907">
        <v>1</v>
      </c>
      <c r="R56" s="907"/>
      <c r="S56" s="907">
        <v>1</v>
      </c>
      <c r="T56" s="907"/>
      <c r="V56" s="927"/>
      <c r="W56" s="927"/>
    </row>
    <row r="57" spans="1:23" s="428" customFormat="1" ht="10.35" customHeight="1">
      <c r="A57" s="429"/>
      <c r="B57" s="906" t="s">
        <v>153</v>
      </c>
      <c r="C57" s="906"/>
      <c r="D57" s="429"/>
      <c r="E57" s="928">
        <v>649</v>
      </c>
      <c r="F57" s="907"/>
      <c r="G57" s="907">
        <v>567</v>
      </c>
      <c r="H57" s="907"/>
      <c r="I57" s="907">
        <v>65</v>
      </c>
      <c r="J57" s="907"/>
      <c r="K57" s="907">
        <v>13</v>
      </c>
      <c r="L57" s="907"/>
      <c r="M57" s="907">
        <v>3</v>
      </c>
      <c r="N57" s="907"/>
      <c r="O57" s="907">
        <v>1</v>
      </c>
      <c r="P57" s="907"/>
      <c r="Q57" s="907" t="s">
        <v>333</v>
      </c>
      <c r="R57" s="907"/>
      <c r="S57" s="907" t="s">
        <v>333</v>
      </c>
      <c r="T57" s="907"/>
      <c r="V57" s="927"/>
      <c r="W57" s="927"/>
    </row>
    <row r="58" spans="1:23" s="428" customFormat="1" ht="10.35" customHeight="1">
      <c r="A58" s="429"/>
      <c r="B58" s="906" t="s">
        <v>154</v>
      </c>
      <c r="C58" s="906"/>
      <c r="D58" s="429"/>
      <c r="E58" s="928">
        <v>2005</v>
      </c>
      <c r="F58" s="907"/>
      <c r="G58" s="907">
        <v>1593</v>
      </c>
      <c r="H58" s="907"/>
      <c r="I58" s="907">
        <v>288</v>
      </c>
      <c r="J58" s="907"/>
      <c r="K58" s="907">
        <v>80</v>
      </c>
      <c r="L58" s="907"/>
      <c r="M58" s="907">
        <v>29</v>
      </c>
      <c r="N58" s="907"/>
      <c r="O58" s="907">
        <v>12</v>
      </c>
      <c r="P58" s="907"/>
      <c r="Q58" s="907">
        <v>2</v>
      </c>
      <c r="R58" s="907"/>
      <c r="S58" s="907">
        <v>1</v>
      </c>
      <c r="T58" s="907"/>
      <c r="V58" s="927"/>
      <c r="W58" s="927"/>
    </row>
    <row r="59" spans="1:23" s="428" customFormat="1" ht="10.35" customHeight="1">
      <c r="A59" s="429"/>
      <c r="B59" s="906" t="s">
        <v>155</v>
      </c>
      <c r="C59" s="906"/>
      <c r="D59" s="429"/>
      <c r="E59" s="928">
        <v>1423</v>
      </c>
      <c r="F59" s="907"/>
      <c r="G59" s="907">
        <v>1280</v>
      </c>
      <c r="H59" s="907"/>
      <c r="I59" s="907">
        <v>121</v>
      </c>
      <c r="J59" s="907"/>
      <c r="K59" s="907">
        <v>13</v>
      </c>
      <c r="L59" s="907"/>
      <c r="M59" s="907">
        <v>5</v>
      </c>
      <c r="N59" s="907"/>
      <c r="O59" s="907">
        <v>4</v>
      </c>
      <c r="P59" s="907"/>
      <c r="Q59" s="907" t="s">
        <v>333</v>
      </c>
      <c r="R59" s="907"/>
      <c r="S59" s="907" t="s">
        <v>333</v>
      </c>
      <c r="T59" s="907"/>
      <c r="V59" s="927"/>
      <c r="W59" s="927"/>
    </row>
    <row r="60" spans="1:23" s="428" customFormat="1" ht="10.35" customHeight="1">
      <c r="A60" s="429"/>
      <c r="B60" s="910" t="s">
        <v>157</v>
      </c>
      <c r="C60" s="906"/>
      <c r="D60" s="429"/>
      <c r="E60" s="928">
        <v>1192</v>
      </c>
      <c r="F60" s="907"/>
      <c r="G60" s="907">
        <v>1058</v>
      </c>
      <c r="H60" s="907"/>
      <c r="I60" s="907">
        <v>101</v>
      </c>
      <c r="J60" s="907"/>
      <c r="K60" s="907">
        <v>24</v>
      </c>
      <c r="L60" s="907"/>
      <c r="M60" s="907">
        <v>6</v>
      </c>
      <c r="N60" s="907"/>
      <c r="O60" s="907">
        <v>2</v>
      </c>
      <c r="P60" s="907"/>
      <c r="Q60" s="907">
        <v>1</v>
      </c>
      <c r="R60" s="907"/>
      <c r="S60" s="907" t="s">
        <v>333</v>
      </c>
      <c r="T60" s="907"/>
      <c r="V60" s="927"/>
      <c r="W60" s="927"/>
    </row>
    <row r="61" spans="1:23" s="428" customFormat="1" ht="10.35" customHeight="1">
      <c r="A61" s="429"/>
      <c r="B61" s="910" t="s">
        <v>159</v>
      </c>
      <c r="C61" s="906" t="s">
        <v>159</v>
      </c>
      <c r="D61" s="439"/>
      <c r="E61" s="907">
        <v>2968</v>
      </c>
      <c r="F61" s="907"/>
      <c r="G61" s="907">
        <v>2458</v>
      </c>
      <c r="H61" s="907"/>
      <c r="I61" s="907">
        <v>387</v>
      </c>
      <c r="J61" s="907"/>
      <c r="K61" s="907">
        <v>84</v>
      </c>
      <c r="L61" s="907"/>
      <c r="M61" s="907">
        <v>28</v>
      </c>
      <c r="N61" s="907"/>
      <c r="O61" s="907">
        <v>10</v>
      </c>
      <c r="P61" s="907"/>
      <c r="Q61" s="907">
        <v>1</v>
      </c>
      <c r="R61" s="907"/>
      <c r="S61" s="907" t="s">
        <v>333</v>
      </c>
      <c r="T61" s="907"/>
      <c r="V61" s="927"/>
      <c r="W61" s="927"/>
    </row>
    <row r="62" spans="1:23" s="428" customFormat="1" ht="10.35" customHeight="1">
      <c r="A62" s="429"/>
      <c r="B62" s="910" t="s">
        <v>320</v>
      </c>
      <c r="C62" s="906" t="s">
        <v>320</v>
      </c>
      <c r="D62" s="439"/>
      <c r="E62" s="907">
        <v>2675</v>
      </c>
      <c r="F62" s="907"/>
      <c r="G62" s="907">
        <v>2214</v>
      </c>
      <c r="H62" s="907"/>
      <c r="I62" s="907">
        <v>335</v>
      </c>
      <c r="J62" s="907"/>
      <c r="K62" s="907">
        <v>83</v>
      </c>
      <c r="L62" s="907"/>
      <c r="M62" s="907">
        <v>27</v>
      </c>
      <c r="N62" s="907"/>
      <c r="O62" s="907">
        <v>11</v>
      </c>
      <c r="P62" s="907"/>
      <c r="Q62" s="907">
        <v>5</v>
      </c>
      <c r="R62" s="907"/>
      <c r="S62" s="907" t="s">
        <v>333</v>
      </c>
      <c r="T62" s="907"/>
      <c r="V62" s="927"/>
      <c r="W62" s="927"/>
    </row>
    <row r="63" spans="1:23" s="428" customFormat="1" ht="10.35" customHeight="1">
      <c r="A63" s="429"/>
      <c r="B63" s="910" t="s">
        <v>161</v>
      </c>
      <c r="C63" s="906" t="s">
        <v>161</v>
      </c>
      <c r="D63" s="439"/>
      <c r="E63" s="907">
        <v>1156</v>
      </c>
      <c r="F63" s="907"/>
      <c r="G63" s="907">
        <v>1004</v>
      </c>
      <c r="H63" s="907"/>
      <c r="I63" s="907">
        <v>120</v>
      </c>
      <c r="J63" s="907"/>
      <c r="K63" s="907">
        <v>15</v>
      </c>
      <c r="L63" s="907"/>
      <c r="M63" s="907">
        <v>12</v>
      </c>
      <c r="N63" s="907"/>
      <c r="O63" s="907">
        <v>3</v>
      </c>
      <c r="P63" s="907"/>
      <c r="Q63" s="907">
        <v>2</v>
      </c>
      <c r="R63" s="907"/>
      <c r="S63" s="907" t="s">
        <v>333</v>
      </c>
      <c r="T63" s="907"/>
      <c r="V63" s="927"/>
      <c r="W63" s="927"/>
    </row>
    <row r="64" spans="1:23" s="428" customFormat="1" ht="10.35" customHeight="1">
      <c r="A64" s="429"/>
      <c r="B64" s="910" t="s">
        <v>321</v>
      </c>
      <c r="C64" s="906" t="s">
        <v>321</v>
      </c>
      <c r="D64" s="439"/>
      <c r="E64" s="907">
        <v>4388</v>
      </c>
      <c r="F64" s="907"/>
      <c r="G64" s="907">
        <v>3877</v>
      </c>
      <c r="H64" s="907"/>
      <c r="I64" s="907">
        <v>397</v>
      </c>
      <c r="J64" s="907"/>
      <c r="K64" s="907">
        <v>79</v>
      </c>
      <c r="L64" s="907"/>
      <c r="M64" s="907">
        <v>20</v>
      </c>
      <c r="N64" s="907"/>
      <c r="O64" s="907">
        <v>11</v>
      </c>
      <c r="P64" s="907"/>
      <c r="Q64" s="907">
        <v>4</v>
      </c>
      <c r="R64" s="907"/>
      <c r="S64" s="907" t="s">
        <v>333</v>
      </c>
      <c r="T64" s="907"/>
      <c r="V64" s="927"/>
      <c r="W64" s="927"/>
    </row>
    <row r="65" spans="1:23" s="428" customFormat="1" ht="10.35" customHeight="1">
      <c r="A65" s="429"/>
      <c r="B65" s="910" t="s">
        <v>163</v>
      </c>
      <c r="C65" s="906" t="s">
        <v>163</v>
      </c>
      <c r="D65" s="439"/>
      <c r="E65" s="907">
        <v>2544</v>
      </c>
      <c r="F65" s="907"/>
      <c r="G65" s="907">
        <v>2142</v>
      </c>
      <c r="H65" s="907"/>
      <c r="I65" s="907">
        <v>293</v>
      </c>
      <c r="J65" s="907"/>
      <c r="K65" s="907">
        <v>81</v>
      </c>
      <c r="L65" s="907"/>
      <c r="M65" s="907">
        <v>20</v>
      </c>
      <c r="N65" s="907"/>
      <c r="O65" s="907">
        <v>4</v>
      </c>
      <c r="P65" s="907"/>
      <c r="Q65" s="907">
        <v>4</v>
      </c>
      <c r="R65" s="907"/>
      <c r="S65" s="907" t="s">
        <v>333</v>
      </c>
      <c r="T65" s="907"/>
      <c r="V65" s="927"/>
      <c r="W65" s="927"/>
    </row>
    <row r="66" spans="1:23" s="428" customFormat="1" ht="10.35" customHeight="1">
      <c r="A66" s="429"/>
      <c r="B66" s="910" t="s">
        <v>322</v>
      </c>
      <c r="C66" s="906" t="s">
        <v>322</v>
      </c>
      <c r="D66" s="439"/>
      <c r="E66" s="907">
        <v>5033</v>
      </c>
      <c r="F66" s="907"/>
      <c r="G66" s="907">
        <v>4224</v>
      </c>
      <c r="H66" s="907"/>
      <c r="I66" s="907">
        <v>609</v>
      </c>
      <c r="J66" s="907"/>
      <c r="K66" s="907">
        <v>123</v>
      </c>
      <c r="L66" s="907"/>
      <c r="M66" s="907">
        <v>56</v>
      </c>
      <c r="N66" s="907"/>
      <c r="O66" s="907">
        <v>16</v>
      </c>
      <c r="P66" s="907"/>
      <c r="Q66" s="907">
        <v>3</v>
      </c>
      <c r="R66" s="907"/>
      <c r="S66" s="907">
        <v>2</v>
      </c>
      <c r="T66" s="907"/>
      <c r="V66" s="927"/>
      <c r="W66" s="927"/>
    </row>
    <row r="67" spans="1:23" s="428" customFormat="1" ht="10.35" customHeight="1">
      <c r="A67" s="429"/>
      <c r="B67" s="910" t="s">
        <v>165</v>
      </c>
      <c r="C67" s="906" t="s">
        <v>165</v>
      </c>
      <c r="D67" s="439"/>
      <c r="E67" s="907">
        <v>8187</v>
      </c>
      <c r="F67" s="907"/>
      <c r="G67" s="907">
        <v>6711</v>
      </c>
      <c r="H67" s="907"/>
      <c r="I67" s="907">
        <v>1032</v>
      </c>
      <c r="J67" s="907"/>
      <c r="K67" s="907">
        <v>254</v>
      </c>
      <c r="L67" s="907"/>
      <c r="M67" s="907">
        <v>129</v>
      </c>
      <c r="N67" s="907"/>
      <c r="O67" s="907">
        <v>40</v>
      </c>
      <c r="P67" s="907"/>
      <c r="Q67" s="907">
        <v>11</v>
      </c>
      <c r="R67" s="907"/>
      <c r="S67" s="907">
        <v>10</v>
      </c>
      <c r="T67" s="907"/>
      <c r="V67" s="927"/>
      <c r="W67" s="927"/>
    </row>
    <row r="68" spans="1:23" s="428" customFormat="1" ht="10.35" customHeight="1">
      <c r="A68" s="429"/>
      <c r="B68" s="910" t="s">
        <v>323</v>
      </c>
      <c r="C68" s="906" t="s">
        <v>323</v>
      </c>
      <c r="D68" s="439"/>
      <c r="E68" s="907">
        <v>2821</v>
      </c>
      <c r="F68" s="907"/>
      <c r="G68" s="907">
        <v>2409</v>
      </c>
      <c r="H68" s="907"/>
      <c r="I68" s="907">
        <v>298</v>
      </c>
      <c r="J68" s="907"/>
      <c r="K68" s="907">
        <v>76</v>
      </c>
      <c r="L68" s="907"/>
      <c r="M68" s="907">
        <v>31</v>
      </c>
      <c r="N68" s="907"/>
      <c r="O68" s="907">
        <v>4</v>
      </c>
      <c r="P68" s="907"/>
      <c r="Q68" s="907">
        <v>1</v>
      </c>
      <c r="R68" s="907"/>
      <c r="S68" s="907">
        <v>2</v>
      </c>
      <c r="T68" s="907"/>
      <c r="V68" s="927"/>
      <c r="W68" s="927"/>
    </row>
    <row r="69" spans="1:23" s="428" customFormat="1" ht="10.35" customHeight="1">
      <c r="A69" s="429"/>
      <c r="B69" s="910" t="s">
        <v>324</v>
      </c>
      <c r="C69" s="906" t="s">
        <v>324</v>
      </c>
      <c r="D69" s="439"/>
      <c r="E69" s="907">
        <v>7616</v>
      </c>
      <c r="F69" s="907"/>
      <c r="G69" s="907">
        <v>6642</v>
      </c>
      <c r="H69" s="907"/>
      <c r="I69" s="907">
        <v>747</v>
      </c>
      <c r="J69" s="907"/>
      <c r="K69" s="907">
        <v>145</v>
      </c>
      <c r="L69" s="907"/>
      <c r="M69" s="907">
        <v>52</v>
      </c>
      <c r="N69" s="907"/>
      <c r="O69" s="907">
        <v>19</v>
      </c>
      <c r="P69" s="907"/>
      <c r="Q69" s="907">
        <v>7</v>
      </c>
      <c r="R69" s="907"/>
      <c r="S69" s="907">
        <v>4</v>
      </c>
      <c r="T69" s="907"/>
      <c r="V69" s="927"/>
      <c r="W69" s="927"/>
    </row>
    <row r="70" spans="1:23" s="428" customFormat="1" ht="10.35" customHeight="1">
      <c r="A70" s="429"/>
      <c r="B70" s="910" t="s">
        <v>168</v>
      </c>
      <c r="C70" s="906" t="s">
        <v>168</v>
      </c>
      <c r="D70" s="439"/>
      <c r="E70" s="907">
        <v>3614</v>
      </c>
      <c r="F70" s="907"/>
      <c r="G70" s="907">
        <v>3068</v>
      </c>
      <c r="H70" s="907"/>
      <c r="I70" s="907">
        <v>398</v>
      </c>
      <c r="J70" s="907"/>
      <c r="K70" s="907">
        <v>97</v>
      </c>
      <c r="L70" s="907"/>
      <c r="M70" s="907">
        <v>34</v>
      </c>
      <c r="N70" s="907"/>
      <c r="O70" s="907">
        <v>10</v>
      </c>
      <c r="P70" s="907"/>
      <c r="Q70" s="907">
        <v>2</v>
      </c>
      <c r="R70" s="907"/>
      <c r="S70" s="907">
        <v>5</v>
      </c>
      <c r="T70" s="907"/>
      <c r="V70" s="927"/>
      <c r="W70" s="927"/>
    </row>
    <row r="71" spans="1:23" s="428" customFormat="1" ht="10.35" customHeight="1">
      <c r="A71" s="429"/>
      <c r="B71" s="910" t="s">
        <v>325</v>
      </c>
      <c r="C71" s="906" t="s">
        <v>325</v>
      </c>
      <c r="D71" s="439"/>
      <c r="E71" s="907">
        <v>4128</v>
      </c>
      <c r="F71" s="907"/>
      <c r="G71" s="907">
        <v>3497</v>
      </c>
      <c r="H71" s="907"/>
      <c r="I71" s="907">
        <v>461</v>
      </c>
      <c r="J71" s="907"/>
      <c r="K71" s="907">
        <v>112</v>
      </c>
      <c r="L71" s="907"/>
      <c r="M71" s="907">
        <v>43</v>
      </c>
      <c r="N71" s="907"/>
      <c r="O71" s="907">
        <v>9</v>
      </c>
      <c r="P71" s="907"/>
      <c r="Q71" s="907">
        <v>3</v>
      </c>
      <c r="R71" s="907"/>
      <c r="S71" s="907">
        <v>3</v>
      </c>
      <c r="T71" s="907"/>
      <c r="V71" s="927"/>
      <c r="W71" s="927"/>
    </row>
    <row r="72" spans="1:23" s="428" customFormat="1" ht="10.35" customHeight="1">
      <c r="A72" s="429"/>
      <c r="B72" s="910" t="s">
        <v>326</v>
      </c>
      <c r="C72" s="906" t="s">
        <v>326</v>
      </c>
      <c r="D72" s="439"/>
      <c r="E72" s="907">
        <v>2059</v>
      </c>
      <c r="F72" s="907"/>
      <c r="G72" s="907">
        <v>1577</v>
      </c>
      <c r="H72" s="907"/>
      <c r="I72" s="907">
        <v>348</v>
      </c>
      <c r="J72" s="907"/>
      <c r="K72" s="907">
        <v>82</v>
      </c>
      <c r="L72" s="907"/>
      <c r="M72" s="907">
        <v>38</v>
      </c>
      <c r="N72" s="907"/>
      <c r="O72" s="907">
        <v>9</v>
      </c>
      <c r="P72" s="907"/>
      <c r="Q72" s="907">
        <v>2</v>
      </c>
      <c r="R72" s="907"/>
      <c r="S72" s="907">
        <v>3</v>
      </c>
      <c r="T72" s="907"/>
      <c r="V72" s="927"/>
      <c r="W72" s="927"/>
    </row>
    <row r="73" spans="1:23" s="428" customFormat="1" ht="10.35" customHeight="1">
      <c r="A73" s="429"/>
      <c r="B73" s="910" t="s">
        <v>171</v>
      </c>
      <c r="C73" s="906" t="s">
        <v>171</v>
      </c>
      <c r="D73" s="439"/>
      <c r="E73" s="907">
        <v>2268</v>
      </c>
      <c r="F73" s="907"/>
      <c r="G73" s="907">
        <v>1950</v>
      </c>
      <c r="H73" s="907"/>
      <c r="I73" s="907">
        <v>247</v>
      </c>
      <c r="J73" s="907"/>
      <c r="K73" s="907">
        <v>56</v>
      </c>
      <c r="L73" s="907"/>
      <c r="M73" s="907">
        <v>12</v>
      </c>
      <c r="N73" s="907"/>
      <c r="O73" s="907">
        <v>3</v>
      </c>
      <c r="P73" s="907"/>
      <c r="Q73" s="907" t="s">
        <v>333</v>
      </c>
      <c r="R73" s="907"/>
      <c r="S73" s="907" t="s">
        <v>333</v>
      </c>
      <c r="T73" s="907"/>
      <c r="V73" s="927"/>
      <c r="W73" s="927"/>
    </row>
    <row r="74" spans="1:23" s="428" customFormat="1" ht="10.35" customHeight="1">
      <c r="A74" s="429"/>
      <c r="B74" s="910" t="s">
        <v>172</v>
      </c>
      <c r="C74" s="906" t="s">
        <v>172</v>
      </c>
      <c r="D74" s="439"/>
      <c r="E74" s="907">
        <v>4924</v>
      </c>
      <c r="F74" s="907"/>
      <c r="G74" s="907">
        <v>3897</v>
      </c>
      <c r="H74" s="907"/>
      <c r="I74" s="907">
        <v>766</v>
      </c>
      <c r="J74" s="907"/>
      <c r="K74" s="907">
        <v>162</v>
      </c>
      <c r="L74" s="907"/>
      <c r="M74" s="907">
        <v>67</v>
      </c>
      <c r="N74" s="907"/>
      <c r="O74" s="907">
        <v>20</v>
      </c>
      <c r="P74" s="907"/>
      <c r="Q74" s="907">
        <v>9</v>
      </c>
      <c r="R74" s="907"/>
      <c r="S74" s="907">
        <v>3</v>
      </c>
      <c r="T74" s="907"/>
      <c r="V74" s="927"/>
      <c r="W74" s="927"/>
    </row>
    <row r="75" spans="1:23" s="428" customFormat="1" ht="10.35" customHeight="1">
      <c r="A75" s="429"/>
      <c r="B75" s="910" t="s">
        <v>327</v>
      </c>
      <c r="C75" s="906" t="s">
        <v>327</v>
      </c>
      <c r="D75" s="439"/>
      <c r="E75" s="907">
        <v>7398</v>
      </c>
      <c r="F75" s="907"/>
      <c r="G75" s="907">
        <v>6023</v>
      </c>
      <c r="H75" s="907"/>
      <c r="I75" s="907">
        <v>994</v>
      </c>
      <c r="J75" s="907"/>
      <c r="K75" s="907">
        <v>256</v>
      </c>
      <c r="L75" s="907"/>
      <c r="M75" s="907">
        <v>86</v>
      </c>
      <c r="N75" s="907"/>
      <c r="O75" s="907">
        <v>22</v>
      </c>
      <c r="P75" s="907"/>
      <c r="Q75" s="907">
        <v>9</v>
      </c>
      <c r="R75" s="907"/>
      <c r="S75" s="907">
        <v>8</v>
      </c>
      <c r="T75" s="907"/>
      <c r="V75" s="927"/>
      <c r="W75" s="927"/>
    </row>
    <row r="76" spans="1:23" s="428" customFormat="1" ht="10.35" customHeight="1">
      <c r="A76" s="429"/>
      <c r="B76" s="910" t="s">
        <v>174</v>
      </c>
      <c r="C76" s="906" t="s">
        <v>174</v>
      </c>
      <c r="D76" s="439"/>
      <c r="E76" s="907">
        <v>6651</v>
      </c>
      <c r="F76" s="907"/>
      <c r="G76" s="907">
        <v>5696</v>
      </c>
      <c r="H76" s="907"/>
      <c r="I76" s="907">
        <v>688</v>
      </c>
      <c r="J76" s="907"/>
      <c r="K76" s="907">
        <v>178</v>
      </c>
      <c r="L76" s="907"/>
      <c r="M76" s="907">
        <v>53</v>
      </c>
      <c r="N76" s="907"/>
      <c r="O76" s="907">
        <v>24</v>
      </c>
      <c r="P76" s="907"/>
      <c r="Q76" s="907">
        <v>6</v>
      </c>
      <c r="R76" s="907"/>
      <c r="S76" s="907">
        <v>6</v>
      </c>
      <c r="T76" s="907"/>
      <c r="V76" s="927"/>
      <c r="W76" s="927"/>
    </row>
    <row r="77" spans="1:23" s="428" customFormat="1" ht="10.35" customHeight="1">
      <c r="A77" s="429"/>
      <c r="B77" s="910" t="s">
        <v>328</v>
      </c>
      <c r="C77" s="906" t="s">
        <v>328</v>
      </c>
      <c r="D77" s="439"/>
      <c r="E77" s="907">
        <v>9919</v>
      </c>
      <c r="F77" s="907"/>
      <c r="G77" s="907">
        <v>7841</v>
      </c>
      <c r="H77" s="907"/>
      <c r="I77" s="907">
        <v>1510</v>
      </c>
      <c r="J77" s="907"/>
      <c r="K77" s="907">
        <v>347</v>
      </c>
      <c r="L77" s="907"/>
      <c r="M77" s="907">
        <v>162</v>
      </c>
      <c r="N77" s="907"/>
      <c r="O77" s="907">
        <v>38</v>
      </c>
      <c r="P77" s="907"/>
      <c r="Q77" s="907">
        <v>16</v>
      </c>
      <c r="R77" s="907"/>
      <c r="S77" s="907">
        <v>5</v>
      </c>
      <c r="T77" s="907"/>
      <c r="V77" s="927"/>
      <c r="W77" s="927"/>
    </row>
    <row r="78" spans="1:23" s="428" customFormat="1" ht="9.75" customHeight="1">
      <c r="A78" s="429"/>
      <c r="B78" s="911" t="s">
        <v>329</v>
      </c>
      <c r="C78" s="912" t="s">
        <v>330</v>
      </c>
      <c r="D78" s="439"/>
      <c r="E78" s="907">
        <v>22663</v>
      </c>
      <c r="F78" s="907"/>
      <c r="G78" s="907">
        <v>21401</v>
      </c>
      <c r="H78" s="907"/>
      <c r="I78" s="907">
        <v>1030</v>
      </c>
      <c r="J78" s="907"/>
      <c r="K78" s="907">
        <v>138</v>
      </c>
      <c r="L78" s="907"/>
      <c r="M78" s="907">
        <v>46</v>
      </c>
      <c r="N78" s="907"/>
      <c r="O78" s="907">
        <v>31</v>
      </c>
      <c r="P78" s="907"/>
      <c r="Q78" s="907">
        <v>11</v>
      </c>
      <c r="R78" s="907"/>
      <c r="S78" s="907">
        <v>6</v>
      </c>
      <c r="T78" s="907"/>
      <c r="V78" s="927"/>
      <c r="W78" s="927"/>
    </row>
    <row r="79" spans="1:23" s="428" customFormat="1" ht="17.25" customHeight="1">
      <c r="A79" s="452"/>
      <c r="B79" s="930" t="s">
        <v>295</v>
      </c>
      <c r="C79" s="914" t="s">
        <v>332</v>
      </c>
      <c r="D79" s="466"/>
      <c r="E79" s="931">
        <v>458</v>
      </c>
      <c r="F79" s="915"/>
      <c r="G79" s="915">
        <v>458</v>
      </c>
      <c r="H79" s="915"/>
      <c r="I79" s="915" t="s">
        <v>333</v>
      </c>
      <c r="J79" s="915"/>
      <c r="K79" s="915" t="s">
        <v>333</v>
      </c>
      <c r="L79" s="915"/>
      <c r="M79" s="915" t="s">
        <v>333</v>
      </c>
      <c r="N79" s="915"/>
      <c r="O79" s="915" t="s">
        <v>333</v>
      </c>
      <c r="P79" s="915"/>
      <c r="Q79" s="915" t="s">
        <v>333</v>
      </c>
      <c r="R79" s="915"/>
      <c r="S79" s="915" t="s">
        <v>333</v>
      </c>
      <c r="T79" s="915"/>
    </row>
    <row r="80" spans="1:23" s="428" customFormat="1" ht="11.25" customHeight="1">
      <c r="A80" s="427"/>
      <c r="B80" s="929" t="s">
        <v>344</v>
      </c>
      <c r="C80" s="929"/>
      <c r="D80" s="929"/>
      <c r="E80" s="929"/>
      <c r="F80" s="429"/>
      <c r="G80" s="429"/>
      <c r="H80" s="429"/>
      <c r="I80" s="429"/>
      <c r="J80" s="429"/>
      <c r="K80" s="429"/>
      <c r="L80" s="429"/>
      <c r="M80" s="429"/>
      <c r="N80" s="429"/>
      <c r="O80" s="429"/>
      <c r="P80" s="429"/>
      <c r="Q80" s="429"/>
      <c r="R80" s="429"/>
      <c r="S80" s="429"/>
      <c r="T80" s="429"/>
    </row>
    <row r="81" spans="1:20">
      <c r="A81" s="467"/>
      <c r="B81" s="467"/>
      <c r="C81" s="467"/>
      <c r="D81" s="467"/>
      <c r="E81" s="467"/>
      <c r="F81" s="467"/>
      <c r="G81" s="467"/>
      <c r="H81" s="467"/>
      <c r="I81" s="467"/>
      <c r="J81" s="467"/>
      <c r="K81" s="467"/>
      <c r="L81" s="467"/>
      <c r="M81" s="467"/>
      <c r="N81" s="467"/>
      <c r="O81" s="467"/>
      <c r="P81" s="467"/>
      <c r="Q81" s="467"/>
      <c r="R81" s="467"/>
      <c r="S81" s="467"/>
      <c r="T81" s="467"/>
    </row>
    <row r="82" spans="1:20">
      <c r="A82" s="467"/>
      <c r="B82" s="467"/>
      <c r="C82" s="467"/>
      <c r="D82" s="467"/>
      <c r="E82" s="467"/>
      <c r="F82" s="467"/>
      <c r="G82" s="467"/>
      <c r="H82" s="467"/>
      <c r="I82" s="467"/>
      <c r="J82" s="467"/>
      <c r="K82" s="467"/>
      <c r="L82" s="467"/>
      <c r="M82" s="467"/>
      <c r="N82" s="467"/>
      <c r="O82" s="467"/>
      <c r="P82" s="467"/>
      <c r="Q82" s="467"/>
      <c r="R82" s="467"/>
      <c r="S82" s="467"/>
      <c r="T82" s="467"/>
    </row>
    <row r="83" spans="1:20">
      <c r="A83" s="467"/>
      <c r="B83" s="467"/>
      <c r="C83" s="467"/>
      <c r="D83" s="467"/>
      <c r="E83" s="467"/>
      <c r="F83" s="467"/>
      <c r="G83" s="467"/>
      <c r="H83" s="467"/>
      <c r="I83" s="467"/>
      <c r="J83" s="467"/>
      <c r="K83" s="467"/>
      <c r="L83" s="467"/>
      <c r="M83" s="467"/>
      <c r="N83" s="467"/>
      <c r="O83" s="467"/>
      <c r="P83" s="467"/>
      <c r="Q83" s="467"/>
      <c r="R83" s="467"/>
      <c r="S83" s="467"/>
      <c r="T83" s="467"/>
    </row>
    <row r="84" spans="1:20">
      <c r="A84" s="467"/>
      <c r="B84" s="467"/>
      <c r="C84" s="467"/>
      <c r="D84" s="467"/>
      <c r="E84" s="467"/>
      <c r="F84" s="467"/>
      <c r="G84" s="467"/>
      <c r="H84" s="467"/>
      <c r="I84" s="467"/>
      <c r="J84" s="467"/>
      <c r="K84" s="467"/>
      <c r="L84" s="467"/>
      <c r="M84" s="467"/>
      <c r="N84" s="467"/>
      <c r="O84" s="467"/>
      <c r="P84" s="467"/>
      <c r="Q84" s="467"/>
      <c r="R84" s="467"/>
      <c r="S84" s="467"/>
      <c r="T84" s="467"/>
    </row>
    <row r="85" spans="1:20">
      <c r="A85" s="467"/>
      <c r="B85" s="467"/>
      <c r="C85" s="467"/>
      <c r="D85" s="467"/>
      <c r="E85" s="467"/>
      <c r="F85" s="467"/>
      <c r="G85" s="467"/>
      <c r="H85" s="467"/>
      <c r="I85" s="467"/>
      <c r="J85" s="467"/>
      <c r="K85" s="467"/>
      <c r="L85" s="467"/>
      <c r="M85" s="467"/>
      <c r="N85" s="467"/>
      <c r="O85" s="467"/>
      <c r="P85" s="467"/>
      <c r="Q85" s="467"/>
      <c r="R85" s="467"/>
      <c r="S85" s="467"/>
      <c r="T85" s="467"/>
    </row>
    <row r="86" spans="1:20">
      <c r="A86" s="467"/>
      <c r="B86" s="467"/>
      <c r="C86" s="467"/>
      <c r="D86" s="467"/>
      <c r="E86" s="467"/>
      <c r="F86" s="467"/>
      <c r="G86" s="467"/>
      <c r="H86" s="467"/>
      <c r="I86" s="467"/>
      <c r="J86" s="467"/>
      <c r="K86" s="467"/>
      <c r="L86" s="467"/>
      <c r="M86" s="467"/>
      <c r="N86" s="467"/>
      <c r="O86" s="467"/>
      <c r="P86" s="467"/>
      <c r="Q86" s="467"/>
      <c r="R86" s="467"/>
      <c r="S86" s="467"/>
      <c r="T86" s="467"/>
    </row>
    <row r="87" spans="1:20">
      <c r="A87" s="467"/>
      <c r="B87" s="467"/>
      <c r="C87" s="467"/>
      <c r="D87" s="467"/>
      <c r="E87" s="467"/>
      <c r="F87" s="467"/>
      <c r="G87" s="467"/>
      <c r="H87" s="467"/>
      <c r="I87" s="467"/>
      <c r="J87" s="467"/>
      <c r="K87" s="467"/>
      <c r="L87" s="467"/>
      <c r="M87" s="467"/>
      <c r="N87" s="467"/>
      <c r="O87" s="467"/>
      <c r="P87" s="467"/>
      <c r="Q87" s="467"/>
      <c r="R87" s="467"/>
      <c r="S87" s="467"/>
      <c r="T87" s="467"/>
    </row>
    <row r="88" spans="1:20">
      <c r="A88" s="467"/>
      <c r="B88" s="467"/>
      <c r="C88" s="467"/>
      <c r="D88" s="467"/>
      <c r="E88" s="467"/>
      <c r="F88" s="467"/>
      <c r="G88" s="467"/>
      <c r="H88" s="467"/>
      <c r="I88" s="467"/>
      <c r="J88" s="467"/>
      <c r="K88" s="467"/>
      <c r="L88" s="467"/>
      <c r="M88" s="467"/>
      <c r="N88" s="467"/>
      <c r="O88" s="467"/>
      <c r="P88" s="467"/>
      <c r="Q88" s="467"/>
      <c r="R88" s="467"/>
      <c r="S88" s="467"/>
      <c r="T88" s="467"/>
    </row>
    <row r="89" spans="1:20">
      <c r="A89" s="467"/>
      <c r="B89" s="467"/>
      <c r="C89" s="467"/>
      <c r="D89" s="467"/>
      <c r="E89" s="467"/>
      <c r="F89" s="467"/>
      <c r="G89" s="467"/>
      <c r="H89" s="467"/>
      <c r="I89" s="467"/>
      <c r="J89" s="467"/>
      <c r="K89" s="467"/>
      <c r="L89" s="467"/>
      <c r="M89" s="467"/>
      <c r="N89" s="467"/>
      <c r="O89" s="467"/>
      <c r="P89" s="467"/>
      <c r="Q89" s="467"/>
      <c r="R89" s="467"/>
      <c r="S89" s="467"/>
      <c r="T89" s="467"/>
    </row>
    <row r="90" spans="1:20">
      <c r="A90" s="467"/>
      <c r="B90" s="467"/>
      <c r="C90" s="467"/>
      <c r="D90" s="467"/>
      <c r="E90" s="467"/>
      <c r="F90" s="467"/>
      <c r="G90" s="467"/>
      <c r="H90" s="467"/>
      <c r="I90" s="467"/>
      <c r="J90" s="467"/>
      <c r="K90" s="467"/>
      <c r="L90" s="467"/>
      <c r="M90" s="467"/>
      <c r="N90" s="467"/>
      <c r="O90" s="467"/>
      <c r="P90" s="467"/>
      <c r="Q90" s="467"/>
      <c r="R90" s="467"/>
      <c r="S90" s="467"/>
      <c r="T90" s="467"/>
    </row>
    <row r="91" spans="1:20">
      <c r="A91" s="467"/>
      <c r="B91" s="467"/>
      <c r="C91" s="467"/>
      <c r="D91" s="467"/>
      <c r="E91" s="467"/>
      <c r="F91" s="467"/>
      <c r="G91" s="467"/>
      <c r="H91" s="467"/>
      <c r="I91" s="467"/>
      <c r="J91" s="467"/>
      <c r="K91" s="467"/>
      <c r="L91" s="467"/>
      <c r="M91" s="467"/>
      <c r="N91" s="467"/>
      <c r="O91" s="467"/>
      <c r="P91" s="467"/>
      <c r="Q91" s="467"/>
      <c r="R91" s="467"/>
      <c r="S91" s="467"/>
      <c r="T91" s="467"/>
    </row>
    <row r="92" spans="1:20">
      <c r="A92" s="467"/>
      <c r="B92" s="467"/>
      <c r="C92" s="467"/>
      <c r="D92" s="467"/>
      <c r="E92" s="467"/>
      <c r="F92" s="467"/>
      <c r="G92" s="467"/>
      <c r="H92" s="467"/>
      <c r="I92" s="467"/>
      <c r="J92" s="467"/>
      <c r="K92" s="467"/>
      <c r="L92" s="467"/>
      <c r="M92" s="467"/>
      <c r="N92" s="467"/>
      <c r="O92" s="467"/>
      <c r="P92" s="467"/>
      <c r="Q92" s="467"/>
      <c r="R92" s="467"/>
      <c r="S92" s="467"/>
      <c r="T92" s="467"/>
    </row>
    <row r="93" spans="1:20">
      <c r="A93" s="467"/>
      <c r="B93" s="467"/>
      <c r="C93" s="467"/>
      <c r="D93" s="467"/>
      <c r="E93" s="467"/>
      <c r="F93" s="467"/>
      <c r="G93" s="467"/>
      <c r="H93" s="467"/>
      <c r="I93" s="467"/>
      <c r="J93" s="467"/>
      <c r="K93" s="467"/>
      <c r="L93" s="467"/>
      <c r="M93" s="467"/>
      <c r="N93" s="467"/>
      <c r="O93" s="467"/>
      <c r="P93" s="467"/>
      <c r="Q93" s="467"/>
      <c r="R93" s="467"/>
      <c r="S93" s="467"/>
      <c r="T93" s="467"/>
    </row>
    <row r="94" spans="1:20">
      <c r="A94" s="467"/>
      <c r="B94" s="467"/>
      <c r="C94" s="467"/>
      <c r="D94" s="467"/>
      <c r="E94" s="467"/>
      <c r="F94" s="467"/>
      <c r="G94" s="467"/>
      <c r="H94" s="467"/>
      <c r="I94" s="467"/>
      <c r="J94" s="467"/>
      <c r="K94" s="467"/>
      <c r="L94" s="467"/>
      <c r="M94" s="467"/>
      <c r="N94" s="467"/>
      <c r="O94" s="467"/>
      <c r="P94" s="467"/>
      <c r="Q94" s="467"/>
      <c r="R94" s="467"/>
      <c r="S94" s="467"/>
      <c r="T94" s="467"/>
    </row>
    <row r="95" spans="1:20">
      <c r="A95" s="467"/>
      <c r="B95" s="467"/>
      <c r="C95" s="467"/>
      <c r="D95" s="467"/>
      <c r="E95" s="467"/>
      <c r="F95" s="467"/>
      <c r="G95" s="467"/>
      <c r="H95" s="467"/>
      <c r="I95" s="467"/>
      <c r="J95" s="467"/>
      <c r="K95" s="467"/>
      <c r="L95" s="467"/>
      <c r="M95" s="467"/>
      <c r="N95" s="467"/>
      <c r="O95" s="467"/>
      <c r="P95" s="467"/>
      <c r="Q95" s="467"/>
      <c r="R95" s="467"/>
      <c r="S95" s="467"/>
      <c r="T95" s="467"/>
    </row>
    <row r="96" spans="1:20">
      <c r="A96" s="467"/>
      <c r="B96" s="467"/>
      <c r="C96" s="467"/>
      <c r="D96" s="467"/>
      <c r="E96" s="467"/>
      <c r="F96" s="467"/>
      <c r="G96" s="467"/>
      <c r="H96" s="467"/>
      <c r="I96" s="467"/>
      <c r="J96" s="467"/>
      <c r="K96" s="467"/>
      <c r="L96" s="467"/>
      <c r="M96" s="467"/>
      <c r="N96" s="467"/>
      <c r="O96" s="467"/>
      <c r="P96" s="467"/>
      <c r="Q96" s="467"/>
      <c r="R96" s="467"/>
      <c r="S96" s="467"/>
      <c r="T96" s="467"/>
    </row>
    <row r="97" spans="1:20">
      <c r="A97" s="467"/>
      <c r="B97" s="467"/>
      <c r="C97" s="467"/>
      <c r="D97" s="467"/>
      <c r="E97" s="467"/>
      <c r="F97" s="467"/>
      <c r="G97" s="467"/>
      <c r="H97" s="467"/>
      <c r="I97" s="467"/>
      <c r="J97" s="467"/>
      <c r="K97" s="467"/>
      <c r="L97" s="467"/>
      <c r="M97" s="467"/>
      <c r="N97" s="467"/>
      <c r="O97" s="467"/>
      <c r="P97" s="467"/>
      <c r="Q97" s="467"/>
      <c r="R97" s="467"/>
      <c r="S97" s="467"/>
      <c r="T97" s="467"/>
    </row>
    <row r="98" spans="1:20">
      <c r="A98" s="467"/>
      <c r="B98" s="467"/>
      <c r="C98" s="467"/>
      <c r="D98" s="467"/>
      <c r="E98" s="467"/>
      <c r="F98" s="467"/>
      <c r="G98" s="467"/>
      <c r="H98" s="467"/>
      <c r="I98" s="467"/>
      <c r="J98" s="467"/>
      <c r="K98" s="467"/>
      <c r="L98" s="467"/>
      <c r="M98" s="467"/>
      <c r="N98" s="467"/>
      <c r="O98" s="467"/>
      <c r="P98" s="467"/>
      <c r="Q98" s="467"/>
      <c r="R98" s="467"/>
      <c r="S98" s="467"/>
      <c r="T98" s="467"/>
    </row>
    <row r="99" spans="1:20">
      <c r="A99" s="467"/>
      <c r="B99" s="467"/>
      <c r="C99" s="467"/>
      <c r="D99" s="467"/>
      <c r="E99" s="467"/>
      <c r="F99" s="467"/>
      <c r="G99" s="467"/>
      <c r="H99" s="467"/>
      <c r="I99" s="467"/>
      <c r="J99" s="467"/>
      <c r="K99" s="467"/>
      <c r="L99" s="467"/>
      <c r="M99" s="467"/>
      <c r="N99" s="467"/>
      <c r="O99" s="467"/>
      <c r="P99" s="467"/>
      <c r="Q99" s="467"/>
      <c r="R99" s="467"/>
      <c r="S99" s="467"/>
      <c r="T99" s="467"/>
    </row>
    <row r="100" spans="1:20">
      <c r="A100" s="467"/>
      <c r="B100" s="467"/>
      <c r="C100" s="467"/>
      <c r="D100" s="467"/>
      <c r="E100" s="467"/>
      <c r="F100" s="467"/>
      <c r="G100" s="467"/>
      <c r="H100" s="467"/>
      <c r="I100" s="467"/>
      <c r="J100" s="467"/>
      <c r="K100" s="467"/>
      <c r="L100" s="467"/>
      <c r="M100" s="467"/>
      <c r="N100" s="467"/>
      <c r="O100" s="467"/>
      <c r="P100" s="467"/>
      <c r="Q100" s="467"/>
      <c r="R100" s="467"/>
      <c r="S100" s="467"/>
      <c r="T100" s="467"/>
    </row>
    <row r="101" spans="1:20">
      <c r="A101" s="467"/>
      <c r="B101" s="467"/>
      <c r="C101" s="467"/>
      <c r="D101" s="467"/>
      <c r="E101" s="467"/>
      <c r="F101" s="467"/>
      <c r="G101" s="467"/>
      <c r="H101" s="467"/>
      <c r="I101" s="467"/>
      <c r="J101" s="467"/>
      <c r="K101" s="467"/>
      <c r="L101" s="467"/>
      <c r="M101" s="467"/>
      <c r="N101" s="467"/>
      <c r="O101" s="467"/>
      <c r="P101" s="467"/>
      <c r="Q101" s="467"/>
      <c r="R101" s="467"/>
      <c r="S101" s="467"/>
      <c r="T101" s="467"/>
    </row>
    <row r="102" spans="1:20">
      <c r="A102" s="467"/>
      <c r="B102" s="467"/>
      <c r="C102" s="467"/>
      <c r="D102" s="467"/>
      <c r="E102" s="467"/>
      <c r="F102" s="467"/>
      <c r="G102" s="467"/>
      <c r="H102" s="467"/>
      <c r="I102" s="467"/>
      <c r="J102" s="467"/>
      <c r="K102" s="467"/>
      <c r="L102" s="467"/>
      <c r="M102" s="467"/>
      <c r="N102" s="467"/>
      <c r="O102" s="467"/>
      <c r="P102" s="467"/>
      <c r="Q102" s="467"/>
      <c r="R102" s="467"/>
      <c r="S102" s="467"/>
      <c r="T102" s="467"/>
    </row>
    <row r="103" spans="1:20">
      <c r="A103" s="467"/>
      <c r="B103" s="467"/>
      <c r="C103" s="467"/>
      <c r="D103" s="467"/>
      <c r="E103" s="467"/>
      <c r="F103" s="467"/>
      <c r="G103" s="467"/>
      <c r="H103" s="467"/>
      <c r="I103" s="467"/>
      <c r="J103" s="467"/>
      <c r="K103" s="467"/>
      <c r="L103" s="467"/>
      <c r="M103" s="467"/>
      <c r="N103" s="467"/>
      <c r="O103" s="467"/>
      <c r="P103" s="467"/>
      <c r="Q103" s="467"/>
      <c r="R103" s="467"/>
      <c r="S103" s="467"/>
      <c r="T103" s="467"/>
    </row>
    <row r="104" spans="1:20">
      <c r="A104" s="467"/>
      <c r="B104" s="467"/>
      <c r="C104" s="467"/>
      <c r="D104" s="467"/>
      <c r="E104" s="467"/>
      <c r="F104" s="467"/>
      <c r="G104" s="467"/>
      <c r="H104" s="467"/>
      <c r="I104" s="467"/>
      <c r="J104" s="467"/>
      <c r="K104" s="467"/>
      <c r="L104" s="467"/>
      <c r="M104" s="467"/>
      <c r="N104" s="467"/>
      <c r="O104" s="467"/>
      <c r="P104" s="467"/>
      <c r="Q104" s="467"/>
      <c r="R104" s="467"/>
      <c r="S104" s="467"/>
      <c r="T104" s="467"/>
    </row>
    <row r="105" spans="1:20">
      <c r="A105" s="467"/>
      <c r="B105" s="467"/>
      <c r="C105" s="467"/>
      <c r="D105" s="467"/>
      <c r="E105" s="467"/>
      <c r="F105" s="467"/>
      <c r="G105" s="467"/>
      <c r="H105" s="467"/>
      <c r="I105" s="467"/>
      <c r="J105" s="467"/>
      <c r="K105" s="467"/>
      <c r="L105" s="467"/>
      <c r="M105" s="467"/>
      <c r="N105" s="467"/>
      <c r="O105" s="467"/>
      <c r="P105" s="467"/>
      <c r="Q105" s="467"/>
      <c r="R105" s="467"/>
      <c r="S105" s="467"/>
      <c r="T105" s="467"/>
    </row>
    <row r="106" spans="1:20">
      <c r="A106" s="467"/>
      <c r="B106" s="467"/>
      <c r="C106" s="467"/>
      <c r="D106" s="467"/>
      <c r="E106" s="467"/>
      <c r="F106" s="467"/>
      <c r="G106" s="467"/>
      <c r="H106" s="467"/>
      <c r="I106" s="467"/>
      <c r="J106" s="467"/>
      <c r="K106" s="467"/>
      <c r="L106" s="467"/>
      <c r="M106" s="467"/>
      <c r="N106" s="467"/>
      <c r="O106" s="467"/>
      <c r="P106" s="467"/>
      <c r="Q106" s="467"/>
      <c r="R106" s="467"/>
      <c r="S106" s="467"/>
      <c r="T106" s="467"/>
    </row>
    <row r="107" spans="1:20">
      <c r="A107" s="467"/>
      <c r="B107" s="467"/>
      <c r="C107" s="467"/>
      <c r="D107" s="467"/>
      <c r="E107" s="467"/>
      <c r="F107" s="467"/>
      <c r="G107" s="467"/>
      <c r="H107" s="467"/>
      <c r="I107" s="467"/>
      <c r="J107" s="467"/>
      <c r="K107" s="467"/>
      <c r="L107" s="467"/>
      <c r="M107" s="467"/>
      <c r="N107" s="467"/>
      <c r="O107" s="467"/>
      <c r="P107" s="467"/>
      <c r="Q107" s="467"/>
      <c r="R107" s="467"/>
      <c r="S107" s="467"/>
      <c r="T107" s="467"/>
    </row>
    <row r="108" spans="1:20">
      <c r="A108" s="467"/>
      <c r="B108" s="467"/>
      <c r="C108" s="467"/>
      <c r="D108" s="467"/>
      <c r="E108" s="467"/>
      <c r="F108" s="467"/>
      <c r="G108" s="467"/>
      <c r="H108" s="467"/>
      <c r="I108" s="467"/>
      <c r="J108" s="467"/>
      <c r="K108" s="467"/>
      <c r="L108" s="467"/>
      <c r="M108" s="467"/>
      <c r="N108" s="467"/>
      <c r="O108" s="467"/>
      <c r="P108" s="467"/>
      <c r="Q108" s="467"/>
      <c r="R108" s="467"/>
      <c r="S108" s="467"/>
      <c r="T108" s="467"/>
    </row>
    <row r="109" spans="1:20">
      <c r="A109" s="467"/>
      <c r="B109" s="467"/>
      <c r="C109" s="467"/>
      <c r="D109" s="467"/>
      <c r="E109" s="467"/>
      <c r="F109" s="467"/>
      <c r="G109" s="467"/>
      <c r="H109" s="467"/>
      <c r="I109" s="467"/>
      <c r="J109" s="467"/>
      <c r="K109" s="467"/>
      <c r="L109" s="467"/>
      <c r="M109" s="467"/>
      <c r="N109" s="467"/>
      <c r="O109" s="467"/>
      <c r="P109" s="467"/>
      <c r="Q109" s="467"/>
      <c r="R109" s="467"/>
      <c r="S109" s="467"/>
      <c r="T109" s="467"/>
    </row>
    <row r="110" spans="1:20">
      <c r="A110" s="467"/>
      <c r="B110" s="467"/>
      <c r="C110" s="467"/>
      <c r="D110" s="467"/>
      <c r="E110" s="467"/>
      <c r="F110" s="467"/>
      <c r="G110" s="467"/>
      <c r="H110" s="467"/>
      <c r="I110" s="467"/>
      <c r="J110" s="467"/>
      <c r="K110" s="467"/>
      <c r="L110" s="467"/>
      <c r="M110" s="467"/>
      <c r="N110" s="467"/>
      <c r="O110" s="467"/>
      <c r="P110" s="467"/>
      <c r="Q110" s="467"/>
      <c r="R110" s="467"/>
      <c r="S110" s="467"/>
      <c r="T110" s="467"/>
    </row>
    <row r="111" spans="1:20">
      <c r="A111" s="467"/>
      <c r="B111" s="467"/>
      <c r="C111" s="467"/>
      <c r="D111" s="467"/>
      <c r="E111" s="467"/>
      <c r="F111" s="467"/>
      <c r="G111" s="467"/>
      <c r="H111" s="467"/>
      <c r="I111" s="467"/>
      <c r="J111" s="467"/>
      <c r="K111" s="467"/>
      <c r="L111" s="467"/>
      <c r="M111" s="467"/>
      <c r="N111" s="467"/>
      <c r="O111" s="467"/>
      <c r="P111" s="467"/>
      <c r="Q111" s="467"/>
      <c r="R111" s="467"/>
      <c r="S111" s="467"/>
      <c r="T111" s="467"/>
    </row>
    <row r="112" spans="1:20">
      <c r="A112" s="467"/>
      <c r="B112" s="467"/>
      <c r="C112" s="467"/>
      <c r="D112" s="467"/>
      <c r="E112" s="467"/>
      <c r="F112" s="467"/>
      <c r="G112" s="467"/>
      <c r="H112" s="467"/>
      <c r="I112" s="467"/>
      <c r="J112" s="467"/>
      <c r="K112" s="467"/>
      <c r="L112" s="467"/>
      <c r="M112" s="467"/>
      <c r="N112" s="467"/>
      <c r="O112" s="467"/>
      <c r="P112" s="467"/>
      <c r="Q112" s="467"/>
      <c r="R112" s="467"/>
      <c r="S112" s="467"/>
      <c r="T112" s="467"/>
    </row>
    <row r="113" spans="1:20">
      <c r="A113" s="467"/>
      <c r="B113" s="467"/>
      <c r="C113" s="467"/>
      <c r="D113" s="467"/>
      <c r="E113" s="467"/>
      <c r="F113" s="467"/>
      <c r="G113" s="467"/>
      <c r="H113" s="467"/>
      <c r="I113" s="467"/>
      <c r="J113" s="467"/>
      <c r="K113" s="467"/>
      <c r="L113" s="467"/>
      <c r="M113" s="467"/>
      <c r="N113" s="467"/>
      <c r="O113" s="467"/>
      <c r="P113" s="467"/>
      <c r="Q113" s="467"/>
      <c r="R113" s="467"/>
      <c r="S113" s="467"/>
      <c r="T113" s="467"/>
    </row>
    <row r="114" spans="1:20">
      <c r="A114" s="467"/>
      <c r="B114" s="467"/>
      <c r="C114" s="467"/>
      <c r="D114" s="467"/>
      <c r="E114" s="467"/>
      <c r="F114" s="467"/>
      <c r="G114" s="467"/>
      <c r="H114" s="467"/>
      <c r="I114" s="467"/>
      <c r="J114" s="467"/>
      <c r="K114" s="467"/>
      <c r="L114" s="467"/>
      <c r="M114" s="467"/>
      <c r="N114" s="467"/>
      <c r="O114" s="467"/>
      <c r="P114" s="467"/>
      <c r="Q114" s="467"/>
      <c r="R114" s="467"/>
      <c r="S114" s="467"/>
      <c r="T114" s="467"/>
    </row>
    <row r="115" spans="1:20">
      <c r="A115" s="467"/>
      <c r="B115" s="467"/>
      <c r="C115" s="467"/>
      <c r="D115" s="467"/>
      <c r="E115" s="467"/>
      <c r="F115" s="467"/>
      <c r="G115" s="467"/>
      <c r="H115" s="467"/>
      <c r="I115" s="467"/>
      <c r="J115" s="467"/>
      <c r="K115" s="467"/>
      <c r="L115" s="467"/>
      <c r="M115" s="467"/>
      <c r="N115" s="467"/>
      <c r="O115" s="467"/>
      <c r="P115" s="467"/>
      <c r="Q115" s="467"/>
      <c r="R115" s="467"/>
      <c r="S115" s="467"/>
      <c r="T115" s="467"/>
    </row>
    <row r="116" spans="1:20">
      <c r="A116" s="467"/>
      <c r="B116" s="467"/>
      <c r="C116" s="467"/>
      <c r="D116" s="467"/>
      <c r="E116" s="467"/>
      <c r="F116" s="467"/>
      <c r="G116" s="467"/>
      <c r="H116" s="467"/>
      <c r="I116" s="467"/>
      <c r="J116" s="467"/>
      <c r="K116" s="467"/>
      <c r="L116" s="467"/>
      <c r="M116" s="467"/>
      <c r="N116" s="467"/>
      <c r="O116" s="467"/>
      <c r="P116" s="467"/>
      <c r="Q116" s="467"/>
      <c r="R116" s="467"/>
      <c r="S116" s="467"/>
      <c r="T116" s="467"/>
    </row>
    <row r="117" spans="1:20">
      <c r="A117" s="467"/>
      <c r="B117" s="467"/>
      <c r="C117" s="467"/>
      <c r="D117" s="467"/>
      <c r="E117" s="467"/>
      <c r="F117" s="467"/>
      <c r="G117" s="467"/>
      <c r="H117" s="467"/>
      <c r="I117" s="467"/>
      <c r="J117" s="467"/>
      <c r="K117" s="467"/>
      <c r="L117" s="467"/>
      <c r="M117" s="467"/>
      <c r="N117" s="467"/>
      <c r="O117" s="467"/>
      <c r="P117" s="467"/>
      <c r="Q117" s="467"/>
      <c r="R117" s="467"/>
      <c r="S117" s="467"/>
      <c r="T117" s="467"/>
    </row>
    <row r="118" spans="1:20">
      <c r="A118" s="467"/>
      <c r="B118" s="467"/>
      <c r="C118" s="467"/>
      <c r="D118" s="467"/>
      <c r="E118" s="467"/>
      <c r="F118" s="467"/>
      <c r="G118" s="467"/>
      <c r="H118" s="467"/>
      <c r="I118" s="467"/>
      <c r="J118" s="467"/>
      <c r="K118" s="467"/>
      <c r="L118" s="467"/>
      <c r="M118" s="467"/>
      <c r="N118" s="467"/>
      <c r="O118" s="467"/>
      <c r="P118" s="467"/>
      <c r="Q118" s="467"/>
      <c r="R118" s="467"/>
      <c r="S118" s="467"/>
      <c r="T118" s="467"/>
    </row>
    <row r="119" spans="1:20">
      <c r="A119" s="467"/>
      <c r="B119" s="467"/>
      <c r="C119" s="467"/>
      <c r="D119" s="467"/>
      <c r="E119" s="467"/>
      <c r="F119" s="467"/>
      <c r="G119" s="467"/>
      <c r="H119" s="467"/>
      <c r="I119" s="467"/>
      <c r="J119" s="467"/>
      <c r="K119" s="467"/>
      <c r="L119" s="467"/>
      <c r="M119" s="467"/>
      <c r="N119" s="467"/>
      <c r="O119" s="467"/>
      <c r="P119" s="467"/>
      <c r="Q119" s="467"/>
      <c r="R119" s="467"/>
      <c r="S119" s="467"/>
      <c r="T119" s="467"/>
    </row>
    <row r="120" spans="1:20">
      <c r="A120" s="467"/>
      <c r="B120" s="467"/>
      <c r="C120" s="467"/>
      <c r="D120" s="467"/>
      <c r="E120" s="467"/>
      <c r="F120" s="467"/>
      <c r="G120" s="467"/>
      <c r="H120" s="467"/>
      <c r="I120" s="467"/>
      <c r="J120" s="467"/>
      <c r="K120" s="467"/>
      <c r="L120" s="467"/>
      <c r="M120" s="467"/>
      <c r="N120" s="467"/>
      <c r="O120" s="467"/>
      <c r="P120" s="467"/>
      <c r="Q120" s="467"/>
      <c r="R120" s="467"/>
      <c r="S120" s="467"/>
      <c r="T120" s="467"/>
    </row>
    <row r="121" spans="1:20">
      <c r="A121" s="467"/>
      <c r="B121" s="467"/>
      <c r="C121" s="467"/>
      <c r="D121" s="467"/>
      <c r="E121" s="467"/>
      <c r="F121" s="467"/>
      <c r="G121" s="467"/>
      <c r="H121" s="467"/>
      <c r="I121" s="467"/>
      <c r="J121" s="467"/>
      <c r="K121" s="467"/>
      <c r="L121" s="467"/>
      <c r="M121" s="467"/>
      <c r="N121" s="467"/>
      <c r="O121" s="467"/>
      <c r="P121" s="467"/>
      <c r="Q121" s="467"/>
      <c r="R121" s="467"/>
      <c r="S121" s="467"/>
      <c r="T121" s="467"/>
    </row>
    <row r="122" spans="1:20">
      <c r="A122" s="467"/>
      <c r="B122" s="467"/>
      <c r="C122" s="467"/>
      <c r="D122" s="467"/>
      <c r="E122" s="467"/>
      <c r="F122" s="467"/>
      <c r="G122" s="467"/>
      <c r="H122" s="467"/>
      <c r="I122" s="467"/>
      <c r="J122" s="467"/>
      <c r="K122" s="467"/>
      <c r="L122" s="467"/>
      <c r="M122" s="467"/>
      <c r="N122" s="467"/>
      <c r="O122" s="467"/>
      <c r="P122" s="467"/>
      <c r="Q122" s="467"/>
      <c r="R122" s="467"/>
      <c r="S122" s="467"/>
      <c r="T122" s="467"/>
    </row>
    <row r="123" spans="1:20">
      <c r="A123" s="467"/>
      <c r="B123" s="467"/>
      <c r="C123" s="467"/>
      <c r="D123" s="467"/>
      <c r="E123" s="467"/>
      <c r="F123" s="467"/>
      <c r="G123" s="467"/>
      <c r="H123" s="467"/>
      <c r="I123" s="467"/>
      <c r="J123" s="467"/>
      <c r="K123" s="467"/>
      <c r="L123" s="467"/>
      <c r="M123" s="467"/>
      <c r="N123" s="467"/>
      <c r="O123" s="467"/>
      <c r="P123" s="467"/>
      <c r="Q123" s="467"/>
      <c r="R123" s="467"/>
      <c r="S123" s="467"/>
      <c r="T123" s="467"/>
    </row>
    <row r="124" spans="1:20">
      <c r="A124" s="467"/>
      <c r="B124" s="467"/>
      <c r="C124" s="467"/>
      <c r="D124" s="467"/>
      <c r="E124" s="467"/>
      <c r="F124" s="467"/>
      <c r="G124" s="467"/>
      <c r="H124" s="467"/>
      <c r="I124" s="467"/>
      <c r="J124" s="467"/>
      <c r="K124" s="467"/>
      <c r="L124" s="467"/>
      <c r="M124" s="467"/>
      <c r="N124" s="467"/>
      <c r="O124" s="467"/>
      <c r="P124" s="467"/>
      <c r="Q124" s="467"/>
      <c r="R124" s="467"/>
      <c r="S124" s="467"/>
      <c r="T124" s="467"/>
    </row>
    <row r="125" spans="1:20">
      <c r="A125" s="467"/>
      <c r="B125" s="467"/>
      <c r="C125" s="467"/>
      <c r="D125" s="467"/>
      <c r="E125" s="467"/>
      <c r="F125" s="467"/>
      <c r="G125" s="467"/>
      <c r="H125" s="467"/>
      <c r="I125" s="467"/>
      <c r="J125" s="467"/>
      <c r="K125" s="467"/>
      <c r="L125" s="467"/>
      <c r="M125" s="467"/>
      <c r="N125" s="467"/>
      <c r="O125" s="467"/>
      <c r="P125" s="467"/>
      <c r="Q125" s="467"/>
      <c r="R125" s="467"/>
      <c r="S125" s="467"/>
      <c r="T125" s="467"/>
    </row>
    <row r="126" spans="1:20">
      <c r="A126" s="467"/>
      <c r="B126" s="467"/>
      <c r="C126" s="467"/>
      <c r="D126" s="467"/>
      <c r="E126" s="467"/>
      <c r="F126" s="467"/>
      <c r="G126" s="467"/>
      <c r="H126" s="467"/>
      <c r="I126" s="467"/>
      <c r="J126" s="467"/>
      <c r="K126" s="467"/>
      <c r="L126" s="467"/>
      <c r="M126" s="467"/>
      <c r="N126" s="467"/>
      <c r="O126" s="467"/>
      <c r="P126" s="467"/>
      <c r="Q126" s="467"/>
      <c r="R126" s="467"/>
      <c r="S126" s="467"/>
      <c r="T126" s="467"/>
    </row>
    <row r="127" spans="1:20">
      <c r="A127" s="467"/>
      <c r="B127" s="467"/>
      <c r="C127" s="467"/>
      <c r="D127" s="467"/>
      <c r="E127" s="467"/>
      <c r="F127" s="467"/>
      <c r="G127" s="467"/>
      <c r="H127" s="467"/>
      <c r="I127" s="467"/>
      <c r="J127" s="467"/>
      <c r="K127" s="467"/>
      <c r="L127" s="467"/>
      <c r="M127" s="467"/>
      <c r="N127" s="467"/>
      <c r="O127" s="467"/>
      <c r="P127" s="467"/>
      <c r="Q127" s="467"/>
      <c r="R127" s="467"/>
      <c r="S127" s="467"/>
      <c r="T127" s="467"/>
    </row>
    <row r="128" spans="1:20">
      <c r="A128" s="467"/>
      <c r="B128" s="467"/>
      <c r="C128" s="467"/>
      <c r="D128" s="467"/>
      <c r="E128" s="467"/>
      <c r="F128" s="467"/>
      <c r="G128" s="467"/>
      <c r="H128" s="467"/>
      <c r="I128" s="467"/>
      <c r="J128" s="467"/>
      <c r="K128" s="467"/>
      <c r="L128" s="467"/>
      <c r="M128" s="467"/>
      <c r="N128" s="467"/>
      <c r="O128" s="467"/>
      <c r="P128" s="467"/>
      <c r="Q128" s="467"/>
      <c r="R128" s="467"/>
      <c r="S128" s="467"/>
      <c r="T128" s="467"/>
    </row>
    <row r="129" spans="1:20">
      <c r="A129" s="467"/>
      <c r="B129" s="467"/>
      <c r="C129" s="467"/>
      <c r="D129" s="467"/>
      <c r="E129" s="467"/>
      <c r="F129" s="467"/>
      <c r="G129" s="467"/>
      <c r="H129" s="467"/>
      <c r="I129" s="467"/>
      <c r="J129" s="467"/>
      <c r="K129" s="467"/>
      <c r="L129" s="467"/>
      <c r="M129" s="467"/>
      <c r="N129" s="467"/>
      <c r="O129" s="467"/>
      <c r="P129" s="467"/>
      <c r="Q129" s="467"/>
      <c r="R129" s="467"/>
      <c r="S129" s="467"/>
      <c r="T129" s="467"/>
    </row>
    <row r="130" spans="1:20">
      <c r="A130" s="467"/>
      <c r="B130" s="467"/>
      <c r="C130" s="467"/>
      <c r="D130" s="467"/>
      <c r="E130" s="467"/>
      <c r="F130" s="467"/>
      <c r="G130" s="467"/>
      <c r="H130" s="467"/>
      <c r="I130" s="467"/>
      <c r="J130" s="467"/>
      <c r="K130" s="467"/>
      <c r="L130" s="467"/>
      <c r="M130" s="467"/>
      <c r="N130" s="467"/>
      <c r="O130" s="467"/>
      <c r="P130" s="467"/>
      <c r="Q130" s="467"/>
      <c r="R130" s="467"/>
      <c r="S130" s="467"/>
      <c r="T130" s="467"/>
    </row>
    <row r="131" spans="1:20">
      <c r="A131" s="467"/>
      <c r="B131" s="467"/>
      <c r="C131" s="467"/>
      <c r="D131" s="467"/>
      <c r="E131" s="467"/>
      <c r="F131" s="467"/>
      <c r="G131" s="467"/>
      <c r="H131" s="467"/>
      <c r="I131" s="467"/>
      <c r="J131" s="467"/>
      <c r="K131" s="467"/>
      <c r="L131" s="467"/>
      <c r="M131" s="467"/>
      <c r="N131" s="467"/>
      <c r="O131" s="467"/>
      <c r="P131" s="467"/>
      <c r="Q131" s="467"/>
      <c r="R131" s="467"/>
      <c r="S131" s="467"/>
      <c r="T131" s="467"/>
    </row>
    <row r="132" spans="1:20">
      <c r="A132" s="467"/>
      <c r="B132" s="467"/>
      <c r="C132" s="467"/>
      <c r="D132" s="467"/>
      <c r="E132" s="467"/>
      <c r="F132" s="467"/>
      <c r="G132" s="467"/>
      <c r="H132" s="467"/>
      <c r="I132" s="467"/>
      <c r="J132" s="467"/>
      <c r="K132" s="467"/>
      <c r="L132" s="467"/>
      <c r="M132" s="467"/>
      <c r="N132" s="467"/>
      <c r="O132" s="467"/>
      <c r="P132" s="467"/>
      <c r="Q132" s="467"/>
      <c r="R132" s="467"/>
      <c r="S132" s="467"/>
      <c r="T132" s="467"/>
    </row>
    <row r="133" spans="1:20">
      <c r="A133" s="467"/>
      <c r="B133" s="467"/>
      <c r="C133" s="467"/>
      <c r="D133" s="467"/>
      <c r="E133" s="467"/>
      <c r="F133" s="467"/>
      <c r="G133" s="467"/>
      <c r="H133" s="467"/>
      <c r="I133" s="467"/>
      <c r="J133" s="467"/>
      <c r="K133" s="467"/>
      <c r="L133" s="467"/>
      <c r="M133" s="467"/>
      <c r="N133" s="467"/>
      <c r="O133" s="467"/>
      <c r="P133" s="467"/>
      <c r="Q133" s="467"/>
      <c r="R133" s="467"/>
      <c r="S133" s="467"/>
      <c r="T133" s="467"/>
    </row>
    <row r="134" spans="1:20">
      <c r="A134" s="467"/>
      <c r="B134" s="467"/>
      <c r="C134" s="467"/>
      <c r="D134" s="467"/>
      <c r="E134" s="467"/>
      <c r="F134" s="467"/>
      <c r="G134" s="467"/>
      <c r="H134" s="467"/>
      <c r="I134" s="467"/>
      <c r="J134" s="467"/>
      <c r="K134" s="467"/>
      <c r="L134" s="467"/>
      <c r="M134" s="467"/>
      <c r="N134" s="467"/>
      <c r="O134" s="467"/>
      <c r="P134" s="467"/>
      <c r="Q134" s="467"/>
      <c r="R134" s="467"/>
      <c r="S134" s="467"/>
      <c r="T134" s="467"/>
    </row>
    <row r="135" spans="1:20">
      <c r="A135" s="467"/>
      <c r="B135" s="467"/>
      <c r="C135" s="467"/>
      <c r="D135" s="467"/>
      <c r="E135" s="467"/>
      <c r="F135" s="467"/>
      <c r="G135" s="467"/>
      <c r="H135" s="467"/>
      <c r="I135" s="467"/>
      <c r="J135" s="467"/>
      <c r="K135" s="467"/>
      <c r="L135" s="467"/>
      <c r="M135" s="467"/>
      <c r="N135" s="467"/>
      <c r="O135" s="467"/>
      <c r="P135" s="467"/>
      <c r="Q135" s="467"/>
      <c r="R135" s="467"/>
      <c r="S135" s="467"/>
      <c r="T135" s="467"/>
    </row>
    <row r="136" spans="1:20">
      <c r="A136" s="467"/>
      <c r="B136" s="467"/>
      <c r="C136" s="467"/>
      <c r="D136" s="467"/>
      <c r="E136" s="467"/>
      <c r="F136" s="467"/>
      <c r="G136" s="467"/>
      <c r="H136" s="467"/>
      <c r="I136" s="467"/>
      <c r="J136" s="467"/>
      <c r="K136" s="467"/>
      <c r="L136" s="467"/>
      <c r="M136" s="467"/>
      <c r="N136" s="467"/>
      <c r="O136" s="467"/>
      <c r="P136" s="467"/>
      <c r="Q136" s="467"/>
      <c r="R136" s="467"/>
      <c r="S136" s="467"/>
      <c r="T136" s="467"/>
    </row>
    <row r="137" spans="1:20">
      <c r="A137" s="467"/>
      <c r="B137" s="467"/>
      <c r="C137" s="467"/>
      <c r="D137" s="467"/>
      <c r="E137" s="467"/>
      <c r="F137" s="467"/>
      <c r="G137" s="467"/>
      <c r="H137" s="467"/>
      <c r="I137" s="467"/>
      <c r="J137" s="467"/>
      <c r="K137" s="467"/>
      <c r="L137" s="467"/>
      <c r="M137" s="467"/>
      <c r="N137" s="467"/>
      <c r="O137" s="467"/>
      <c r="P137" s="467"/>
      <c r="Q137" s="467"/>
      <c r="R137" s="467"/>
      <c r="S137" s="467"/>
      <c r="T137" s="467"/>
    </row>
    <row r="138" spans="1:20">
      <c r="A138" s="467"/>
      <c r="B138" s="467"/>
      <c r="C138" s="467"/>
      <c r="D138" s="467"/>
      <c r="E138" s="467"/>
      <c r="F138" s="467"/>
      <c r="G138" s="467"/>
      <c r="H138" s="467"/>
      <c r="I138" s="467"/>
      <c r="J138" s="467"/>
      <c r="K138" s="467"/>
      <c r="L138" s="467"/>
      <c r="M138" s="467"/>
      <c r="N138" s="467"/>
      <c r="O138" s="467"/>
      <c r="P138" s="467"/>
      <c r="Q138" s="467"/>
      <c r="R138" s="467"/>
      <c r="S138" s="467"/>
      <c r="T138" s="467"/>
    </row>
    <row r="139" spans="1:20">
      <c r="A139" s="467"/>
      <c r="B139" s="467"/>
      <c r="C139" s="467"/>
      <c r="D139" s="467"/>
      <c r="E139" s="467"/>
      <c r="F139" s="467"/>
      <c r="G139" s="467"/>
      <c r="H139" s="467"/>
      <c r="I139" s="467"/>
      <c r="J139" s="467"/>
      <c r="K139" s="467"/>
      <c r="L139" s="467"/>
      <c r="M139" s="467"/>
      <c r="N139" s="467"/>
      <c r="O139" s="467"/>
      <c r="P139" s="467"/>
      <c r="Q139" s="467"/>
      <c r="R139" s="467"/>
      <c r="S139" s="467"/>
      <c r="T139" s="467"/>
    </row>
    <row r="140" spans="1:20">
      <c r="A140" s="467"/>
      <c r="B140" s="467"/>
      <c r="C140" s="467"/>
      <c r="D140" s="467"/>
      <c r="E140" s="467"/>
      <c r="F140" s="467"/>
      <c r="G140" s="467"/>
      <c r="H140" s="467"/>
      <c r="I140" s="467"/>
      <c r="J140" s="467"/>
      <c r="K140" s="467"/>
      <c r="L140" s="467"/>
      <c r="M140" s="467"/>
      <c r="N140" s="467"/>
      <c r="O140" s="467"/>
      <c r="P140" s="467"/>
      <c r="Q140" s="467"/>
      <c r="R140" s="467"/>
      <c r="S140" s="467"/>
      <c r="T140" s="467"/>
    </row>
    <row r="141" spans="1:20">
      <c r="A141" s="467"/>
      <c r="B141" s="467"/>
      <c r="C141" s="467"/>
      <c r="D141" s="467"/>
      <c r="E141" s="467"/>
      <c r="F141" s="467"/>
      <c r="G141" s="467"/>
      <c r="H141" s="467"/>
      <c r="I141" s="467"/>
      <c r="J141" s="467"/>
      <c r="K141" s="467"/>
      <c r="L141" s="467"/>
      <c r="M141" s="467"/>
      <c r="N141" s="467"/>
      <c r="O141" s="467"/>
      <c r="P141" s="467"/>
      <c r="Q141" s="467"/>
      <c r="R141" s="467"/>
      <c r="S141" s="467"/>
      <c r="T141" s="467"/>
    </row>
    <row r="142" spans="1:20">
      <c r="A142" s="467"/>
      <c r="B142" s="467"/>
      <c r="C142" s="467"/>
      <c r="D142" s="467"/>
      <c r="E142" s="467"/>
      <c r="F142" s="467"/>
      <c r="G142" s="467"/>
      <c r="H142" s="467"/>
      <c r="I142" s="467"/>
      <c r="J142" s="467"/>
      <c r="K142" s="467"/>
      <c r="L142" s="467"/>
      <c r="M142" s="467"/>
      <c r="N142" s="467"/>
      <c r="O142" s="467"/>
      <c r="P142" s="467"/>
      <c r="Q142" s="467"/>
      <c r="R142" s="467"/>
      <c r="S142" s="467"/>
      <c r="T142" s="467"/>
    </row>
    <row r="143" spans="1:20">
      <c r="A143" s="467"/>
      <c r="B143" s="467"/>
      <c r="C143" s="467"/>
      <c r="D143" s="467"/>
      <c r="E143" s="467"/>
      <c r="F143" s="467"/>
      <c r="G143" s="467"/>
      <c r="H143" s="467"/>
      <c r="I143" s="467"/>
      <c r="J143" s="467"/>
      <c r="K143" s="467"/>
      <c r="L143" s="467"/>
      <c r="M143" s="467"/>
      <c r="N143" s="467"/>
      <c r="O143" s="467"/>
      <c r="P143" s="467"/>
      <c r="Q143" s="467"/>
      <c r="R143" s="467"/>
      <c r="S143" s="467"/>
      <c r="T143" s="467"/>
    </row>
    <row r="144" spans="1:20">
      <c r="A144" s="467"/>
      <c r="B144" s="467"/>
      <c r="C144" s="467"/>
      <c r="D144" s="467"/>
      <c r="E144" s="467"/>
      <c r="F144" s="467"/>
      <c r="G144" s="467"/>
      <c r="H144" s="467"/>
      <c r="I144" s="467"/>
      <c r="J144" s="467"/>
      <c r="K144" s="467"/>
      <c r="L144" s="467"/>
      <c r="M144" s="467"/>
      <c r="N144" s="467"/>
      <c r="O144" s="467"/>
      <c r="P144" s="467"/>
      <c r="Q144" s="467"/>
      <c r="R144" s="467"/>
      <c r="S144" s="467"/>
      <c r="T144" s="467"/>
    </row>
    <row r="145" spans="1:20">
      <c r="A145" s="467"/>
      <c r="B145" s="467"/>
      <c r="C145" s="467"/>
      <c r="D145" s="467"/>
      <c r="E145" s="467"/>
      <c r="F145" s="467"/>
      <c r="G145" s="467"/>
      <c r="H145" s="467"/>
      <c r="I145" s="467"/>
      <c r="J145" s="467"/>
      <c r="K145" s="467"/>
      <c r="L145" s="467"/>
      <c r="M145" s="467"/>
      <c r="N145" s="467"/>
      <c r="O145" s="467"/>
      <c r="P145" s="467"/>
      <c r="Q145" s="467"/>
      <c r="R145" s="467"/>
      <c r="S145" s="467"/>
      <c r="T145" s="467"/>
    </row>
    <row r="146" spans="1:20">
      <c r="A146" s="467"/>
      <c r="B146" s="467"/>
      <c r="C146" s="467"/>
      <c r="D146" s="467"/>
      <c r="E146" s="467"/>
      <c r="F146" s="467"/>
      <c r="G146" s="467"/>
      <c r="H146" s="467"/>
      <c r="I146" s="467"/>
      <c r="J146" s="467"/>
      <c r="K146" s="467"/>
      <c r="L146" s="467"/>
      <c r="M146" s="467"/>
      <c r="N146" s="467"/>
      <c r="O146" s="467"/>
      <c r="P146" s="467"/>
      <c r="Q146" s="467"/>
      <c r="R146" s="467"/>
      <c r="S146" s="467"/>
      <c r="T146" s="467"/>
    </row>
    <row r="147" spans="1:20">
      <c r="A147" s="467"/>
      <c r="B147" s="467"/>
      <c r="C147" s="467"/>
      <c r="D147" s="467"/>
      <c r="E147" s="467"/>
      <c r="F147" s="467"/>
      <c r="G147" s="467"/>
      <c r="H147" s="467"/>
      <c r="I147" s="467"/>
      <c r="J147" s="467"/>
      <c r="K147" s="467"/>
      <c r="L147" s="467"/>
      <c r="M147" s="467"/>
      <c r="N147" s="467"/>
      <c r="O147" s="467"/>
      <c r="P147" s="467"/>
      <c r="Q147" s="467"/>
      <c r="R147" s="467"/>
      <c r="S147" s="467"/>
      <c r="T147" s="467"/>
    </row>
    <row r="148" spans="1:20">
      <c r="A148" s="467"/>
      <c r="B148" s="467"/>
      <c r="C148" s="467"/>
      <c r="D148" s="467"/>
      <c r="E148" s="467"/>
      <c r="F148" s="467"/>
      <c r="G148" s="467"/>
      <c r="H148" s="467"/>
      <c r="I148" s="467"/>
      <c r="J148" s="467"/>
      <c r="K148" s="467"/>
      <c r="L148" s="467"/>
      <c r="M148" s="467"/>
      <c r="N148" s="467"/>
      <c r="O148" s="467"/>
      <c r="P148" s="467"/>
      <c r="Q148" s="467"/>
      <c r="R148" s="467"/>
      <c r="S148" s="467"/>
      <c r="T148" s="467"/>
    </row>
    <row r="149" spans="1:20">
      <c r="A149" s="467"/>
      <c r="B149" s="467"/>
      <c r="C149" s="467"/>
      <c r="D149" s="467"/>
      <c r="E149" s="467"/>
      <c r="F149" s="467"/>
      <c r="G149" s="467"/>
      <c r="H149" s="467"/>
      <c r="I149" s="467"/>
      <c r="J149" s="467"/>
      <c r="K149" s="467"/>
      <c r="L149" s="467"/>
      <c r="M149" s="467"/>
      <c r="N149" s="467"/>
      <c r="O149" s="467"/>
      <c r="P149" s="467"/>
      <c r="Q149" s="467"/>
      <c r="R149" s="467"/>
      <c r="S149" s="467"/>
      <c r="T149" s="467"/>
    </row>
    <row r="150" spans="1:20">
      <c r="A150" s="467"/>
      <c r="B150" s="467"/>
      <c r="C150" s="467"/>
      <c r="D150" s="467"/>
      <c r="E150" s="467"/>
      <c r="F150" s="467"/>
      <c r="G150" s="467"/>
      <c r="H150" s="467"/>
      <c r="I150" s="467"/>
      <c r="J150" s="467"/>
      <c r="K150" s="467"/>
      <c r="L150" s="467"/>
      <c r="M150" s="467"/>
      <c r="N150" s="467"/>
      <c r="O150" s="467"/>
      <c r="P150" s="467"/>
      <c r="Q150" s="467"/>
      <c r="R150" s="467"/>
      <c r="S150" s="467"/>
      <c r="T150" s="467"/>
    </row>
    <row r="151" spans="1:20">
      <c r="A151" s="467"/>
      <c r="B151" s="467"/>
      <c r="C151" s="467"/>
      <c r="D151" s="467"/>
      <c r="E151" s="467"/>
      <c r="F151" s="467"/>
      <c r="G151" s="467"/>
      <c r="H151" s="467"/>
      <c r="I151" s="467"/>
      <c r="J151" s="467"/>
      <c r="K151" s="467"/>
      <c r="L151" s="467"/>
      <c r="M151" s="467"/>
      <c r="N151" s="467"/>
      <c r="O151" s="467"/>
      <c r="P151" s="467"/>
      <c r="Q151" s="467"/>
      <c r="R151" s="467"/>
      <c r="S151" s="467"/>
      <c r="T151" s="467"/>
    </row>
    <row r="152" spans="1:20">
      <c r="A152" s="467"/>
      <c r="B152" s="467"/>
      <c r="C152" s="467"/>
      <c r="D152" s="467"/>
      <c r="E152" s="467"/>
      <c r="F152" s="467"/>
      <c r="G152" s="467"/>
      <c r="H152" s="467"/>
      <c r="I152" s="467"/>
      <c r="J152" s="467"/>
      <c r="K152" s="467"/>
      <c r="L152" s="467"/>
      <c r="M152" s="467"/>
      <c r="N152" s="467"/>
      <c r="O152" s="467"/>
      <c r="P152" s="467"/>
      <c r="Q152" s="467"/>
      <c r="R152" s="467"/>
      <c r="S152" s="467"/>
      <c r="T152" s="467"/>
    </row>
    <row r="153" spans="1:20">
      <c r="A153" s="467"/>
      <c r="B153" s="467"/>
      <c r="C153" s="467"/>
      <c r="D153" s="467"/>
      <c r="E153" s="467"/>
      <c r="F153" s="467"/>
      <c r="G153" s="467"/>
      <c r="H153" s="467"/>
      <c r="I153" s="467"/>
      <c r="J153" s="467"/>
      <c r="K153" s="467"/>
      <c r="L153" s="467"/>
      <c r="M153" s="467"/>
      <c r="N153" s="467"/>
      <c r="O153" s="467"/>
      <c r="P153" s="467"/>
      <c r="Q153" s="467"/>
      <c r="R153" s="467"/>
      <c r="S153" s="467"/>
      <c r="T153" s="467"/>
    </row>
    <row r="154" spans="1:20">
      <c r="A154" s="467"/>
      <c r="B154" s="467"/>
      <c r="C154" s="467"/>
      <c r="D154" s="467"/>
      <c r="E154" s="467"/>
      <c r="F154" s="467"/>
      <c r="G154" s="467"/>
      <c r="H154" s="467"/>
      <c r="I154" s="467"/>
      <c r="J154" s="467"/>
      <c r="K154" s="467"/>
      <c r="L154" s="467"/>
      <c r="M154" s="467"/>
      <c r="N154" s="467"/>
      <c r="O154" s="467"/>
      <c r="P154" s="467"/>
      <c r="Q154" s="467"/>
      <c r="R154" s="467"/>
      <c r="S154" s="467"/>
      <c r="T154" s="467"/>
    </row>
    <row r="155" spans="1:20">
      <c r="A155" s="467"/>
      <c r="B155" s="467"/>
      <c r="C155" s="467"/>
      <c r="D155" s="467"/>
      <c r="E155" s="467"/>
      <c r="F155" s="467"/>
      <c r="G155" s="467"/>
      <c r="H155" s="467"/>
      <c r="I155" s="467"/>
      <c r="J155" s="467"/>
      <c r="K155" s="467"/>
      <c r="L155" s="467"/>
      <c r="M155" s="467"/>
      <c r="N155" s="467"/>
      <c r="O155" s="467"/>
      <c r="P155" s="467"/>
      <c r="Q155" s="467"/>
      <c r="R155" s="467"/>
      <c r="S155" s="467"/>
      <c r="T155" s="467"/>
    </row>
    <row r="156" spans="1:20">
      <c r="A156" s="467"/>
      <c r="B156" s="467"/>
      <c r="C156" s="467"/>
      <c r="D156" s="467"/>
      <c r="E156" s="467"/>
      <c r="F156" s="467"/>
      <c r="G156" s="467"/>
      <c r="H156" s="467"/>
      <c r="I156" s="467"/>
      <c r="J156" s="467"/>
      <c r="K156" s="467"/>
      <c r="L156" s="467"/>
      <c r="M156" s="467"/>
      <c r="N156" s="467"/>
      <c r="O156" s="467"/>
      <c r="P156" s="467"/>
      <c r="Q156" s="467"/>
      <c r="R156" s="467"/>
      <c r="S156" s="467"/>
      <c r="T156" s="467"/>
    </row>
  </sheetData>
  <mergeCells count="560">
    <mergeCell ref="B80:E80"/>
    <mergeCell ref="V78:W78"/>
    <mergeCell ref="B79:C79"/>
    <mergeCell ref="E79:F79"/>
    <mergeCell ref="G79:H79"/>
    <mergeCell ref="I79:J79"/>
    <mergeCell ref="K79:L79"/>
    <mergeCell ref="M79:N79"/>
    <mergeCell ref="O79:P79"/>
    <mergeCell ref="Q79:R79"/>
    <mergeCell ref="S79:T79"/>
    <mergeCell ref="B78:C78"/>
    <mergeCell ref="E78:F78"/>
    <mergeCell ref="G78:H78"/>
    <mergeCell ref="I78:J78"/>
    <mergeCell ref="K78:L78"/>
    <mergeCell ref="M78:N78"/>
    <mergeCell ref="O78:P78"/>
    <mergeCell ref="Q78:R78"/>
    <mergeCell ref="S78:T78"/>
    <mergeCell ref="V76:W76"/>
    <mergeCell ref="B77:C77"/>
    <mergeCell ref="E77:F77"/>
    <mergeCell ref="G77:H77"/>
    <mergeCell ref="I77:J77"/>
    <mergeCell ref="K77:L77"/>
    <mergeCell ref="M77:N77"/>
    <mergeCell ref="O77:P77"/>
    <mergeCell ref="Q77:R77"/>
    <mergeCell ref="S77:T77"/>
    <mergeCell ref="V77:W77"/>
    <mergeCell ref="B76:C76"/>
    <mergeCell ref="E76:F76"/>
    <mergeCell ref="G76:H76"/>
    <mergeCell ref="I76:J76"/>
    <mergeCell ref="K76:L76"/>
    <mergeCell ref="M76:N76"/>
    <mergeCell ref="O76:P76"/>
    <mergeCell ref="Q76:R76"/>
    <mergeCell ref="S76:T76"/>
    <mergeCell ref="V74:W74"/>
    <mergeCell ref="B75:C75"/>
    <mergeCell ref="E75:F75"/>
    <mergeCell ref="G75:H75"/>
    <mergeCell ref="I75:J75"/>
    <mergeCell ref="K75:L75"/>
    <mergeCell ref="M75:N75"/>
    <mergeCell ref="O75:P75"/>
    <mergeCell ref="Q75:R75"/>
    <mergeCell ref="S75:T75"/>
    <mergeCell ref="V75:W75"/>
    <mergeCell ref="B74:C74"/>
    <mergeCell ref="E74:F74"/>
    <mergeCell ref="G74:H74"/>
    <mergeCell ref="I74:J74"/>
    <mergeCell ref="K74:L74"/>
    <mergeCell ref="M74:N74"/>
    <mergeCell ref="O74:P74"/>
    <mergeCell ref="Q74:R74"/>
    <mergeCell ref="S74:T74"/>
    <mergeCell ref="V72:W72"/>
    <mergeCell ref="B73:C73"/>
    <mergeCell ref="E73:F73"/>
    <mergeCell ref="G73:H73"/>
    <mergeCell ref="I73:J73"/>
    <mergeCell ref="K73:L73"/>
    <mergeCell ref="M73:N73"/>
    <mergeCell ref="O73:P73"/>
    <mergeCell ref="Q73:R73"/>
    <mergeCell ref="S73:T73"/>
    <mergeCell ref="V73:W73"/>
    <mergeCell ref="B72:C72"/>
    <mergeCell ref="E72:F72"/>
    <mergeCell ref="G72:H72"/>
    <mergeCell ref="I72:J72"/>
    <mergeCell ref="K72:L72"/>
    <mergeCell ref="M72:N72"/>
    <mergeCell ref="O72:P72"/>
    <mergeCell ref="Q72:R72"/>
    <mergeCell ref="S72:T72"/>
    <mergeCell ref="V70:W70"/>
    <mergeCell ref="B71:C71"/>
    <mergeCell ref="E71:F71"/>
    <mergeCell ref="G71:H71"/>
    <mergeCell ref="I71:J71"/>
    <mergeCell ref="K71:L71"/>
    <mergeCell ref="M71:N71"/>
    <mergeCell ref="O71:P71"/>
    <mergeCell ref="Q71:R71"/>
    <mergeCell ref="S71:T71"/>
    <mergeCell ref="V71:W71"/>
    <mergeCell ref="B70:C70"/>
    <mergeCell ref="E70:F70"/>
    <mergeCell ref="G70:H70"/>
    <mergeCell ref="I70:J70"/>
    <mergeCell ref="K70:L70"/>
    <mergeCell ref="M70:N70"/>
    <mergeCell ref="O70:P70"/>
    <mergeCell ref="Q70:R70"/>
    <mergeCell ref="S70:T70"/>
    <mergeCell ref="V68:W68"/>
    <mergeCell ref="B69:C69"/>
    <mergeCell ref="E69:F69"/>
    <mergeCell ref="G69:H69"/>
    <mergeCell ref="I69:J69"/>
    <mergeCell ref="K69:L69"/>
    <mergeCell ref="M69:N69"/>
    <mergeCell ref="O69:P69"/>
    <mergeCell ref="Q69:R69"/>
    <mergeCell ref="S69:T69"/>
    <mergeCell ref="V69:W69"/>
    <mergeCell ref="B68:C68"/>
    <mergeCell ref="E68:F68"/>
    <mergeCell ref="G68:H68"/>
    <mergeCell ref="I68:J68"/>
    <mergeCell ref="K68:L68"/>
    <mergeCell ref="M68:N68"/>
    <mergeCell ref="O68:P68"/>
    <mergeCell ref="Q68:R68"/>
    <mergeCell ref="S68:T68"/>
    <mergeCell ref="V66:W66"/>
    <mergeCell ref="B67:C67"/>
    <mergeCell ref="E67:F67"/>
    <mergeCell ref="G67:H67"/>
    <mergeCell ref="I67:J67"/>
    <mergeCell ref="K67:L67"/>
    <mergeCell ref="M67:N67"/>
    <mergeCell ref="O67:P67"/>
    <mergeCell ref="Q67:R67"/>
    <mergeCell ref="S67:T67"/>
    <mergeCell ref="V67:W67"/>
    <mergeCell ref="B66:C66"/>
    <mergeCell ref="E66:F66"/>
    <mergeCell ref="G66:H66"/>
    <mergeCell ref="I66:J66"/>
    <mergeCell ref="K66:L66"/>
    <mergeCell ref="M66:N66"/>
    <mergeCell ref="O66:P66"/>
    <mergeCell ref="Q66:R66"/>
    <mergeCell ref="S66:T66"/>
    <mergeCell ref="V64:W64"/>
    <mergeCell ref="B65:C65"/>
    <mergeCell ref="E65:F65"/>
    <mergeCell ref="G65:H65"/>
    <mergeCell ref="I65:J65"/>
    <mergeCell ref="K65:L65"/>
    <mergeCell ref="M65:N65"/>
    <mergeCell ref="O65:P65"/>
    <mergeCell ref="Q65:R65"/>
    <mergeCell ref="S65:T65"/>
    <mergeCell ref="V65:W65"/>
    <mergeCell ref="B64:C64"/>
    <mergeCell ref="E64:F64"/>
    <mergeCell ref="G64:H64"/>
    <mergeCell ref="I64:J64"/>
    <mergeCell ref="K64:L64"/>
    <mergeCell ref="M64:N64"/>
    <mergeCell ref="O64:P64"/>
    <mergeCell ref="Q64:R64"/>
    <mergeCell ref="S64:T64"/>
    <mergeCell ref="V62:W62"/>
    <mergeCell ref="B63:C63"/>
    <mergeCell ref="E63:F63"/>
    <mergeCell ref="G63:H63"/>
    <mergeCell ref="I63:J63"/>
    <mergeCell ref="K63:L63"/>
    <mergeCell ref="M63:N63"/>
    <mergeCell ref="O63:P63"/>
    <mergeCell ref="Q63:R63"/>
    <mergeCell ref="S63:T63"/>
    <mergeCell ref="V63:W63"/>
    <mergeCell ref="B62:C62"/>
    <mergeCell ref="E62:F62"/>
    <mergeCell ref="G62:H62"/>
    <mergeCell ref="I62:J62"/>
    <mergeCell ref="K62:L62"/>
    <mergeCell ref="M62:N62"/>
    <mergeCell ref="O62:P62"/>
    <mergeCell ref="Q62:R62"/>
    <mergeCell ref="S62:T62"/>
    <mergeCell ref="V60:W60"/>
    <mergeCell ref="B61:C61"/>
    <mergeCell ref="E61:F61"/>
    <mergeCell ref="G61:H61"/>
    <mergeCell ref="I61:J61"/>
    <mergeCell ref="K61:L61"/>
    <mergeCell ref="M61:N61"/>
    <mergeCell ref="O61:P61"/>
    <mergeCell ref="Q61:R61"/>
    <mergeCell ref="S61:T61"/>
    <mergeCell ref="V61:W61"/>
    <mergeCell ref="B60:C60"/>
    <mergeCell ref="E60:F60"/>
    <mergeCell ref="G60:H60"/>
    <mergeCell ref="I60:J60"/>
    <mergeCell ref="K60:L60"/>
    <mergeCell ref="M60:N60"/>
    <mergeCell ref="O60:P60"/>
    <mergeCell ref="Q60:R60"/>
    <mergeCell ref="S60:T60"/>
    <mergeCell ref="V58:W58"/>
    <mergeCell ref="B59:C59"/>
    <mergeCell ref="E59:F59"/>
    <mergeCell ref="G59:H59"/>
    <mergeCell ref="I59:J59"/>
    <mergeCell ref="K59:L59"/>
    <mergeCell ref="M59:N59"/>
    <mergeCell ref="O59:P59"/>
    <mergeCell ref="Q59:R59"/>
    <mergeCell ref="S59:T59"/>
    <mergeCell ref="V59:W59"/>
    <mergeCell ref="B58:C58"/>
    <mergeCell ref="E58:F58"/>
    <mergeCell ref="G58:H58"/>
    <mergeCell ref="I58:J58"/>
    <mergeCell ref="K58:L58"/>
    <mergeCell ref="M58:N58"/>
    <mergeCell ref="O58:P58"/>
    <mergeCell ref="Q58:R58"/>
    <mergeCell ref="S58:T58"/>
    <mergeCell ref="V56:W56"/>
    <mergeCell ref="B57:C57"/>
    <mergeCell ref="E57:F57"/>
    <mergeCell ref="G57:H57"/>
    <mergeCell ref="I57:J57"/>
    <mergeCell ref="K57:L57"/>
    <mergeCell ref="M57:N57"/>
    <mergeCell ref="O57:P57"/>
    <mergeCell ref="Q57:R57"/>
    <mergeCell ref="S57:T57"/>
    <mergeCell ref="V57:W57"/>
    <mergeCell ref="B56:C56"/>
    <mergeCell ref="E56:F56"/>
    <mergeCell ref="G56:H56"/>
    <mergeCell ref="I56:J56"/>
    <mergeCell ref="K56:L56"/>
    <mergeCell ref="M56:N56"/>
    <mergeCell ref="O56:P56"/>
    <mergeCell ref="Q56:R56"/>
    <mergeCell ref="S56:T56"/>
    <mergeCell ref="V54:W54"/>
    <mergeCell ref="B55:C55"/>
    <mergeCell ref="E55:F55"/>
    <mergeCell ref="G55:H55"/>
    <mergeCell ref="I55:J55"/>
    <mergeCell ref="K55:L55"/>
    <mergeCell ref="M55:N55"/>
    <mergeCell ref="O55:P55"/>
    <mergeCell ref="Q55:R55"/>
    <mergeCell ref="S55:T55"/>
    <mergeCell ref="V55:W55"/>
    <mergeCell ref="Q52:R52"/>
    <mergeCell ref="S52:T52"/>
    <mergeCell ref="E53:F53"/>
    <mergeCell ref="G53:H53"/>
    <mergeCell ref="I53:J53"/>
    <mergeCell ref="K53:L53"/>
    <mergeCell ref="M53:N53"/>
    <mergeCell ref="O53:P53"/>
    <mergeCell ref="Q53:R53"/>
    <mergeCell ref="S53:T53"/>
    <mergeCell ref="E52:F52"/>
    <mergeCell ref="G52:H52"/>
    <mergeCell ref="I52:J52"/>
    <mergeCell ref="K52:L52"/>
    <mergeCell ref="M52:N52"/>
    <mergeCell ref="O52:P52"/>
    <mergeCell ref="E51:F51"/>
    <mergeCell ref="G51:H51"/>
    <mergeCell ref="I51:J51"/>
    <mergeCell ref="K51:L51"/>
    <mergeCell ref="M51:N51"/>
    <mergeCell ref="O51:P51"/>
    <mergeCell ref="Q51:R51"/>
    <mergeCell ref="S51:T51"/>
    <mergeCell ref="E50:F50"/>
    <mergeCell ref="G50:H50"/>
    <mergeCell ref="I50:J50"/>
    <mergeCell ref="K50:L50"/>
    <mergeCell ref="M50:N50"/>
    <mergeCell ref="O50:P50"/>
    <mergeCell ref="E49:F49"/>
    <mergeCell ref="G49:H49"/>
    <mergeCell ref="I49:J49"/>
    <mergeCell ref="K49:L49"/>
    <mergeCell ref="M49:N49"/>
    <mergeCell ref="O49:P49"/>
    <mergeCell ref="Q49:R49"/>
    <mergeCell ref="S49:T49"/>
    <mergeCell ref="Q50:R50"/>
    <mergeCell ref="S50:T50"/>
    <mergeCell ref="A45:T45"/>
    <mergeCell ref="B46:E46"/>
    <mergeCell ref="B47:C47"/>
    <mergeCell ref="E47:F47"/>
    <mergeCell ref="G47:H47"/>
    <mergeCell ref="I47:J47"/>
    <mergeCell ref="K47:L47"/>
    <mergeCell ref="M47:N47"/>
    <mergeCell ref="O47:P47"/>
    <mergeCell ref="Q47:R47"/>
    <mergeCell ref="S47:T47"/>
    <mergeCell ref="B43:C43"/>
    <mergeCell ref="F43:G43"/>
    <mergeCell ref="J43:K43"/>
    <mergeCell ref="N43:O43"/>
    <mergeCell ref="R43:S43"/>
    <mergeCell ref="V43:W43"/>
    <mergeCell ref="Z43:AA43"/>
    <mergeCell ref="AD43:AE43"/>
    <mergeCell ref="AH43:AI43"/>
    <mergeCell ref="B42:C42"/>
    <mergeCell ref="F42:G42"/>
    <mergeCell ref="J42:K42"/>
    <mergeCell ref="N42:O42"/>
    <mergeCell ref="R42:S42"/>
    <mergeCell ref="V42:W42"/>
    <mergeCell ref="Z42:AA42"/>
    <mergeCell ref="AD42:AE42"/>
    <mergeCell ref="AH42:AI42"/>
    <mergeCell ref="Z40:AA40"/>
    <mergeCell ref="AD40:AE40"/>
    <mergeCell ref="AH40:AI40"/>
    <mergeCell ref="B41:C41"/>
    <mergeCell ref="F41:G41"/>
    <mergeCell ref="J41:K41"/>
    <mergeCell ref="N41:O41"/>
    <mergeCell ref="R41:S41"/>
    <mergeCell ref="V41:W41"/>
    <mergeCell ref="Z41:AA41"/>
    <mergeCell ref="B40:C40"/>
    <mergeCell ref="F40:G40"/>
    <mergeCell ref="J40:K40"/>
    <mergeCell ref="N40:O40"/>
    <mergeCell ref="R40:S40"/>
    <mergeCell ref="V40:W40"/>
    <mergeCell ref="AD41:AE41"/>
    <mergeCell ref="AH41:AI41"/>
    <mergeCell ref="B39:C39"/>
    <mergeCell ref="F39:G39"/>
    <mergeCell ref="J39:K39"/>
    <mergeCell ref="N39:O39"/>
    <mergeCell ref="R39:S39"/>
    <mergeCell ref="V39:W39"/>
    <mergeCell ref="Z39:AA39"/>
    <mergeCell ref="AD39:AE39"/>
    <mergeCell ref="AH39:AI39"/>
    <mergeCell ref="B38:C38"/>
    <mergeCell ref="F38:G38"/>
    <mergeCell ref="J38:K38"/>
    <mergeCell ref="N38:O38"/>
    <mergeCell ref="R38:S38"/>
    <mergeCell ref="V38:W38"/>
    <mergeCell ref="Z38:AA38"/>
    <mergeCell ref="AD38:AE38"/>
    <mergeCell ref="AH38:AI38"/>
    <mergeCell ref="Z36:AA36"/>
    <mergeCell ref="AD36:AE36"/>
    <mergeCell ref="AH36:AI36"/>
    <mergeCell ref="B37:C37"/>
    <mergeCell ref="F37:G37"/>
    <mergeCell ref="J37:K37"/>
    <mergeCell ref="N37:O37"/>
    <mergeCell ref="R37:S37"/>
    <mergeCell ref="V37:W37"/>
    <mergeCell ref="Z37:AA37"/>
    <mergeCell ref="B36:C36"/>
    <mergeCell ref="F36:G36"/>
    <mergeCell ref="J36:K36"/>
    <mergeCell ref="N36:O36"/>
    <mergeCell ref="R36:S36"/>
    <mergeCell ref="V36:W36"/>
    <mergeCell ref="AD37:AE37"/>
    <mergeCell ref="AH37:AI37"/>
    <mergeCell ref="B35:C35"/>
    <mergeCell ref="F35:G35"/>
    <mergeCell ref="J35:K35"/>
    <mergeCell ref="N35:O35"/>
    <mergeCell ref="R35:S35"/>
    <mergeCell ref="V35:W35"/>
    <mergeCell ref="Z35:AA35"/>
    <mergeCell ref="AD35:AE35"/>
    <mergeCell ref="AH35:AI35"/>
    <mergeCell ref="B34:C34"/>
    <mergeCell ref="F34:G34"/>
    <mergeCell ref="J34:K34"/>
    <mergeCell ref="N34:O34"/>
    <mergeCell ref="R34:S34"/>
    <mergeCell ref="V34:W34"/>
    <mergeCell ref="Z34:AA34"/>
    <mergeCell ref="AD34:AE34"/>
    <mergeCell ref="AH34:AI34"/>
    <mergeCell ref="Z32:AA32"/>
    <mergeCell ref="AD32:AE32"/>
    <mergeCell ref="AH32:AI32"/>
    <mergeCell ref="B33:C33"/>
    <mergeCell ref="F33:G33"/>
    <mergeCell ref="J33:K33"/>
    <mergeCell ref="N33:O33"/>
    <mergeCell ref="R33:S33"/>
    <mergeCell ref="V33:W33"/>
    <mergeCell ref="Z33:AA33"/>
    <mergeCell ref="B32:C32"/>
    <mergeCell ref="F32:G32"/>
    <mergeCell ref="J32:K32"/>
    <mergeCell ref="N32:O32"/>
    <mergeCell ref="R32:S32"/>
    <mergeCell ref="V32:W32"/>
    <mergeCell ref="AD33:AE33"/>
    <mergeCell ref="AH33:AI33"/>
    <mergeCell ref="B31:C31"/>
    <mergeCell ref="F31:G31"/>
    <mergeCell ref="J31:K31"/>
    <mergeCell ref="N31:O31"/>
    <mergeCell ref="R31:S31"/>
    <mergeCell ref="V31:W31"/>
    <mergeCell ref="Z31:AA31"/>
    <mergeCell ref="AD31:AE31"/>
    <mergeCell ref="AH31:AI31"/>
    <mergeCell ref="B30:C30"/>
    <mergeCell ref="F30:G30"/>
    <mergeCell ref="J30:K30"/>
    <mergeCell ref="N30:O30"/>
    <mergeCell ref="R30:S30"/>
    <mergeCell ref="V30:W30"/>
    <mergeCell ref="Z30:AA30"/>
    <mergeCell ref="AD30:AE30"/>
    <mergeCell ref="AH30:AI30"/>
    <mergeCell ref="Z28:AA28"/>
    <mergeCell ref="AD28:AE28"/>
    <mergeCell ref="AH28:AI28"/>
    <mergeCell ref="B29:C29"/>
    <mergeCell ref="F29:G29"/>
    <mergeCell ref="J29:K29"/>
    <mergeCell ref="N29:O29"/>
    <mergeCell ref="R29:S29"/>
    <mergeCell ref="V29:W29"/>
    <mergeCell ref="Z29:AA29"/>
    <mergeCell ref="B28:C28"/>
    <mergeCell ref="F28:G28"/>
    <mergeCell ref="J28:K28"/>
    <mergeCell ref="N28:O28"/>
    <mergeCell ref="R28:S28"/>
    <mergeCell ref="V28:W28"/>
    <mergeCell ref="AD29:AE29"/>
    <mergeCell ref="AH29:AI29"/>
    <mergeCell ref="B27:C27"/>
    <mergeCell ref="F27:G27"/>
    <mergeCell ref="J27:K27"/>
    <mergeCell ref="N27:O27"/>
    <mergeCell ref="R27:S27"/>
    <mergeCell ref="V27:W27"/>
    <mergeCell ref="Z27:AA27"/>
    <mergeCell ref="AD27:AE27"/>
    <mergeCell ref="AH27:AI27"/>
    <mergeCell ref="B26:C26"/>
    <mergeCell ref="F26:G26"/>
    <mergeCell ref="J26:K26"/>
    <mergeCell ref="N26:O26"/>
    <mergeCell ref="R26:S26"/>
    <mergeCell ref="V26:W26"/>
    <mergeCell ref="Z26:AA26"/>
    <mergeCell ref="AD26:AE26"/>
    <mergeCell ref="AH26:AI26"/>
    <mergeCell ref="Z24:AA24"/>
    <mergeCell ref="AD24:AE24"/>
    <mergeCell ref="AH24:AI24"/>
    <mergeCell ref="B25:C25"/>
    <mergeCell ref="F25:G25"/>
    <mergeCell ref="J25:K25"/>
    <mergeCell ref="N25:O25"/>
    <mergeCell ref="R25:S25"/>
    <mergeCell ref="V25:W25"/>
    <mergeCell ref="Z25:AA25"/>
    <mergeCell ref="B24:C24"/>
    <mergeCell ref="F24:G24"/>
    <mergeCell ref="J24:K24"/>
    <mergeCell ref="N24:O24"/>
    <mergeCell ref="R24:S24"/>
    <mergeCell ref="V24:W24"/>
    <mergeCell ref="AD25:AE25"/>
    <mergeCell ref="AH25:AI25"/>
    <mergeCell ref="B23:C23"/>
    <mergeCell ref="F23:G23"/>
    <mergeCell ref="J23:K23"/>
    <mergeCell ref="N23:O23"/>
    <mergeCell ref="R23:S23"/>
    <mergeCell ref="V23:W23"/>
    <mergeCell ref="Z23:AA23"/>
    <mergeCell ref="AD23:AE23"/>
    <mergeCell ref="AH23:AI23"/>
    <mergeCell ref="B22:C22"/>
    <mergeCell ref="F22:G22"/>
    <mergeCell ref="J22:K22"/>
    <mergeCell ref="N22:O22"/>
    <mergeCell ref="R22:S22"/>
    <mergeCell ref="V22:W22"/>
    <mergeCell ref="Z22:AA22"/>
    <mergeCell ref="AD22:AE22"/>
    <mergeCell ref="AH22:AI22"/>
    <mergeCell ref="B21:C21"/>
    <mergeCell ref="F21:G21"/>
    <mergeCell ref="J21:K21"/>
    <mergeCell ref="N21:O21"/>
    <mergeCell ref="R21:S21"/>
    <mergeCell ref="V21:W21"/>
    <mergeCell ref="Z21:AA21"/>
    <mergeCell ref="AD21:AE21"/>
    <mergeCell ref="AH21:AI21"/>
    <mergeCell ref="V19:W19"/>
    <mergeCell ref="Z19:AA19"/>
    <mergeCell ref="AD19:AE19"/>
    <mergeCell ref="AH19:AI19"/>
    <mergeCell ref="B20:C20"/>
    <mergeCell ref="F20:G20"/>
    <mergeCell ref="J20:K20"/>
    <mergeCell ref="N20:O20"/>
    <mergeCell ref="R20:S20"/>
    <mergeCell ref="V20:W20"/>
    <mergeCell ref="Z20:AA20"/>
    <mergeCell ref="AD20:AE20"/>
    <mergeCell ref="AH20:AI20"/>
    <mergeCell ref="F17:G17"/>
    <mergeCell ref="J17:K17"/>
    <mergeCell ref="N17:O17"/>
    <mergeCell ref="R17:S17"/>
    <mergeCell ref="B19:C19"/>
    <mergeCell ref="F19:G19"/>
    <mergeCell ref="J19:K19"/>
    <mergeCell ref="N19:O19"/>
    <mergeCell ref="R19:S19"/>
    <mergeCell ref="F15:G15"/>
    <mergeCell ref="J15:K15"/>
    <mergeCell ref="N15:O15"/>
    <mergeCell ref="R15:S15"/>
    <mergeCell ref="F16:G16"/>
    <mergeCell ref="J16:K16"/>
    <mergeCell ref="N16:O16"/>
    <mergeCell ref="R16:S16"/>
    <mergeCell ref="F13:G13"/>
    <mergeCell ref="J13:K13"/>
    <mergeCell ref="N13:O13"/>
    <mergeCell ref="R13:S13"/>
    <mergeCell ref="F14:G14"/>
    <mergeCell ref="J14:K14"/>
    <mergeCell ref="N14:O14"/>
    <mergeCell ref="R14:S14"/>
    <mergeCell ref="A9:T9"/>
    <mergeCell ref="E10:T10"/>
    <mergeCell ref="B11:C11"/>
    <mergeCell ref="F11:G11"/>
    <mergeCell ref="J11:K11"/>
    <mergeCell ref="N11:O11"/>
    <mergeCell ref="R11:S11"/>
    <mergeCell ref="E2:T2"/>
    <mergeCell ref="A3:T3"/>
    <mergeCell ref="E4:T4"/>
    <mergeCell ref="A5:T5"/>
    <mergeCell ref="A6:T6"/>
    <mergeCell ref="A7:T7"/>
  </mergeCells>
  <phoneticPr fontId="13"/>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view="pageBreakPreview" topLeftCell="A55" zoomScaleNormal="100" zoomScaleSheetLayoutView="100" workbookViewId="0">
      <selection activeCell="P82" sqref="P82"/>
    </sheetView>
  </sheetViews>
  <sheetFormatPr defaultRowHeight="10.5"/>
  <cols>
    <col min="1" max="1" width="1.875" style="496" customWidth="1"/>
    <col min="2" max="2" width="2.375" style="496" customWidth="1"/>
    <col min="3" max="3" width="2" style="496" customWidth="1"/>
    <col min="4" max="4" width="0.625" style="496" customWidth="1"/>
    <col min="5" max="5" width="4.625" style="496" customWidth="1"/>
    <col min="6" max="6" width="0.25" style="496" customWidth="1"/>
    <col min="7" max="12" width="14.25" style="496" customWidth="1"/>
    <col min="13" max="13" width="6.75" style="496" bestFit="1" customWidth="1"/>
    <col min="14" max="18" width="5.375" style="496" customWidth="1"/>
    <col min="19" max="16384" width="9" style="496"/>
  </cols>
  <sheetData>
    <row r="1" spans="1:13" s="52" customFormat="1" ht="15" customHeight="1">
      <c r="L1" s="229"/>
    </row>
    <row r="2" spans="1:13" s="52" customFormat="1" ht="15" customHeight="1"/>
    <row r="3" spans="1:13" s="52" customFormat="1" ht="20.25" customHeight="1">
      <c r="A3" s="837" t="s">
        <v>345</v>
      </c>
      <c r="B3" s="933"/>
      <c r="C3" s="933"/>
      <c r="D3" s="933"/>
      <c r="E3" s="933"/>
      <c r="F3" s="933"/>
      <c r="G3" s="933"/>
      <c r="H3" s="933"/>
      <c r="I3" s="933"/>
      <c r="J3" s="933"/>
      <c r="K3" s="933"/>
      <c r="L3" s="933"/>
    </row>
    <row r="4" spans="1:13" s="54" customFormat="1" ht="11.25" customHeight="1"/>
    <row r="5" spans="1:13" s="54" customFormat="1" ht="11.25" customHeight="1">
      <c r="A5" s="469" t="s">
        <v>346</v>
      </c>
      <c r="B5" s="469"/>
      <c r="C5" s="469"/>
      <c r="D5" s="469"/>
      <c r="E5" s="469"/>
      <c r="F5" s="469"/>
      <c r="G5" s="469"/>
      <c r="H5" s="469"/>
      <c r="I5" s="469"/>
      <c r="J5" s="469"/>
      <c r="K5" s="469"/>
      <c r="L5" s="469"/>
    </row>
    <row r="6" spans="1:13" s="54" customFormat="1" ht="11.25" customHeight="1">
      <c r="A6" s="59" t="s">
        <v>347</v>
      </c>
      <c r="B6" s="59"/>
      <c r="C6" s="59"/>
      <c r="D6" s="59"/>
      <c r="E6" s="59"/>
      <c r="F6" s="59"/>
      <c r="G6" s="59"/>
      <c r="H6" s="59"/>
      <c r="I6" s="59"/>
      <c r="J6" s="59"/>
      <c r="K6" s="59"/>
      <c r="L6" s="59"/>
    </row>
    <row r="7" spans="1:13" s="54" customFormat="1" ht="11.25" customHeight="1">
      <c r="A7" s="469" t="s">
        <v>348</v>
      </c>
      <c r="B7" s="469"/>
      <c r="C7" s="469"/>
      <c r="D7" s="469"/>
      <c r="E7" s="469"/>
      <c r="F7" s="469"/>
      <c r="G7" s="469"/>
      <c r="H7" s="469"/>
      <c r="I7" s="469"/>
      <c r="J7" s="469"/>
      <c r="K7" s="469"/>
      <c r="L7" s="469"/>
    </row>
    <row r="8" spans="1:13" s="54" customFormat="1" ht="11.25" customHeight="1">
      <c r="A8" s="59" t="s">
        <v>349</v>
      </c>
      <c r="B8" s="59"/>
      <c r="C8" s="59"/>
      <c r="D8" s="59"/>
      <c r="E8" s="59"/>
      <c r="F8" s="59"/>
      <c r="G8" s="59"/>
      <c r="H8" s="59"/>
      <c r="I8" s="59"/>
      <c r="J8" s="59"/>
      <c r="K8" s="59"/>
      <c r="L8" s="59"/>
    </row>
    <row r="9" spans="1:13" s="54" customFormat="1" ht="11.25" customHeight="1">
      <c r="A9" s="188"/>
      <c r="B9" s="804" t="s">
        <v>350</v>
      </c>
      <c r="C9" s="804"/>
      <c r="D9" s="804"/>
      <c r="E9" s="804"/>
      <c r="F9" s="804"/>
      <c r="G9" s="804"/>
      <c r="H9" s="188"/>
      <c r="I9" s="188"/>
      <c r="J9" s="188"/>
      <c r="K9" s="188"/>
      <c r="L9" s="188"/>
    </row>
    <row r="10" spans="1:13" s="54" customFormat="1" ht="15" customHeight="1">
      <c r="A10" s="225"/>
      <c r="B10" s="934" t="s">
        <v>351</v>
      </c>
      <c r="C10" s="935"/>
      <c r="D10" s="935"/>
      <c r="E10" s="935"/>
      <c r="F10" s="225"/>
      <c r="G10" s="937" t="s">
        <v>352</v>
      </c>
      <c r="H10" s="940" t="s">
        <v>353</v>
      </c>
      <c r="I10" s="940" t="s">
        <v>354</v>
      </c>
      <c r="J10" s="940" t="s">
        <v>355</v>
      </c>
      <c r="K10" s="941" t="s">
        <v>356</v>
      </c>
      <c r="L10" s="941" t="s">
        <v>357</v>
      </c>
    </row>
    <row r="11" spans="1:13" s="54" customFormat="1" ht="15" customHeight="1">
      <c r="A11" s="189"/>
      <c r="B11" s="936"/>
      <c r="C11" s="936"/>
      <c r="D11" s="936"/>
      <c r="E11" s="936"/>
      <c r="F11" s="189"/>
      <c r="G11" s="938"/>
      <c r="H11" s="938"/>
      <c r="I11" s="938"/>
      <c r="J11" s="938"/>
      <c r="K11" s="938"/>
      <c r="L11" s="938"/>
    </row>
    <row r="12" spans="1:13" s="54" customFormat="1" ht="15" customHeight="1">
      <c r="A12" s="188"/>
      <c r="B12" s="804"/>
      <c r="C12" s="804"/>
      <c r="D12" s="804"/>
      <c r="E12" s="804"/>
      <c r="F12" s="188"/>
      <c r="G12" s="939"/>
      <c r="H12" s="939"/>
      <c r="I12" s="939"/>
      <c r="J12" s="939"/>
      <c r="K12" s="939"/>
      <c r="L12" s="939"/>
    </row>
    <row r="13" spans="1:13" s="54" customFormat="1" ht="3.75" customHeight="1">
      <c r="A13" s="189"/>
      <c r="B13" s="189"/>
      <c r="C13" s="189"/>
      <c r="D13" s="189"/>
      <c r="E13" s="189"/>
      <c r="F13" s="189"/>
      <c r="G13" s="470"/>
      <c r="H13" s="471"/>
      <c r="I13" s="471"/>
      <c r="J13" s="471"/>
      <c r="L13" s="71"/>
    </row>
    <row r="14" spans="1:13" s="52" customFormat="1" ht="17.25" customHeight="1">
      <c r="A14" s="181"/>
      <c r="B14" s="932" t="s">
        <v>68</v>
      </c>
      <c r="C14" s="932"/>
      <c r="D14" s="301"/>
      <c r="E14" s="472" t="s">
        <v>71</v>
      </c>
      <c r="F14" s="473"/>
      <c r="G14" s="474">
        <v>49487</v>
      </c>
      <c r="H14" s="475">
        <v>66</v>
      </c>
      <c r="I14" s="475">
        <v>114</v>
      </c>
      <c r="J14" s="475">
        <v>172</v>
      </c>
      <c r="K14" s="475">
        <v>175</v>
      </c>
      <c r="L14" s="475">
        <v>42</v>
      </c>
      <c r="M14" s="476"/>
    </row>
    <row r="15" spans="1:13" s="52" customFormat="1" ht="17.25" customHeight="1">
      <c r="A15" s="181"/>
      <c r="B15" s="932"/>
      <c r="C15" s="932"/>
      <c r="D15" s="301"/>
      <c r="E15" s="472" t="s">
        <v>72</v>
      </c>
      <c r="F15" s="473"/>
      <c r="G15" s="474">
        <v>49936</v>
      </c>
      <c r="H15" s="475">
        <v>72</v>
      </c>
      <c r="I15" s="475">
        <v>115</v>
      </c>
      <c r="J15" s="475">
        <v>155</v>
      </c>
      <c r="K15" s="475">
        <v>184</v>
      </c>
      <c r="L15" s="475">
        <v>41</v>
      </c>
      <c r="M15" s="476"/>
    </row>
    <row r="16" spans="1:13" s="52" customFormat="1" ht="17.25" customHeight="1">
      <c r="A16" s="181"/>
      <c r="B16" s="932"/>
      <c r="C16" s="932"/>
      <c r="D16" s="301"/>
      <c r="E16" s="472" t="s">
        <v>73</v>
      </c>
      <c r="F16" s="473"/>
      <c r="G16" s="474">
        <v>50437</v>
      </c>
      <c r="H16" s="475">
        <v>60</v>
      </c>
      <c r="I16" s="475">
        <v>111</v>
      </c>
      <c r="J16" s="475">
        <v>164</v>
      </c>
      <c r="K16" s="475">
        <v>184</v>
      </c>
      <c r="L16" s="475">
        <v>41</v>
      </c>
      <c r="M16" s="476"/>
    </row>
    <row r="17" spans="1:15" s="52" customFormat="1" ht="17.25" customHeight="1">
      <c r="A17" s="181"/>
      <c r="B17" s="942"/>
      <c r="C17" s="942"/>
      <c r="D17" s="301"/>
      <c r="E17" s="472" t="s">
        <v>74</v>
      </c>
      <c r="F17" s="473"/>
      <c r="G17" s="474">
        <v>52037</v>
      </c>
      <c r="H17" s="475">
        <v>77</v>
      </c>
      <c r="I17" s="475">
        <v>104</v>
      </c>
      <c r="J17" s="475">
        <v>172</v>
      </c>
      <c r="K17" s="475">
        <v>179</v>
      </c>
      <c r="L17" s="475">
        <v>38</v>
      </c>
      <c r="M17" s="476"/>
    </row>
    <row r="18" spans="1:15" s="52" customFormat="1" ht="17.25" customHeight="1">
      <c r="A18" s="181"/>
      <c r="B18" s="942" t="s">
        <v>76</v>
      </c>
      <c r="C18" s="942"/>
      <c r="D18" s="477"/>
      <c r="E18" s="478" t="s">
        <v>358</v>
      </c>
      <c r="F18" s="479"/>
      <c r="G18" s="480">
        <v>52500</v>
      </c>
      <c r="H18" s="481">
        <v>70</v>
      </c>
      <c r="I18" s="481">
        <v>98</v>
      </c>
      <c r="J18" s="481">
        <v>173</v>
      </c>
      <c r="K18" s="481">
        <v>181</v>
      </c>
      <c r="L18" s="481">
        <v>37</v>
      </c>
      <c r="M18" s="476"/>
      <c r="O18" s="476"/>
    </row>
    <row r="19" spans="1:15" s="52" customFormat="1" ht="17.25" customHeight="1">
      <c r="A19" s="181"/>
      <c r="B19" s="932"/>
      <c r="C19" s="932"/>
      <c r="D19" s="482"/>
      <c r="E19" s="483"/>
      <c r="F19" s="484"/>
      <c r="G19" s="474"/>
      <c r="H19" s="475"/>
      <c r="I19" s="475"/>
      <c r="J19" s="475"/>
      <c r="K19" s="481"/>
      <c r="L19" s="475"/>
      <c r="O19" s="476"/>
    </row>
    <row r="20" spans="1:15" s="52" customFormat="1" ht="17.25" customHeight="1">
      <c r="A20" s="181"/>
      <c r="B20" s="943" t="s">
        <v>80</v>
      </c>
      <c r="C20" s="932"/>
      <c r="D20" s="301"/>
      <c r="E20" s="472" t="s">
        <v>251</v>
      </c>
      <c r="F20" s="485"/>
      <c r="G20" s="474">
        <v>51288</v>
      </c>
      <c r="H20" s="475">
        <v>42</v>
      </c>
      <c r="I20" s="475">
        <v>107</v>
      </c>
      <c r="J20" s="475">
        <v>153</v>
      </c>
      <c r="K20" s="475">
        <v>165</v>
      </c>
      <c r="L20" s="475">
        <v>37</v>
      </c>
      <c r="M20" s="476"/>
      <c r="O20" s="476"/>
    </row>
    <row r="21" spans="1:15" s="52" customFormat="1" ht="17.25" customHeight="1">
      <c r="A21" s="181"/>
      <c r="B21" s="932" t="s">
        <v>358</v>
      </c>
      <c r="C21" s="932"/>
      <c r="D21" s="472"/>
      <c r="E21" s="472" t="s">
        <v>86</v>
      </c>
      <c r="F21" s="486"/>
      <c r="G21" s="474">
        <v>51568</v>
      </c>
      <c r="H21" s="475">
        <v>42</v>
      </c>
      <c r="I21" s="475">
        <v>106</v>
      </c>
      <c r="J21" s="475">
        <v>153</v>
      </c>
      <c r="K21" s="475">
        <v>163</v>
      </c>
      <c r="L21" s="475">
        <v>36</v>
      </c>
      <c r="M21" s="476"/>
      <c r="O21" s="476"/>
    </row>
    <row r="22" spans="1:15" s="52" customFormat="1" ht="17.25" customHeight="1">
      <c r="A22" s="181"/>
      <c r="B22" s="932"/>
      <c r="C22" s="932"/>
      <c r="D22" s="301"/>
      <c r="E22" s="472" t="s">
        <v>88</v>
      </c>
      <c r="F22" s="486"/>
      <c r="G22" s="474">
        <v>51925</v>
      </c>
      <c r="H22" s="475">
        <v>46</v>
      </c>
      <c r="I22" s="475">
        <v>104</v>
      </c>
      <c r="J22" s="475">
        <v>153</v>
      </c>
      <c r="K22" s="475">
        <v>168</v>
      </c>
      <c r="L22" s="475">
        <v>35</v>
      </c>
      <c r="M22" s="476"/>
      <c r="O22" s="476"/>
    </row>
    <row r="23" spans="1:15" s="52" customFormat="1" ht="17.25" customHeight="1">
      <c r="A23" s="181"/>
      <c r="B23" s="932"/>
      <c r="C23" s="932"/>
      <c r="D23" s="301"/>
      <c r="E23" s="472" t="s">
        <v>89</v>
      </c>
      <c r="F23" s="486"/>
      <c r="G23" s="474">
        <v>52165</v>
      </c>
      <c r="H23" s="475">
        <v>50</v>
      </c>
      <c r="I23" s="475">
        <v>104</v>
      </c>
      <c r="J23" s="475">
        <v>149</v>
      </c>
      <c r="K23" s="475">
        <v>170</v>
      </c>
      <c r="L23" s="475">
        <v>35</v>
      </c>
      <c r="M23" s="476"/>
      <c r="O23" s="476"/>
    </row>
    <row r="24" spans="1:15" s="52" customFormat="1" ht="17.25" customHeight="1">
      <c r="A24" s="181"/>
      <c r="B24" s="932"/>
      <c r="C24" s="932"/>
      <c r="D24" s="301"/>
      <c r="E24" s="472" t="s">
        <v>90</v>
      </c>
      <c r="F24" s="486"/>
      <c r="G24" s="474">
        <v>52348</v>
      </c>
      <c r="H24" s="475">
        <v>52</v>
      </c>
      <c r="I24" s="475">
        <v>106</v>
      </c>
      <c r="J24" s="475">
        <v>157</v>
      </c>
      <c r="K24" s="475">
        <v>172</v>
      </c>
      <c r="L24" s="475">
        <v>34</v>
      </c>
      <c r="M24" s="476"/>
      <c r="O24" s="476"/>
    </row>
    <row r="25" spans="1:15" s="52" customFormat="1" ht="17.25" customHeight="1">
      <c r="A25" s="181"/>
      <c r="B25" s="932"/>
      <c r="C25" s="932"/>
      <c r="D25" s="301"/>
      <c r="E25" s="472" t="s">
        <v>91</v>
      </c>
      <c r="F25" s="486"/>
      <c r="G25" s="474">
        <v>52462</v>
      </c>
      <c r="H25" s="475">
        <v>53</v>
      </c>
      <c r="I25" s="475">
        <v>106</v>
      </c>
      <c r="J25" s="475">
        <v>157</v>
      </c>
      <c r="K25" s="475">
        <v>172</v>
      </c>
      <c r="L25" s="475">
        <v>34</v>
      </c>
      <c r="M25" s="476"/>
      <c r="O25" s="476"/>
    </row>
    <row r="26" spans="1:15" s="52" customFormat="1" ht="17.25" customHeight="1">
      <c r="A26" s="181"/>
      <c r="B26" s="472"/>
      <c r="C26" s="472"/>
      <c r="D26" s="301"/>
      <c r="E26" s="472"/>
      <c r="F26" s="487"/>
      <c r="G26" s="474"/>
      <c r="H26" s="475"/>
      <c r="I26" s="475"/>
      <c r="J26" s="475"/>
      <c r="K26" s="475"/>
      <c r="L26" s="475"/>
      <c r="M26" s="476"/>
      <c r="O26" s="476"/>
    </row>
    <row r="27" spans="1:15" s="52" customFormat="1" ht="17.25" customHeight="1">
      <c r="A27" s="181"/>
      <c r="B27" s="932"/>
      <c r="C27" s="932"/>
      <c r="D27" s="301"/>
      <c r="E27" s="472" t="s">
        <v>254</v>
      </c>
      <c r="F27" s="486"/>
      <c r="G27" s="474">
        <v>52603</v>
      </c>
      <c r="H27" s="475">
        <v>57</v>
      </c>
      <c r="I27" s="475">
        <v>107</v>
      </c>
      <c r="J27" s="475">
        <v>152</v>
      </c>
      <c r="K27" s="475">
        <v>174</v>
      </c>
      <c r="L27" s="475">
        <v>35</v>
      </c>
      <c r="M27" s="476"/>
      <c r="O27" s="476"/>
    </row>
    <row r="28" spans="1:15" s="52" customFormat="1" ht="17.25" customHeight="1">
      <c r="A28" s="181"/>
      <c r="B28" s="932"/>
      <c r="C28" s="932"/>
      <c r="D28" s="189"/>
      <c r="E28" s="472" t="s">
        <v>93</v>
      </c>
      <c r="F28" s="181"/>
      <c r="G28" s="474">
        <v>52669</v>
      </c>
      <c r="H28" s="475">
        <v>62</v>
      </c>
      <c r="I28" s="475">
        <v>108</v>
      </c>
      <c r="J28" s="475">
        <v>154</v>
      </c>
      <c r="K28" s="475">
        <v>175</v>
      </c>
      <c r="L28" s="475">
        <v>35</v>
      </c>
      <c r="M28" s="476"/>
      <c r="O28" s="476"/>
    </row>
    <row r="29" spans="1:15" s="52" customFormat="1" ht="17.25" customHeight="1">
      <c r="A29" s="181"/>
      <c r="B29" s="932"/>
      <c r="C29" s="932"/>
      <c r="D29" s="189"/>
      <c r="E29" s="472" t="s">
        <v>94</v>
      </c>
      <c r="F29" s="181"/>
      <c r="G29" s="474">
        <v>52660</v>
      </c>
      <c r="H29" s="475">
        <v>63</v>
      </c>
      <c r="I29" s="475">
        <v>110</v>
      </c>
      <c r="J29" s="475">
        <v>156</v>
      </c>
      <c r="K29" s="475">
        <v>182</v>
      </c>
      <c r="L29" s="475">
        <v>36</v>
      </c>
      <c r="M29" s="476"/>
      <c r="O29" s="476"/>
    </row>
    <row r="30" spans="1:15" s="52" customFormat="1" ht="17.25" customHeight="1">
      <c r="A30" s="181"/>
      <c r="B30" s="943" t="s">
        <v>256</v>
      </c>
      <c r="C30" s="932"/>
      <c r="D30" s="189"/>
      <c r="E30" s="472" t="s">
        <v>81</v>
      </c>
      <c r="F30" s="181"/>
      <c r="G30" s="474">
        <v>52613</v>
      </c>
      <c r="H30" s="475">
        <v>67</v>
      </c>
      <c r="I30" s="475">
        <v>104</v>
      </c>
      <c r="J30" s="475">
        <v>165</v>
      </c>
      <c r="K30" s="475">
        <v>180</v>
      </c>
      <c r="L30" s="475">
        <v>37</v>
      </c>
      <c r="M30" s="476"/>
      <c r="O30" s="476"/>
    </row>
    <row r="31" spans="1:15" s="52" customFormat="1" ht="17.25" customHeight="1">
      <c r="A31" s="181"/>
      <c r="B31" s="932"/>
      <c r="C31" s="932"/>
      <c r="D31" s="189"/>
      <c r="E31" s="472" t="s">
        <v>83</v>
      </c>
      <c r="F31" s="181"/>
      <c r="G31" s="474">
        <v>52592</v>
      </c>
      <c r="H31" s="475">
        <v>70</v>
      </c>
      <c r="I31" s="475">
        <v>102</v>
      </c>
      <c r="J31" s="475">
        <v>166</v>
      </c>
      <c r="K31" s="475">
        <v>181</v>
      </c>
      <c r="L31" s="475">
        <v>36</v>
      </c>
      <c r="M31" s="476"/>
      <c r="O31" s="476"/>
    </row>
    <row r="32" spans="1:15" s="52" customFormat="1" ht="17.25" customHeight="1">
      <c r="A32" s="181"/>
      <c r="B32" s="932"/>
      <c r="C32" s="932"/>
      <c r="D32" s="189"/>
      <c r="E32" s="472" t="s">
        <v>84</v>
      </c>
      <c r="F32" s="181"/>
      <c r="G32" s="474">
        <v>52489</v>
      </c>
      <c r="H32" s="475">
        <v>70</v>
      </c>
      <c r="I32" s="475">
        <v>98</v>
      </c>
      <c r="J32" s="475">
        <v>173</v>
      </c>
      <c r="K32" s="475">
        <v>181</v>
      </c>
      <c r="L32" s="475">
        <v>37</v>
      </c>
      <c r="M32" s="476"/>
      <c r="O32" s="476"/>
    </row>
    <row r="33" spans="1:15" s="52" customFormat="1" ht="3.75" customHeight="1">
      <c r="A33" s="63"/>
      <c r="B33" s="488"/>
      <c r="C33" s="488"/>
      <c r="D33" s="188"/>
      <c r="E33" s="488"/>
      <c r="F33" s="63"/>
      <c r="G33" s="489"/>
      <c r="H33" s="475"/>
      <c r="I33" s="475"/>
      <c r="J33" s="475"/>
      <c r="L33" s="490"/>
      <c r="O33" s="476"/>
    </row>
    <row r="34" spans="1:15" s="54" customFormat="1" ht="15" customHeight="1">
      <c r="A34" s="189"/>
      <c r="B34" s="934" t="s">
        <v>359</v>
      </c>
      <c r="C34" s="935"/>
      <c r="D34" s="935"/>
      <c r="E34" s="935"/>
      <c r="F34" s="189"/>
      <c r="G34" s="759" t="s">
        <v>360</v>
      </c>
      <c r="H34" s="944" t="s">
        <v>361</v>
      </c>
      <c r="I34" s="944" t="s">
        <v>362</v>
      </c>
      <c r="J34" s="759" t="s">
        <v>363</v>
      </c>
      <c r="K34" s="756" t="s">
        <v>364</v>
      </c>
      <c r="L34" s="759" t="s">
        <v>365</v>
      </c>
    </row>
    <row r="35" spans="1:15" s="54" customFormat="1" ht="15" customHeight="1">
      <c r="A35" s="189"/>
      <c r="B35" s="936"/>
      <c r="C35" s="936"/>
      <c r="D35" s="936"/>
      <c r="E35" s="936"/>
      <c r="F35" s="189"/>
      <c r="G35" s="938"/>
      <c r="H35" s="938"/>
      <c r="I35" s="938"/>
      <c r="J35" s="938"/>
      <c r="K35" s="938"/>
      <c r="L35" s="938"/>
    </row>
    <row r="36" spans="1:15" s="54" customFormat="1" ht="15" customHeight="1">
      <c r="A36" s="188"/>
      <c r="B36" s="804"/>
      <c r="C36" s="804"/>
      <c r="D36" s="804"/>
      <c r="E36" s="804"/>
      <c r="F36" s="188"/>
      <c r="G36" s="939"/>
      <c r="H36" s="939"/>
      <c r="I36" s="939"/>
      <c r="J36" s="939"/>
      <c r="K36" s="939"/>
      <c r="L36" s="939"/>
    </row>
    <row r="37" spans="1:15" s="54" customFormat="1" ht="4.5" customHeight="1">
      <c r="A37" s="189"/>
      <c r="B37" s="189"/>
      <c r="C37" s="189"/>
      <c r="D37" s="189"/>
      <c r="E37" s="189"/>
      <c r="F37" s="189"/>
      <c r="G37" s="470"/>
      <c r="H37" s="471"/>
      <c r="I37" s="71"/>
      <c r="J37" s="471"/>
      <c r="K37" s="471"/>
      <c r="L37" s="491"/>
    </row>
    <row r="38" spans="1:15" s="52" customFormat="1" ht="17.25" customHeight="1">
      <c r="A38" s="181"/>
      <c r="B38" s="932" t="s">
        <v>68</v>
      </c>
      <c r="C38" s="932"/>
      <c r="D38" s="301"/>
      <c r="E38" s="472" t="s">
        <v>71</v>
      </c>
      <c r="F38" s="473"/>
      <c r="G38" s="492">
        <v>430</v>
      </c>
      <c r="H38" s="493">
        <v>65</v>
      </c>
      <c r="I38" s="493">
        <v>45160</v>
      </c>
      <c r="J38" s="493">
        <v>2272</v>
      </c>
      <c r="K38" s="493">
        <v>913</v>
      </c>
      <c r="L38" s="493">
        <v>78</v>
      </c>
    </row>
    <row r="39" spans="1:15" s="52" customFormat="1" ht="17.25" customHeight="1">
      <c r="A39" s="181"/>
      <c r="B39" s="932"/>
      <c r="C39" s="932"/>
      <c r="D39" s="301"/>
      <c r="E39" s="472" t="s">
        <v>72</v>
      </c>
      <c r="F39" s="473"/>
      <c r="G39" s="492">
        <v>437</v>
      </c>
      <c r="H39" s="493">
        <v>42</v>
      </c>
      <c r="I39" s="493">
        <v>44940</v>
      </c>
      <c r="J39" s="493">
        <v>2963</v>
      </c>
      <c r="K39" s="493">
        <v>910</v>
      </c>
      <c r="L39" s="493">
        <v>77</v>
      </c>
    </row>
    <row r="40" spans="1:15" s="52" customFormat="1" ht="17.25" customHeight="1">
      <c r="A40" s="181"/>
      <c r="B40" s="932"/>
      <c r="C40" s="932"/>
      <c r="D40" s="301"/>
      <c r="E40" s="472" t="s">
        <v>73</v>
      </c>
      <c r="F40" s="473"/>
      <c r="G40" s="492">
        <v>457</v>
      </c>
      <c r="H40" s="493">
        <v>45</v>
      </c>
      <c r="I40" s="493">
        <v>44598</v>
      </c>
      <c r="J40" s="493">
        <v>3828</v>
      </c>
      <c r="K40" s="493">
        <v>880</v>
      </c>
      <c r="L40" s="493">
        <v>69</v>
      </c>
    </row>
    <row r="41" spans="1:15" s="52" customFormat="1" ht="17.25" customHeight="1">
      <c r="A41" s="181"/>
      <c r="B41" s="932"/>
      <c r="C41" s="932"/>
      <c r="D41" s="301"/>
      <c r="E41" s="472" t="s">
        <v>74</v>
      </c>
      <c r="F41" s="473"/>
      <c r="G41" s="474">
        <v>425</v>
      </c>
      <c r="H41" s="475">
        <v>38</v>
      </c>
      <c r="I41" s="475">
        <v>45931</v>
      </c>
      <c r="J41" s="475">
        <v>4156</v>
      </c>
      <c r="K41" s="475">
        <v>852</v>
      </c>
      <c r="L41" s="475">
        <v>65</v>
      </c>
    </row>
    <row r="42" spans="1:15" s="52" customFormat="1" ht="17.25" customHeight="1">
      <c r="A42" s="181"/>
      <c r="B42" s="942" t="s">
        <v>76</v>
      </c>
      <c r="C42" s="942"/>
      <c r="D42" s="477"/>
      <c r="E42" s="478" t="s">
        <v>358</v>
      </c>
      <c r="F42" s="479"/>
      <c r="G42" s="480">
        <v>422</v>
      </c>
      <c r="H42" s="481">
        <v>42</v>
      </c>
      <c r="I42" s="481">
        <v>45560</v>
      </c>
      <c r="J42" s="481">
        <v>5023</v>
      </c>
      <c r="K42" s="481">
        <v>814</v>
      </c>
      <c r="L42" s="481">
        <v>80</v>
      </c>
    </row>
    <row r="43" spans="1:15" s="52" customFormat="1" ht="17.25" customHeight="1">
      <c r="A43" s="181"/>
      <c r="B43" s="932"/>
      <c r="C43" s="932"/>
      <c r="D43" s="482"/>
      <c r="E43" s="483"/>
      <c r="F43" s="484"/>
      <c r="G43" s="492"/>
      <c r="H43" s="493"/>
      <c r="I43" s="493"/>
      <c r="J43" s="493"/>
      <c r="K43" s="493"/>
      <c r="L43" s="493"/>
    </row>
    <row r="44" spans="1:15" s="52" customFormat="1" ht="17.25" customHeight="1">
      <c r="A44" s="181"/>
      <c r="B44" s="943" t="s">
        <v>358</v>
      </c>
      <c r="C44" s="932"/>
      <c r="D44" s="301"/>
      <c r="E44" s="472" t="s">
        <v>251</v>
      </c>
      <c r="F44" s="485"/>
      <c r="G44" s="492">
        <v>405</v>
      </c>
      <c r="H44" s="493">
        <v>49</v>
      </c>
      <c r="I44" s="493">
        <v>44701</v>
      </c>
      <c r="J44" s="493">
        <v>4771</v>
      </c>
      <c r="K44" s="493">
        <v>797</v>
      </c>
      <c r="L44" s="493">
        <v>61</v>
      </c>
    </row>
    <row r="45" spans="1:15" s="52" customFormat="1" ht="17.25" customHeight="1">
      <c r="A45" s="181"/>
      <c r="B45" s="932"/>
      <c r="C45" s="932"/>
      <c r="D45" s="472"/>
      <c r="E45" s="472" t="s">
        <v>86</v>
      </c>
      <c r="F45" s="486"/>
      <c r="G45" s="492">
        <v>403</v>
      </c>
      <c r="H45" s="493">
        <v>41</v>
      </c>
      <c r="I45" s="493">
        <v>44928</v>
      </c>
      <c r="J45" s="493">
        <v>4829</v>
      </c>
      <c r="K45" s="493">
        <v>789</v>
      </c>
      <c r="L45" s="493">
        <v>78</v>
      </c>
    </row>
    <row r="46" spans="1:15" s="52" customFormat="1" ht="17.25" customHeight="1">
      <c r="A46" s="181"/>
      <c r="B46" s="932"/>
      <c r="C46" s="932"/>
      <c r="D46" s="301"/>
      <c r="E46" s="472" t="s">
        <v>88</v>
      </c>
      <c r="F46" s="486"/>
      <c r="G46" s="492">
        <v>410</v>
      </c>
      <c r="H46" s="493">
        <v>30</v>
      </c>
      <c r="I46" s="493">
        <v>45266</v>
      </c>
      <c r="J46" s="493">
        <v>4846</v>
      </c>
      <c r="K46" s="493">
        <v>788</v>
      </c>
      <c r="L46" s="493">
        <v>79</v>
      </c>
    </row>
    <row r="47" spans="1:15" s="52" customFormat="1" ht="17.25" customHeight="1">
      <c r="A47" s="181"/>
      <c r="B47" s="932"/>
      <c r="C47" s="932"/>
      <c r="D47" s="301"/>
      <c r="E47" s="472" t="s">
        <v>89</v>
      </c>
      <c r="F47" s="486"/>
      <c r="G47" s="492">
        <v>404</v>
      </c>
      <c r="H47" s="493">
        <v>47</v>
      </c>
      <c r="I47" s="493">
        <v>45469</v>
      </c>
      <c r="J47" s="493">
        <v>4870</v>
      </c>
      <c r="K47" s="493">
        <v>789</v>
      </c>
      <c r="L47" s="493">
        <v>78</v>
      </c>
    </row>
    <row r="48" spans="1:15" s="52" customFormat="1" ht="17.25" customHeight="1">
      <c r="A48" s="181"/>
      <c r="B48" s="932"/>
      <c r="C48" s="932"/>
      <c r="D48" s="301"/>
      <c r="E48" s="472" t="s">
        <v>90</v>
      </c>
      <c r="F48" s="486"/>
      <c r="G48" s="492">
        <v>413</v>
      </c>
      <c r="H48" s="493">
        <v>45</v>
      </c>
      <c r="I48" s="493">
        <v>45611</v>
      </c>
      <c r="J48" s="493">
        <v>4884</v>
      </c>
      <c r="K48" s="493">
        <v>796</v>
      </c>
      <c r="L48" s="493">
        <v>78</v>
      </c>
    </row>
    <row r="49" spans="1:12" s="52" customFormat="1" ht="17.25" customHeight="1">
      <c r="A49" s="181"/>
      <c r="B49" s="932"/>
      <c r="C49" s="932"/>
      <c r="D49" s="301"/>
      <c r="E49" s="472" t="s">
        <v>91</v>
      </c>
      <c r="F49" s="486"/>
      <c r="G49" s="492">
        <v>409</v>
      </c>
      <c r="H49" s="493">
        <v>41</v>
      </c>
      <c r="I49" s="493">
        <v>45712</v>
      </c>
      <c r="J49" s="493">
        <v>4899</v>
      </c>
      <c r="K49" s="493">
        <v>803</v>
      </c>
      <c r="L49" s="493">
        <v>76</v>
      </c>
    </row>
    <row r="50" spans="1:12" s="52" customFormat="1" ht="17.25" customHeight="1">
      <c r="A50" s="181"/>
      <c r="B50" s="472"/>
      <c r="C50" s="472"/>
      <c r="D50" s="301"/>
      <c r="E50" s="472"/>
      <c r="F50" s="486"/>
      <c r="G50" s="492"/>
      <c r="H50" s="493"/>
      <c r="I50" s="493"/>
      <c r="J50" s="493"/>
      <c r="K50" s="493"/>
      <c r="L50" s="493"/>
    </row>
    <row r="51" spans="1:12" s="52" customFormat="1" ht="17.25" customHeight="1">
      <c r="A51" s="181"/>
      <c r="B51" s="932"/>
      <c r="C51" s="932"/>
      <c r="D51" s="301"/>
      <c r="E51" s="472" t="s">
        <v>254</v>
      </c>
      <c r="F51" s="486"/>
      <c r="G51" s="492">
        <v>424</v>
      </c>
      <c r="H51" s="493">
        <v>37</v>
      </c>
      <c r="I51" s="493">
        <v>45726</v>
      </c>
      <c r="J51" s="493">
        <v>5006</v>
      </c>
      <c r="K51" s="493">
        <v>806</v>
      </c>
      <c r="L51" s="493">
        <v>79</v>
      </c>
    </row>
    <row r="52" spans="1:12" s="52" customFormat="1" ht="17.25" customHeight="1">
      <c r="A52" s="181"/>
      <c r="B52" s="932"/>
      <c r="C52" s="932"/>
      <c r="D52" s="189"/>
      <c r="E52" s="472" t="s">
        <v>93</v>
      </c>
      <c r="F52" s="181"/>
      <c r="G52" s="492">
        <v>434</v>
      </c>
      <c r="H52" s="493">
        <v>43</v>
      </c>
      <c r="I52" s="493">
        <v>45751</v>
      </c>
      <c r="J52" s="493">
        <v>5018</v>
      </c>
      <c r="K52" s="493">
        <v>811</v>
      </c>
      <c r="L52" s="493">
        <v>78</v>
      </c>
    </row>
    <row r="53" spans="1:12" s="52" customFormat="1" ht="17.25" customHeight="1">
      <c r="A53" s="181"/>
      <c r="B53" s="932"/>
      <c r="C53" s="932"/>
      <c r="D53" s="189"/>
      <c r="E53" s="472" t="s">
        <v>94</v>
      </c>
      <c r="F53" s="181"/>
      <c r="G53" s="492">
        <v>433</v>
      </c>
      <c r="H53" s="493">
        <v>34</v>
      </c>
      <c r="I53" s="493">
        <v>45744</v>
      </c>
      <c r="J53" s="493">
        <v>5016</v>
      </c>
      <c r="K53" s="493">
        <v>808</v>
      </c>
      <c r="L53" s="493">
        <v>78</v>
      </c>
    </row>
    <row r="54" spans="1:12" s="52" customFormat="1" ht="17.25" customHeight="1">
      <c r="A54" s="181"/>
      <c r="B54" s="943" t="s">
        <v>256</v>
      </c>
      <c r="C54" s="932"/>
      <c r="D54" s="189"/>
      <c r="E54" s="472" t="s">
        <v>81</v>
      </c>
      <c r="F54" s="181"/>
      <c r="G54" s="492">
        <v>432</v>
      </c>
      <c r="H54" s="493">
        <v>43</v>
      </c>
      <c r="I54" s="493">
        <v>45679</v>
      </c>
      <c r="J54" s="493">
        <v>5020</v>
      </c>
      <c r="K54" s="493">
        <v>808</v>
      </c>
      <c r="L54" s="493">
        <v>78</v>
      </c>
    </row>
    <row r="55" spans="1:12" s="52" customFormat="1" ht="17.25" customHeight="1">
      <c r="A55" s="181"/>
      <c r="B55" s="932"/>
      <c r="C55" s="932"/>
      <c r="D55" s="189"/>
      <c r="E55" s="472" t="s">
        <v>83</v>
      </c>
      <c r="F55" s="181"/>
      <c r="G55" s="492">
        <v>428</v>
      </c>
      <c r="H55" s="493">
        <v>37</v>
      </c>
      <c r="I55" s="493">
        <v>45666</v>
      </c>
      <c r="J55" s="493">
        <v>5014</v>
      </c>
      <c r="K55" s="493">
        <v>812</v>
      </c>
      <c r="L55" s="493">
        <v>80</v>
      </c>
    </row>
    <row r="56" spans="1:12" s="52" customFormat="1" ht="17.25" customHeight="1">
      <c r="A56" s="181"/>
      <c r="B56" s="932"/>
      <c r="C56" s="932"/>
      <c r="D56" s="189"/>
      <c r="E56" s="472" t="s">
        <v>84</v>
      </c>
      <c r="F56" s="181"/>
      <c r="G56" s="492">
        <v>422</v>
      </c>
      <c r="H56" s="493">
        <v>31</v>
      </c>
      <c r="I56" s="493">
        <v>45560</v>
      </c>
      <c r="J56" s="493">
        <v>5023</v>
      </c>
      <c r="K56" s="493">
        <v>814</v>
      </c>
      <c r="L56" s="493">
        <v>80</v>
      </c>
    </row>
    <row r="57" spans="1:12" s="52" customFormat="1" ht="4.5" customHeight="1">
      <c r="A57" s="63"/>
      <c r="B57" s="488"/>
      <c r="C57" s="488"/>
      <c r="D57" s="188"/>
      <c r="E57" s="488"/>
      <c r="F57" s="63"/>
      <c r="G57" s="494"/>
      <c r="H57" s="490"/>
      <c r="I57" s="490"/>
      <c r="J57" s="495"/>
      <c r="K57" s="495"/>
      <c r="L57" s="490"/>
    </row>
    <row r="58" spans="1:12" s="52" customFormat="1" ht="11.25" customHeight="1">
      <c r="A58" s="181"/>
      <c r="B58" s="103" t="s">
        <v>366</v>
      </c>
      <c r="C58" s="189"/>
      <c r="D58" s="189"/>
      <c r="E58" s="189"/>
      <c r="F58" s="189"/>
      <c r="G58" s="189"/>
      <c r="H58" s="181"/>
      <c r="I58" s="181"/>
      <c r="J58" s="181"/>
      <c r="K58" s="181"/>
      <c r="L58" s="181"/>
    </row>
    <row r="59" spans="1:12" s="52" customFormat="1" ht="11.25"/>
    <row r="60" spans="1:12" s="52" customFormat="1" ht="11.25"/>
    <row r="61" spans="1:12" s="52" customFormat="1" ht="11.25"/>
    <row r="62" spans="1:12" s="52" customFormat="1" ht="11.25"/>
    <row r="63" spans="1:12" s="52" customFormat="1" ht="11.25"/>
    <row r="64" spans="1:12" s="52" customFormat="1" ht="11.25"/>
    <row r="65" s="52" customFormat="1" ht="11.25"/>
    <row r="66" s="52" customFormat="1" ht="11.25"/>
    <row r="67" s="52" customFormat="1" ht="11.25"/>
    <row r="68" s="52" customFormat="1" ht="11.25"/>
    <row r="69" s="52" customFormat="1" ht="11.25"/>
    <row r="70" s="52" customFormat="1" ht="11.25"/>
    <row r="71" s="52" customFormat="1" ht="11.25"/>
    <row r="72" s="52" customFormat="1" ht="11.25"/>
    <row r="73" s="52" customFormat="1" ht="11.25"/>
    <row r="74" s="52" customFormat="1" ht="11.25"/>
  </sheetData>
  <mergeCells count="52">
    <mergeCell ref="B46:C46"/>
    <mergeCell ref="B47:C47"/>
    <mergeCell ref="B56:C56"/>
    <mergeCell ref="B49:C49"/>
    <mergeCell ref="B51:C51"/>
    <mergeCell ref="B52:C52"/>
    <mergeCell ref="B53:C53"/>
    <mergeCell ref="B54:C54"/>
    <mergeCell ref="B55:C55"/>
    <mergeCell ref="B48:C48"/>
    <mergeCell ref="L34:L36"/>
    <mergeCell ref="K34:K36"/>
    <mergeCell ref="B43:C43"/>
    <mergeCell ref="B44:C44"/>
    <mergeCell ref="B45:C45"/>
    <mergeCell ref="B42:C42"/>
    <mergeCell ref="B38:C38"/>
    <mergeCell ref="B39:C39"/>
    <mergeCell ref="B40:C40"/>
    <mergeCell ref="B41:C41"/>
    <mergeCell ref="J34:J36"/>
    <mergeCell ref="B34:E36"/>
    <mergeCell ref="G34:G36"/>
    <mergeCell ref="H34:H36"/>
    <mergeCell ref="I34:I36"/>
    <mergeCell ref="B32:C32"/>
    <mergeCell ref="B20:C20"/>
    <mergeCell ref="B21:C21"/>
    <mergeCell ref="B22:C22"/>
    <mergeCell ref="B23:C23"/>
    <mergeCell ref="B24:C24"/>
    <mergeCell ref="B25:C25"/>
    <mergeCell ref="B27:C27"/>
    <mergeCell ref="B28:C28"/>
    <mergeCell ref="B29:C29"/>
    <mergeCell ref="B30:C30"/>
    <mergeCell ref="B31:C31"/>
    <mergeCell ref="B19:C19"/>
    <mergeCell ref="A3:L3"/>
    <mergeCell ref="B9:G9"/>
    <mergeCell ref="B10:E12"/>
    <mergeCell ref="G10:G12"/>
    <mergeCell ref="H10:H12"/>
    <mergeCell ref="I10:I12"/>
    <mergeCell ref="J10:J12"/>
    <mergeCell ref="K10:K12"/>
    <mergeCell ref="L10:L12"/>
    <mergeCell ref="B14:C14"/>
    <mergeCell ref="B15:C15"/>
    <mergeCell ref="B16:C16"/>
    <mergeCell ref="B17:C17"/>
    <mergeCell ref="B18:C18"/>
  </mergeCells>
  <phoneticPr fontId="13"/>
  <pageMargins left="0.39370078740157483" right="0.39370078740157483" top="0.39370078740157483" bottom="0.39370078740157483" header="0.51181102362204722" footer="0.51181102362204722"/>
  <pageSetup paperSize="9" scale="9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view="pageBreakPreview" topLeftCell="A7" zoomScaleNormal="100" zoomScaleSheetLayoutView="100" workbookViewId="0">
      <selection activeCell="P82" sqref="P82"/>
    </sheetView>
  </sheetViews>
  <sheetFormatPr defaultColWidth="8.875" defaultRowHeight="25.15" customHeight="1"/>
  <cols>
    <col min="1" max="1" width="9.125" style="498" customWidth="1"/>
    <col min="2" max="11" width="8.875" style="498" customWidth="1"/>
    <col min="12" max="16384" width="8.875" style="498"/>
  </cols>
  <sheetData>
    <row r="1" spans="1:47" ht="6" customHeight="1">
      <c r="A1" s="497"/>
      <c r="B1" s="497"/>
      <c r="C1" s="497"/>
      <c r="D1" s="497"/>
      <c r="E1" s="497"/>
      <c r="L1" s="52"/>
      <c r="M1" s="52"/>
      <c r="N1" s="229"/>
      <c r="O1" s="229"/>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229"/>
    </row>
    <row r="2" spans="1:47" ht="19.5" customHeight="1">
      <c r="A2" s="945" t="s">
        <v>553</v>
      </c>
      <c r="B2" s="945"/>
      <c r="C2" s="945"/>
      <c r="D2" s="945"/>
      <c r="E2" s="945"/>
      <c r="F2" s="945"/>
      <c r="G2" s="945"/>
      <c r="H2" s="945"/>
      <c r="I2" s="945"/>
      <c r="J2" s="945"/>
      <c r="K2" s="945"/>
      <c r="L2" s="946" t="s">
        <v>367</v>
      </c>
      <c r="M2" s="946"/>
      <c r="N2" s="946"/>
      <c r="O2" s="946"/>
      <c r="P2" s="946"/>
      <c r="Q2" s="946"/>
      <c r="R2" s="946"/>
      <c r="S2" s="946"/>
      <c r="T2" s="946"/>
      <c r="U2" s="946"/>
      <c r="V2" s="946"/>
      <c r="W2" s="946"/>
      <c r="X2" s="946"/>
      <c r="Y2" s="946"/>
      <c r="Z2" s="946"/>
      <c r="AA2" s="946"/>
      <c r="AB2" s="946"/>
      <c r="AC2" s="946"/>
      <c r="AD2" s="946"/>
      <c r="AE2" s="946"/>
      <c r="AF2" s="946"/>
      <c r="AG2" s="946"/>
      <c r="AH2" s="946"/>
      <c r="AI2" s="946"/>
      <c r="AJ2" s="946"/>
      <c r="AK2" s="946"/>
      <c r="AL2" s="946"/>
      <c r="AM2" s="946"/>
      <c r="AN2" s="946"/>
      <c r="AO2" s="946"/>
      <c r="AP2" s="946"/>
      <c r="AQ2" s="946"/>
      <c r="AR2" s="946"/>
      <c r="AS2" s="946"/>
      <c r="AT2" s="946"/>
      <c r="AU2" s="946"/>
    </row>
    <row r="3" spans="1:47" ht="7.5" customHeight="1">
      <c r="A3" s="499"/>
      <c r="B3" s="499"/>
      <c r="C3" s="499"/>
      <c r="D3" s="499"/>
      <c r="E3" s="499"/>
      <c r="F3" s="500"/>
      <c r="G3" s="500"/>
      <c r="H3" s="500"/>
      <c r="I3" s="500"/>
      <c r="J3" s="500"/>
      <c r="K3" s="500"/>
      <c r="L3" s="52"/>
      <c r="M3" s="52"/>
      <c r="N3" s="229"/>
      <c r="O3" s="229"/>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row>
    <row r="4" spans="1:47" ht="22.5" customHeight="1">
      <c r="A4" s="499"/>
      <c r="B4" s="499"/>
      <c r="D4" s="499"/>
      <c r="E4" s="947" t="s">
        <v>368</v>
      </c>
      <c r="F4" s="947"/>
      <c r="G4" s="947"/>
      <c r="H4" s="947"/>
      <c r="I4" s="500"/>
      <c r="J4" s="500"/>
      <c r="K4" s="500"/>
      <c r="L4" s="838"/>
      <c r="M4" s="838"/>
      <c r="N4" s="838"/>
      <c r="O4" s="838"/>
      <c r="P4" s="838"/>
      <c r="Q4" s="838"/>
      <c r="R4" s="838"/>
      <c r="S4" s="838"/>
      <c r="T4" s="838"/>
      <c r="U4" s="838"/>
      <c r="V4" s="838"/>
      <c r="W4" s="838"/>
      <c r="X4" s="838"/>
      <c r="Y4" s="838"/>
      <c r="Z4" s="838"/>
      <c r="AA4" s="838"/>
      <c r="AB4" s="838"/>
      <c r="AC4" s="838"/>
      <c r="AD4" s="838"/>
      <c r="AE4" s="838"/>
      <c r="AF4" s="838"/>
      <c r="AG4" s="838"/>
      <c r="AH4" s="838"/>
      <c r="AI4" s="838"/>
      <c r="AJ4" s="838"/>
      <c r="AK4" s="838"/>
      <c r="AL4" s="838"/>
      <c r="AM4" s="838"/>
      <c r="AN4" s="838"/>
      <c r="AO4" s="838"/>
      <c r="AP4" s="838"/>
      <c r="AQ4" s="838"/>
      <c r="AR4" s="838"/>
      <c r="AS4" s="838"/>
      <c r="AT4" s="838"/>
      <c r="AU4" s="838"/>
    </row>
    <row r="5" spans="1:47" ht="6.75" customHeight="1">
      <c r="A5" s="499"/>
      <c r="B5" s="499"/>
      <c r="D5" s="499"/>
      <c r="E5" s="501"/>
      <c r="F5" s="500"/>
      <c r="G5" s="500"/>
      <c r="H5" s="500"/>
      <c r="I5" s="500"/>
      <c r="J5" s="500"/>
      <c r="K5" s="500"/>
      <c r="L5" s="57"/>
      <c r="M5" s="57"/>
      <c r="N5" s="57"/>
      <c r="O5" s="57"/>
      <c r="P5" s="57"/>
      <c r="Q5" s="57"/>
      <c r="R5" s="57"/>
      <c r="S5" s="57"/>
      <c r="T5" s="57"/>
      <c r="U5" s="57"/>
      <c r="V5" s="57"/>
      <c r="W5" s="57"/>
      <c r="X5" s="57"/>
      <c r="Y5" s="57"/>
      <c r="Z5" s="57"/>
      <c r="AA5" s="57"/>
      <c r="AB5" s="57"/>
      <c r="AC5" s="57"/>
      <c r="AD5" s="57"/>
      <c r="AE5" s="57"/>
      <c r="AF5" s="54"/>
      <c r="AG5" s="54"/>
      <c r="AH5" s="54"/>
      <c r="AI5" s="54"/>
      <c r="AJ5" s="54"/>
      <c r="AK5" s="54"/>
      <c r="AL5" s="54"/>
      <c r="AM5" s="54"/>
      <c r="AN5" s="54"/>
      <c r="AO5" s="54"/>
      <c r="AP5" s="54"/>
      <c r="AQ5" s="54"/>
      <c r="AR5" s="54"/>
      <c r="AS5" s="54"/>
      <c r="AT5" s="54"/>
      <c r="AU5" s="54"/>
    </row>
    <row r="6" spans="1:47" s="502" customFormat="1" ht="11.25" customHeight="1">
      <c r="B6" s="951" t="s">
        <v>369</v>
      </c>
      <c r="C6" s="951"/>
      <c r="D6" s="951"/>
      <c r="E6" s="951"/>
      <c r="F6" s="951"/>
      <c r="G6" s="951"/>
      <c r="H6" s="951"/>
      <c r="I6" s="951"/>
      <c r="J6" s="951"/>
      <c r="K6" s="951"/>
      <c r="L6" s="948"/>
      <c r="M6" s="948"/>
      <c r="N6" s="948"/>
      <c r="O6" s="948"/>
      <c r="P6" s="948"/>
      <c r="Q6" s="948"/>
      <c r="R6" s="948"/>
      <c r="S6" s="948"/>
      <c r="T6" s="948"/>
      <c r="U6" s="948"/>
      <c r="V6" s="948"/>
      <c r="W6" s="948"/>
      <c r="X6" s="948"/>
      <c r="Y6" s="948"/>
      <c r="Z6" s="948"/>
      <c r="AA6" s="948"/>
      <c r="AB6" s="948"/>
      <c r="AC6" s="948"/>
      <c r="AD6" s="948"/>
      <c r="AE6" s="948"/>
      <c r="AF6" s="948"/>
      <c r="AG6" s="948"/>
      <c r="AH6" s="948"/>
      <c r="AI6" s="948"/>
      <c r="AJ6" s="948"/>
      <c r="AK6" s="948"/>
      <c r="AL6" s="948"/>
      <c r="AM6" s="948"/>
      <c r="AN6" s="948"/>
      <c r="AO6" s="948"/>
      <c r="AP6" s="948"/>
      <c r="AQ6" s="948"/>
      <c r="AR6" s="948"/>
      <c r="AS6" s="948"/>
      <c r="AT6" s="948"/>
      <c r="AU6" s="948"/>
    </row>
    <row r="7" spans="1:47" s="502" customFormat="1" ht="11.25" customHeight="1">
      <c r="B7" s="951" t="s">
        <v>370</v>
      </c>
      <c r="C7" s="951"/>
      <c r="D7" s="951"/>
      <c r="E7" s="951"/>
      <c r="F7" s="951"/>
      <c r="G7" s="951"/>
      <c r="H7" s="951"/>
      <c r="I7" s="951"/>
      <c r="J7" s="951"/>
      <c r="K7" s="951"/>
    </row>
    <row r="8" spans="1:47" s="502" customFormat="1" ht="11.25" customHeight="1">
      <c r="A8" s="503" t="s">
        <v>371</v>
      </c>
      <c r="B8" s="503"/>
      <c r="C8" s="503"/>
      <c r="D8" s="503"/>
      <c r="E8" s="503"/>
      <c r="F8" s="503"/>
      <c r="G8" s="503"/>
      <c r="H8" s="503"/>
      <c r="I8" s="503"/>
      <c r="J8" s="503"/>
      <c r="K8" s="503"/>
    </row>
    <row r="9" spans="1:47" s="506" customFormat="1" ht="25.5" customHeight="1">
      <c r="A9" s="504" t="s">
        <v>372</v>
      </c>
      <c r="B9" s="952" t="s">
        <v>373</v>
      </c>
      <c r="C9" s="505"/>
      <c r="D9" s="505"/>
      <c r="E9" s="949" t="s">
        <v>374</v>
      </c>
      <c r="F9" s="949" t="s">
        <v>375</v>
      </c>
      <c r="G9" s="949" t="s">
        <v>376</v>
      </c>
      <c r="H9" s="954" t="s">
        <v>377</v>
      </c>
      <c r="I9" s="949" t="s">
        <v>378</v>
      </c>
      <c r="J9" s="954" t="s">
        <v>379</v>
      </c>
      <c r="K9" s="949" t="s">
        <v>380</v>
      </c>
    </row>
    <row r="10" spans="1:47" s="506" customFormat="1" ht="27.75" customHeight="1">
      <c r="A10" s="507" t="s">
        <v>381</v>
      </c>
      <c r="B10" s="953"/>
      <c r="C10" s="508" t="s">
        <v>382</v>
      </c>
      <c r="D10" s="509" t="s">
        <v>383</v>
      </c>
      <c r="E10" s="950"/>
      <c r="F10" s="950"/>
      <c r="G10" s="950"/>
      <c r="H10" s="955"/>
      <c r="I10" s="950"/>
      <c r="J10" s="955"/>
      <c r="K10" s="950"/>
    </row>
    <row r="11" spans="1:47" s="506" customFormat="1" ht="24" customHeight="1">
      <c r="A11" s="510" t="s">
        <v>384</v>
      </c>
      <c r="B11" s="511">
        <v>162276</v>
      </c>
      <c r="C11" s="511">
        <v>159290</v>
      </c>
      <c r="D11" s="511">
        <v>2986</v>
      </c>
      <c r="E11" s="511">
        <v>35961</v>
      </c>
      <c r="F11" s="512">
        <v>24081</v>
      </c>
      <c r="G11" s="512">
        <v>23723</v>
      </c>
      <c r="H11" s="512">
        <v>27588</v>
      </c>
      <c r="I11" s="512">
        <v>18659</v>
      </c>
      <c r="J11" s="512">
        <v>17883</v>
      </c>
      <c r="K11" s="512">
        <v>14381</v>
      </c>
    </row>
    <row r="12" spans="1:47" s="506" customFormat="1" ht="24" customHeight="1">
      <c r="A12" s="504" t="s">
        <v>385</v>
      </c>
      <c r="B12" s="511">
        <v>167047</v>
      </c>
      <c r="C12" s="511">
        <v>164075</v>
      </c>
      <c r="D12" s="511">
        <v>2972</v>
      </c>
      <c r="E12" s="511">
        <v>36994</v>
      </c>
      <c r="F12" s="512">
        <v>25041</v>
      </c>
      <c r="G12" s="512">
        <v>23336</v>
      </c>
      <c r="H12" s="512">
        <v>28077</v>
      </c>
      <c r="I12" s="512">
        <v>19368</v>
      </c>
      <c r="J12" s="512">
        <v>19197</v>
      </c>
      <c r="K12" s="512">
        <v>15034</v>
      </c>
    </row>
    <row r="13" spans="1:47" s="506" customFormat="1" ht="24" customHeight="1">
      <c r="A13" s="504" t="s">
        <v>386</v>
      </c>
      <c r="B13" s="511">
        <v>171385</v>
      </c>
      <c r="C13" s="511">
        <v>168397</v>
      </c>
      <c r="D13" s="511">
        <v>2988</v>
      </c>
      <c r="E13" s="511">
        <v>36810</v>
      </c>
      <c r="F13" s="512">
        <v>25720</v>
      </c>
      <c r="G13" s="512">
        <v>24130</v>
      </c>
      <c r="H13" s="512">
        <v>29067</v>
      </c>
      <c r="I13" s="512">
        <v>20297</v>
      </c>
      <c r="J13" s="512">
        <v>19977</v>
      </c>
      <c r="K13" s="512">
        <v>15384</v>
      </c>
    </row>
    <row r="14" spans="1:47" s="506" customFormat="1" ht="24" customHeight="1">
      <c r="A14" s="504" t="s">
        <v>387</v>
      </c>
      <c r="B14" s="511">
        <v>176330</v>
      </c>
      <c r="C14" s="511">
        <v>173363</v>
      </c>
      <c r="D14" s="511">
        <v>2967</v>
      </c>
      <c r="E14" s="511">
        <v>38400</v>
      </c>
      <c r="F14" s="512">
        <v>27238</v>
      </c>
      <c r="G14" s="512">
        <v>23429</v>
      </c>
      <c r="H14" s="512">
        <v>29379</v>
      </c>
      <c r="I14" s="512">
        <v>20961</v>
      </c>
      <c r="J14" s="512">
        <v>20675</v>
      </c>
      <c r="K14" s="512">
        <v>16248</v>
      </c>
      <c r="L14" s="513"/>
    </row>
    <row r="15" spans="1:47" s="506" customFormat="1" ht="24" customHeight="1">
      <c r="A15" s="514" t="s">
        <v>388</v>
      </c>
      <c r="B15" s="515">
        <v>177042</v>
      </c>
      <c r="C15" s="515">
        <v>174120</v>
      </c>
      <c r="D15" s="515">
        <v>2922</v>
      </c>
      <c r="E15" s="515">
        <v>37268</v>
      </c>
      <c r="F15" s="516">
        <v>27000</v>
      </c>
      <c r="G15" s="516">
        <v>23947</v>
      </c>
      <c r="H15" s="516">
        <v>29936</v>
      </c>
      <c r="I15" s="516">
        <v>21570</v>
      </c>
      <c r="J15" s="516">
        <v>20854</v>
      </c>
      <c r="K15" s="516">
        <v>16467</v>
      </c>
      <c r="L15" s="513"/>
    </row>
    <row r="16" spans="1:47" s="506" customFormat="1" ht="13.5" customHeight="1">
      <c r="A16" s="517"/>
      <c r="B16" s="511"/>
      <c r="C16" s="511"/>
      <c r="D16" s="511"/>
      <c r="E16" s="511"/>
      <c r="F16" s="511"/>
      <c r="G16" s="511"/>
      <c r="H16" s="511"/>
      <c r="I16" s="511"/>
      <c r="J16" s="511"/>
      <c r="K16" s="511"/>
    </row>
    <row r="17" spans="1:12" s="506" customFormat="1" ht="21" customHeight="1">
      <c r="A17" s="504" t="s">
        <v>151</v>
      </c>
      <c r="B17" s="511">
        <v>5411</v>
      </c>
      <c r="C17" s="511">
        <v>5287</v>
      </c>
      <c r="D17" s="511">
        <v>124</v>
      </c>
      <c r="E17" s="511">
        <v>941</v>
      </c>
      <c r="F17" s="512">
        <v>1038</v>
      </c>
      <c r="G17" s="512">
        <v>654</v>
      </c>
      <c r="H17" s="512">
        <v>846</v>
      </c>
      <c r="I17" s="512">
        <v>737</v>
      </c>
      <c r="J17" s="512">
        <v>671</v>
      </c>
      <c r="K17" s="512">
        <v>524</v>
      </c>
      <c r="L17" s="513"/>
    </row>
    <row r="18" spans="1:12" s="506" customFormat="1" ht="21" customHeight="1">
      <c r="A18" s="504" t="s">
        <v>389</v>
      </c>
      <c r="B18" s="511">
        <v>5896</v>
      </c>
      <c r="C18" s="511">
        <v>5773</v>
      </c>
      <c r="D18" s="511">
        <v>123</v>
      </c>
      <c r="E18" s="511">
        <v>1246</v>
      </c>
      <c r="F18" s="512">
        <v>999</v>
      </c>
      <c r="G18" s="512">
        <v>752</v>
      </c>
      <c r="H18" s="512">
        <v>965</v>
      </c>
      <c r="I18" s="512">
        <v>712</v>
      </c>
      <c r="J18" s="512">
        <v>733</v>
      </c>
      <c r="K18" s="512">
        <v>489</v>
      </c>
      <c r="L18" s="513"/>
    </row>
    <row r="19" spans="1:12" s="506" customFormat="1" ht="21" customHeight="1">
      <c r="A19" s="504" t="s">
        <v>390</v>
      </c>
      <c r="B19" s="511">
        <v>3378</v>
      </c>
      <c r="C19" s="511">
        <v>3306</v>
      </c>
      <c r="D19" s="511">
        <v>72</v>
      </c>
      <c r="E19" s="511">
        <v>777</v>
      </c>
      <c r="F19" s="512">
        <v>528</v>
      </c>
      <c r="G19" s="512">
        <v>471</v>
      </c>
      <c r="H19" s="512">
        <v>529</v>
      </c>
      <c r="I19" s="512">
        <v>402</v>
      </c>
      <c r="J19" s="512">
        <v>401</v>
      </c>
      <c r="K19" s="512">
        <v>270</v>
      </c>
      <c r="L19" s="513"/>
    </row>
    <row r="20" spans="1:12" s="506" customFormat="1" ht="21" customHeight="1">
      <c r="A20" s="504" t="s">
        <v>391</v>
      </c>
      <c r="B20" s="511">
        <v>4257</v>
      </c>
      <c r="C20" s="511">
        <v>4161</v>
      </c>
      <c r="D20" s="511">
        <v>96</v>
      </c>
      <c r="E20" s="511">
        <v>855</v>
      </c>
      <c r="F20" s="512">
        <v>723</v>
      </c>
      <c r="G20" s="512">
        <v>628</v>
      </c>
      <c r="H20" s="512">
        <v>689</v>
      </c>
      <c r="I20" s="512">
        <v>464</v>
      </c>
      <c r="J20" s="512">
        <v>520</v>
      </c>
      <c r="K20" s="512">
        <v>378</v>
      </c>
      <c r="L20" s="513"/>
    </row>
    <row r="21" spans="1:12" s="506" customFormat="1" ht="21" customHeight="1">
      <c r="A21" s="504" t="s">
        <v>392</v>
      </c>
      <c r="B21" s="511">
        <v>3590</v>
      </c>
      <c r="C21" s="511">
        <v>3521</v>
      </c>
      <c r="D21" s="511">
        <v>69</v>
      </c>
      <c r="E21" s="511">
        <v>628</v>
      </c>
      <c r="F21" s="512">
        <v>708</v>
      </c>
      <c r="G21" s="512">
        <v>454</v>
      </c>
      <c r="H21" s="512">
        <v>642</v>
      </c>
      <c r="I21" s="512">
        <v>458</v>
      </c>
      <c r="J21" s="512">
        <v>403</v>
      </c>
      <c r="K21" s="512">
        <v>297</v>
      </c>
      <c r="L21" s="513"/>
    </row>
    <row r="22" spans="1:12" s="506" customFormat="1" ht="7.5" customHeight="1">
      <c r="A22" s="504"/>
      <c r="B22" s="511"/>
      <c r="C22" s="511"/>
      <c r="D22" s="511"/>
      <c r="E22" s="511"/>
      <c r="F22" s="512"/>
      <c r="G22" s="512"/>
      <c r="H22" s="512"/>
      <c r="I22" s="512"/>
      <c r="J22" s="512"/>
      <c r="K22" s="512"/>
      <c r="L22" s="513"/>
    </row>
    <row r="23" spans="1:12" s="506" customFormat="1" ht="21" customHeight="1">
      <c r="A23" s="504" t="s">
        <v>157</v>
      </c>
      <c r="B23" s="511">
        <v>3225</v>
      </c>
      <c r="C23" s="511">
        <v>3158</v>
      </c>
      <c r="D23" s="511">
        <v>67</v>
      </c>
      <c r="E23" s="511">
        <v>595</v>
      </c>
      <c r="F23" s="512">
        <v>647</v>
      </c>
      <c r="G23" s="512">
        <v>400</v>
      </c>
      <c r="H23" s="512">
        <v>544</v>
      </c>
      <c r="I23" s="512">
        <v>405</v>
      </c>
      <c r="J23" s="512">
        <v>356</v>
      </c>
      <c r="K23" s="512">
        <v>278</v>
      </c>
      <c r="L23" s="513"/>
    </row>
    <row r="24" spans="1:12" s="506" customFormat="1" ht="21" customHeight="1">
      <c r="A24" s="504" t="s">
        <v>159</v>
      </c>
      <c r="B24" s="511">
        <v>5319</v>
      </c>
      <c r="C24" s="511">
        <v>5220</v>
      </c>
      <c r="D24" s="511">
        <v>99</v>
      </c>
      <c r="E24" s="511">
        <v>947</v>
      </c>
      <c r="F24" s="512">
        <v>812</v>
      </c>
      <c r="G24" s="512">
        <v>724</v>
      </c>
      <c r="H24" s="512">
        <v>992</v>
      </c>
      <c r="I24" s="512">
        <v>781</v>
      </c>
      <c r="J24" s="512">
        <v>621</v>
      </c>
      <c r="K24" s="512">
        <v>442</v>
      </c>
      <c r="L24" s="513"/>
    </row>
    <row r="25" spans="1:12" s="506" customFormat="1" ht="21" customHeight="1">
      <c r="A25" s="504" t="s">
        <v>393</v>
      </c>
      <c r="B25" s="511">
        <v>5039</v>
      </c>
      <c r="C25" s="511">
        <v>4945</v>
      </c>
      <c r="D25" s="511">
        <v>94</v>
      </c>
      <c r="E25" s="511">
        <v>1127</v>
      </c>
      <c r="F25" s="512">
        <v>757</v>
      </c>
      <c r="G25" s="512">
        <v>630</v>
      </c>
      <c r="H25" s="512">
        <v>760</v>
      </c>
      <c r="I25" s="512">
        <v>600</v>
      </c>
      <c r="J25" s="512">
        <v>649</v>
      </c>
      <c r="K25" s="512">
        <v>516</v>
      </c>
      <c r="L25" s="513"/>
    </row>
    <row r="26" spans="1:12" s="506" customFormat="1" ht="21" customHeight="1">
      <c r="A26" s="504" t="s">
        <v>394</v>
      </c>
      <c r="B26" s="511">
        <v>3696</v>
      </c>
      <c r="C26" s="511">
        <v>3628</v>
      </c>
      <c r="D26" s="511">
        <v>68</v>
      </c>
      <c r="E26" s="511">
        <v>816</v>
      </c>
      <c r="F26" s="512">
        <v>560</v>
      </c>
      <c r="G26" s="512">
        <v>518</v>
      </c>
      <c r="H26" s="512">
        <v>602</v>
      </c>
      <c r="I26" s="512">
        <v>449</v>
      </c>
      <c r="J26" s="512">
        <v>407</v>
      </c>
      <c r="K26" s="512">
        <v>344</v>
      </c>
      <c r="L26" s="513"/>
    </row>
    <row r="27" spans="1:12" s="506" customFormat="1" ht="21" customHeight="1">
      <c r="A27" s="504" t="s">
        <v>395</v>
      </c>
      <c r="B27" s="511">
        <v>3440</v>
      </c>
      <c r="C27" s="511">
        <v>3389</v>
      </c>
      <c r="D27" s="511">
        <v>51</v>
      </c>
      <c r="E27" s="511">
        <v>581</v>
      </c>
      <c r="F27" s="512">
        <v>621</v>
      </c>
      <c r="G27" s="512">
        <v>335</v>
      </c>
      <c r="H27" s="512">
        <v>639</v>
      </c>
      <c r="I27" s="512">
        <v>466</v>
      </c>
      <c r="J27" s="512">
        <v>441</v>
      </c>
      <c r="K27" s="512">
        <v>357</v>
      </c>
      <c r="L27" s="513"/>
    </row>
    <row r="28" spans="1:12" s="506" customFormat="1" ht="7.5" customHeight="1">
      <c r="A28" s="504"/>
      <c r="B28" s="511"/>
      <c r="C28" s="511"/>
      <c r="D28" s="511"/>
      <c r="E28" s="511"/>
      <c r="F28" s="512"/>
      <c r="G28" s="512"/>
      <c r="H28" s="512"/>
      <c r="I28" s="512"/>
      <c r="J28" s="512"/>
      <c r="K28" s="512"/>
      <c r="L28" s="513"/>
    </row>
    <row r="29" spans="1:12" s="506" customFormat="1" ht="21" customHeight="1">
      <c r="A29" s="504" t="s">
        <v>396</v>
      </c>
      <c r="B29" s="511">
        <v>5735</v>
      </c>
      <c r="C29" s="511">
        <v>5624</v>
      </c>
      <c r="D29" s="511">
        <v>111</v>
      </c>
      <c r="E29" s="511">
        <v>1006</v>
      </c>
      <c r="F29" s="512">
        <v>1143</v>
      </c>
      <c r="G29" s="512">
        <v>615</v>
      </c>
      <c r="H29" s="512">
        <v>944</v>
      </c>
      <c r="I29" s="512">
        <v>753</v>
      </c>
      <c r="J29" s="512">
        <v>740</v>
      </c>
      <c r="K29" s="512">
        <v>534</v>
      </c>
      <c r="L29" s="513"/>
    </row>
    <row r="30" spans="1:12" s="506" customFormat="1" ht="21" customHeight="1">
      <c r="A30" s="504" t="s">
        <v>397</v>
      </c>
      <c r="B30" s="511">
        <v>9567</v>
      </c>
      <c r="C30" s="511">
        <v>9385</v>
      </c>
      <c r="D30" s="511">
        <v>182</v>
      </c>
      <c r="E30" s="511">
        <v>2656</v>
      </c>
      <c r="F30" s="512">
        <v>1340</v>
      </c>
      <c r="G30" s="512">
        <v>1384</v>
      </c>
      <c r="H30" s="512">
        <v>1415</v>
      </c>
      <c r="I30" s="512">
        <v>935</v>
      </c>
      <c r="J30" s="512">
        <v>1067</v>
      </c>
      <c r="K30" s="512">
        <v>770</v>
      </c>
      <c r="L30" s="513"/>
    </row>
    <row r="31" spans="1:12" s="506" customFormat="1" ht="21" customHeight="1">
      <c r="A31" s="504" t="s">
        <v>398</v>
      </c>
      <c r="B31" s="511">
        <v>11196</v>
      </c>
      <c r="C31" s="511">
        <v>11013</v>
      </c>
      <c r="D31" s="511">
        <v>183</v>
      </c>
      <c r="E31" s="511">
        <v>2583</v>
      </c>
      <c r="F31" s="512">
        <v>1427</v>
      </c>
      <c r="G31" s="512">
        <v>1821</v>
      </c>
      <c r="H31" s="512">
        <v>1847</v>
      </c>
      <c r="I31" s="512">
        <v>1275</v>
      </c>
      <c r="J31" s="512">
        <v>1219</v>
      </c>
      <c r="K31" s="512">
        <v>1024</v>
      </c>
      <c r="L31" s="513"/>
    </row>
    <row r="32" spans="1:12" s="506" customFormat="1" ht="21" customHeight="1">
      <c r="A32" s="504" t="s">
        <v>399</v>
      </c>
      <c r="B32" s="511">
        <v>5395</v>
      </c>
      <c r="C32" s="511">
        <v>5304</v>
      </c>
      <c r="D32" s="511">
        <v>91</v>
      </c>
      <c r="E32" s="511">
        <v>1105</v>
      </c>
      <c r="F32" s="512">
        <v>879</v>
      </c>
      <c r="G32" s="512">
        <v>776</v>
      </c>
      <c r="H32" s="512">
        <v>878</v>
      </c>
      <c r="I32" s="512">
        <v>617</v>
      </c>
      <c r="J32" s="512">
        <v>604</v>
      </c>
      <c r="K32" s="512">
        <v>536</v>
      </c>
      <c r="L32" s="513"/>
    </row>
    <row r="33" spans="1:12" s="506" customFormat="1" ht="21" customHeight="1">
      <c r="A33" s="504" t="s">
        <v>400</v>
      </c>
      <c r="B33" s="511">
        <v>11129</v>
      </c>
      <c r="C33" s="511">
        <v>10962</v>
      </c>
      <c r="D33" s="511">
        <v>167</v>
      </c>
      <c r="E33" s="511">
        <v>1941</v>
      </c>
      <c r="F33" s="512">
        <v>1516</v>
      </c>
      <c r="G33" s="512">
        <v>1604</v>
      </c>
      <c r="H33" s="512">
        <v>2047</v>
      </c>
      <c r="I33" s="512">
        <v>1516</v>
      </c>
      <c r="J33" s="512">
        <v>1356</v>
      </c>
      <c r="K33" s="512">
        <v>1149</v>
      </c>
      <c r="L33" s="513"/>
    </row>
    <row r="34" spans="1:12" s="506" customFormat="1" ht="7.5" customHeight="1">
      <c r="A34" s="504"/>
      <c r="B34" s="511"/>
      <c r="C34" s="511"/>
      <c r="D34" s="511"/>
      <c r="E34" s="511"/>
      <c r="F34" s="512"/>
      <c r="G34" s="512"/>
      <c r="H34" s="512"/>
      <c r="I34" s="512"/>
      <c r="J34" s="512"/>
      <c r="K34" s="512"/>
      <c r="L34" s="513"/>
    </row>
    <row r="35" spans="1:12" s="506" customFormat="1" ht="16.5" customHeight="1">
      <c r="A35" s="504" t="s">
        <v>168</v>
      </c>
      <c r="B35" s="511">
        <v>7206</v>
      </c>
      <c r="C35" s="511">
        <v>7094</v>
      </c>
      <c r="D35" s="511">
        <v>112</v>
      </c>
      <c r="E35" s="511">
        <v>1383</v>
      </c>
      <c r="F35" s="512">
        <v>1179</v>
      </c>
      <c r="G35" s="512">
        <v>1094</v>
      </c>
      <c r="H35" s="512">
        <v>1191</v>
      </c>
      <c r="I35" s="512">
        <v>849</v>
      </c>
      <c r="J35" s="512">
        <v>827</v>
      </c>
      <c r="K35" s="512">
        <v>683</v>
      </c>
      <c r="L35" s="513"/>
    </row>
    <row r="36" spans="1:12" s="506" customFormat="1" ht="21" customHeight="1">
      <c r="A36" s="504" t="s">
        <v>401</v>
      </c>
      <c r="B36" s="511">
        <v>10200</v>
      </c>
      <c r="C36" s="511">
        <v>10027</v>
      </c>
      <c r="D36" s="511">
        <v>173</v>
      </c>
      <c r="E36" s="511">
        <v>2431</v>
      </c>
      <c r="F36" s="512">
        <v>1672</v>
      </c>
      <c r="G36" s="512">
        <v>1369</v>
      </c>
      <c r="H36" s="512">
        <v>1416</v>
      </c>
      <c r="I36" s="512">
        <v>1146</v>
      </c>
      <c r="J36" s="512">
        <v>1171</v>
      </c>
      <c r="K36" s="512">
        <v>995</v>
      </c>
      <c r="L36" s="513"/>
    </row>
    <row r="37" spans="1:12" s="506" customFormat="1" ht="21" customHeight="1">
      <c r="A37" s="504" t="s">
        <v>402</v>
      </c>
      <c r="B37" s="511">
        <v>6205</v>
      </c>
      <c r="C37" s="511">
        <v>6078</v>
      </c>
      <c r="D37" s="511">
        <v>127</v>
      </c>
      <c r="E37" s="511">
        <v>1267</v>
      </c>
      <c r="F37" s="512">
        <v>976</v>
      </c>
      <c r="G37" s="512">
        <v>815</v>
      </c>
      <c r="H37" s="512">
        <v>1077</v>
      </c>
      <c r="I37" s="512">
        <v>783</v>
      </c>
      <c r="J37" s="512">
        <v>744</v>
      </c>
      <c r="K37" s="512">
        <v>543</v>
      </c>
      <c r="L37" s="513"/>
    </row>
    <row r="38" spans="1:12" s="506" customFormat="1" ht="21" customHeight="1">
      <c r="A38" s="504" t="s">
        <v>403</v>
      </c>
      <c r="B38" s="511">
        <v>7217</v>
      </c>
      <c r="C38" s="511">
        <v>7103</v>
      </c>
      <c r="D38" s="511">
        <v>114</v>
      </c>
      <c r="E38" s="511">
        <v>1645</v>
      </c>
      <c r="F38" s="512">
        <v>1148</v>
      </c>
      <c r="G38" s="512">
        <v>965</v>
      </c>
      <c r="H38" s="512">
        <v>1141</v>
      </c>
      <c r="I38" s="512">
        <v>825</v>
      </c>
      <c r="J38" s="512">
        <v>824</v>
      </c>
      <c r="K38" s="512">
        <v>669</v>
      </c>
      <c r="L38" s="513"/>
    </row>
    <row r="39" spans="1:12" s="506" customFormat="1" ht="21" customHeight="1">
      <c r="A39" s="504" t="s">
        <v>404</v>
      </c>
      <c r="B39" s="511">
        <v>9039</v>
      </c>
      <c r="C39" s="511">
        <v>8876</v>
      </c>
      <c r="D39" s="511">
        <v>163</v>
      </c>
      <c r="E39" s="511">
        <v>2253</v>
      </c>
      <c r="F39" s="512">
        <v>1302</v>
      </c>
      <c r="G39" s="512">
        <v>1217</v>
      </c>
      <c r="H39" s="512">
        <v>1473</v>
      </c>
      <c r="I39" s="512">
        <v>987</v>
      </c>
      <c r="J39" s="512">
        <v>1036</v>
      </c>
      <c r="K39" s="512">
        <v>771</v>
      </c>
      <c r="L39" s="513"/>
    </row>
    <row r="40" spans="1:12" s="506" customFormat="1" ht="7.5" customHeight="1">
      <c r="A40" s="504"/>
      <c r="B40" s="511"/>
      <c r="C40" s="511"/>
      <c r="D40" s="511"/>
      <c r="E40" s="511"/>
      <c r="F40" s="512"/>
      <c r="G40" s="512"/>
      <c r="H40" s="512"/>
      <c r="I40" s="512"/>
      <c r="J40" s="512"/>
      <c r="K40" s="512"/>
      <c r="L40" s="513"/>
    </row>
    <row r="41" spans="1:12" s="506" customFormat="1" ht="21" customHeight="1">
      <c r="A41" s="504" t="s">
        <v>405</v>
      </c>
      <c r="B41" s="511">
        <v>11946</v>
      </c>
      <c r="C41" s="511">
        <v>11785</v>
      </c>
      <c r="D41" s="511">
        <v>161</v>
      </c>
      <c r="E41" s="511">
        <v>2786</v>
      </c>
      <c r="F41" s="512">
        <v>2018</v>
      </c>
      <c r="G41" s="512">
        <v>1352</v>
      </c>
      <c r="H41" s="512">
        <v>1957</v>
      </c>
      <c r="I41" s="512">
        <v>1379</v>
      </c>
      <c r="J41" s="512">
        <v>1412</v>
      </c>
      <c r="K41" s="512">
        <v>1042</v>
      </c>
      <c r="L41" s="513"/>
    </row>
    <row r="42" spans="1:12" s="506" customFormat="1" ht="21" customHeight="1">
      <c r="A42" s="504" t="s">
        <v>406</v>
      </c>
      <c r="B42" s="511">
        <v>10734</v>
      </c>
      <c r="C42" s="511">
        <v>10603</v>
      </c>
      <c r="D42" s="511">
        <v>131</v>
      </c>
      <c r="E42" s="511">
        <v>2462</v>
      </c>
      <c r="F42" s="512">
        <v>1281</v>
      </c>
      <c r="G42" s="512">
        <v>1671</v>
      </c>
      <c r="H42" s="512">
        <v>1782</v>
      </c>
      <c r="I42" s="512">
        <v>1277</v>
      </c>
      <c r="J42" s="512">
        <v>1286</v>
      </c>
      <c r="K42" s="512">
        <v>975</v>
      </c>
      <c r="L42" s="513"/>
    </row>
    <row r="43" spans="1:12" s="506" customFormat="1" ht="21" customHeight="1">
      <c r="A43" s="504" t="s">
        <v>407</v>
      </c>
      <c r="B43" s="511">
        <v>14869</v>
      </c>
      <c r="C43" s="511">
        <v>14642</v>
      </c>
      <c r="D43" s="511">
        <v>227</v>
      </c>
      <c r="E43" s="511">
        <v>2929</v>
      </c>
      <c r="F43" s="512">
        <v>2148</v>
      </c>
      <c r="G43" s="512">
        <v>1915</v>
      </c>
      <c r="H43" s="512">
        <v>2740</v>
      </c>
      <c r="I43" s="512">
        <v>1965</v>
      </c>
      <c r="J43" s="512">
        <v>1748</v>
      </c>
      <c r="K43" s="512">
        <v>1424</v>
      </c>
      <c r="L43" s="513"/>
    </row>
    <row r="44" spans="1:12" s="506" customFormat="1" ht="21" customHeight="1">
      <c r="A44" s="504" t="s">
        <v>408</v>
      </c>
      <c r="B44" s="511">
        <v>13353</v>
      </c>
      <c r="C44" s="511">
        <v>13236</v>
      </c>
      <c r="D44" s="511">
        <v>117</v>
      </c>
      <c r="E44" s="511">
        <v>2308</v>
      </c>
      <c r="F44" s="511">
        <v>1578</v>
      </c>
      <c r="G44" s="511">
        <v>1783</v>
      </c>
      <c r="H44" s="511">
        <v>2820</v>
      </c>
      <c r="I44" s="511">
        <v>1789</v>
      </c>
      <c r="J44" s="511">
        <v>1618</v>
      </c>
      <c r="K44" s="511">
        <v>1457</v>
      </c>
      <c r="L44" s="513"/>
    </row>
    <row r="45" spans="1:12" s="506" customFormat="1" ht="5.25" customHeight="1">
      <c r="A45" s="507"/>
      <c r="B45" s="518"/>
      <c r="C45" s="518"/>
      <c r="D45" s="518"/>
      <c r="E45" s="518"/>
      <c r="F45" s="518"/>
      <c r="G45" s="518"/>
      <c r="H45" s="518"/>
      <c r="I45" s="518"/>
      <c r="J45" s="518"/>
      <c r="K45" s="519"/>
    </row>
    <row r="46" spans="1:12" ht="14.25" customHeight="1">
      <c r="A46" s="520" t="s">
        <v>409</v>
      </c>
      <c r="B46" s="502"/>
      <c r="C46" s="502"/>
      <c r="D46" s="502"/>
      <c r="E46" s="502"/>
      <c r="F46" s="521"/>
      <c r="G46" s="521"/>
    </row>
    <row r="47" spans="1:12" ht="4.5" customHeight="1"/>
  </sheetData>
  <mergeCells count="15">
    <mergeCell ref="K9:K10"/>
    <mergeCell ref="B6:K6"/>
    <mergeCell ref="B7:K7"/>
    <mergeCell ref="B9:B10"/>
    <mergeCell ref="E9:E10"/>
    <mergeCell ref="F9:F10"/>
    <mergeCell ref="G9:G10"/>
    <mergeCell ref="H9:H10"/>
    <mergeCell ref="I9:I10"/>
    <mergeCell ref="J9:J10"/>
    <mergeCell ref="A2:K2"/>
    <mergeCell ref="L2:AU2"/>
    <mergeCell ref="E4:H4"/>
    <mergeCell ref="L4:AU4"/>
    <mergeCell ref="L6:AU6"/>
  </mergeCells>
  <phoneticPr fontId="13"/>
  <printOptions horizontalCentered="1"/>
  <pageMargins left="0.19685039370078741" right="0.19685039370078741" top="0.39370078740157483" bottom="0.19685039370078741" header="0.51181102362204722" footer="0.51181102362204722"/>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9"/>
  <sheetViews>
    <sheetView view="pageBreakPreview" zoomScale="110" zoomScaleNormal="100" zoomScaleSheetLayoutView="110" workbookViewId="0">
      <selection activeCell="P82" sqref="P82"/>
    </sheetView>
  </sheetViews>
  <sheetFormatPr defaultRowHeight="10.5"/>
  <cols>
    <col min="1" max="1" width="0.75" style="332" customWidth="1"/>
    <col min="2" max="2" width="5.875" style="332" customWidth="1"/>
    <col min="3" max="3" width="3.125" style="556" customWidth="1"/>
    <col min="4" max="4" width="0.75" style="556" customWidth="1"/>
    <col min="5" max="5" width="2.875" style="332" customWidth="1"/>
    <col min="6" max="6" width="2" style="332" customWidth="1"/>
    <col min="7" max="7" width="3.875" style="332" customWidth="1"/>
    <col min="8" max="8" width="2" style="332" customWidth="1"/>
    <col min="9" max="9" width="2.375" style="332" customWidth="1"/>
    <col min="10" max="11" width="3.125" style="332" customWidth="1"/>
    <col min="12" max="12" width="2" style="332" customWidth="1"/>
    <col min="13" max="13" width="2.875" style="332" customWidth="1"/>
    <col min="14" max="14" width="3.125" style="332" customWidth="1"/>
    <col min="15" max="15" width="3.25" style="332" customWidth="1"/>
    <col min="16" max="16" width="3.625" style="332" customWidth="1"/>
    <col min="17" max="17" width="2.875" style="332" customWidth="1"/>
    <col min="18" max="18" width="2" style="332" customWidth="1"/>
    <col min="19" max="21" width="3.125" style="332" customWidth="1"/>
    <col min="22" max="22" width="2.375" style="332" customWidth="1"/>
    <col min="23" max="23" width="2.5" style="332" customWidth="1"/>
    <col min="24" max="24" width="3" style="332" customWidth="1"/>
    <col min="25" max="25" width="3.125" style="332" customWidth="1"/>
    <col min="26" max="26" width="2" style="332" customWidth="1"/>
    <col min="27" max="27" width="2.5" style="332" customWidth="1"/>
    <col min="28" max="28" width="3.125" style="332" customWidth="1"/>
    <col min="29" max="30" width="2" style="332" customWidth="1"/>
    <col min="31" max="32" width="2.875" style="332" customWidth="1"/>
    <col min="33" max="33" width="2" style="332" customWidth="1"/>
    <col min="34" max="34" width="2.75" style="332" customWidth="1"/>
    <col min="35" max="35" width="3.625" style="332" customWidth="1"/>
    <col min="36" max="36" width="3" style="332" customWidth="1"/>
    <col min="37" max="37" width="9" style="332"/>
    <col min="38" max="39" width="11.75" style="332" customWidth="1"/>
    <col min="40" max="40" width="10.125" style="332" bestFit="1" customWidth="1"/>
    <col min="41" max="41" width="11" style="332" bestFit="1" customWidth="1"/>
    <col min="42" max="16384" width="9" style="332"/>
  </cols>
  <sheetData>
    <row r="1" spans="1:38" s="52" customFormat="1" ht="15" customHeight="1">
      <c r="C1" s="229"/>
      <c r="D1" s="229"/>
      <c r="AJ1" s="229"/>
    </row>
    <row r="2" spans="1:38" s="52" customFormat="1" ht="12.75" customHeight="1">
      <c r="C2" s="229"/>
      <c r="D2" s="229"/>
      <c r="AJ2" s="229"/>
    </row>
    <row r="3" spans="1:38" s="52" customFormat="1" ht="19.5" customHeight="1">
      <c r="A3" s="945" t="s">
        <v>554</v>
      </c>
      <c r="B3" s="945"/>
      <c r="C3" s="945"/>
      <c r="D3" s="945"/>
      <c r="E3" s="945"/>
      <c r="F3" s="945"/>
      <c r="G3" s="945"/>
      <c r="H3" s="945"/>
      <c r="I3" s="945"/>
      <c r="J3" s="945"/>
      <c r="K3" s="945"/>
      <c r="L3" s="945"/>
      <c r="M3" s="945"/>
      <c r="N3" s="945"/>
      <c r="O3" s="945"/>
      <c r="P3" s="945"/>
      <c r="Q3" s="945"/>
      <c r="R3" s="945"/>
      <c r="S3" s="945"/>
      <c r="T3" s="945"/>
      <c r="U3" s="945"/>
      <c r="V3" s="945"/>
      <c r="W3" s="945"/>
      <c r="X3" s="945"/>
      <c r="Y3" s="945"/>
      <c r="Z3" s="945"/>
      <c r="AA3" s="945"/>
      <c r="AB3" s="945"/>
      <c r="AC3" s="945"/>
      <c r="AD3" s="945"/>
      <c r="AE3" s="945"/>
      <c r="AF3" s="945"/>
      <c r="AG3" s="945"/>
      <c r="AH3" s="945"/>
      <c r="AI3" s="945"/>
      <c r="AJ3" s="945"/>
    </row>
    <row r="4" spans="1:38" s="52" customFormat="1" ht="7.5" customHeight="1">
      <c r="C4" s="229"/>
      <c r="D4" s="229"/>
    </row>
    <row r="5" spans="1:38" s="52" customFormat="1" ht="24" customHeight="1">
      <c r="A5" s="838" t="s">
        <v>410</v>
      </c>
      <c r="B5" s="838"/>
      <c r="C5" s="838"/>
      <c r="D5" s="838"/>
      <c r="E5" s="838"/>
      <c r="F5" s="838"/>
      <c r="G5" s="838"/>
      <c r="H5" s="838"/>
      <c r="I5" s="838"/>
      <c r="J5" s="838"/>
      <c r="K5" s="838"/>
      <c r="L5" s="838"/>
      <c r="M5" s="838"/>
      <c r="N5" s="838"/>
      <c r="O5" s="838"/>
      <c r="P5" s="838"/>
      <c r="Q5" s="838"/>
      <c r="R5" s="838"/>
      <c r="S5" s="838"/>
      <c r="T5" s="838"/>
      <c r="U5" s="838"/>
      <c r="V5" s="838"/>
      <c r="W5" s="838"/>
      <c r="X5" s="838"/>
      <c r="Y5" s="838"/>
      <c r="Z5" s="838"/>
      <c r="AA5" s="838"/>
      <c r="AB5" s="838"/>
      <c r="AC5" s="838"/>
      <c r="AD5" s="838"/>
      <c r="AE5" s="838"/>
      <c r="AF5" s="838"/>
      <c r="AG5" s="838"/>
      <c r="AH5" s="838"/>
      <c r="AI5" s="838"/>
      <c r="AJ5" s="838"/>
    </row>
    <row r="6" spans="1:38" s="54" customFormat="1" ht="6.75" customHeight="1">
      <c r="A6" s="57"/>
      <c r="B6" s="57"/>
      <c r="C6" s="57"/>
      <c r="D6" s="57"/>
      <c r="E6" s="57"/>
      <c r="F6" s="57"/>
      <c r="G6" s="57"/>
      <c r="H6" s="57"/>
      <c r="I6" s="57"/>
      <c r="J6" s="57"/>
      <c r="K6" s="57"/>
      <c r="L6" s="57"/>
      <c r="M6" s="57"/>
      <c r="N6" s="57"/>
      <c r="O6" s="57"/>
      <c r="P6" s="57"/>
      <c r="Q6" s="57"/>
      <c r="R6" s="57"/>
      <c r="S6" s="57"/>
      <c r="T6" s="57"/>
    </row>
    <row r="7" spans="1:38" s="54" customFormat="1" ht="11.25" customHeight="1">
      <c r="A7" s="849" t="s">
        <v>411</v>
      </c>
      <c r="B7" s="850"/>
      <c r="C7" s="850"/>
      <c r="D7" s="850"/>
      <c r="E7" s="850"/>
      <c r="F7" s="850"/>
      <c r="G7" s="850"/>
      <c r="H7" s="850"/>
      <c r="I7" s="850"/>
      <c r="J7" s="850"/>
      <c r="K7" s="850"/>
      <c r="L7" s="850"/>
      <c r="M7" s="850"/>
      <c r="N7" s="850"/>
      <c r="O7" s="850"/>
      <c r="P7" s="850"/>
      <c r="Q7" s="850"/>
      <c r="R7" s="850"/>
      <c r="S7" s="850"/>
      <c r="T7" s="850"/>
      <c r="U7" s="850"/>
      <c r="V7" s="850"/>
      <c r="W7" s="850"/>
      <c r="X7" s="850"/>
      <c r="Y7" s="850"/>
      <c r="Z7" s="850"/>
      <c r="AA7" s="850"/>
      <c r="AB7" s="850"/>
      <c r="AC7" s="850"/>
      <c r="AD7" s="850"/>
      <c r="AE7" s="850"/>
      <c r="AF7" s="850"/>
      <c r="AG7" s="850"/>
      <c r="AH7" s="850"/>
      <c r="AI7" s="850"/>
      <c r="AJ7" s="850"/>
    </row>
    <row r="8" spans="1:38" s="54" customFormat="1" ht="11.25" customHeight="1">
      <c r="A8" s="849" t="s">
        <v>412</v>
      </c>
      <c r="B8" s="850"/>
      <c r="C8" s="850"/>
      <c r="D8" s="850"/>
      <c r="E8" s="850"/>
      <c r="F8" s="850"/>
      <c r="G8" s="850"/>
      <c r="H8" s="850"/>
      <c r="I8" s="850"/>
      <c r="J8" s="850"/>
      <c r="K8" s="850"/>
      <c r="L8" s="850"/>
      <c r="M8" s="850"/>
      <c r="N8" s="850"/>
      <c r="O8" s="850"/>
      <c r="P8" s="850"/>
      <c r="Q8" s="850"/>
      <c r="R8" s="850"/>
      <c r="S8" s="850"/>
      <c r="T8" s="850"/>
      <c r="U8" s="850"/>
      <c r="V8" s="850"/>
      <c r="W8" s="850"/>
      <c r="X8" s="850"/>
      <c r="Y8" s="850"/>
      <c r="Z8" s="850"/>
      <c r="AA8" s="850"/>
      <c r="AB8" s="850"/>
      <c r="AC8" s="850"/>
      <c r="AD8" s="850"/>
      <c r="AE8" s="850"/>
      <c r="AF8" s="850"/>
      <c r="AG8" s="850"/>
      <c r="AH8" s="850"/>
      <c r="AI8" s="850"/>
      <c r="AJ8" s="850"/>
    </row>
    <row r="9" spans="1:38" s="54" customFormat="1" ht="11.25" customHeight="1">
      <c r="A9" s="59"/>
      <c r="B9" s="850" t="s">
        <v>413</v>
      </c>
      <c r="C9" s="850"/>
      <c r="D9" s="850"/>
      <c r="E9" s="850"/>
      <c r="F9" s="850"/>
      <c r="G9" s="850"/>
      <c r="H9" s="850"/>
      <c r="I9" s="850"/>
      <c r="J9" s="850"/>
      <c r="K9" s="850"/>
      <c r="L9" s="850"/>
      <c r="M9" s="850"/>
      <c r="N9" s="850"/>
      <c r="O9" s="850"/>
      <c r="P9" s="850"/>
      <c r="Q9" s="850"/>
      <c r="R9" s="850"/>
      <c r="S9" s="850"/>
      <c r="T9" s="850"/>
      <c r="U9" s="850"/>
      <c r="V9" s="850"/>
      <c r="W9" s="850"/>
      <c r="X9" s="850"/>
      <c r="Y9" s="850"/>
      <c r="Z9" s="850"/>
      <c r="AA9" s="850"/>
      <c r="AB9" s="850"/>
      <c r="AC9" s="850"/>
      <c r="AD9" s="850"/>
      <c r="AE9" s="850"/>
      <c r="AF9" s="850"/>
      <c r="AG9" s="850"/>
      <c r="AH9" s="850"/>
      <c r="AI9" s="850"/>
      <c r="AJ9" s="850"/>
    </row>
    <row r="10" spans="1:38" s="54" customFormat="1" ht="11.25" customHeight="1">
      <c r="A10" s="188"/>
      <c r="B10" s="188" t="s">
        <v>414</v>
      </c>
      <c r="C10" s="188"/>
      <c r="D10" s="188"/>
      <c r="E10" s="189"/>
      <c r="F10" s="189"/>
      <c r="G10" s="189"/>
      <c r="H10" s="189"/>
      <c r="I10" s="189"/>
      <c r="J10" s="189"/>
      <c r="K10" s="189"/>
      <c r="L10" s="189"/>
      <c r="M10" s="189"/>
      <c r="N10" s="189"/>
      <c r="O10" s="189"/>
      <c r="P10" s="189"/>
      <c r="Q10" s="189"/>
      <c r="R10" s="189"/>
      <c r="S10" s="189"/>
      <c r="T10" s="189"/>
      <c r="AF10" s="54" t="s">
        <v>415</v>
      </c>
    </row>
    <row r="11" spans="1:38" s="54" customFormat="1" ht="12.75" customHeight="1">
      <c r="A11" s="225"/>
      <c r="B11" s="840" t="s">
        <v>416</v>
      </c>
      <c r="C11" s="840"/>
      <c r="D11" s="522"/>
      <c r="E11" s="848" t="s">
        <v>417</v>
      </c>
      <c r="F11" s="848"/>
      <c r="G11" s="848"/>
      <c r="H11" s="848"/>
      <c r="I11" s="848"/>
      <c r="J11" s="848"/>
      <c r="K11" s="848"/>
      <c r="L11" s="848"/>
      <c r="M11" s="848"/>
      <c r="N11" s="848"/>
      <c r="O11" s="848"/>
      <c r="P11" s="848"/>
      <c r="Q11" s="848"/>
      <c r="R11" s="848"/>
      <c r="S11" s="848"/>
      <c r="T11" s="848"/>
      <c r="U11" s="848"/>
      <c r="V11" s="848"/>
      <c r="W11" s="848"/>
      <c r="X11" s="848"/>
      <c r="Y11" s="848"/>
      <c r="Z11" s="848"/>
      <c r="AA11" s="848"/>
      <c r="AB11" s="848"/>
      <c r="AC11" s="848"/>
      <c r="AD11" s="848"/>
      <c r="AE11" s="848"/>
      <c r="AF11" s="848"/>
      <c r="AG11" s="848"/>
      <c r="AH11" s="848"/>
      <c r="AI11" s="848"/>
      <c r="AJ11" s="846"/>
      <c r="AK11" s="189"/>
      <c r="AL11" s="189"/>
    </row>
    <row r="12" spans="1:38" s="52" customFormat="1" ht="22.5" customHeight="1">
      <c r="A12" s="188"/>
      <c r="B12" s="844"/>
      <c r="C12" s="844"/>
      <c r="D12" s="523"/>
      <c r="E12" s="818" t="s">
        <v>418</v>
      </c>
      <c r="F12" s="818"/>
      <c r="G12" s="818"/>
      <c r="H12" s="818" t="s">
        <v>419</v>
      </c>
      <c r="I12" s="818"/>
      <c r="J12" s="818"/>
      <c r="K12" s="818" t="s">
        <v>420</v>
      </c>
      <c r="L12" s="818"/>
      <c r="M12" s="818"/>
      <c r="N12" s="818" t="s">
        <v>421</v>
      </c>
      <c r="O12" s="818"/>
      <c r="P12" s="818"/>
      <c r="Q12" s="818" t="s">
        <v>422</v>
      </c>
      <c r="R12" s="818"/>
      <c r="S12" s="818"/>
      <c r="T12" s="818"/>
      <c r="U12" s="818" t="s">
        <v>423</v>
      </c>
      <c r="V12" s="818"/>
      <c r="W12" s="818"/>
      <c r="X12" s="818"/>
      <c r="Y12" s="818" t="s">
        <v>424</v>
      </c>
      <c r="Z12" s="818"/>
      <c r="AA12" s="818"/>
      <c r="AB12" s="818"/>
      <c r="AC12" s="818" t="s">
        <v>425</v>
      </c>
      <c r="AD12" s="818"/>
      <c r="AE12" s="818"/>
      <c r="AF12" s="818"/>
      <c r="AG12" s="818" t="s">
        <v>426</v>
      </c>
      <c r="AH12" s="818"/>
      <c r="AI12" s="818"/>
      <c r="AJ12" s="819"/>
      <c r="AK12" s="181"/>
      <c r="AL12" s="181"/>
    </row>
    <row r="13" spans="1:38" s="52" customFormat="1" ht="14.25" customHeight="1">
      <c r="A13" s="189"/>
      <c r="B13" s="218" t="s">
        <v>427</v>
      </c>
      <c r="C13" s="302" t="s">
        <v>17</v>
      </c>
      <c r="D13" s="302"/>
      <c r="E13" s="957">
        <v>38430</v>
      </c>
      <c r="F13" s="956"/>
      <c r="G13" s="956"/>
      <c r="H13" s="956">
        <v>1542</v>
      </c>
      <c r="I13" s="956"/>
      <c r="J13" s="956"/>
      <c r="K13" s="956">
        <v>11107</v>
      </c>
      <c r="L13" s="956"/>
      <c r="M13" s="956"/>
      <c r="N13" s="956">
        <v>24971</v>
      </c>
      <c r="O13" s="956"/>
      <c r="P13" s="956"/>
      <c r="Q13" s="956">
        <v>3253</v>
      </c>
      <c r="R13" s="956"/>
      <c r="S13" s="956"/>
      <c r="T13" s="956"/>
      <c r="U13" s="956">
        <v>33420</v>
      </c>
      <c r="V13" s="956"/>
      <c r="W13" s="956"/>
      <c r="X13" s="956"/>
      <c r="Y13" s="956">
        <v>55895</v>
      </c>
      <c r="Z13" s="956"/>
      <c r="AA13" s="956"/>
      <c r="AB13" s="956"/>
      <c r="AC13" s="956">
        <v>8625</v>
      </c>
      <c r="AD13" s="956"/>
      <c r="AE13" s="956"/>
      <c r="AF13" s="956"/>
      <c r="AG13" s="956">
        <v>5256</v>
      </c>
      <c r="AH13" s="956"/>
      <c r="AI13" s="956"/>
      <c r="AJ13" s="956"/>
      <c r="AK13" s="181"/>
    </row>
    <row r="14" spans="1:38" s="52" customFormat="1" ht="14.25" customHeight="1">
      <c r="A14" s="189"/>
      <c r="B14" s="218" t="s">
        <v>428</v>
      </c>
      <c r="C14" s="302" t="s">
        <v>17</v>
      </c>
      <c r="D14" s="302"/>
      <c r="E14" s="957">
        <v>39993</v>
      </c>
      <c r="F14" s="956"/>
      <c r="G14" s="956"/>
      <c r="H14" s="956">
        <v>1380</v>
      </c>
      <c r="I14" s="956"/>
      <c r="J14" s="956"/>
      <c r="K14" s="956">
        <v>14061</v>
      </c>
      <c r="L14" s="956"/>
      <c r="M14" s="956"/>
      <c r="N14" s="956">
        <v>27752</v>
      </c>
      <c r="O14" s="956"/>
      <c r="P14" s="956"/>
      <c r="Q14" s="956">
        <v>3551</v>
      </c>
      <c r="R14" s="956"/>
      <c r="S14" s="956"/>
      <c r="T14" s="956"/>
      <c r="U14" s="956">
        <v>37034</v>
      </c>
      <c r="V14" s="956"/>
      <c r="W14" s="956"/>
      <c r="X14" s="956"/>
      <c r="Y14" s="956">
        <v>56942</v>
      </c>
      <c r="Z14" s="956"/>
      <c r="AA14" s="956"/>
      <c r="AB14" s="956"/>
      <c r="AC14" s="956">
        <v>9133</v>
      </c>
      <c r="AD14" s="956"/>
      <c r="AE14" s="956"/>
      <c r="AF14" s="956"/>
      <c r="AG14" s="956">
        <v>5042</v>
      </c>
      <c r="AH14" s="956"/>
      <c r="AI14" s="956"/>
      <c r="AJ14" s="956"/>
      <c r="AK14" s="181"/>
    </row>
    <row r="15" spans="1:38" s="52" customFormat="1" ht="14.25" customHeight="1">
      <c r="A15" s="189"/>
      <c r="B15" s="218" t="s">
        <v>429</v>
      </c>
      <c r="C15" s="302" t="s">
        <v>17</v>
      </c>
      <c r="D15" s="524"/>
      <c r="E15" s="957">
        <v>42043</v>
      </c>
      <c r="F15" s="956"/>
      <c r="G15" s="956"/>
      <c r="H15" s="956">
        <v>1336</v>
      </c>
      <c r="I15" s="956"/>
      <c r="J15" s="956"/>
      <c r="K15" s="956">
        <v>16439</v>
      </c>
      <c r="L15" s="956"/>
      <c r="M15" s="956"/>
      <c r="N15" s="956">
        <v>30919</v>
      </c>
      <c r="O15" s="956"/>
      <c r="P15" s="956"/>
      <c r="Q15" s="956">
        <v>3808</v>
      </c>
      <c r="R15" s="956"/>
      <c r="S15" s="956"/>
      <c r="T15" s="956"/>
      <c r="U15" s="956">
        <v>43688</v>
      </c>
      <c r="V15" s="956"/>
      <c r="W15" s="956"/>
      <c r="X15" s="956"/>
      <c r="Y15" s="956">
        <v>59207</v>
      </c>
      <c r="Z15" s="956"/>
      <c r="AA15" s="956"/>
      <c r="AB15" s="956"/>
      <c r="AC15" s="956">
        <v>9456</v>
      </c>
      <c r="AD15" s="956"/>
      <c r="AE15" s="956"/>
      <c r="AF15" s="956"/>
      <c r="AG15" s="956">
        <v>5245</v>
      </c>
      <c r="AH15" s="956"/>
      <c r="AI15" s="956"/>
      <c r="AJ15" s="956"/>
      <c r="AK15" s="181"/>
    </row>
    <row r="16" spans="1:38" s="52" customFormat="1" ht="14.25" customHeight="1">
      <c r="A16" s="189"/>
      <c r="B16" s="218" t="s">
        <v>430</v>
      </c>
      <c r="C16" s="302" t="s">
        <v>17</v>
      </c>
      <c r="D16" s="524"/>
      <c r="E16" s="957">
        <v>42593</v>
      </c>
      <c r="F16" s="956"/>
      <c r="G16" s="956"/>
      <c r="H16" s="956">
        <v>1243</v>
      </c>
      <c r="I16" s="956"/>
      <c r="J16" s="956"/>
      <c r="K16" s="956">
        <v>18805</v>
      </c>
      <c r="L16" s="956"/>
      <c r="M16" s="956"/>
      <c r="N16" s="956">
        <v>19727</v>
      </c>
      <c r="O16" s="956"/>
      <c r="P16" s="956"/>
      <c r="Q16" s="956">
        <v>4209</v>
      </c>
      <c r="R16" s="956"/>
      <c r="S16" s="956"/>
      <c r="T16" s="956"/>
      <c r="U16" s="956">
        <v>46046</v>
      </c>
      <c r="V16" s="956"/>
      <c r="W16" s="956"/>
      <c r="X16" s="956"/>
      <c r="Y16" s="956">
        <v>61746</v>
      </c>
      <c r="Z16" s="956"/>
      <c r="AA16" s="956"/>
      <c r="AB16" s="956"/>
      <c r="AC16" s="956">
        <v>9868</v>
      </c>
      <c r="AD16" s="956"/>
      <c r="AE16" s="956"/>
      <c r="AF16" s="956"/>
      <c r="AG16" s="956">
        <v>5162</v>
      </c>
      <c r="AH16" s="956"/>
      <c r="AI16" s="956"/>
      <c r="AJ16" s="956"/>
      <c r="AK16" s="181"/>
      <c r="AL16" s="181"/>
    </row>
    <row r="17" spans="1:39" s="52" customFormat="1" ht="14.25" customHeight="1">
      <c r="A17" s="189"/>
      <c r="B17" s="218" t="s">
        <v>431</v>
      </c>
      <c r="C17" s="302" t="s">
        <v>17</v>
      </c>
      <c r="D17" s="525"/>
      <c r="E17" s="957">
        <v>44900</v>
      </c>
      <c r="F17" s="956"/>
      <c r="G17" s="956"/>
      <c r="H17" s="956">
        <v>1295</v>
      </c>
      <c r="I17" s="956"/>
      <c r="J17" s="956"/>
      <c r="K17" s="956">
        <v>21713</v>
      </c>
      <c r="L17" s="956"/>
      <c r="M17" s="956"/>
      <c r="N17" s="956">
        <v>21255</v>
      </c>
      <c r="O17" s="956"/>
      <c r="P17" s="956"/>
      <c r="Q17" s="956">
        <v>4839</v>
      </c>
      <c r="R17" s="956"/>
      <c r="S17" s="956"/>
      <c r="T17" s="956"/>
      <c r="U17" s="956">
        <v>54978</v>
      </c>
      <c r="V17" s="956"/>
      <c r="W17" s="956"/>
      <c r="X17" s="956"/>
      <c r="Y17" s="956">
        <v>64053</v>
      </c>
      <c r="Z17" s="956"/>
      <c r="AA17" s="956"/>
      <c r="AB17" s="956"/>
      <c r="AC17" s="956">
        <v>10332</v>
      </c>
      <c r="AD17" s="956"/>
      <c r="AE17" s="956"/>
      <c r="AF17" s="956"/>
      <c r="AG17" s="956">
        <v>5526</v>
      </c>
      <c r="AH17" s="956"/>
      <c r="AI17" s="956"/>
      <c r="AJ17" s="956"/>
      <c r="AK17" s="181"/>
      <c r="AL17" s="181"/>
    </row>
    <row r="18" spans="1:39" s="52" customFormat="1" ht="14.25" customHeight="1">
      <c r="A18" s="189"/>
      <c r="B18" s="219" t="s">
        <v>33</v>
      </c>
      <c r="C18" s="304" t="s">
        <v>17</v>
      </c>
      <c r="D18" s="526"/>
      <c r="E18" s="962" t="s">
        <v>432</v>
      </c>
      <c r="F18" s="958"/>
      <c r="G18" s="958"/>
      <c r="H18" s="958" t="s">
        <v>432</v>
      </c>
      <c r="I18" s="958"/>
      <c r="J18" s="958"/>
      <c r="K18" s="958" t="s">
        <v>432</v>
      </c>
      <c r="L18" s="958"/>
      <c r="M18" s="958"/>
      <c r="N18" s="958" t="s">
        <v>432</v>
      </c>
      <c r="O18" s="958"/>
      <c r="P18" s="958"/>
      <c r="Q18" s="958" t="s">
        <v>204</v>
      </c>
      <c r="R18" s="958"/>
      <c r="S18" s="958"/>
      <c r="T18" s="958"/>
      <c r="U18" s="958" t="s">
        <v>204</v>
      </c>
      <c r="V18" s="958"/>
      <c r="W18" s="958"/>
      <c r="X18" s="958"/>
      <c r="Y18" s="958" t="s">
        <v>204</v>
      </c>
      <c r="Z18" s="958"/>
      <c r="AA18" s="958"/>
      <c r="AB18" s="958"/>
      <c r="AC18" s="958" t="s">
        <v>204</v>
      </c>
      <c r="AD18" s="958"/>
      <c r="AE18" s="958"/>
      <c r="AF18" s="958"/>
      <c r="AG18" s="958" t="s">
        <v>204</v>
      </c>
      <c r="AH18" s="958"/>
      <c r="AI18" s="958"/>
      <c r="AJ18" s="958"/>
      <c r="AK18" s="181"/>
      <c r="AL18" s="181"/>
    </row>
    <row r="19" spans="1:39" s="52" customFormat="1" ht="14.25" customHeight="1">
      <c r="A19" s="189"/>
      <c r="B19" s="103" t="s">
        <v>433</v>
      </c>
      <c r="C19" s="524"/>
      <c r="D19" s="524"/>
      <c r="E19" s="189"/>
      <c r="F19" s="189"/>
      <c r="G19" s="189"/>
      <c r="H19" s="189"/>
      <c r="I19" s="189"/>
      <c r="J19" s="189"/>
      <c r="K19" s="189"/>
      <c r="L19" s="189"/>
      <c r="M19" s="189"/>
      <c r="N19" s="189"/>
      <c r="O19" s="189"/>
      <c r="P19" s="189"/>
      <c r="Q19" s="189"/>
      <c r="R19" s="189"/>
      <c r="S19" s="189"/>
      <c r="T19" s="189"/>
      <c r="U19" s="54"/>
      <c r="V19" s="54"/>
      <c r="W19" s="54"/>
      <c r="X19" s="54"/>
      <c r="Y19" s="54"/>
      <c r="Z19" s="54"/>
      <c r="AA19" s="54"/>
      <c r="AB19" s="54"/>
      <c r="AC19" s="54"/>
      <c r="AD19" s="54"/>
      <c r="AE19" s="54"/>
      <c r="AF19" s="54"/>
      <c r="AG19" s="54"/>
      <c r="AH19" s="54"/>
      <c r="AI19" s="54"/>
      <c r="AJ19" s="54"/>
      <c r="AK19" s="181"/>
      <c r="AL19" s="181"/>
    </row>
    <row r="20" spans="1:39" s="316" customFormat="1" ht="7.5" customHeight="1">
      <c r="A20" s="181"/>
      <c r="B20" s="959"/>
      <c r="C20" s="959"/>
      <c r="D20" s="959"/>
      <c r="E20" s="959"/>
      <c r="F20" s="959"/>
      <c r="G20" s="959"/>
      <c r="H20" s="959"/>
      <c r="I20" s="959"/>
      <c r="J20" s="959"/>
      <c r="K20" s="959"/>
      <c r="L20" s="959"/>
      <c r="M20" s="959"/>
      <c r="N20" s="959"/>
      <c r="O20" s="959"/>
      <c r="P20" s="959"/>
      <c r="Q20" s="959"/>
      <c r="R20" s="959"/>
      <c r="S20" s="959"/>
      <c r="T20" s="959"/>
      <c r="U20" s="959"/>
      <c r="V20" s="959"/>
      <c r="W20" s="959"/>
      <c r="X20" s="959"/>
      <c r="Y20" s="959"/>
      <c r="Z20" s="959"/>
      <c r="AA20" s="959"/>
      <c r="AB20" s="959"/>
      <c r="AC20" s="959"/>
      <c r="AD20" s="959"/>
      <c r="AE20" s="959"/>
      <c r="AF20" s="959"/>
      <c r="AG20" s="959"/>
      <c r="AH20" s="959"/>
      <c r="AI20" s="959"/>
      <c r="AJ20" s="959"/>
      <c r="AK20" s="112"/>
      <c r="AL20" s="112"/>
    </row>
    <row r="21" spans="1:39" s="52" customFormat="1" ht="15.95" customHeight="1">
      <c r="A21" s="858" t="s">
        <v>434</v>
      </c>
      <c r="B21" s="858"/>
      <c r="C21" s="858"/>
      <c r="D21" s="858"/>
      <c r="E21" s="858"/>
      <c r="F21" s="858"/>
      <c r="G21" s="858"/>
      <c r="H21" s="858"/>
      <c r="I21" s="858"/>
      <c r="J21" s="858"/>
      <c r="K21" s="858"/>
      <c r="L21" s="858"/>
      <c r="M21" s="858"/>
      <c r="N21" s="858"/>
      <c r="O21" s="858"/>
      <c r="P21" s="858"/>
      <c r="Q21" s="858"/>
      <c r="R21" s="858"/>
      <c r="S21" s="858"/>
      <c r="T21" s="858"/>
      <c r="U21" s="858"/>
      <c r="V21" s="858"/>
      <c r="W21" s="858"/>
      <c r="X21" s="858"/>
      <c r="Y21" s="858"/>
      <c r="Z21" s="858"/>
      <c r="AA21" s="858"/>
      <c r="AB21" s="858"/>
      <c r="AC21" s="858"/>
      <c r="AD21" s="858"/>
      <c r="AE21" s="858"/>
      <c r="AF21" s="858"/>
      <c r="AG21" s="858"/>
      <c r="AH21" s="858"/>
      <c r="AI21" s="858"/>
      <c r="AJ21" s="858"/>
      <c r="AK21" s="181"/>
      <c r="AL21" s="181"/>
    </row>
    <row r="22" spans="1:39" s="52" customFormat="1" ht="6.75" customHeight="1">
      <c r="A22" s="189"/>
      <c r="B22" s="189"/>
      <c r="C22" s="524"/>
      <c r="D22" s="524"/>
      <c r="E22" s="189"/>
      <c r="F22" s="189"/>
      <c r="G22" s="189"/>
      <c r="H22" s="189"/>
      <c r="I22" s="189"/>
      <c r="J22" s="189"/>
      <c r="K22" s="189"/>
      <c r="L22" s="189"/>
      <c r="M22" s="189"/>
      <c r="N22" s="189"/>
      <c r="O22" s="189"/>
      <c r="P22" s="189"/>
      <c r="Q22" s="189"/>
      <c r="R22" s="189"/>
      <c r="S22" s="189"/>
      <c r="T22" s="189"/>
      <c r="U22" s="54"/>
      <c r="V22" s="54"/>
      <c r="W22" s="54"/>
      <c r="X22" s="54"/>
      <c r="Y22" s="54"/>
      <c r="Z22" s="54"/>
      <c r="AA22" s="54"/>
      <c r="AB22" s="54"/>
      <c r="AC22" s="54"/>
      <c r="AD22" s="54"/>
      <c r="AE22" s="54"/>
      <c r="AF22" s="54"/>
      <c r="AG22" s="54"/>
      <c r="AH22" s="54"/>
      <c r="AI22" s="54"/>
      <c r="AJ22" s="54"/>
      <c r="AK22" s="181"/>
      <c r="AL22" s="181"/>
    </row>
    <row r="23" spans="1:39" s="54" customFormat="1" ht="12.75" customHeight="1">
      <c r="A23" s="960" t="s">
        <v>435</v>
      </c>
      <c r="B23" s="961"/>
      <c r="C23" s="961"/>
      <c r="D23" s="961"/>
      <c r="E23" s="961"/>
      <c r="F23" s="961"/>
      <c r="G23" s="961"/>
      <c r="H23" s="961"/>
      <c r="I23" s="961"/>
      <c r="J23" s="961"/>
      <c r="K23" s="961"/>
      <c r="L23" s="961"/>
      <c r="M23" s="961"/>
      <c r="N23" s="961"/>
      <c r="O23" s="961"/>
      <c r="P23" s="961"/>
      <c r="Q23" s="961"/>
      <c r="R23" s="961"/>
      <c r="S23" s="961"/>
      <c r="T23" s="961"/>
      <c r="U23" s="961"/>
      <c r="V23" s="961"/>
      <c r="W23" s="961"/>
      <c r="X23" s="961"/>
      <c r="Y23" s="961"/>
      <c r="Z23" s="961"/>
      <c r="AA23" s="961"/>
      <c r="AB23" s="961"/>
      <c r="AC23" s="961"/>
      <c r="AD23" s="961"/>
      <c r="AE23" s="961"/>
      <c r="AF23" s="961"/>
      <c r="AG23" s="961"/>
      <c r="AH23" s="961"/>
      <c r="AI23" s="961"/>
      <c r="AJ23" s="961"/>
      <c r="AK23" s="189"/>
      <c r="AL23" s="189"/>
    </row>
    <row r="24" spans="1:39" s="54" customFormat="1" ht="12.75" customHeight="1">
      <c r="A24" s="960" t="s">
        <v>436</v>
      </c>
      <c r="B24" s="961"/>
      <c r="C24" s="961"/>
      <c r="D24" s="961"/>
      <c r="E24" s="961"/>
      <c r="F24" s="961"/>
      <c r="G24" s="961"/>
      <c r="H24" s="961"/>
      <c r="I24" s="961"/>
      <c r="J24" s="961"/>
      <c r="K24" s="961"/>
      <c r="L24" s="961"/>
      <c r="M24" s="961"/>
      <c r="N24" s="961"/>
      <c r="O24" s="961"/>
      <c r="P24" s="961"/>
      <c r="Q24" s="961"/>
      <c r="R24" s="961"/>
      <c r="S24" s="961"/>
      <c r="T24" s="961"/>
      <c r="U24" s="961"/>
      <c r="V24" s="961"/>
      <c r="W24" s="961"/>
      <c r="X24" s="961"/>
      <c r="Y24" s="961"/>
      <c r="Z24" s="961"/>
      <c r="AA24" s="961"/>
      <c r="AB24" s="961"/>
      <c r="AC24" s="961"/>
      <c r="AD24" s="961"/>
      <c r="AE24" s="961"/>
      <c r="AF24" s="961"/>
      <c r="AG24" s="961"/>
      <c r="AH24" s="961"/>
      <c r="AI24" s="961"/>
      <c r="AJ24" s="961"/>
      <c r="AK24" s="189"/>
      <c r="AL24" s="189"/>
    </row>
    <row r="25" spans="1:39" s="471" customFormat="1" ht="14.25" customHeight="1">
      <c r="A25" s="54"/>
      <c r="B25" s="58" t="s">
        <v>437</v>
      </c>
      <c r="C25" s="54"/>
      <c r="D25" s="188"/>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row>
    <row r="26" spans="1:39" s="54" customFormat="1" ht="12.75" customHeight="1">
      <c r="A26" s="189"/>
      <c r="B26" s="840" t="s">
        <v>438</v>
      </c>
      <c r="C26" s="840"/>
      <c r="D26" s="525"/>
      <c r="E26" s="848" t="s">
        <v>439</v>
      </c>
      <c r="F26" s="848"/>
      <c r="G26" s="848"/>
      <c r="H26" s="848"/>
      <c r="I26" s="848"/>
      <c r="J26" s="848"/>
      <c r="K26" s="848"/>
      <c r="L26" s="848"/>
      <c r="M26" s="847" t="s">
        <v>440</v>
      </c>
      <c r="N26" s="847"/>
      <c r="O26" s="847"/>
      <c r="P26" s="847"/>
      <c r="Q26" s="847"/>
      <c r="R26" s="847"/>
      <c r="S26" s="847"/>
      <c r="T26" s="847"/>
      <c r="U26" s="847"/>
      <c r="V26" s="847"/>
      <c r="W26" s="847"/>
      <c r="X26" s="847"/>
      <c r="Y26" s="847"/>
      <c r="Z26" s="847"/>
      <c r="AA26" s="847"/>
      <c r="AB26" s="847"/>
      <c r="AC26" s="847"/>
      <c r="AD26" s="847"/>
      <c r="AE26" s="847"/>
      <c r="AF26" s="847"/>
      <c r="AG26" s="847"/>
      <c r="AH26" s="847"/>
      <c r="AI26" s="847"/>
      <c r="AJ26" s="847"/>
      <c r="AK26" s="189"/>
      <c r="AL26" s="189"/>
    </row>
    <row r="27" spans="1:39" s="54" customFormat="1" ht="12.75" customHeight="1">
      <c r="A27" s="189"/>
      <c r="B27" s="842"/>
      <c r="C27" s="842"/>
      <c r="D27" s="525"/>
      <c r="E27" s="848"/>
      <c r="F27" s="848"/>
      <c r="G27" s="848"/>
      <c r="H27" s="848"/>
      <c r="I27" s="848"/>
      <c r="J27" s="848"/>
      <c r="K27" s="848"/>
      <c r="L27" s="848"/>
      <c r="M27" s="848" t="s">
        <v>441</v>
      </c>
      <c r="N27" s="848"/>
      <c r="O27" s="848"/>
      <c r="P27" s="848"/>
      <c r="Q27" s="848"/>
      <c r="R27" s="848"/>
      <c r="S27" s="848"/>
      <c r="T27" s="848"/>
      <c r="U27" s="818" t="s">
        <v>442</v>
      </c>
      <c r="V27" s="818"/>
      <c r="W27" s="818"/>
      <c r="X27" s="818"/>
      <c r="Y27" s="818"/>
      <c r="Z27" s="818"/>
      <c r="AA27" s="818"/>
      <c r="AB27" s="818"/>
      <c r="AC27" s="818" t="s">
        <v>443</v>
      </c>
      <c r="AD27" s="818"/>
      <c r="AE27" s="818"/>
      <c r="AF27" s="818"/>
      <c r="AG27" s="818"/>
      <c r="AH27" s="818"/>
      <c r="AI27" s="818"/>
      <c r="AJ27" s="819"/>
      <c r="AK27" s="189"/>
      <c r="AL27" s="189"/>
    </row>
    <row r="28" spans="1:39" s="52" customFormat="1" ht="12.75" customHeight="1">
      <c r="A28" s="188"/>
      <c r="B28" s="844"/>
      <c r="C28" s="844"/>
      <c r="D28" s="527"/>
      <c r="E28" s="848" t="s">
        <v>444</v>
      </c>
      <c r="F28" s="848"/>
      <c r="G28" s="848"/>
      <c r="H28" s="848"/>
      <c r="I28" s="848" t="s">
        <v>445</v>
      </c>
      <c r="J28" s="848"/>
      <c r="K28" s="848"/>
      <c r="L28" s="848"/>
      <c r="M28" s="848" t="s">
        <v>444</v>
      </c>
      <c r="N28" s="848"/>
      <c r="O28" s="848"/>
      <c r="P28" s="848"/>
      <c r="Q28" s="848" t="s">
        <v>445</v>
      </c>
      <c r="R28" s="848"/>
      <c r="S28" s="848"/>
      <c r="T28" s="848"/>
      <c r="U28" s="848" t="s">
        <v>444</v>
      </c>
      <c r="V28" s="848"/>
      <c r="W28" s="848"/>
      <c r="X28" s="848"/>
      <c r="Y28" s="848" t="s">
        <v>445</v>
      </c>
      <c r="Z28" s="848"/>
      <c r="AA28" s="848"/>
      <c r="AB28" s="848"/>
      <c r="AC28" s="848" t="s">
        <v>444</v>
      </c>
      <c r="AD28" s="848"/>
      <c r="AE28" s="848"/>
      <c r="AF28" s="848"/>
      <c r="AG28" s="848" t="s">
        <v>445</v>
      </c>
      <c r="AH28" s="848"/>
      <c r="AI28" s="848"/>
      <c r="AJ28" s="846"/>
      <c r="AK28" s="181"/>
      <c r="AL28" s="181"/>
    </row>
    <row r="29" spans="1:39" s="52" customFormat="1" ht="14.25" customHeight="1">
      <c r="A29" s="189"/>
      <c r="B29" s="203" t="s">
        <v>147</v>
      </c>
      <c r="C29" s="302" t="s">
        <v>17</v>
      </c>
      <c r="D29" s="528"/>
      <c r="E29" s="957">
        <v>4482535</v>
      </c>
      <c r="F29" s="956"/>
      <c r="G29" s="956"/>
      <c r="H29" s="956"/>
      <c r="I29" s="956">
        <v>208366840</v>
      </c>
      <c r="J29" s="956"/>
      <c r="K29" s="956"/>
      <c r="L29" s="963"/>
      <c r="M29" s="957">
        <v>4202369</v>
      </c>
      <c r="N29" s="956"/>
      <c r="O29" s="956"/>
      <c r="P29" s="956"/>
      <c r="Q29" s="956">
        <v>139018937</v>
      </c>
      <c r="R29" s="956"/>
      <c r="S29" s="956"/>
      <c r="T29" s="963"/>
      <c r="U29" s="957">
        <v>1503966</v>
      </c>
      <c r="V29" s="956"/>
      <c r="W29" s="956"/>
      <c r="X29" s="956"/>
      <c r="Y29" s="956">
        <v>63682023</v>
      </c>
      <c r="Z29" s="956"/>
      <c r="AA29" s="956"/>
      <c r="AB29" s="963"/>
      <c r="AC29" s="957">
        <v>654655</v>
      </c>
      <c r="AD29" s="956"/>
      <c r="AE29" s="956"/>
      <c r="AF29" s="956"/>
      <c r="AG29" s="956">
        <v>36435653</v>
      </c>
      <c r="AH29" s="956"/>
      <c r="AI29" s="956"/>
      <c r="AJ29" s="956"/>
      <c r="AK29" s="181"/>
      <c r="AL29" s="181"/>
    </row>
    <row r="30" spans="1:39" s="52" customFormat="1" ht="14.25" customHeight="1">
      <c r="A30" s="54"/>
      <c r="B30" s="203" t="s">
        <v>31</v>
      </c>
      <c r="C30" s="302" t="s">
        <v>17</v>
      </c>
      <c r="D30" s="528"/>
      <c r="E30" s="957">
        <v>4705379</v>
      </c>
      <c r="F30" s="956"/>
      <c r="G30" s="956"/>
      <c r="H30" s="956"/>
      <c r="I30" s="956">
        <v>216022989</v>
      </c>
      <c r="J30" s="956"/>
      <c r="K30" s="956"/>
      <c r="L30" s="956"/>
      <c r="M30" s="957">
        <v>4274241</v>
      </c>
      <c r="N30" s="956"/>
      <c r="O30" s="956"/>
      <c r="P30" s="956"/>
      <c r="Q30" s="956">
        <v>136424386</v>
      </c>
      <c r="R30" s="956"/>
      <c r="S30" s="956"/>
      <c r="T30" s="956"/>
      <c r="U30" s="957">
        <v>1583557</v>
      </c>
      <c r="V30" s="956"/>
      <c r="W30" s="956"/>
      <c r="X30" s="956"/>
      <c r="Y30" s="956">
        <v>66356878</v>
      </c>
      <c r="Z30" s="956"/>
      <c r="AA30" s="956"/>
      <c r="AB30" s="956"/>
      <c r="AC30" s="957">
        <v>550434</v>
      </c>
      <c r="AD30" s="956"/>
      <c r="AE30" s="956"/>
      <c r="AF30" s="956"/>
      <c r="AG30" s="956">
        <v>29528779</v>
      </c>
      <c r="AH30" s="956"/>
      <c r="AI30" s="956"/>
      <c r="AJ30" s="956"/>
      <c r="AK30" s="181"/>
      <c r="AL30" s="181"/>
    </row>
    <row r="31" spans="1:39" s="52" customFormat="1" ht="14.25" customHeight="1">
      <c r="A31" s="54"/>
      <c r="B31" s="203" t="s">
        <v>32</v>
      </c>
      <c r="C31" s="302" t="s">
        <v>17</v>
      </c>
      <c r="D31" s="528"/>
      <c r="E31" s="957">
        <v>4290278</v>
      </c>
      <c r="F31" s="956"/>
      <c r="G31" s="956"/>
      <c r="H31" s="956"/>
      <c r="I31" s="956">
        <v>218453387</v>
      </c>
      <c r="J31" s="956"/>
      <c r="K31" s="956"/>
      <c r="L31" s="963"/>
      <c r="M31" s="957">
        <v>3834119</v>
      </c>
      <c r="N31" s="956"/>
      <c r="O31" s="956"/>
      <c r="P31" s="956"/>
      <c r="Q31" s="956">
        <v>133719741</v>
      </c>
      <c r="R31" s="956"/>
      <c r="S31" s="956"/>
      <c r="T31" s="963"/>
      <c r="U31" s="957">
        <v>1411016</v>
      </c>
      <c r="V31" s="956"/>
      <c r="W31" s="956"/>
      <c r="X31" s="956"/>
      <c r="Y31" s="956">
        <v>65307597</v>
      </c>
      <c r="Z31" s="956"/>
      <c r="AA31" s="956"/>
      <c r="AB31" s="963"/>
      <c r="AC31" s="957">
        <v>414544</v>
      </c>
      <c r="AD31" s="956"/>
      <c r="AE31" s="956"/>
      <c r="AF31" s="956"/>
      <c r="AG31" s="956">
        <v>26280233</v>
      </c>
      <c r="AH31" s="956"/>
      <c r="AI31" s="956"/>
      <c r="AJ31" s="956"/>
      <c r="AK31" s="181"/>
      <c r="AL31" s="181"/>
    </row>
    <row r="32" spans="1:39" s="316" customFormat="1" ht="14.25" customHeight="1">
      <c r="A32" s="340"/>
      <c r="B32" s="218" t="s">
        <v>33</v>
      </c>
      <c r="C32" s="302" t="s">
        <v>17</v>
      </c>
      <c r="D32" s="524"/>
      <c r="E32" s="957">
        <v>4418782</v>
      </c>
      <c r="F32" s="956"/>
      <c r="G32" s="956"/>
      <c r="H32" s="956"/>
      <c r="I32" s="956">
        <v>225906022</v>
      </c>
      <c r="J32" s="956"/>
      <c r="K32" s="956"/>
      <c r="L32" s="956"/>
      <c r="M32" s="957">
        <v>3944629</v>
      </c>
      <c r="N32" s="956"/>
      <c r="O32" s="956"/>
      <c r="P32" s="956"/>
      <c r="Q32" s="956">
        <v>136947889</v>
      </c>
      <c r="R32" s="956"/>
      <c r="S32" s="956"/>
      <c r="T32" s="956"/>
      <c r="U32" s="957">
        <v>1464193</v>
      </c>
      <c r="V32" s="956"/>
      <c r="W32" s="956"/>
      <c r="X32" s="956"/>
      <c r="Y32" s="956">
        <v>66514072</v>
      </c>
      <c r="Z32" s="956"/>
      <c r="AA32" s="956"/>
      <c r="AB32" s="956"/>
      <c r="AC32" s="957">
        <v>411701</v>
      </c>
      <c r="AD32" s="956"/>
      <c r="AE32" s="956"/>
      <c r="AF32" s="956"/>
      <c r="AG32" s="956">
        <v>26196214</v>
      </c>
      <c r="AH32" s="956"/>
      <c r="AI32" s="956"/>
      <c r="AJ32" s="956"/>
      <c r="AK32" s="112"/>
      <c r="AL32" s="529"/>
      <c r="AM32" s="529"/>
    </row>
    <row r="33" spans="1:42" s="112" customFormat="1" ht="14.25" customHeight="1">
      <c r="A33" s="339"/>
      <c r="B33" s="530" t="s">
        <v>149</v>
      </c>
      <c r="C33" s="531" t="s">
        <v>17</v>
      </c>
      <c r="D33" s="532"/>
      <c r="E33" s="964">
        <v>4581360</v>
      </c>
      <c r="F33" s="965"/>
      <c r="G33" s="965"/>
      <c r="H33" s="965"/>
      <c r="I33" s="965">
        <v>235263659</v>
      </c>
      <c r="J33" s="965"/>
      <c r="K33" s="965"/>
      <c r="L33" s="965"/>
      <c r="M33" s="964">
        <v>4096295</v>
      </c>
      <c r="N33" s="965"/>
      <c r="O33" s="965"/>
      <c r="P33" s="965"/>
      <c r="Q33" s="965">
        <v>142642339</v>
      </c>
      <c r="R33" s="965"/>
      <c r="S33" s="965"/>
      <c r="T33" s="965"/>
      <c r="U33" s="964">
        <v>1538192</v>
      </c>
      <c r="V33" s="965"/>
      <c r="W33" s="965"/>
      <c r="X33" s="965"/>
      <c r="Y33" s="965">
        <v>69606723</v>
      </c>
      <c r="Z33" s="965"/>
      <c r="AA33" s="965"/>
      <c r="AB33" s="965"/>
      <c r="AC33" s="964">
        <v>425835</v>
      </c>
      <c r="AD33" s="965"/>
      <c r="AE33" s="965"/>
      <c r="AF33" s="965"/>
      <c r="AG33" s="965">
        <v>27000937</v>
      </c>
      <c r="AH33" s="965"/>
      <c r="AI33" s="965"/>
      <c r="AJ33" s="965"/>
      <c r="AL33" s="529"/>
      <c r="AM33" s="529"/>
    </row>
    <row r="34" spans="1:42" s="316" customFormat="1" ht="12.75" customHeight="1">
      <c r="A34" s="225"/>
      <c r="B34" s="840" t="s">
        <v>438</v>
      </c>
      <c r="C34" s="840"/>
      <c r="D34" s="533"/>
      <c r="E34" s="846" t="s">
        <v>446</v>
      </c>
      <c r="F34" s="847"/>
      <c r="G34" s="847"/>
      <c r="H34" s="847"/>
      <c r="I34" s="847"/>
      <c r="J34" s="847"/>
      <c r="K34" s="847"/>
      <c r="L34" s="847"/>
      <c r="M34" s="847"/>
      <c r="N34" s="847"/>
      <c r="O34" s="847"/>
      <c r="P34" s="847"/>
      <c r="Q34" s="847"/>
      <c r="R34" s="847"/>
      <c r="S34" s="847"/>
      <c r="T34" s="847"/>
      <c r="U34" s="847"/>
      <c r="V34" s="847"/>
      <c r="W34" s="847"/>
      <c r="X34" s="847"/>
      <c r="Y34" s="847"/>
      <c r="Z34" s="847"/>
      <c r="AA34" s="847"/>
      <c r="AB34" s="847"/>
      <c r="AC34" s="847"/>
      <c r="AD34" s="847"/>
      <c r="AE34" s="847"/>
      <c r="AF34" s="847"/>
      <c r="AG34" s="847"/>
      <c r="AH34" s="847"/>
      <c r="AI34" s="847"/>
      <c r="AJ34" s="847"/>
      <c r="AK34" s="112"/>
      <c r="AL34" s="112"/>
    </row>
    <row r="35" spans="1:42" s="316" customFormat="1" ht="12.75" customHeight="1">
      <c r="A35" s="189"/>
      <c r="B35" s="842"/>
      <c r="C35" s="842"/>
      <c r="D35" s="525"/>
      <c r="E35" s="818" t="s">
        <v>447</v>
      </c>
      <c r="F35" s="818"/>
      <c r="G35" s="818"/>
      <c r="H35" s="818"/>
      <c r="I35" s="818"/>
      <c r="J35" s="818"/>
      <c r="K35" s="818"/>
      <c r="L35" s="818"/>
      <c r="M35" s="821" t="s">
        <v>448</v>
      </c>
      <c r="N35" s="818"/>
      <c r="O35" s="818"/>
      <c r="P35" s="818"/>
      <c r="Q35" s="818"/>
      <c r="R35" s="818"/>
      <c r="S35" s="818"/>
      <c r="T35" s="819"/>
      <c r="U35" s="966" t="s">
        <v>449</v>
      </c>
      <c r="V35" s="966"/>
      <c r="W35" s="966"/>
      <c r="X35" s="966"/>
      <c r="Y35" s="966"/>
      <c r="Z35" s="966"/>
      <c r="AA35" s="966"/>
      <c r="AB35" s="966"/>
      <c r="AC35" s="967" t="s">
        <v>450</v>
      </c>
      <c r="AD35" s="968"/>
      <c r="AE35" s="968"/>
      <c r="AF35" s="968"/>
      <c r="AG35" s="968"/>
      <c r="AH35" s="968"/>
      <c r="AI35" s="968"/>
      <c r="AJ35" s="969"/>
      <c r="AK35" s="112"/>
      <c r="AL35" s="112"/>
    </row>
    <row r="36" spans="1:42" s="52" customFormat="1" ht="12.75" customHeight="1">
      <c r="A36" s="188"/>
      <c r="B36" s="844"/>
      <c r="C36" s="844"/>
      <c r="D36" s="527"/>
      <c r="E36" s="848" t="s">
        <v>444</v>
      </c>
      <c r="F36" s="848"/>
      <c r="G36" s="848"/>
      <c r="H36" s="848"/>
      <c r="I36" s="848" t="s">
        <v>445</v>
      </c>
      <c r="J36" s="848"/>
      <c r="K36" s="848"/>
      <c r="L36" s="848"/>
      <c r="M36" s="851" t="s">
        <v>444</v>
      </c>
      <c r="N36" s="848"/>
      <c r="O36" s="848"/>
      <c r="P36" s="848"/>
      <c r="Q36" s="848" t="s">
        <v>445</v>
      </c>
      <c r="R36" s="848"/>
      <c r="S36" s="848"/>
      <c r="T36" s="846"/>
      <c r="U36" s="848" t="s">
        <v>444</v>
      </c>
      <c r="V36" s="848"/>
      <c r="W36" s="848"/>
      <c r="X36" s="848"/>
      <c r="Y36" s="848" t="s">
        <v>445</v>
      </c>
      <c r="Z36" s="848"/>
      <c r="AA36" s="848"/>
      <c r="AB36" s="848"/>
      <c r="AC36" s="851" t="s">
        <v>444</v>
      </c>
      <c r="AD36" s="848"/>
      <c r="AE36" s="848"/>
      <c r="AF36" s="848"/>
      <c r="AG36" s="848" t="s">
        <v>445</v>
      </c>
      <c r="AH36" s="848"/>
      <c r="AI36" s="848"/>
      <c r="AJ36" s="846"/>
      <c r="AK36" s="181"/>
      <c r="AL36" s="181"/>
    </row>
    <row r="37" spans="1:42" s="52" customFormat="1" ht="14.25" customHeight="1">
      <c r="A37" s="189"/>
      <c r="B37" s="203" t="s">
        <v>147</v>
      </c>
      <c r="C37" s="302" t="s">
        <v>17</v>
      </c>
      <c r="D37" s="528"/>
      <c r="E37" s="957">
        <v>57899</v>
      </c>
      <c r="F37" s="956"/>
      <c r="G37" s="956"/>
      <c r="H37" s="956"/>
      <c r="I37" s="956">
        <v>5039217</v>
      </c>
      <c r="J37" s="956"/>
      <c r="K37" s="956"/>
      <c r="L37" s="963"/>
      <c r="M37" s="957">
        <v>732445</v>
      </c>
      <c r="N37" s="956"/>
      <c r="O37" s="956"/>
      <c r="P37" s="956"/>
      <c r="Q37" s="956">
        <v>9745477</v>
      </c>
      <c r="R37" s="956"/>
      <c r="S37" s="956"/>
      <c r="T37" s="963"/>
      <c r="U37" s="957">
        <v>60615</v>
      </c>
      <c r="V37" s="956"/>
      <c r="W37" s="956"/>
      <c r="X37" s="956"/>
      <c r="Y37" s="956">
        <v>10649462</v>
      </c>
      <c r="Z37" s="956"/>
      <c r="AA37" s="956"/>
      <c r="AB37" s="963"/>
      <c r="AC37" s="957">
        <v>1192789</v>
      </c>
      <c r="AD37" s="956"/>
      <c r="AE37" s="956"/>
      <c r="AF37" s="956"/>
      <c r="AG37" s="956">
        <v>13467105</v>
      </c>
      <c r="AH37" s="956"/>
      <c r="AI37" s="956"/>
      <c r="AJ37" s="956"/>
      <c r="AK37" s="181"/>
      <c r="AL37" s="181"/>
    </row>
    <row r="38" spans="1:42" s="52" customFormat="1" ht="14.25" customHeight="1">
      <c r="A38" s="54"/>
      <c r="B38" s="203" t="s">
        <v>31</v>
      </c>
      <c r="C38" s="302" t="s">
        <v>17</v>
      </c>
      <c r="D38" s="528"/>
      <c r="E38" s="957">
        <v>58962</v>
      </c>
      <c r="F38" s="956"/>
      <c r="G38" s="956"/>
      <c r="H38" s="956"/>
      <c r="I38" s="956">
        <v>5244691</v>
      </c>
      <c r="J38" s="956"/>
      <c r="K38" s="956"/>
      <c r="L38" s="956"/>
      <c r="M38" s="957">
        <v>778895</v>
      </c>
      <c r="N38" s="956"/>
      <c r="O38" s="956"/>
      <c r="P38" s="956"/>
      <c r="Q38" s="956">
        <v>10281412</v>
      </c>
      <c r="R38" s="956"/>
      <c r="S38" s="956"/>
      <c r="T38" s="956"/>
      <c r="U38" s="957">
        <v>65436</v>
      </c>
      <c r="V38" s="956"/>
      <c r="W38" s="956"/>
      <c r="X38" s="956"/>
      <c r="Y38" s="956">
        <v>11281326</v>
      </c>
      <c r="Z38" s="956"/>
      <c r="AA38" s="956"/>
      <c r="AB38" s="963"/>
      <c r="AC38" s="956">
        <v>1236957</v>
      </c>
      <c r="AD38" s="956"/>
      <c r="AE38" s="956"/>
      <c r="AF38" s="956"/>
      <c r="AG38" s="956">
        <v>13731300</v>
      </c>
      <c r="AH38" s="956"/>
      <c r="AI38" s="956"/>
      <c r="AJ38" s="956"/>
      <c r="AK38" s="89"/>
      <c r="AL38" s="181"/>
    </row>
    <row r="39" spans="1:42" s="52" customFormat="1" ht="14.25" customHeight="1">
      <c r="A39" s="54"/>
      <c r="B39" s="203" t="s">
        <v>32</v>
      </c>
      <c r="C39" s="302" t="s">
        <v>17</v>
      </c>
      <c r="D39" s="525"/>
      <c r="E39" s="957">
        <v>60016</v>
      </c>
      <c r="F39" s="956"/>
      <c r="G39" s="956"/>
      <c r="H39" s="956"/>
      <c r="I39" s="956">
        <v>5670423</v>
      </c>
      <c r="J39" s="956"/>
      <c r="K39" s="956"/>
      <c r="L39" s="963"/>
      <c r="M39" s="957">
        <v>822921</v>
      </c>
      <c r="N39" s="956"/>
      <c r="O39" s="956"/>
      <c r="P39" s="956"/>
      <c r="Q39" s="956">
        <v>10806431</v>
      </c>
      <c r="R39" s="956"/>
      <c r="S39" s="956"/>
      <c r="T39" s="963"/>
      <c r="U39" s="957">
        <v>71630</v>
      </c>
      <c r="V39" s="956"/>
      <c r="W39" s="956"/>
      <c r="X39" s="956"/>
      <c r="Y39" s="956">
        <v>12592444</v>
      </c>
      <c r="Z39" s="956"/>
      <c r="AA39" s="956"/>
      <c r="AB39" s="963"/>
      <c r="AC39" s="957">
        <v>1053992</v>
      </c>
      <c r="AD39" s="956"/>
      <c r="AE39" s="956"/>
      <c r="AF39" s="956"/>
      <c r="AG39" s="956">
        <v>13062613</v>
      </c>
      <c r="AH39" s="956"/>
      <c r="AI39" s="956"/>
      <c r="AJ39" s="956"/>
      <c r="AK39" s="181"/>
      <c r="AL39" s="181"/>
    </row>
    <row r="40" spans="1:42" s="316" customFormat="1" ht="14.25" customHeight="1">
      <c r="A40" s="339"/>
      <c r="B40" s="218" t="s">
        <v>33</v>
      </c>
      <c r="C40" s="302" t="s">
        <v>17</v>
      </c>
      <c r="D40" s="524"/>
      <c r="E40" s="957">
        <v>62064</v>
      </c>
      <c r="F40" s="956"/>
      <c r="G40" s="956"/>
      <c r="H40" s="956"/>
      <c r="I40" s="956">
        <v>5989038</v>
      </c>
      <c r="J40" s="956"/>
      <c r="K40" s="956"/>
      <c r="L40" s="956"/>
      <c r="M40" s="957">
        <v>858495</v>
      </c>
      <c r="N40" s="956"/>
      <c r="O40" s="956"/>
      <c r="P40" s="956"/>
      <c r="Q40" s="956">
        <v>11040840</v>
      </c>
      <c r="R40" s="956"/>
      <c r="S40" s="956"/>
      <c r="T40" s="956"/>
      <c r="U40" s="957">
        <v>77371</v>
      </c>
      <c r="V40" s="956"/>
      <c r="W40" s="956"/>
      <c r="X40" s="956"/>
      <c r="Y40" s="956">
        <v>13678746</v>
      </c>
      <c r="Z40" s="956"/>
      <c r="AA40" s="956"/>
      <c r="AB40" s="956"/>
      <c r="AC40" s="957">
        <v>1070805</v>
      </c>
      <c r="AD40" s="956"/>
      <c r="AE40" s="956"/>
      <c r="AF40" s="956"/>
      <c r="AG40" s="956">
        <v>13528980</v>
      </c>
      <c r="AH40" s="956"/>
      <c r="AI40" s="956"/>
      <c r="AJ40" s="956"/>
      <c r="AK40" s="112"/>
      <c r="AL40" s="112"/>
    </row>
    <row r="41" spans="1:42" s="112" customFormat="1" ht="14.25" customHeight="1">
      <c r="A41" s="339"/>
      <c r="B41" s="534" t="s">
        <v>149</v>
      </c>
      <c r="C41" s="531" t="s">
        <v>17</v>
      </c>
      <c r="D41" s="535"/>
      <c r="E41" s="964">
        <v>62969</v>
      </c>
      <c r="F41" s="965"/>
      <c r="G41" s="965"/>
      <c r="H41" s="965"/>
      <c r="I41" s="965">
        <v>6180868</v>
      </c>
      <c r="J41" s="965"/>
      <c r="K41" s="965"/>
      <c r="L41" s="965"/>
      <c r="M41" s="964">
        <v>887025</v>
      </c>
      <c r="N41" s="965"/>
      <c r="O41" s="965"/>
      <c r="P41" s="965"/>
      <c r="Q41" s="965">
        <v>11322674</v>
      </c>
      <c r="R41" s="965"/>
      <c r="S41" s="965"/>
      <c r="T41" s="965"/>
      <c r="U41" s="964">
        <v>81784</v>
      </c>
      <c r="V41" s="965"/>
      <c r="W41" s="965"/>
      <c r="X41" s="965"/>
      <c r="Y41" s="965">
        <v>14583777</v>
      </c>
      <c r="Z41" s="965"/>
      <c r="AA41" s="965"/>
      <c r="AB41" s="965"/>
      <c r="AC41" s="964">
        <v>1100490</v>
      </c>
      <c r="AD41" s="965"/>
      <c r="AE41" s="965"/>
      <c r="AF41" s="965"/>
      <c r="AG41" s="965">
        <v>13947361</v>
      </c>
      <c r="AH41" s="965"/>
      <c r="AI41" s="965"/>
      <c r="AJ41" s="965"/>
      <c r="AL41" s="529"/>
      <c r="AM41" s="529"/>
    </row>
    <row r="42" spans="1:42" s="316" customFormat="1" ht="12.75" customHeight="1">
      <c r="A42" s="225"/>
      <c r="B42" s="840" t="s">
        <v>438</v>
      </c>
      <c r="C42" s="840"/>
      <c r="D42" s="533"/>
      <c r="E42" s="970" t="s">
        <v>451</v>
      </c>
      <c r="F42" s="847"/>
      <c r="G42" s="847"/>
      <c r="H42" s="847"/>
      <c r="I42" s="847"/>
      <c r="J42" s="847"/>
      <c r="K42" s="847"/>
      <c r="L42" s="847"/>
      <c r="M42" s="847"/>
      <c r="N42" s="847"/>
      <c r="O42" s="847"/>
      <c r="P42" s="847"/>
      <c r="Q42" s="847"/>
      <c r="R42" s="847"/>
      <c r="S42" s="847"/>
      <c r="T42" s="847"/>
      <c r="U42" s="847"/>
      <c r="V42" s="847"/>
      <c r="W42" s="847"/>
      <c r="X42" s="847"/>
      <c r="Y42" s="847"/>
      <c r="Z42" s="847"/>
      <c r="AA42" s="847"/>
      <c r="AB42" s="847"/>
      <c r="AC42" s="847"/>
      <c r="AD42" s="847"/>
      <c r="AE42" s="847"/>
      <c r="AF42" s="847"/>
      <c r="AG42" s="847"/>
      <c r="AH42" s="847"/>
      <c r="AI42" s="847"/>
      <c r="AJ42" s="847"/>
      <c r="AK42" s="112"/>
      <c r="AL42" s="112"/>
    </row>
    <row r="43" spans="1:42" s="316" customFormat="1" ht="11.25">
      <c r="A43" s="189"/>
      <c r="B43" s="842"/>
      <c r="C43" s="842"/>
      <c r="D43" s="525"/>
      <c r="E43" s="819" t="s">
        <v>439</v>
      </c>
      <c r="F43" s="820"/>
      <c r="G43" s="820"/>
      <c r="H43" s="820"/>
      <c r="I43" s="820"/>
      <c r="J43" s="820"/>
      <c r="K43" s="820"/>
      <c r="L43" s="969" t="s">
        <v>452</v>
      </c>
      <c r="M43" s="971"/>
      <c r="N43" s="971"/>
      <c r="O43" s="971"/>
      <c r="P43" s="971"/>
      <c r="Q43" s="967"/>
      <c r="R43" s="536" t="s">
        <v>453</v>
      </c>
      <c r="S43" s="536"/>
      <c r="T43" s="536"/>
      <c r="U43" s="536"/>
      <c r="V43" s="536"/>
      <c r="W43" s="536"/>
      <c r="X43" s="537"/>
      <c r="Y43" s="537" t="s">
        <v>454</v>
      </c>
      <c r="Z43" s="536"/>
      <c r="AA43" s="536"/>
      <c r="AB43" s="536"/>
      <c r="AC43" s="536"/>
      <c r="AD43" s="538"/>
      <c r="AE43" s="539"/>
      <c r="AF43" s="540" t="s">
        <v>455</v>
      </c>
      <c r="AG43" s="539"/>
      <c r="AH43" s="539"/>
      <c r="AI43" s="539"/>
      <c r="AJ43" s="539"/>
      <c r="AK43" s="112"/>
      <c r="AL43" s="112"/>
    </row>
    <row r="44" spans="1:42" s="52" customFormat="1" ht="12.75" customHeight="1">
      <c r="A44" s="188"/>
      <c r="B44" s="844"/>
      <c r="C44" s="844"/>
      <c r="D44" s="527"/>
      <c r="E44" s="846" t="s">
        <v>444</v>
      </c>
      <c r="F44" s="847"/>
      <c r="G44" s="847"/>
      <c r="H44" s="846" t="s">
        <v>445</v>
      </c>
      <c r="I44" s="847"/>
      <c r="J44" s="847"/>
      <c r="K44" s="847"/>
      <c r="L44" s="846" t="s">
        <v>456</v>
      </c>
      <c r="M44" s="847"/>
      <c r="N44" s="847"/>
      <c r="O44" s="846" t="s">
        <v>445</v>
      </c>
      <c r="P44" s="847"/>
      <c r="Q44" s="851"/>
      <c r="R44" s="847" t="s">
        <v>456</v>
      </c>
      <c r="S44" s="847"/>
      <c r="T44" s="847"/>
      <c r="U44" s="846" t="s">
        <v>445</v>
      </c>
      <c r="V44" s="847"/>
      <c r="W44" s="847"/>
      <c r="X44" s="972"/>
      <c r="Y44" s="846" t="s">
        <v>456</v>
      </c>
      <c r="Z44" s="973"/>
      <c r="AA44" s="972"/>
      <c r="AB44" s="846" t="s">
        <v>445</v>
      </c>
      <c r="AC44" s="973"/>
      <c r="AD44" s="973"/>
      <c r="AE44" s="972"/>
      <c r="AF44" s="541" t="s">
        <v>456</v>
      </c>
      <c r="AG44" s="542"/>
      <c r="AH44" s="541" t="s">
        <v>445</v>
      </c>
      <c r="AI44" s="542"/>
      <c r="AJ44" s="542"/>
      <c r="AK44" s="181"/>
      <c r="AL44" s="181"/>
    </row>
    <row r="45" spans="1:42" s="52" customFormat="1" ht="14.25" customHeight="1">
      <c r="A45" s="189"/>
      <c r="B45" s="203" t="s">
        <v>147</v>
      </c>
      <c r="C45" s="302" t="s">
        <v>17</v>
      </c>
      <c r="D45" s="528"/>
      <c r="E45" s="975">
        <v>208618</v>
      </c>
      <c r="F45" s="976"/>
      <c r="G45" s="976"/>
      <c r="H45" s="976">
        <v>54857894</v>
      </c>
      <c r="I45" s="976"/>
      <c r="J45" s="976"/>
      <c r="K45" s="977"/>
      <c r="L45" s="957">
        <v>123039</v>
      </c>
      <c r="M45" s="956"/>
      <c r="N45" s="956"/>
      <c r="O45" s="956">
        <v>30779759</v>
      </c>
      <c r="P45" s="956"/>
      <c r="Q45" s="963"/>
      <c r="R45" s="976">
        <v>77904</v>
      </c>
      <c r="S45" s="976"/>
      <c r="T45" s="976"/>
      <c r="U45" s="956">
        <v>21299219</v>
      </c>
      <c r="V45" s="956"/>
      <c r="W45" s="956"/>
      <c r="X45" s="978"/>
      <c r="Y45" s="957">
        <v>7675</v>
      </c>
      <c r="Z45" s="979"/>
      <c r="AA45" s="979"/>
      <c r="AB45" s="956">
        <v>2778916</v>
      </c>
      <c r="AC45" s="979"/>
      <c r="AD45" s="979"/>
      <c r="AE45" s="978"/>
      <c r="AF45" s="957" t="s">
        <v>457</v>
      </c>
      <c r="AG45" s="974"/>
      <c r="AH45" s="956" t="s">
        <v>457</v>
      </c>
      <c r="AI45" s="974"/>
      <c r="AJ45" s="974"/>
      <c r="AK45" s="543"/>
      <c r="AL45" s="543"/>
      <c r="AM45" s="543"/>
      <c r="AN45" s="543"/>
      <c r="AO45" s="543"/>
      <c r="AP45" s="544"/>
    </row>
    <row r="46" spans="1:42" s="52" customFormat="1" ht="14.25" customHeight="1">
      <c r="A46" s="54"/>
      <c r="B46" s="203" t="s">
        <v>31</v>
      </c>
      <c r="C46" s="302" t="s">
        <v>17</v>
      </c>
      <c r="D46" s="528"/>
      <c r="E46" s="975">
        <v>213241</v>
      </c>
      <c r="F46" s="976"/>
      <c r="G46" s="976"/>
      <c r="H46" s="976">
        <v>55724647</v>
      </c>
      <c r="I46" s="976"/>
      <c r="J46" s="976"/>
      <c r="K46" s="977"/>
      <c r="L46" s="957">
        <v>127114</v>
      </c>
      <c r="M46" s="956"/>
      <c r="N46" s="956"/>
      <c r="O46" s="956">
        <v>31494318</v>
      </c>
      <c r="P46" s="956"/>
      <c r="Q46" s="963"/>
      <c r="R46" s="976">
        <v>79409</v>
      </c>
      <c r="S46" s="976"/>
      <c r="T46" s="976"/>
      <c r="U46" s="956">
        <v>21809278</v>
      </c>
      <c r="V46" s="956"/>
      <c r="W46" s="956"/>
      <c r="X46" s="978"/>
      <c r="Y46" s="957">
        <v>6718</v>
      </c>
      <c r="Z46" s="979"/>
      <c r="AA46" s="979"/>
      <c r="AB46" s="956">
        <v>2421051</v>
      </c>
      <c r="AC46" s="979"/>
      <c r="AD46" s="979"/>
      <c r="AE46" s="978"/>
      <c r="AF46" s="957" t="s">
        <v>457</v>
      </c>
      <c r="AG46" s="974"/>
      <c r="AH46" s="956" t="s">
        <v>457</v>
      </c>
      <c r="AI46" s="974"/>
      <c r="AJ46" s="974"/>
      <c r="AK46" s="543"/>
      <c r="AL46" s="543"/>
      <c r="AM46" s="543"/>
      <c r="AN46" s="543"/>
      <c r="AO46" s="543"/>
      <c r="AP46" s="544"/>
    </row>
    <row r="47" spans="1:42" s="52" customFormat="1" ht="14.25" customHeight="1">
      <c r="A47" s="54"/>
      <c r="B47" s="203" t="s">
        <v>32</v>
      </c>
      <c r="C47" s="302" t="s">
        <v>17</v>
      </c>
      <c r="D47" s="525"/>
      <c r="E47" s="975">
        <v>217167</v>
      </c>
      <c r="F47" s="976"/>
      <c r="G47" s="976"/>
      <c r="H47" s="976">
        <v>57760215</v>
      </c>
      <c r="I47" s="976"/>
      <c r="J47" s="976"/>
      <c r="K47" s="977"/>
      <c r="L47" s="975">
        <v>130969</v>
      </c>
      <c r="M47" s="976"/>
      <c r="N47" s="976"/>
      <c r="O47" s="956">
        <v>33298819</v>
      </c>
      <c r="P47" s="956"/>
      <c r="Q47" s="963"/>
      <c r="R47" s="975">
        <v>80339</v>
      </c>
      <c r="S47" s="976"/>
      <c r="T47" s="976"/>
      <c r="U47" s="956">
        <v>22357076</v>
      </c>
      <c r="V47" s="956"/>
      <c r="W47" s="956"/>
      <c r="X47" s="978"/>
      <c r="Y47" s="957">
        <v>5859</v>
      </c>
      <c r="Z47" s="979"/>
      <c r="AA47" s="979"/>
      <c r="AB47" s="956">
        <v>2104320</v>
      </c>
      <c r="AC47" s="979"/>
      <c r="AD47" s="979"/>
      <c r="AE47" s="978"/>
      <c r="AF47" s="957" t="s">
        <v>457</v>
      </c>
      <c r="AG47" s="974"/>
      <c r="AH47" s="956" t="s">
        <v>457</v>
      </c>
      <c r="AI47" s="974"/>
      <c r="AJ47" s="974"/>
      <c r="AK47" s="543"/>
      <c r="AL47" s="543"/>
      <c r="AM47" s="543"/>
      <c r="AN47" s="543"/>
      <c r="AO47" s="543"/>
      <c r="AP47" s="544"/>
    </row>
    <row r="48" spans="1:42" s="316" customFormat="1" ht="14.25" customHeight="1">
      <c r="A48" s="339"/>
      <c r="B48" s="218" t="s">
        <v>33</v>
      </c>
      <c r="C48" s="302" t="s">
        <v>17</v>
      </c>
      <c r="D48" s="525"/>
      <c r="E48" s="984">
        <v>222142</v>
      </c>
      <c r="F48" s="985"/>
      <c r="G48" s="985"/>
      <c r="H48" s="985">
        <v>60160248</v>
      </c>
      <c r="I48" s="985"/>
      <c r="J48" s="985"/>
      <c r="K48" s="986"/>
      <c r="L48" s="984">
        <v>135362</v>
      </c>
      <c r="M48" s="985"/>
      <c r="N48" s="985"/>
      <c r="O48" s="987">
        <v>35226896</v>
      </c>
      <c r="P48" s="987"/>
      <c r="Q48" s="988"/>
      <c r="R48" s="984">
        <v>82158</v>
      </c>
      <c r="S48" s="985"/>
      <c r="T48" s="985"/>
      <c r="U48" s="987">
        <v>23266704</v>
      </c>
      <c r="V48" s="987"/>
      <c r="W48" s="987"/>
      <c r="X48" s="978"/>
      <c r="Y48" s="989">
        <v>4569</v>
      </c>
      <c r="Z48" s="974"/>
      <c r="AA48" s="974"/>
      <c r="AB48" s="987">
        <v>1648233</v>
      </c>
      <c r="AC48" s="974"/>
      <c r="AD48" s="974"/>
      <c r="AE48" s="978"/>
      <c r="AF48" s="989">
        <v>53</v>
      </c>
      <c r="AG48" s="974"/>
      <c r="AH48" s="987">
        <v>18414</v>
      </c>
      <c r="AI48" s="974"/>
      <c r="AJ48" s="974"/>
      <c r="AK48" s="543"/>
      <c r="AL48" s="543"/>
      <c r="AM48" s="543"/>
      <c r="AN48" s="543"/>
      <c r="AO48" s="543"/>
      <c r="AP48" s="544"/>
    </row>
    <row r="49" spans="1:42" s="316" customFormat="1" ht="14.25" customHeight="1">
      <c r="A49" s="339"/>
      <c r="B49" s="292" t="s">
        <v>149</v>
      </c>
      <c r="C49" s="545" t="s">
        <v>17</v>
      </c>
      <c r="D49" s="546"/>
      <c r="E49" s="993">
        <v>225051</v>
      </c>
      <c r="F49" s="994"/>
      <c r="G49" s="994"/>
      <c r="H49" s="994">
        <v>62336127</v>
      </c>
      <c r="I49" s="994"/>
      <c r="J49" s="994"/>
      <c r="K49" s="995"/>
      <c r="L49" s="993">
        <v>137435</v>
      </c>
      <c r="M49" s="994"/>
      <c r="N49" s="994"/>
      <c r="O49" s="982">
        <v>36518401</v>
      </c>
      <c r="P49" s="982"/>
      <c r="Q49" s="996"/>
      <c r="R49" s="993">
        <v>84031</v>
      </c>
      <c r="S49" s="994"/>
      <c r="T49" s="994"/>
      <c r="U49" s="982">
        <v>24501549</v>
      </c>
      <c r="V49" s="982"/>
      <c r="W49" s="982"/>
      <c r="X49" s="983"/>
      <c r="Y49" s="980">
        <v>3373</v>
      </c>
      <c r="Z49" s="981"/>
      <c r="AA49" s="981"/>
      <c r="AB49" s="982">
        <v>1242319</v>
      </c>
      <c r="AC49" s="981"/>
      <c r="AD49" s="981"/>
      <c r="AE49" s="983"/>
      <c r="AF49" s="980">
        <v>212</v>
      </c>
      <c r="AG49" s="981"/>
      <c r="AH49" s="982">
        <v>73857</v>
      </c>
      <c r="AI49" s="981"/>
      <c r="AJ49" s="981"/>
      <c r="AK49" s="543"/>
      <c r="AL49" s="543"/>
      <c r="AM49" s="543"/>
      <c r="AN49" s="543"/>
      <c r="AO49" s="543"/>
      <c r="AP49" s="544"/>
    </row>
    <row r="50" spans="1:42" s="316" customFormat="1" ht="12.75" customHeight="1">
      <c r="A50" s="225"/>
      <c r="B50" s="840" t="s">
        <v>438</v>
      </c>
      <c r="C50" s="840"/>
      <c r="D50" s="533"/>
      <c r="E50" s="846" t="s">
        <v>458</v>
      </c>
      <c r="F50" s="847"/>
      <c r="G50" s="847"/>
      <c r="H50" s="847"/>
      <c r="I50" s="847"/>
      <c r="J50" s="847"/>
      <c r="K50" s="847"/>
      <c r="L50" s="847"/>
      <c r="M50" s="847"/>
      <c r="N50" s="847"/>
      <c r="O50" s="847"/>
      <c r="P50" s="847"/>
      <c r="Q50" s="847"/>
      <c r="R50" s="847"/>
      <c r="S50" s="847"/>
      <c r="T50" s="847"/>
      <c r="U50" s="847"/>
      <c r="V50" s="847"/>
      <c r="W50" s="847"/>
      <c r="X50" s="847"/>
      <c r="Y50" s="847"/>
      <c r="Z50" s="847"/>
      <c r="AA50" s="847"/>
      <c r="AB50" s="847"/>
      <c r="AC50" s="847"/>
      <c r="AD50" s="847"/>
      <c r="AE50" s="847"/>
      <c r="AF50" s="847"/>
      <c r="AG50" s="847"/>
      <c r="AH50" s="847"/>
      <c r="AI50" s="847"/>
      <c r="AJ50" s="847"/>
      <c r="AK50" s="112"/>
      <c r="AL50" s="112"/>
    </row>
    <row r="51" spans="1:42" s="316" customFormat="1" ht="23.25" customHeight="1">
      <c r="A51" s="189"/>
      <c r="B51" s="842"/>
      <c r="C51" s="842"/>
      <c r="D51" s="525"/>
      <c r="E51" s="819" t="s">
        <v>439</v>
      </c>
      <c r="F51" s="820"/>
      <c r="G51" s="820"/>
      <c r="H51" s="820"/>
      <c r="I51" s="820"/>
      <c r="J51" s="820"/>
      <c r="K51" s="820"/>
      <c r="L51" s="819" t="s">
        <v>459</v>
      </c>
      <c r="M51" s="820"/>
      <c r="N51" s="820"/>
      <c r="O51" s="820"/>
      <c r="P51" s="820"/>
      <c r="Q51" s="821"/>
      <c r="R51" s="990" t="s">
        <v>460</v>
      </c>
      <c r="S51" s="990"/>
      <c r="T51" s="990"/>
      <c r="U51" s="990"/>
      <c r="V51" s="990"/>
      <c r="W51" s="990"/>
      <c r="X51" s="991" t="s">
        <v>461</v>
      </c>
      <c r="Y51" s="990"/>
      <c r="Z51" s="990"/>
      <c r="AA51" s="990"/>
      <c r="AB51" s="990"/>
      <c r="AC51" s="990"/>
      <c r="AD51" s="992"/>
      <c r="AE51" s="820" t="s">
        <v>462</v>
      </c>
      <c r="AF51" s="820"/>
      <c r="AG51" s="820"/>
      <c r="AH51" s="820"/>
      <c r="AI51" s="820"/>
      <c r="AJ51" s="820"/>
      <c r="AK51" s="112"/>
      <c r="AL51" s="112"/>
    </row>
    <row r="52" spans="1:42" s="52" customFormat="1" ht="12.75" customHeight="1">
      <c r="A52" s="188"/>
      <c r="B52" s="844"/>
      <c r="C52" s="844"/>
      <c r="D52" s="527"/>
      <c r="E52" s="846" t="s">
        <v>444</v>
      </c>
      <c r="F52" s="847"/>
      <c r="G52" s="847"/>
      <c r="H52" s="846" t="s">
        <v>445</v>
      </c>
      <c r="I52" s="847"/>
      <c r="J52" s="847"/>
      <c r="K52" s="847"/>
      <c r="L52" s="846" t="s">
        <v>456</v>
      </c>
      <c r="M52" s="847"/>
      <c r="N52" s="847"/>
      <c r="O52" s="846" t="s">
        <v>445</v>
      </c>
      <c r="P52" s="847"/>
      <c r="Q52" s="851"/>
      <c r="R52" s="847" t="s">
        <v>456</v>
      </c>
      <c r="S52" s="847"/>
      <c r="T52" s="847"/>
      <c r="U52" s="846" t="s">
        <v>445</v>
      </c>
      <c r="V52" s="847"/>
      <c r="W52" s="851"/>
      <c r="X52" s="846" t="s">
        <v>456</v>
      </c>
      <c r="Y52" s="847"/>
      <c r="Z52" s="847"/>
      <c r="AA52" s="846" t="s">
        <v>445</v>
      </c>
      <c r="AB52" s="847"/>
      <c r="AC52" s="847"/>
      <c r="AD52" s="851"/>
      <c r="AE52" s="847" t="s">
        <v>456</v>
      </c>
      <c r="AF52" s="847"/>
      <c r="AG52" s="847"/>
      <c r="AH52" s="846" t="s">
        <v>445</v>
      </c>
      <c r="AI52" s="847"/>
      <c r="AJ52" s="847"/>
      <c r="AK52" s="181"/>
      <c r="AL52" s="181"/>
    </row>
    <row r="53" spans="1:42" s="52" customFormat="1" ht="14.25" customHeight="1">
      <c r="A53" s="189"/>
      <c r="B53" s="203" t="s">
        <v>147</v>
      </c>
      <c r="C53" s="302" t="s">
        <v>17</v>
      </c>
      <c r="D53" s="528"/>
      <c r="E53" s="975">
        <v>71548</v>
      </c>
      <c r="F53" s="976"/>
      <c r="G53" s="976"/>
      <c r="H53" s="976">
        <v>14490009</v>
      </c>
      <c r="I53" s="976"/>
      <c r="J53" s="976"/>
      <c r="K53" s="976"/>
      <c r="L53" s="957">
        <v>4646</v>
      </c>
      <c r="M53" s="956"/>
      <c r="N53" s="956"/>
      <c r="O53" s="956">
        <v>779645</v>
      </c>
      <c r="P53" s="956"/>
      <c r="Q53" s="963"/>
      <c r="R53" s="976">
        <v>1990</v>
      </c>
      <c r="S53" s="976"/>
      <c r="T53" s="976"/>
      <c r="U53" s="976">
        <v>55657</v>
      </c>
      <c r="V53" s="976"/>
      <c r="W53" s="976"/>
      <c r="X53" s="957" t="s">
        <v>457</v>
      </c>
      <c r="Y53" s="956"/>
      <c r="Z53" s="956"/>
      <c r="AA53" s="956" t="s">
        <v>457</v>
      </c>
      <c r="AB53" s="956"/>
      <c r="AC53" s="956"/>
      <c r="AD53" s="963"/>
      <c r="AE53" s="956">
        <v>13753</v>
      </c>
      <c r="AF53" s="956"/>
      <c r="AG53" s="956"/>
      <c r="AH53" s="956">
        <v>1429302</v>
      </c>
      <c r="AI53" s="956"/>
      <c r="AJ53" s="956"/>
      <c r="AK53" s="181"/>
      <c r="AL53" s="181"/>
    </row>
    <row r="54" spans="1:42" s="52" customFormat="1" ht="14.25" customHeight="1">
      <c r="A54" s="54"/>
      <c r="B54" s="203" t="s">
        <v>31</v>
      </c>
      <c r="C54" s="302" t="s">
        <v>17</v>
      </c>
      <c r="D54" s="528"/>
      <c r="E54" s="975">
        <v>217897</v>
      </c>
      <c r="F54" s="976"/>
      <c r="G54" s="976"/>
      <c r="H54" s="976">
        <v>23873956</v>
      </c>
      <c r="I54" s="976"/>
      <c r="J54" s="976"/>
      <c r="K54" s="976"/>
      <c r="L54" s="957">
        <v>5364</v>
      </c>
      <c r="M54" s="956"/>
      <c r="N54" s="956"/>
      <c r="O54" s="956">
        <v>915193</v>
      </c>
      <c r="P54" s="956"/>
      <c r="Q54" s="963"/>
      <c r="R54" s="976">
        <v>1840</v>
      </c>
      <c r="S54" s="976"/>
      <c r="T54" s="976"/>
      <c r="U54" s="976">
        <v>49236</v>
      </c>
      <c r="V54" s="976"/>
      <c r="W54" s="976"/>
      <c r="X54" s="957">
        <v>140716</v>
      </c>
      <c r="Y54" s="956"/>
      <c r="Z54" s="956"/>
      <c r="AA54" s="956">
        <v>8206697</v>
      </c>
      <c r="AB54" s="956"/>
      <c r="AC54" s="956"/>
      <c r="AD54" s="963"/>
      <c r="AE54" s="956">
        <v>13778</v>
      </c>
      <c r="AF54" s="956"/>
      <c r="AG54" s="956"/>
      <c r="AH54" s="956">
        <v>1410463</v>
      </c>
      <c r="AI54" s="956"/>
      <c r="AJ54" s="956"/>
      <c r="AK54" s="89"/>
      <c r="AL54" s="181"/>
    </row>
    <row r="55" spans="1:42" s="52" customFormat="1" ht="14.25" customHeight="1">
      <c r="A55" s="54"/>
      <c r="B55" s="203" t="s">
        <v>32</v>
      </c>
      <c r="C55" s="302" t="s">
        <v>17</v>
      </c>
      <c r="D55" s="525"/>
      <c r="E55" s="975">
        <v>238992</v>
      </c>
      <c r="F55" s="976"/>
      <c r="G55" s="976"/>
      <c r="H55" s="976">
        <v>26973431</v>
      </c>
      <c r="I55" s="976"/>
      <c r="J55" s="976"/>
      <c r="K55" s="976"/>
      <c r="L55" s="975">
        <v>5778</v>
      </c>
      <c r="M55" s="976"/>
      <c r="N55" s="976"/>
      <c r="O55" s="956">
        <v>1010631</v>
      </c>
      <c r="P55" s="956"/>
      <c r="Q55" s="963"/>
      <c r="R55" s="975">
        <v>1730</v>
      </c>
      <c r="S55" s="976"/>
      <c r="T55" s="976"/>
      <c r="U55" s="976">
        <v>47246</v>
      </c>
      <c r="V55" s="976"/>
      <c r="W55" s="977"/>
      <c r="X55" s="975">
        <v>155279</v>
      </c>
      <c r="Y55" s="976"/>
      <c r="Z55" s="976"/>
      <c r="AA55" s="956">
        <v>9277803</v>
      </c>
      <c r="AB55" s="956"/>
      <c r="AC55" s="956"/>
      <c r="AD55" s="963"/>
      <c r="AE55" s="957">
        <v>13533</v>
      </c>
      <c r="AF55" s="956"/>
      <c r="AG55" s="956"/>
      <c r="AH55" s="956">
        <v>1439980</v>
      </c>
      <c r="AI55" s="956"/>
      <c r="AJ55" s="956"/>
      <c r="AK55" s="181"/>
      <c r="AL55" s="181"/>
    </row>
    <row r="56" spans="1:42" s="316" customFormat="1" ht="14.25" customHeight="1">
      <c r="A56" s="339"/>
      <c r="B56" s="203" t="s">
        <v>33</v>
      </c>
      <c r="C56" s="302" t="s">
        <v>17</v>
      </c>
      <c r="D56" s="525"/>
      <c r="E56" s="984">
        <v>252011</v>
      </c>
      <c r="F56" s="985"/>
      <c r="G56" s="985"/>
      <c r="H56" s="985">
        <v>28797885</v>
      </c>
      <c r="I56" s="985"/>
      <c r="J56" s="985"/>
      <c r="K56" s="985"/>
      <c r="L56" s="984">
        <v>6702</v>
      </c>
      <c r="M56" s="985"/>
      <c r="N56" s="985"/>
      <c r="O56" s="987">
        <v>1195196</v>
      </c>
      <c r="P56" s="987"/>
      <c r="Q56" s="988"/>
      <c r="R56" s="984">
        <v>1700</v>
      </c>
      <c r="S56" s="985"/>
      <c r="T56" s="985"/>
      <c r="U56" s="985">
        <v>44336</v>
      </c>
      <c r="V56" s="985"/>
      <c r="W56" s="986"/>
      <c r="X56" s="984">
        <v>162052</v>
      </c>
      <c r="Y56" s="985"/>
      <c r="Z56" s="985"/>
      <c r="AA56" s="987">
        <v>9530112</v>
      </c>
      <c r="AB56" s="987"/>
      <c r="AC56" s="987"/>
      <c r="AD56" s="988"/>
      <c r="AE56" s="984">
        <v>13326</v>
      </c>
      <c r="AF56" s="985"/>
      <c r="AG56" s="985"/>
      <c r="AH56" s="987">
        <v>1398858</v>
      </c>
      <c r="AI56" s="987"/>
      <c r="AJ56" s="987"/>
      <c r="AK56" s="112"/>
      <c r="AL56" s="529"/>
      <c r="AM56" s="547"/>
    </row>
    <row r="57" spans="1:42" s="316" customFormat="1" ht="14.25" customHeight="1">
      <c r="A57" s="339"/>
      <c r="B57" s="292" t="s">
        <v>149</v>
      </c>
      <c r="C57" s="545" t="s">
        <v>17</v>
      </c>
      <c r="D57" s="546"/>
      <c r="E57" s="993">
        <v>260014</v>
      </c>
      <c r="F57" s="994"/>
      <c r="G57" s="994"/>
      <c r="H57" s="994">
        <v>30285193</v>
      </c>
      <c r="I57" s="994"/>
      <c r="J57" s="994"/>
      <c r="K57" s="995"/>
      <c r="L57" s="993">
        <v>7275</v>
      </c>
      <c r="M57" s="994"/>
      <c r="N57" s="994"/>
      <c r="O57" s="982">
        <v>1256512</v>
      </c>
      <c r="P57" s="982"/>
      <c r="Q57" s="996"/>
      <c r="R57" s="993">
        <v>1829</v>
      </c>
      <c r="S57" s="994"/>
      <c r="T57" s="994"/>
      <c r="U57" s="994">
        <v>48957</v>
      </c>
      <c r="V57" s="994"/>
      <c r="W57" s="995"/>
      <c r="X57" s="993">
        <v>166042</v>
      </c>
      <c r="Y57" s="994"/>
      <c r="Z57" s="994"/>
      <c r="AA57" s="982">
        <v>9898039</v>
      </c>
      <c r="AB57" s="982"/>
      <c r="AC57" s="982"/>
      <c r="AD57" s="996"/>
      <c r="AE57" s="993">
        <v>13443</v>
      </c>
      <c r="AF57" s="994"/>
      <c r="AG57" s="994"/>
      <c r="AH57" s="982">
        <v>1395073</v>
      </c>
      <c r="AI57" s="982"/>
      <c r="AJ57" s="982"/>
      <c r="AK57" s="112"/>
      <c r="AL57" s="529"/>
      <c r="AM57" s="547"/>
    </row>
    <row r="58" spans="1:42" s="316" customFormat="1" ht="12.75" customHeight="1">
      <c r="A58" s="225"/>
      <c r="B58" s="840" t="s">
        <v>438</v>
      </c>
      <c r="C58" s="840"/>
      <c r="D58" s="533"/>
      <c r="E58" s="846" t="s">
        <v>463</v>
      </c>
      <c r="F58" s="847"/>
      <c r="G58" s="847"/>
      <c r="H58" s="847"/>
      <c r="I58" s="847"/>
      <c r="J58" s="847"/>
      <c r="K58" s="847"/>
      <c r="L58" s="847"/>
      <c r="M58" s="847"/>
      <c r="N58" s="847"/>
      <c r="O58" s="847"/>
      <c r="P58" s="847"/>
      <c r="Q58" s="847"/>
      <c r="R58" s="847"/>
      <c r="S58" s="847"/>
      <c r="T58" s="847"/>
      <c r="U58" s="847"/>
      <c r="V58" s="847"/>
      <c r="W58" s="847"/>
      <c r="X58" s="847"/>
      <c r="Y58" s="847"/>
      <c r="Z58" s="847"/>
      <c r="AA58" s="847"/>
      <c r="AB58" s="847"/>
      <c r="AC58" s="847"/>
      <c r="AD58" s="847"/>
      <c r="AE58" s="847"/>
      <c r="AF58" s="847"/>
      <c r="AG58" s="847"/>
      <c r="AH58" s="847"/>
      <c r="AI58" s="847"/>
      <c r="AJ58" s="847"/>
      <c r="AK58" s="112"/>
      <c r="AL58" s="112"/>
    </row>
    <row r="59" spans="1:42" s="316" customFormat="1" ht="23.25" customHeight="1">
      <c r="A59" s="189"/>
      <c r="B59" s="842"/>
      <c r="C59" s="842"/>
      <c r="D59" s="525"/>
      <c r="E59" s="819" t="s">
        <v>464</v>
      </c>
      <c r="F59" s="820"/>
      <c r="G59" s="820"/>
      <c r="H59" s="820"/>
      <c r="I59" s="820"/>
      <c r="J59" s="820"/>
      <c r="K59" s="820"/>
      <c r="L59" s="818" t="s">
        <v>465</v>
      </c>
      <c r="M59" s="818"/>
      <c r="N59" s="818"/>
      <c r="O59" s="818"/>
      <c r="P59" s="818"/>
      <c r="Q59" s="818"/>
      <c r="R59" s="818" t="s">
        <v>466</v>
      </c>
      <c r="S59" s="818"/>
      <c r="T59" s="818"/>
      <c r="U59" s="818"/>
      <c r="V59" s="818"/>
      <c r="W59" s="818"/>
      <c r="X59" s="819" t="s">
        <v>467</v>
      </c>
      <c r="Y59" s="820"/>
      <c r="Z59" s="820"/>
      <c r="AA59" s="820"/>
      <c r="AB59" s="820"/>
      <c r="AC59" s="820"/>
      <c r="AD59" s="821"/>
      <c r="AE59" s="969" t="s">
        <v>468</v>
      </c>
      <c r="AF59" s="971"/>
      <c r="AG59" s="971"/>
      <c r="AH59" s="971"/>
      <c r="AI59" s="971"/>
      <c r="AJ59" s="971"/>
      <c r="AK59" s="112"/>
      <c r="AL59" s="112"/>
    </row>
    <row r="60" spans="1:42" s="52" customFormat="1" ht="12.75" customHeight="1">
      <c r="A60" s="188"/>
      <c r="B60" s="844"/>
      <c r="C60" s="844"/>
      <c r="D60" s="527"/>
      <c r="E60" s="846" t="s">
        <v>444</v>
      </c>
      <c r="F60" s="847"/>
      <c r="G60" s="851"/>
      <c r="H60" s="846" t="s">
        <v>445</v>
      </c>
      <c r="I60" s="847"/>
      <c r="J60" s="847"/>
      <c r="K60" s="851"/>
      <c r="L60" s="846" t="s">
        <v>444</v>
      </c>
      <c r="M60" s="847"/>
      <c r="N60" s="851"/>
      <c r="O60" s="846" t="s">
        <v>445</v>
      </c>
      <c r="P60" s="847"/>
      <c r="Q60" s="851"/>
      <c r="R60" s="846" t="s">
        <v>444</v>
      </c>
      <c r="S60" s="847"/>
      <c r="T60" s="851"/>
      <c r="U60" s="846" t="s">
        <v>445</v>
      </c>
      <c r="V60" s="847"/>
      <c r="W60" s="851"/>
      <c r="X60" s="846" t="s">
        <v>456</v>
      </c>
      <c r="Y60" s="847"/>
      <c r="Z60" s="847"/>
      <c r="AA60" s="846" t="s">
        <v>445</v>
      </c>
      <c r="AB60" s="847"/>
      <c r="AC60" s="847"/>
      <c r="AD60" s="851"/>
      <c r="AE60" s="846" t="s">
        <v>444</v>
      </c>
      <c r="AF60" s="847"/>
      <c r="AG60" s="851"/>
      <c r="AH60" s="846" t="s">
        <v>445</v>
      </c>
      <c r="AI60" s="847"/>
      <c r="AJ60" s="847"/>
      <c r="AK60" s="181"/>
      <c r="AL60" s="181"/>
    </row>
    <row r="61" spans="1:42" s="52" customFormat="1" ht="14.25" customHeight="1">
      <c r="A61" s="189"/>
      <c r="B61" s="203" t="s">
        <v>147</v>
      </c>
      <c r="C61" s="302" t="s">
        <v>17</v>
      </c>
      <c r="D61" s="524"/>
      <c r="E61" s="957">
        <v>9894</v>
      </c>
      <c r="F61" s="956"/>
      <c r="G61" s="956"/>
      <c r="H61" s="997">
        <v>1799913</v>
      </c>
      <c r="I61" s="997"/>
      <c r="J61" s="997"/>
      <c r="K61" s="998"/>
      <c r="L61" s="957">
        <v>37593</v>
      </c>
      <c r="M61" s="956"/>
      <c r="N61" s="956"/>
      <c r="O61" s="956">
        <v>9566281</v>
      </c>
      <c r="P61" s="956"/>
      <c r="Q61" s="963"/>
      <c r="R61" s="999">
        <v>1155</v>
      </c>
      <c r="S61" s="997"/>
      <c r="T61" s="997"/>
      <c r="U61" s="997">
        <v>225593</v>
      </c>
      <c r="V61" s="997"/>
      <c r="W61" s="998"/>
      <c r="X61" s="957">
        <v>1465</v>
      </c>
      <c r="Y61" s="956"/>
      <c r="Z61" s="956"/>
      <c r="AA61" s="956">
        <v>376691</v>
      </c>
      <c r="AB61" s="956"/>
      <c r="AC61" s="956"/>
      <c r="AD61" s="963"/>
      <c r="AE61" s="956">
        <v>1052</v>
      </c>
      <c r="AF61" s="956"/>
      <c r="AG61" s="956"/>
      <c r="AH61" s="956">
        <v>256927</v>
      </c>
      <c r="AI61" s="956"/>
      <c r="AJ61" s="956"/>
      <c r="AK61" s="181"/>
      <c r="AL61" s="181"/>
    </row>
    <row r="62" spans="1:42" s="52" customFormat="1" ht="14.25" customHeight="1">
      <c r="A62" s="189"/>
      <c r="B62" s="203" t="s">
        <v>31</v>
      </c>
      <c r="C62" s="302" t="s">
        <v>17</v>
      </c>
      <c r="D62" s="524"/>
      <c r="E62" s="957">
        <v>10936</v>
      </c>
      <c r="F62" s="956"/>
      <c r="G62" s="956"/>
      <c r="H62" s="997">
        <v>1976057</v>
      </c>
      <c r="I62" s="997"/>
      <c r="J62" s="997"/>
      <c r="K62" s="998"/>
      <c r="L62" s="957">
        <v>40517</v>
      </c>
      <c r="M62" s="956"/>
      <c r="N62" s="956"/>
      <c r="O62" s="956">
        <v>10190200</v>
      </c>
      <c r="P62" s="956"/>
      <c r="Q62" s="963"/>
      <c r="R62" s="999">
        <v>1379</v>
      </c>
      <c r="S62" s="997"/>
      <c r="T62" s="997"/>
      <c r="U62" s="997">
        <v>267712</v>
      </c>
      <c r="V62" s="997"/>
      <c r="W62" s="998"/>
      <c r="X62" s="957">
        <v>1733</v>
      </c>
      <c r="Y62" s="956"/>
      <c r="Z62" s="956"/>
      <c r="AA62" s="956">
        <v>439977</v>
      </c>
      <c r="AB62" s="956"/>
      <c r="AC62" s="956"/>
      <c r="AD62" s="963"/>
      <c r="AE62" s="956">
        <v>1634</v>
      </c>
      <c r="AF62" s="956"/>
      <c r="AG62" s="956"/>
      <c r="AH62" s="956">
        <v>418421</v>
      </c>
      <c r="AI62" s="956"/>
      <c r="AJ62" s="956"/>
      <c r="AK62" s="89"/>
      <c r="AL62" s="181"/>
    </row>
    <row r="63" spans="1:42" s="52" customFormat="1" ht="14.25" customHeight="1">
      <c r="A63" s="189"/>
      <c r="B63" s="203" t="s">
        <v>32</v>
      </c>
      <c r="C63" s="302" t="s">
        <v>17</v>
      </c>
      <c r="D63" s="525"/>
      <c r="E63" s="975">
        <v>12302</v>
      </c>
      <c r="F63" s="976"/>
      <c r="G63" s="976"/>
      <c r="H63" s="976">
        <v>2276218</v>
      </c>
      <c r="I63" s="976"/>
      <c r="J63" s="976"/>
      <c r="K63" s="976"/>
      <c r="L63" s="975">
        <v>44469</v>
      </c>
      <c r="M63" s="976"/>
      <c r="N63" s="976"/>
      <c r="O63" s="956">
        <v>11456423</v>
      </c>
      <c r="P63" s="956"/>
      <c r="Q63" s="963"/>
      <c r="R63" s="975">
        <v>1570</v>
      </c>
      <c r="S63" s="976"/>
      <c r="T63" s="976"/>
      <c r="U63" s="976">
        <v>309845</v>
      </c>
      <c r="V63" s="976"/>
      <c r="W63" s="977"/>
      <c r="X63" s="957">
        <v>2247</v>
      </c>
      <c r="Y63" s="956"/>
      <c r="Z63" s="956"/>
      <c r="AA63" s="956">
        <v>593457</v>
      </c>
      <c r="AB63" s="956"/>
      <c r="AC63" s="956"/>
      <c r="AD63" s="963"/>
      <c r="AE63" s="957">
        <v>2084</v>
      </c>
      <c r="AF63" s="956"/>
      <c r="AG63" s="956"/>
      <c r="AH63" s="956">
        <v>561827</v>
      </c>
      <c r="AI63" s="956"/>
      <c r="AJ63" s="956"/>
      <c r="AK63" s="181"/>
      <c r="AL63" s="181"/>
    </row>
    <row r="64" spans="1:42" s="316" customFormat="1" ht="14.25" customHeight="1">
      <c r="A64" s="339"/>
      <c r="B64" s="203" t="s">
        <v>33</v>
      </c>
      <c r="C64" s="302" t="s">
        <v>17</v>
      </c>
      <c r="D64" s="525"/>
      <c r="E64" s="984">
        <v>13237</v>
      </c>
      <c r="F64" s="985"/>
      <c r="G64" s="985"/>
      <c r="H64" s="985">
        <v>2396071</v>
      </c>
      <c r="I64" s="985"/>
      <c r="J64" s="985"/>
      <c r="K64" s="985"/>
      <c r="L64" s="984">
        <v>47122</v>
      </c>
      <c r="M64" s="985"/>
      <c r="N64" s="985"/>
      <c r="O64" s="987">
        <v>12214620</v>
      </c>
      <c r="P64" s="987"/>
      <c r="Q64" s="988"/>
      <c r="R64" s="984">
        <v>1693</v>
      </c>
      <c r="S64" s="985"/>
      <c r="T64" s="985"/>
      <c r="U64" s="985">
        <v>330899</v>
      </c>
      <c r="V64" s="985"/>
      <c r="W64" s="986"/>
      <c r="X64" s="984">
        <v>3387</v>
      </c>
      <c r="Y64" s="985"/>
      <c r="Z64" s="985"/>
      <c r="AA64" s="987">
        <v>893707</v>
      </c>
      <c r="AB64" s="987"/>
      <c r="AC64" s="987"/>
      <c r="AD64" s="988"/>
      <c r="AE64" s="984">
        <v>2792</v>
      </c>
      <c r="AF64" s="985"/>
      <c r="AG64" s="985"/>
      <c r="AH64" s="987">
        <v>794087</v>
      </c>
      <c r="AI64" s="987"/>
      <c r="AJ64" s="987"/>
      <c r="AK64" s="112"/>
      <c r="AL64" s="112"/>
    </row>
    <row r="65" spans="1:38" s="316" customFormat="1" ht="14.25" customHeight="1">
      <c r="A65" s="339"/>
      <c r="B65" s="292" t="s">
        <v>149</v>
      </c>
      <c r="C65" s="545" t="s">
        <v>17</v>
      </c>
      <c r="D65" s="546"/>
      <c r="E65" s="993">
        <v>14075</v>
      </c>
      <c r="F65" s="994"/>
      <c r="G65" s="994"/>
      <c r="H65" s="994">
        <v>2617031</v>
      </c>
      <c r="I65" s="994"/>
      <c r="J65" s="994"/>
      <c r="K65" s="994"/>
      <c r="L65" s="993">
        <v>48646</v>
      </c>
      <c r="M65" s="994"/>
      <c r="N65" s="994"/>
      <c r="O65" s="982">
        <v>12760449</v>
      </c>
      <c r="P65" s="982"/>
      <c r="Q65" s="996"/>
      <c r="R65" s="993">
        <v>1675</v>
      </c>
      <c r="S65" s="994"/>
      <c r="T65" s="994"/>
      <c r="U65" s="994">
        <v>332328</v>
      </c>
      <c r="V65" s="994"/>
      <c r="W65" s="995"/>
      <c r="X65" s="993">
        <v>3973</v>
      </c>
      <c r="Y65" s="994"/>
      <c r="Z65" s="994"/>
      <c r="AA65" s="982">
        <v>1092604</v>
      </c>
      <c r="AB65" s="982"/>
      <c r="AC65" s="982"/>
      <c r="AD65" s="996"/>
      <c r="AE65" s="993">
        <v>3056</v>
      </c>
      <c r="AF65" s="994"/>
      <c r="AG65" s="994"/>
      <c r="AH65" s="982">
        <v>884200</v>
      </c>
      <c r="AI65" s="982"/>
      <c r="AJ65" s="982"/>
      <c r="AK65" s="112"/>
      <c r="AL65" s="112"/>
    </row>
    <row r="66" spans="1:38" s="52" customFormat="1" ht="19.5" customHeight="1">
      <c r="A66" s="548"/>
      <c r="B66" s="549" t="s">
        <v>469</v>
      </c>
      <c r="C66" s="550"/>
      <c r="D66" s="550"/>
      <c r="E66" s="550"/>
      <c r="F66" s="550"/>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1"/>
      <c r="AF66" s="551"/>
      <c r="AG66" s="551"/>
      <c r="AH66" s="551"/>
      <c r="AI66" s="551"/>
      <c r="AJ66" s="551"/>
    </row>
    <row r="67" spans="1:38" s="52" customFormat="1" ht="14.25" customHeight="1">
      <c r="A67" s="339"/>
      <c r="B67" s="124"/>
      <c r="C67" s="552"/>
      <c r="D67" s="552"/>
      <c r="E67" s="552"/>
      <c r="F67" s="552"/>
      <c r="G67" s="552"/>
      <c r="H67" s="552"/>
      <c r="I67" s="552"/>
      <c r="J67" s="552"/>
      <c r="K67" s="552"/>
      <c r="L67" s="552"/>
      <c r="M67" s="552"/>
      <c r="N67" s="552"/>
      <c r="O67" s="552"/>
      <c r="P67" s="552"/>
      <c r="Q67" s="552"/>
      <c r="R67" s="552"/>
      <c r="S67" s="552"/>
      <c r="T67" s="552"/>
      <c r="U67" s="552"/>
      <c r="V67" s="552"/>
      <c r="W67" s="552"/>
      <c r="X67" s="552"/>
      <c r="Y67" s="552"/>
      <c r="Z67" s="552"/>
      <c r="AA67" s="552"/>
      <c r="AB67" s="552"/>
      <c r="AC67" s="552"/>
      <c r="AD67" s="552"/>
      <c r="AE67" s="552"/>
      <c r="AF67" s="552"/>
      <c r="AG67" s="552"/>
      <c r="AH67" s="552"/>
      <c r="AI67" s="552"/>
      <c r="AJ67" s="552"/>
    </row>
    <row r="68" spans="1:38" s="316" customFormat="1" ht="15" customHeight="1">
      <c r="A68" s="103"/>
      <c r="C68" s="553"/>
      <c r="D68" s="553"/>
      <c r="E68" s="553"/>
      <c r="F68" s="553"/>
      <c r="G68" s="103"/>
      <c r="H68" s="103"/>
      <c r="I68" s="103"/>
      <c r="J68" s="103"/>
      <c r="K68" s="103"/>
      <c r="L68" s="103"/>
      <c r="M68" s="103"/>
      <c r="N68" s="103"/>
      <c r="O68" s="103"/>
      <c r="P68" s="103"/>
      <c r="Q68" s="103"/>
      <c r="R68" s="103"/>
      <c r="S68" s="103"/>
      <c r="T68" s="103"/>
      <c r="U68" s="58"/>
      <c r="V68" s="58"/>
      <c r="W68" s="58"/>
      <c r="X68" s="58"/>
      <c r="Y68" s="58"/>
      <c r="Z68" s="58"/>
      <c r="AA68" s="58"/>
      <c r="AB68" s="58"/>
      <c r="AC68" s="58"/>
      <c r="AD68" s="58"/>
      <c r="AE68" s="58"/>
      <c r="AF68" s="58"/>
      <c r="AG68" s="58"/>
      <c r="AH68" s="58"/>
      <c r="AI68" s="58"/>
      <c r="AJ68" s="58"/>
    </row>
    <row r="69" spans="1:38" s="58" customFormat="1" ht="13.5" customHeight="1">
      <c r="A69" s="103"/>
      <c r="B69" s="103"/>
      <c r="C69" s="554"/>
      <c r="D69" s="554"/>
      <c r="E69" s="103"/>
      <c r="F69" s="103"/>
      <c r="G69" s="103"/>
      <c r="H69" s="103"/>
      <c r="I69" s="103"/>
      <c r="J69" s="103"/>
      <c r="K69" s="103"/>
      <c r="L69" s="103"/>
      <c r="M69" s="103"/>
      <c r="N69" s="103"/>
      <c r="O69" s="103"/>
      <c r="P69" s="103"/>
      <c r="Q69" s="103"/>
      <c r="R69" s="103"/>
      <c r="S69" s="103"/>
      <c r="T69" s="103"/>
    </row>
    <row r="70" spans="1:38" s="58" customFormat="1">
      <c r="C70" s="555"/>
      <c r="D70" s="555"/>
    </row>
    <row r="71" spans="1:38" s="58" customFormat="1">
      <c r="C71" s="555"/>
      <c r="D71" s="555"/>
    </row>
    <row r="72" spans="1:38" s="58" customFormat="1">
      <c r="C72" s="555"/>
      <c r="D72" s="555"/>
    </row>
    <row r="73" spans="1:38" s="58" customFormat="1">
      <c r="C73" s="555"/>
      <c r="D73" s="555"/>
    </row>
    <row r="74" spans="1:38" s="58" customFormat="1">
      <c r="C74" s="555"/>
      <c r="D74" s="555"/>
    </row>
    <row r="75" spans="1:38" s="58" customFormat="1">
      <c r="C75" s="555"/>
      <c r="D75" s="555"/>
    </row>
    <row r="76" spans="1:38" s="58" customFormat="1">
      <c r="C76" s="555"/>
      <c r="D76" s="555"/>
    </row>
    <row r="77" spans="1:38" s="58" customFormat="1">
      <c r="C77" s="555"/>
      <c r="D77" s="555"/>
    </row>
    <row r="78" spans="1:38" s="58" customFormat="1">
      <c r="C78" s="555"/>
      <c r="D78" s="555"/>
    </row>
    <row r="79" spans="1:38" s="58" customFormat="1">
      <c r="C79" s="555"/>
      <c r="D79" s="555"/>
    </row>
    <row r="80" spans="1:38" s="58" customFormat="1">
      <c r="C80" s="555"/>
      <c r="D80" s="555"/>
    </row>
    <row r="81" spans="1:36" s="58" customFormat="1">
      <c r="C81" s="555"/>
      <c r="D81" s="555"/>
    </row>
    <row r="82" spans="1:36" s="58" customFormat="1">
      <c r="C82" s="555"/>
      <c r="D82" s="555"/>
    </row>
    <row r="83" spans="1:36" s="58" customFormat="1">
      <c r="C83" s="555"/>
      <c r="D83" s="555"/>
    </row>
    <row r="84" spans="1:36" s="58" customFormat="1">
      <c r="C84" s="555"/>
      <c r="D84" s="555"/>
    </row>
    <row r="85" spans="1:36" s="58" customFormat="1">
      <c r="C85" s="555"/>
      <c r="D85" s="555"/>
    </row>
    <row r="86" spans="1:36" s="58" customFormat="1">
      <c r="C86" s="555"/>
      <c r="D86" s="555"/>
    </row>
    <row r="87" spans="1:36" s="58" customFormat="1">
      <c r="C87" s="555"/>
      <c r="D87" s="555"/>
    </row>
    <row r="88" spans="1:36" s="58" customFormat="1">
      <c r="C88" s="555"/>
      <c r="D88" s="555"/>
    </row>
    <row r="89" spans="1:36" s="58" customFormat="1">
      <c r="A89" s="332"/>
      <c r="B89" s="332"/>
      <c r="C89" s="556"/>
      <c r="D89" s="556"/>
      <c r="E89" s="332"/>
      <c r="F89" s="332"/>
      <c r="G89" s="332"/>
      <c r="H89" s="332"/>
      <c r="I89" s="332"/>
      <c r="J89" s="332"/>
      <c r="K89" s="332"/>
      <c r="L89" s="332"/>
      <c r="M89" s="332"/>
      <c r="N89" s="332"/>
      <c r="O89" s="332"/>
      <c r="P89" s="332"/>
      <c r="Q89" s="332"/>
      <c r="R89" s="332"/>
      <c r="S89" s="332"/>
      <c r="T89" s="332"/>
      <c r="U89" s="332"/>
      <c r="V89" s="332"/>
      <c r="W89" s="332"/>
      <c r="X89" s="332"/>
      <c r="Y89" s="332"/>
      <c r="Z89" s="332"/>
      <c r="AA89" s="332"/>
      <c r="AB89" s="332"/>
      <c r="AC89" s="332"/>
      <c r="AD89" s="332"/>
      <c r="AE89" s="332"/>
      <c r="AF89" s="332"/>
      <c r="AG89" s="332"/>
      <c r="AH89" s="332"/>
      <c r="AI89" s="332"/>
      <c r="AJ89" s="332"/>
    </row>
  </sheetData>
  <mergeCells count="378">
    <mergeCell ref="AE65:AG65"/>
    <mergeCell ref="AH65:AJ65"/>
    <mergeCell ref="AE64:AG64"/>
    <mergeCell ref="AH64:AJ64"/>
    <mergeCell ref="E65:G65"/>
    <mergeCell ref="H65:K65"/>
    <mergeCell ref="L65:N65"/>
    <mergeCell ref="O65:Q65"/>
    <mergeCell ref="R65:T65"/>
    <mergeCell ref="U65:W65"/>
    <mergeCell ref="X65:Z65"/>
    <mergeCell ref="AA65:AD65"/>
    <mergeCell ref="AH63:AJ63"/>
    <mergeCell ref="E64:G64"/>
    <mergeCell ref="H64:K64"/>
    <mergeCell ref="L64:N64"/>
    <mergeCell ref="O64:Q64"/>
    <mergeCell ref="R64:T64"/>
    <mergeCell ref="U64:W64"/>
    <mergeCell ref="X64:Z64"/>
    <mergeCell ref="AA64:AD64"/>
    <mergeCell ref="E63:G63"/>
    <mergeCell ref="H63:K63"/>
    <mergeCell ref="L63:N63"/>
    <mergeCell ref="O63:Q63"/>
    <mergeCell ref="R63:T63"/>
    <mergeCell ref="U63:W63"/>
    <mergeCell ref="X63:Z63"/>
    <mergeCell ref="AA63:AD63"/>
    <mergeCell ref="AE63:AG63"/>
    <mergeCell ref="U57:W57"/>
    <mergeCell ref="AE61:AG61"/>
    <mergeCell ref="AH61:AJ61"/>
    <mergeCell ref="E62:G62"/>
    <mergeCell ref="H62:K62"/>
    <mergeCell ref="L62:N62"/>
    <mergeCell ref="O62:Q62"/>
    <mergeCell ref="R62:T62"/>
    <mergeCell ref="U62:W62"/>
    <mergeCell ref="X62:Z62"/>
    <mergeCell ref="AA62:AD62"/>
    <mergeCell ref="AE62:AG62"/>
    <mergeCell ref="AH62:AJ62"/>
    <mergeCell ref="E61:G61"/>
    <mergeCell ref="H61:K61"/>
    <mergeCell ref="L61:N61"/>
    <mergeCell ref="O61:Q61"/>
    <mergeCell ref="R61:T61"/>
    <mergeCell ref="U61:W61"/>
    <mergeCell ref="X61:Z61"/>
    <mergeCell ref="AA61:AD61"/>
    <mergeCell ref="AE55:AG55"/>
    <mergeCell ref="L60:N60"/>
    <mergeCell ref="O60:Q60"/>
    <mergeCell ref="R60:T60"/>
    <mergeCell ref="U60:W60"/>
    <mergeCell ref="X60:Z60"/>
    <mergeCell ref="AA60:AD60"/>
    <mergeCell ref="AH57:AJ57"/>
    <mergeCell ref="B58:C60"/>
    <mergeCell ref="E58:AJ58"/>
    <mergeCell ref="E59:K59"/>
    <mergeCell ref="L59:Q59"/>
    <mergeCell ref="R59:W59"/>
    <mergeCell ref="X59:AD59"/>
    <mergeCell ref="AE59:AJ59"/>
    <mergeCell ref="E60:G60"/>
    <mergeCell ref="H60:K60"/>
    <mergeCell ref="AE60:AG60"/>
    <mergeCell ref="AH60:AJ60"/>
    <mergeCell ref="E57:G57"/>
    <mergeCell ref="H57:K57"/>
    <mergeCell ref="L57:N57"/>
    <mergeCell ref="O57:Q57"/>
    <mergeCell ref="R57:T57"/>
    <mergeCell ref="AA53:AD53"/>
    <mergeCell ref="AE53:AG53"/>
    <mergeCell ref="X57:Z57"/>
    <mergeCell ref="AA57:AD57"/>
    <mergeCell ref="AE57:AG57"/>
    <mergeCell ref="AH55:AJ55"/>
    <mergeCell ref="E56:G56"/>
    <mergeCell ref="H56:K56"/>
    <mergeCell ref="L56:N56"/>
    <mergeCell ref="O56:Q56"/>
    <mergeCell ref="R56:T56"/>
    <mergeCell ref="U56:W56"/>
    <mergeCell ref="X56:Z56"/>
    <mergeCell ref="AA56:AD56"/>
    <mergeCell ref="AE56:AG56"/>
    <mergeCell ref="AH56:AJ56"/>
    <mergeCell ref="E55:G55"/>
    <mergeCell ref="H55:K55"/>
    <mergeCell ref="L55:N55"/>
    <mergeCell ref="O55:Q55"/>
    <mergeCell ref="R55:T55"/>
    <mergeCell ref="U55:W55"/>
    <mergeCell ref="X55:Z55"/>
    <mergeCell ref="AA55:AD55"/>
    <mergeCell ref="E49:G49"/>
    <mergeCell ref="H49:K49"/>
    <mergeCell ref="L49:N49"/>
    <mergeCell ref="O49:Q49"/>
    <mergeCell ref="R49:T49"/>
    <mergeCell ref="U49:X49"/>
    <mergeCell ref="AH53:AJ53"/>
    <mergeCell ref="E54:G54"/>
    <mergeCell ref="H54:K54"/>
    <mergeCell ref="L54:N54"/>
    <mergeCell ref="O54:Q54"/>
    <mergeCell ref="R54:T54"/>
    <mergeCell ref="U54:W54"/>
    <mergeCell ref="X54:Z54"/>
    <mergeCell ref="AA54:AD54"/>
    <mergeCell ref="AE54:AG54"/>
    <mergeCell ref="AH54:AJ54"/>
    <mergeCell ref="E53:G53"/>
    <mergeCell ref="H53:K53"/>
    <mergeCell ref="L53:N53"/>
    <mergeCell ref="O53:Q53"/>
    <mergeCell ref="R53:T53"/>
    <mergeCell ref="U53:W53"/>
    <mergeCell ref="X53:Z53"/>
    <mergeCell ref="B50:C52"/>
    <mergeCell ref="E50:AJ50"/>
    <mergeCell ref="E51:K51"/>
    <mergeCell ref="L51:Q51"/>
    <mergeCell ref="R51:W51"/>
    <mergeCell ref="X51:AD51"/>
    <mergeCell ref="AE51:AJ51"/>
    <mergeCell ref="E52:G52"/>
    <mergeCell ref="H52:K52"/>
    <mergeCell ref="L52:N52"/>
    <mergeCell ref="O52:Q52"/>
    <mergeCell ref="R52:T52"/>
    <mergeCell ref="U52:W52"/>
    <mergeCell ref="X52:Z52"/>
    <mergeCell ref="AA52:AD52"/>
    <mergeCell ref="AE52:AG52"/>
    <mergeCell ref="AH52:AJ52"/>
    <mergeCell ref="Y49:AA49"/>
    <mergeCell ref="AB49:AE49"/>
    <mergeCell ref="AF49:AG49"/>
    <mergeCell ref="AH47:AJ47"/>
    <mergeCell ref="E48:G48"/>
    <mergeCell ref="H48:K48"/>
    <mergeCell ref="L48:N48"/>
    <mergeCell ref="O48:Q48"/>
    <mergeCell ref="R48:T48"/>
    <mergeCell ref="U48:X48"/>
    <mergeCell ref="Y48:AA48"/>
    <mergeCell ref="AB48:AE48"/>
    <mergeCell ref="AF48:AG48"/>
    <mergeCell ref="AH48:AJ48"/>
    <mergeCell ref="E47:G47"/>
    <mergeCell ref="H47:K47"/>
    <mergeCell ref="L47:N47"/>
    <mergeCell ref="O47:Q47"/>
    <mergeCell ref="R47:T47"/>
    <mergeCell ref="U47:X47"/>
    <mergeCell ref="Y47:AA47"/>
    <mergeCell ref="AB47:AE47"/>
    <mergeCell ref="AF47:AG47"/>
    <mergeCell ref="AH49:AJ49"/>
    <mergeCell ref="AH45:AJ45"/>
    <mergeCell ref="E46:G46"/>
    <mergeCell ref="H46:K46"/>
    <mergeCell ref="L46:N46"/>
    <mergeCell ref="O46:Q46"/>
    <mergeCell ref="R46:T46"/>
    <mergeCell ref="U46:X46"/>
    <mergeCell ref="Y46:AA46"/>
    <mergeCell ref="AB46:AE46"/>
    <mergeCell ref="AF46:AG46"/>
    <mergeCell ref="AH46:AJ46"/>
    <mergeCell ref="E45:G45"/>
    <mergeCell ref="H45:K45"/>
    <mergeCell ref="L45:N45"/>
    <mergeCell ref="O45:Q45"/>
    <mergeCell ref="R45:T45"/>
    <mergeCell ref="U45:X45"/>
    <mergeCell ref="Y45:AA45"/>
    <mergeCell ref="AB45:AE45"/>
    <mergeCell ref="AF45:AG45"/>
    <mergeCell ref="AC41:AF41"/>
    <mergeCell ref="AG41:AJ41"/>
    <mergeCell ref="B42:C44"/>
    <mergeCell ref="E42:AJ42"/>
    <mergeCell ref="E43:K43"/>
    <mergeCell ref="L43:Q43"/>
    <mergeCell ref="E44:G44"/>
    <mergeCell ref="H44:K44"/>
    <mergeCell ref="L44:N44"/>
    <mergeCell ref="O44:Q44"/>
    <mergeCell ref="E41:H41"/>
    <mergeCell ref="I41:L41"/>
    <mergeCell ref="M41:P41"/>
    <mergeCell ref="Q41:T41"/>
    <mergeCell ref="U41:X41"/>
    <mergeCell ref="Y41:AB41"/>
    <mergeCell ref="R44:T44"/>
    <mergeCell ref="U44:X44"/>
    <mergeCell ref="Y44:AA44"/>
    <mergeCell ref="AB44:AE44"/>
    <mergeCell ref="AC39:AF39"/>
    <mergeCell ref="AG39:AJ39"/>
    <mergeCell ref="E40:H40"/>
    <mergeCell ref="I40:L40"/>
    <mergeCell ref="M40:P40"/>
    <mergeCell ref="Q40:T40"/>
    <mergeCell ref="U40:X40"/>
    <mergeCell ref="Y40:AB40"/>
    <mergeCell ref="AC40:AF40"/>
    <mergeCell ref="AG40:AJ40"/>
    <mergeCell ref="E39:H39"/>
    <mergeCell ref="I39:L39"/>
    <mergeCell ref="M39:P39"/>
    <mergeCell ref="Q39:T39"/>
    <mergeCell ref="U39:X39"/>
    <mergeCell ref="Y39:AB39"/>
    <mergeCell ref="AC37:AF37"/>
    <mergeCell ref="AG37:AJ37"/>
    <mergeCell ref="E38:H38"/>
    <mergeCell ref="I38:L38"/>
    <mergeCell ref="M38:P38"/>
    <mergeCell ref="Q38:T38"/>
    <mergeCell ref="U38:X38"/>
    <mergeCell ref="Y38:AB38"/>
    <mergeCell ref="AC38:AF38"/>
    <mergeCell ref="AG38:AJ38"/>
    <mergeCell ref="E37:H37"/>
    <mergeCell ref="I37:L37"/>
    <mergeCell ref="M37:P37"/>
    <mergeCell ref="Q37:T37"/>
    <mergeCell ref="U37:X37"/>
    <mergeCell ref="Y37:AB37"/>
    <mergeCell ref="M36:P36"/>
    <mergeCell ref="Q36:T36"/>
    <mergeCell ref="U36:X36"/>
    <mergeCell ref="Y36:AB36"/>
    <mergeCell ref="AC36:AF36"/>
    <mergeCell ref="AG36:AJ36"/>
    <mergeCell ref="AC33:AF33"/>
    <mergeCell ref="AG33:AJ33"/>
    <mergeCell ref="B34:C36"/>
    <mergeCell ref="E34:AJ34"/>
    <mergeCell ref="E35:L35"/>
    <mergeCell ref="M35:T35"/>
    <mergeCell ref="U35:AB35"/>
    <mergeCell ref="AC35:AJ35"/>
    <mergeCell ref="E36:H36"/>
    <mergeCell ref="I36:L36"/>
    <mergeCell ref="E33:H33"/>
    <mergeCell ref="I33:L33"/>
    <mergeCell ref="M33:P33"/>
    <mergeCell ref="Q33:T33"/>
    <mergeCell ref="U33:X33"/>
    <mergeCell ref="Y33:AB33"/>
    <mergeCell ref="AC31:AF31"/>
    <mergeCell ref="AG31:AJ31"/>
    <mergeCell ref="E32:H32"/>
    <mergeCell ref="I32:L32"/>
    <mergeCell ref="M32:P32"/>
    <mergeCell ref="Q32:T32"/>
    <mergeCell ref="U32:X32"/>
    <mergeCell ref="Y32:AB32"/>
    <mergeCell ref="AC32:AF32"/>
    <mergeCell ref="AG32:AJ32"/>
    <mergeCell ref="E31:H31"/>
    <mergeCell ref="I31:L31"/>
    <mergeCell ref="M31:P31"/>
    <mergeCell ref="Q31:T31"/>
    <mergeCell ref="U31:X31"/>
    <mergeCell ref="Y31:AB31"/>
    <mergeCell ref="E29:H29"/>
    <mergeCell ref="I29:L29"/>
    <mergeCell ref="M29:P29"/>
    <mergeCell ref="Q29:T29"/>
    <mergeCell ref="U29:X29"/>
    <mergeCell ref="Y29:AB29"/>
    <mergeCell ref="AC29:AF29"/>
    <mergeCell ref="AG29:AJ29"/>
    <mergeCell ref="E30:H30"/>
    <mergeCell ref="I30:L30"/>
    <mergeCell ref="M30:P30"/>
    <mergeCell ref="Q30:T30"/>
    <mergeCell ref="U30:X30"/>
    <mergeCell ref="Y30:AB30"/>
    <mergeCell ref="AC30:AF30"/>
    <mergeCell ref="AG30:AJ30"/>
    <mergeCell ref="B26:C28"/>
    <mergeCell ref="E26:L27"/>
    <mergeCell ref="M26:AJ26"/>
    <mergeCell ref="M27:T27"/>
    <mergeCell ref="U27:AB27"/>
    <mergeCell ref="AC27:AJ27"/>
    <mergeCell ref="E28:H28"/>
    <mergeCell ref="I28:L28"/>
    <mergeCell ref="M28:P28"/>
    <mergeCell ref="Q28:T28"/>
    <mergeCell ref="U28:X28"/>
    <mergeCell ref="Y28:AB28"/>
    <mergeCell ref="AC28:AF28"/>
    <mergeCell ref="AG28:AJ28"/>
    <mergeCell ref="AC18:AF18"/>
    <mergeCell ref="AG18:AJ18"/>
    <mergeCell ref="B20:AJ20"/>
    <mergeCell ref="A21:AJ21"/>
    <mergeCell ref="A23:AJ23"/>
    <mergeCell ref="A24:AJ24"/>
    <mergeCell ref="Y17:AB17"/>
    <mergeCell ref="AC17:AF17"/>
    <mergeCell ref="AG17:AJ17"/>
    <mergeCell ref="E18:G18"/>
    <mergeCell ref="H18:J18"/>
    <mergeCell ref="K18:M18"/>
    <mergeCell ref="N18:P18"/>
    <mergeCell ref="Q18:T18"/>
    <mergeCell ref="U18:X18"/>
    <mergeCell ref="Y18:AB18"/>
    <mergeCell ref="E17:G17"/>
    <mergeCell ref="H17:J17"/>
    <mergeCell ref="K17:M17"/>
    <mergeCell ref="N17:P17"/>
    <mergeCell ref="Q17:T17"/>
    <mergeCell ref="U17:X17"/>
    <mergeCell ref="E16:G16"/>
    <mergeCell ref="H16:J16"/>
    <mergeCell ref="K16:M16"/>
    <mergeCell ref="N16:P16"/>
    <mergeCell ref="Q16:T16"/>
    <mergeCell ref="U16:X16"/>
    <mergeCell ref="Y16:AB16"/>
    <mergeCell ref="AC16:AF16"/>
    <mergeCell ref="AG16:AJ16"/>
    <mergeCell ref="E15:G15"/>
    <mergeCell ref="H15:J15"/>
    <mergeCell ref="K15:M15"/>
    <mergeCell ref="N15:P15"/>
    <mergeCell ref="Q15:T15"/>
    <mergeCell ref="U15:X15"/>
    <mergeCell ref="Y15:AB15"/>
    <mergeCell ref="AC15:AF15"/>
    <mergeCell ref="AG15:AJ15"/>
    <mergeCell ref="Y13:AB13"/>
    <mergeCell ref="AC13:AF13"/>
    <mergeCell ref="AG13:AJ13"/>
    <mergeCell ref="E14:G14"/>
    <mergeCell ref="H14:J14"/>
    <mergeCell ref="K14:M14"/>
    <mergeCell ref="N14:P14"/>
    <mergeCell ref="Q14:T14"/>
    <mergeCell ref="U14:X14"/>
    <mergeCell ref="Y14:AB14"/>
    <mergeCell ref="E13:G13"/>
    <mergeCell ref="H13:J13"/>
    <mergeCell ref="K13:M13"/>
    <mergeCell ref="N13:P13"/>
    <mergeCell ref="Q13:T13"/>
    <mergeCell ref="U13:X13"/>
    <mergeCell ref="AC14:AF14"/>
    <mergeCell ref="AG14:AJ14"/>
    <mergeCell ref="N12:P12"/>
    <mergeCell ref="Q12:T12"/>
    <mergeCell ref="U12:X12"/>
    <mergeCell ref="Y12:AB12"/>
    <mergeCell ref="AC12:AF12"/>
    <mergeCell ref="AG12:AJ12"/>
    <mergeCell ref="A3:AJ3"/>
    <mergeCell ref="A5:AJ5"/>
    <mergeCell ref="A7:AJ7"/>
    <mergeCell ref="A8:AJ8"/>
    <mergeCell ref="B9:AJ9"/>
    <mergeCell ref="B11:C12"/>
    <mergeCell ref="E11:AJ11"/>
    <mergeCell ref="E12:G12"/>
    <mergeCell ref="H12:J12"/>
    <mergeCell ref="K12:M12"/>
  </mergeCells>
  <phoneticPr fontId="13"/>
  <pageMargins left="0.39370078740157483" right="0.39370078740157483" top="0.39370078740157483" bottom="0.39370078740157483" header="0.51181102362204722" footer="0.51181102362204722"/>
  <pageSetup paperSize="9" scale="9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8"/>
  <sheetViews>
    <sheetView view="pageBreakPreview" topLeftCell="L1" zoomScaleNormal="100" zoomScaleSheetLayoutView="100" workbookViewId="0">
      <selection activeCell="O16" sqref="O16"/>
    </sheetView>
  </sheetViews>
  <sheetFormatPr defaultRowHeight="10.5"/>
  <cols>
    <col min="1" max="1" width="0.75" style="496" customWidth="1"/>
    <col min="2" max="2" width="1.875" style="496" customWidth="1"/>
    <col min="3" max="3" width="3.125" style="496" customWidth="1"/>
    <col min="4" max="4" width="0.75" style="496" customWidth="1"/>
    <col min="5" max="5" width="12.5" style="496" customWidth="1"/>
    <col min="6" max="6" width="0.75" style="496" customWidth="1"/>
    <col min="7" max="7" width="9.375" style="624" customWidth="1"/>
    <col min="8" max="8" width="4.5" style="624" bestFit="1" customWidth="1"/>
    <col min="9" max="14" width="10.75" style="496" customWidth="1"/>
    <col min="15" max="16" width="13.375" style="496" customWidth="1"/>
    <col min="17" max="21" width="12.25" style="496" customWidth="1"/>
    <col min="22" max="22" width="10.375" style="625" customWidth="1"/>
    <col min="23" max="16384" width="9" style="496"/>
  </cols>
  <sheetData>
    <row r="1" spans="1:23" s="52" customFormat="1" ht="11.25" customHeight="1">
      <c r="A1" s="557"/>
      <c r="G1" s="558"/>
      <c r="H1" s="558"/>
      <c r="V1" s="229"/>
    </row>
    <row r="2" spans="1:23" s="52" customFormat="1" ht="5.25" customHeight="1">
      <c r="G2" s="558"/>
      <c r="H2" s="558"/>
      <c r="V2" s="57"/>
    </row>
    <row r="3" spans="1:23" s="52" customFormat="1" ht="17.25" customHeight="1">
      <c r="A3" s="184" t="s">
        <v>470</v>
      </c>
      <c r="B3" s="184"/>
      <c r="C3" s="184"/>
      <c r="D3" s="184"/>
      <c r="E3" s="184"/>
      <c r="F3" s="184"/>
      <c r="G3" s="559"/>
      <c r="H3" s="559"/>
      <c r="I3" s="184"/>
      <c r="J3" s="837" t="s">
        <v>471</v>
      </c>
      <c r="K3" s="837"/>
      <c r="L3" s="837"/>
      <c r="M3" s="837"/>
      <c r="N3" s="837"/>
      <c r="O3" s="1000" t="s">
        <v>472</v>
      </c>
      <c r="P3" s="1000"/>
      <c r="Q3" s="1000"/>
      <c r="R3" s="1000"/>
      <c r="S3" s="1000"/>
      <c r="T3" s="184"/>
      <c r="U3" s="184"/>
      <c r="V3" s="57"/>
      <c r="W3" s="181"/>
    </row>
    <row r="4" spans="1:23" s="52" customFormat="1" ht="5.25" customHeight="1">
      <c r="G4" s="558"/>
      <c r="H4" s="558"/>
      <c r="V4" s="57"/>
    </row>
    <row r="5" spans="1:23" s="54" customFormat="1" ht="11.25" customHeight="1">
      <c r="A5" s="57"/>
      <c r="B5" s="1001" t="s">
        <v>473</v>
      </c>
      <c r="C5" s="1001"/>
      <c r="D5" s="1001"/>
      <c r="E5" s="1001"/>
      <c r="F5" s="57"/>
      <c r="G5" s="560"/>
      <c r="H5" s="560"/>
      <c r="I5" s="57"/>
      <c r="J5" s="979" t="s">
        <v>559</v>
      </c>
      <c r="K5" s="979"/>
      <c r="L5" s="979"/>
      <c r="M5" s="979"/>
      <c r="N5" s="979"/>
      <c r="O5" s="54" t="s">
        <v>560</v>
      </c>
      <c r="P5" s="58"/>
      <c r="Q5" s="58"/>
      <c r="R5" s="58"/>
      <c r="S5" s="58"/>
      <c r="T5" s="58"/>
      <c r="U5" s="57"/>
      <c r="V5" s="57"/>
      <c r="W5" s="189"/>
    </row>
    <row r="6" spans="1:23" s="54" customFormat="1" ht="11.25" customHeight="1">
      <c r="A6" s="57"/>
      <c r="B6" s="1001"/>
      <c r="C6" s="1001"/>
      <c r="D6" s="1001"/>
      <c r="E6" s="1001"/>
      <c r="F6" s="57"/>
      <c r="G6" s="560"/>
      <c r="H6" s="560"/>
      <c r="I6" s="57"/>
      <c r="J6" s="850" t="s">
        <v>474</v>
      </c>
      <c r="K6" s="850"/>
      <c r="L6" s="850"/>
      <c r="M6" s="850"/>
      <c r="N6" s="850"/>
      <c r="O6" s="58"/>
      <c r="P6" s="58"/>
      <c r="Q6" s="58"/>
      <c r="R6" s="58"/>
      <c r="S6" s="58"/>
      <c r="T6" s="58"/>
      <c r="U6" s="57"/>
      <c r="V6" s="57"/>
      <c r="W6" s="189"/>
    </row>
    <row r="7" spans="1:23" s="54" customFormat="1" ht="7.5" customHeight="1">
      <c r="A7" s="188"/>
      <c r="B7" s="773"/>
      <c r="C7" s="773"/>
      <c r="D7" s="773"/>
      <c r="E7" s="773"/>
      <c r="F7" s="188"/>
      <c r="G7" s="561"/>
      <c r="H7" s="561"/>
      <c r="I7" s="188"/>
      <c r="J7" s="188"/>
      <c r="K7" s="188"/>
      <c r="L7" s="188"/>
      <c r="M7" s="188"/>
      <c r="N7" s="188"/>
      <c r="O7" s="188"/>
      <c r="P7" s="188"/>
      <c r="Q7" s="188"/>
      <c r="R7" s="188"/>
      <c r="S7" s="188"/>
      <c r="T7" s="188"/>
      <c r="U7" s="188"/>
      <c r="V7" s="562"/>
      <c r="W7" s="189"/>
    </row>
    <row r="8" spans="1:23" s="54" customFormat="1" ht="5.85" customHeight="1">
      <c r="A8" s="189"/>
      <c r="B8" s="1004" t="s">
        <v>475</v>
      </c>
      <c r="C8" s="1005"/>
      <c r="D8" s="1005"/>
      <c r="E8" s="1005"/>
      <c r="F8" s="563"/>
      <c r="G8" s="1007" t="s">
        <v>476</v>
      </c>
      <c r="H8" s="1008"/>
      <c r="I8" s="1002" t="s">
        <v>477</v>
      </c>
      <c r="J8" s="1002"/>
      <c r="K8" s="1002"/>
      <c r="L8" s="1002" t="s">
        <v>478</v>
      </c>
      <c r="M8" s="1002"/>
      <c r="N8" s="1002"/>
      <c r="O8" s="1002" t="s">
        <v>479</v>
      </c>
      <c r="P8" s="1002" t="s">
        <v>480</v>
      </c>
      <c r="Q8" s="1002"/>
      <c r="R8" s="1002"/>
      <c r="S8" s="1002"/>
      <c r="T8" s="1002"/>
      <c r="U8" s="1002"/>
      <c r="V8" s="811" t="s">
        <v>481</v>
      </c>
      <c r="W8" s="189"/>
    </row>
    <row r="9" spans="1:23" s="54" customFormat="1" ht="5.85" customHeight="1">
      <c r="A9" s="189"/>
      <c r="B9" s="1004"/>
      <c r="C9" s="1005"/>
      <c r="D9" s="1005"/>
      <c r="E9" s="1005"/>
      <c r="F9" s="563"/>
      <c r="G9" s="1009"/>
      <c r="H9" s="1010"/>
      <c r="I9" s="1003"/>
      <c r="J9" s="1003"/>
      <c r="K9" s="1003"/>
      <c r="L9" s="1003"/>
      <c r="M9" s="1003"/>
      <c r="N9" s="1003"/>
      <c r="O9" s="1003"/>
      <c r="P9" s="1003"/>
      <c r="Q9" s="1003"/>
      <c r="R9" s="1003"/>
      <c r="S9" s="1003"/>
      <c r="T9" s="1003"/>
      <c r="U9" s="1003"/>
      <c r="V9" s="810"/>
      <c r="W9" s="189"/>
    </row>
    <row r="10" spans="1:23" s="54" customFormat="1" ht="5.85" customHeight="1">
      <c r="A10" s="189"/>
      <c r="B10" s="1004"/>
      <c r="C10" s="1005"/>
      <c r="D10" s="1005"/>
      <c r="E10" s="1005"/>
      <c r="F10" s="563"/>
      <c r="G10" s="1009"/>
      <c r="H10" s="1010"/>
      <c r="I10" s="1003" t="s">
        <v>352</v>
      </c>
      <c r="J10" s="1003" t="s">
        <v>482</v>
      </c>
      <c r="K10" s="1003" t="s">
        <v>483</v>
      </c>
      <c r="L10" s="1003" t="s">
        <v>352</v>
      </c>
      <c r="M10" s="1003" t="s">
        <v>484</v>
      </c>
      <c r="N10" s="1003" t="s">
        <v>485</v>
      </c>
      <c r="O10" s="1003"/>
      <c r="P10" s="1003" t="s">
        <v>65</v>
      </c>
      <c r="Q10" s="1003" t="s">
        <v>486</v>
      </c>
      <c r="R10" s="1003" t="s">
        <v>487</v>
      </c>
      <c r="S10" s="1003" t="s">
        <v>488</v>
      </c>
      <c r="T10" s="1003" t="s">
        <v>489</v>
      </c>
      <c r="U10" s="1003" t="s">
        <v>490</v>
      </c>
      <c r="V10" s="810"/>
      <c r="W10" s="189"/>
    </row>
    <row r="11" spans="1:23" s="54" customFormat="1" ht="5.85" customHeight="1">
      <c r="A11" s="188"/>
      <c r="B11" s="1006"/>
      <c r="C11" s="1006"/>
      <c r="D11" s="1006"/>
      <c r="E11" s="1006"/>
      <c r="F11" s="564"/>
      <c r="G11" s="1011"/>
      <c r="H11" s="1012"/>
      <c r="I11" s="1003"/>
      <c r="J11" s="1003"/>
      <c r="K11" s="1003"/>
      <c r="L11" s="1003"/>
      <c r="M11" s="1003"/>
      <c r="N11" s="1003"/>
      <c r="O11" s="1003"/>
      <c r="P11" s="1003"/>
      <c r="Q11" s="1003"/>
      <c r="R11" s="1003"/>
      <c r="S11" s="1003"/>
      <c r="T11" s="1003"/>
      <c r="U11" s="1003"/>
      <c r="V11" s="788"/>
      <c r="W11" s="189"/>
    </row>
    <row r="12" spans="1:23" s="52" customFormat="1" ht="12" customHeight="1">
      <c r="A12" s="565"/>
      <c r="B12" s="932" t="s">
        <v>68</v>
      </c>
      <c r="C12" s="932"/>
      <c r="D12" s="566"/>
      <c r="E12" s="301" t="s">
        <v>491</v>
      </c>
      <c r="F12" s="567"/>
      <c r="G12" s="689">
        <v>417</v>
      </c>
      <c r="H12" s="690">
        <v>11</v>
      </c>
      <c r="I12" s="689">
        <v>6918</v>
      </c>
      <c r="J12" s="691">
        <v>6783</v>
      </c>
      <c r="K12" s="691">
        <v>135</v>
      </c>
      <c r="L12" s="691">
        <v>4736</v>
      </c>
      <c r="M12" s="691">
        <v>2721</v>
      </c>
      <c r="N12" s="691">
        <v>2015</v>
      </c>
      <c r="O12" s="691">
        <v>45927</v>
      </c>
      <c r="P12" s="691">
        <v>43760</v>
      </c>
      <c r="Q12" s="691">
        <v>9659</v>
      </c>
      <c r="R12" s="691">
        <v>8258</v>
      </c>
      <c r="S12" s="691">
        <v>8639</v>
      </c>
      <c r="T12" s="691">
        <v>8606</v>
      </c>
      <c r="U12" s="691">
        <v>8598</v>
      </c>
      <c r="V12" s="569">
        <v>28</v>
      </c>
    </row>
    <row r="13" spans="1:23" s="570" customFormat="1" ht="12" customHeight="1">
      <c r="B13" s="571"/>
      <c r="C13" s="571"/>
      <c r="D13" s="566"/>
      <c r="E13" s="301" t="s">
        <v>492</v>
      </c>
      <c r="F13" s="567"/>
      <c r="G13" s="689">
        <v>431</v>
      </c>
      <c r="H13" s="690">
        <v>11</v>
      </c>
      <c r="I13" s="689">
        <v>6951</v>
      </c>
      <c r="J13" s="691">
        <v>6842</v>
      </c>
      <c r="K13" s="691">
        <v>109</v>
      </c>
      <c r="L13" s="691">
        <v>4262</v>
      </c>
      <c r="M13" s="691">
        <v>2361</v>
      </c>
      <c r="N13" s="691">
        <v>1901</v>
      </c>
      <c r="O13" s="691">
        <v>50608</v>
      </c>
      <c r="P13" s="691">
        <v>43842</v>
      </c>
      <c r="Q13" s="691">
        <v>9966</v>
      </c>
      <c r="R13" s="691">
        <v>8149</v>
      </c>
      <c r="S13" s="691">
        <v>8604</v>
      </c>
      <c r="T13" s="691">
        <v>8591</v>
      </c>
      <c r="U13" s="691">
        <v>8532</v>
      </c>
      <c r="V13" s="569">
        <v>29</v>
      </c>
    </row>
    <row r="14" spans="1:23" s="570" customFormat="1" ht="12" customHeight="1">
      <c r="B14" s="571"/>
      <c r="C14" s="571"/>
      <c r="D14" s="566"/>
      <c r="E14" s="301" t="s">
        <v>493</v>
      </c>
      <c r="F14" s="567"/>
      <c r="G14" s="689">
        <v>452</v>
      </c>
      <c r="H14" s="690">
        <v>9</v>
      </c>
      <c r="I14" s="689">
        <v>7078</v>
      </c>
      <c r="J14" s="691">
        <v>6992</v>
      </c>
      <c r="K14" s="691">
        <v>86</v>
      </c>
      <c r="L14" s="691">
        <v>5028</v>
      </c>
      <c r="M14" s="691">
        <v>2740</v>
      </c>
      <c r="N14" s="691">
        <v>2288</v>
      </c>
      <c r="O14" s="691">
        <v>46911</v>
      </c>
      <c r="P14" s="691">
        <v>44006</v>
      </c>
      <c r="Q14" s="691">
        <v>10038</v>
      </c>
      <c r="R14" s="691">
        <v>8475</v>
      </c>
      <c r="S14" s="691">
        <v>8506</v>
      </c>
      <c r="T14" s="691">
        <v>8506</v>
      </c>
      <c r="U14" s="691">
        <v>8481</v>
      </c>
      <c r="V14" s="569">
        <v>30</v>
      </c>
    </row>
    <row r="15" spans="1:23" s="572" customFormat="1" ht="12" customHeight="1">
      <c r="B15" s="571"/>
      <c r="C15" s="571"/>
      <c r="D15" s="566"/>
      <c r="E15" s="301" t="s">
        <v>494</v>
      </c>
      <c r="F15" s="567"/>
      <c r="G15" s="689">
        <v>456</v>
      </c>
      <c r="H15" s="690" t="s">
        <v>495</v>
      </c>
      <c r="I15" s="689">
        <v>7227</v>
      </c>
      <c r="J15" s="691">
        <v>7118</v>
      </c>
      <c r="K15" s="691">
        <v>109</v>
      </c>
      <c r="L15" s="691">
        <v>4972</v>
      </c>
      <c r="M15" s="691">
        <v>2740</v>
      </c>
      <c r="N15" s="691">
        <v>2232</v>
      </c>
      <c r="O15" s="691">
        <v>53986</v>
      </c>
      <c r="P15" s="691">
        <v>43638</v>
      </c>
      <c r="Q15" s="691">
        <v>10103</v>
      </c>
      <c r="R15" s="691">
        <v>8380</v>
      </c>
      <c r="S15" s="691">
        <v>8695</v>
      </c>
      <c r="T15" s="691">
        <v>8262</v>
      </c>
      <c r="U15" s="691">
        <v>8198</v>
      </c>
      <c r="V15" s="569">
        <v>31</v>
      </c>
    </row>
    <row r="16" spans="1:23" s="572" customFormat="1" ht="12" customHeight="1">
      <c r="B16" s="942" t="s">
        <v>76</v>
      </c>
      <c r="C16" s="942"/>
      <c r="D16" s="573"/>
      <c r="E16" s="477" t="s">
        <v>496</v>
      </c>
      <c r="F16" s="574"/>
      <c r="G16" s="575">
        <v>456</v>
      </c>
      <c r="H16" s="576" t="s">
        <v>495</v>
      </c>
      <c r="I16" s="575">
        <v>7137</v>
      </c>
      <c r="J16" s="577">
        <v>7061</v>
      </c>
      <c r="K16" s="577">
        <v>76</v>
      </c>
      <c r="L16" s="577">
        <v>4603</v>
      </c>
      <c r="M16" s="577">
        <v>2429</v>
      </c>
      <c r="N16" s="577">
        <v>2174</v>
      </c>
      <c r="O16" s="577">
        <v>46632</v>
      </c>
      <c r="P16" s="577">
        <v>43204</v>
      </c>
      <c r="Q16" s="577">
        <v>9818</v>
      </c>
      <c r="R16" s="577">
        <v>8276</v>
      </c>
      <c r="S16" s="577">
        <v>8634</v>
      </c>
      <c r="T16" s="577">
        <v>8459</v>
      </c>
      <c r="U16" s="577">
        <v>8017</v>
      </c>
      <c r="V16" s="578">
        <v>2</v>
      </c>
    </row>
    <row r="17" spans="1:23" s="316" customFormat="1" ht="5.0999999999999996" customHeight="1">
      <c r="A17" s="579"/>
      <c r="B17" s="942"/>
      <c r="C17" s="942"/>
      <c r="D17" s="580"/>
      <c r="E17" s="581"/>
      <c r="F17" s="582"/>
      <c r="G17" s="575"/>
      <c r="H17" s="568"/>
      <c r="I17" s="575"/>
      <c r="J17" s="577"/>
      <c r="K17" s="583"/>
      <c r="L17" s="577"/>
      <c r="M17" s="577"/>
      <c r="N17" s="577"/>
      <c r="O17" s="577"/>
      <c r="P17" s="577"/>
      <c r="Q17" s="577"/>
      <c r="R17" s="577"/>
      <c r="S17" s="577"/>
      <c r="T17" s="577"/>
      <c r="U17" s="577"/>
      <c r="V17" s="578"/>
    </row>
    <row r="18" spans="1:23" s="316" customFormat="1" ht="12" customHeight="1">
      <c r="B18" s="1013" t="s">
        <v>497</v>
      </c>
      <c r="C18" s="1013"/>
      <c r="D18" s="1013"/>
      <c r="E18" s="1013"/>
      <c r="F18" s="584"/>
      <c r="G18" s="585">
        <v>60</v>
      </c>
      <c r="H18" s="576"/>
      <c r="I18" s="575">
        <v>1029</v>
      </c>
      <c r="J18" s="577">
        <v>1029</v>
      </c>
      <c r="K18" s="586">
        <v>0</v>
      </c>
      <c r="L18" s="577">
        <v>1216</v>
      </c>
      <c r="M18" s="577">
        <v>1007</v>
      </c>
      <c r="N18" s="577">
        <v>209</v>
      </c>
      <c r="O18" s="577">
        <v>6398</v>
      </c>
      <c r="P18" s="577">
        <v>5232</v>
      </c>
      <c r="Q18" s="577">
        <v>840</v>
      </c>
      <c r="R18" s="577">
        <v>929</v>
      </c>
      <c r="S18" s="577">
        <v>1097</v>
      </c>
      <c r="T18" s="577">
        <v>1155</v>
      </c>
      <c r="U18" s="577">
        <v>1211</v>
      </c>
      <c r="V18" s="578" t="s">
        <v>498</v>
      </c>
    </row>
    <row r="19" spans="1:23" s="52" customFormat="1" ht="11.25" customHeight="1">
      <c r="B19" s="181"/>
      <c r="C19" s="587">
        <v>1</v>
      </c>
      <c r="D19" s="189"/>
      <c r="E19" s="588" t="s">
        <v>258</v>
      </c>
      <c r="F19" s="563"/>
      <c r="G19" s="589">
        <v>1</v>
      </c>
      <c r="H19" s="590"/>
      <c r="I19" s="591">
        <v>24</v>
      </c>
      <c r="J19" s="592">
        <v>24</v>
      </c>
      <c r="K19" s="593">
        <v>0</v>
      </c>
      <c r="L19" s="594">
        <v>28</v>
      </c>
      <c r="M19" s="592">
        <v>24</v>
      </c>
      <c r="N19" s="592">
        <v>4</v>
      </c>
      <c r="O19" s="592">
        <v>135</v>
      </c>
      <c r="P19" s="592">
        <v>100</v>
      </c>
      <c r="Q19" s="592">
        <v>17</v>
      </c>
      <c r="R19" s="592">
        <v>17</v>
      </c>
      <c r="S19" s="592">
        <v>20</v>
      </c>
      <c r="T19" s="592">
        <v>28</v>
      </c>
      <c r="U19" s="592">
        <v>18</v>
      </c>
      <c r="V19" s="569">
        <v>1</v>
      </c>
      <c r="W19" s="476"/>
    </row>
    <row r="20" spans="1:23" s="52" customFormat="1" ht="11.25" customHeight="1">
      <c r="B20" s="181"/>
      <c r="C20" s="587">
        <v>2</v>
      </c>
      <c r="D20" s="189"/>
      <c r="E20" s="588" t="s">
        <v>259</v>
      </c>
      <c r="F20" s="563"/>
      <c r="G20" s="589">
        <v>2</v>
      </c>
      <c r="H20" s="590"/>
      <c r="I20" s="591">
        <v>34</v>
      </c>
      <c r="J20" s="592">
        <v>34</v>
      </c>
      <c r="K20" s="593">
        <v>0</v>
      </c>
      <c r="L20" s="594">
        <v>40</v>
      </c>
      <c r="M20" s="592">
        <v>33</v>
      </c>
      <c r="N20" s="592">
        <v>7</v>
      </c>
      <c r="O20" s="592">
        <v>202</v>
      </c>
      <c r="P20" s="592">
        <v>171</v>
      </c>
      <c r="Q20" s="592">
        <v>23</v>
      </c>
      <c r="R20" s="592">
        <v>30</v>
      </c>
      <c r="S20" s="592">
        <v>32</v>
      </c>
      <c r="T20" s="592">
        <v>42</v>
      </c>
      <c r="U20" s="592">
        <v>44</v>
      </c>
      <c r="V20" s="569">
        <v>2</v>
      </c>
      <c r="W20" s="476"/>
    </row>
    <row r="21" spans="1:23" s="52" customFormat="1" ht="11.25" customHeight="1">
      <c r="B21" s="181"/>
      <c r="C21" s="587">
        <v>3</v>
      </c>
      <c r="D21" s="189"/>
      <c r="E21" s="588" t="s">
        <v>261</v>
      </c>
      <c r="F21" s="563"/>
      <c r="G21" s="589">
        <v>2</v>
      </c>
      <c r="H21" s="590"/>
      <c r="I21" s="591">
        <v>31</v>
      </c>
      <c r="J21" s="592">
        <v>31</v>
      </c>
      <c r="K21" s="593">
        <v>0</v>
      </c>
      <c r="L21" s="594">
        <v>37</v>
      </c>
      <c r="M21" s="592">
        <v>30</v>
      </c>
      <c r="N21" s="592">
        <v>7</v>
      </c>
      <c r="O21" s="592">
        <v>204</v>
      </c>
      <c r="P21" s="592">
        <v>174</v>
      </c>
      <c r="Q21" s="592">
        <v>20</v>
      </c>
      <c r="R21" s="592">
        <v>26</v>
      </c>
      <c r="S21" s="592">
        <v>40</v>
      </c>
      <c r="T21" s="592">
        <v>43</v>
      </c>
      <c r="U21" s="592">
        <v>45</v>
      </c>
      <c r="V21" s="569">
        <v>3</v>
      </c>
      <c r="W21" s="476"/>
    </row>
    <row r="22" spans="1:23" s="52" customFormat="1" ht="11.25" customHeight="1">
      <c r="B22" s="181"/>
      <c r="C22" s="587">
        <v>4</v>
      </c>
      <c r="D22" s="189"/>
      <c r="E22" s="588" t="s">
        <v>262</v>
      </c>
      <c r="F22" s="563"/>
      <c r="G22" s="589">
        <v>2</v>
      </c>
      <c r="H22" s="590"/>
      <c r="I22" s="591">
        <v>29</v>
      </c>
      <c r="J22" s="592">
        <v>29</v>
      </c>
      <c r="K22" s="593">
        <v>0</v>
      </c>
      <c r="L22" s="594">
        <v>34</v>
      </c>
      <c r="M22" s="592">
        <v>28</v>
      </c>
      <c r="N22" s="592">
        <v>6</v>
      </c>
      <c r="O22" s="592">
        <v>197</v>
      </c>
      <c r="P22" s="592">
        <v>170</v>
      </c>
      <c r="Q22" s="592">
        <v>19</v>
      </c>
      <c r="R22" s="592">
        <v>27</v>
      </c>
      <c r="S22" s="592">
        <v>40</v>
      </c>
      <c r="T22" s="592">
        <v>47</v>
      </c>
      <c r="U22" s="592">
        <v>37</v>
      </c>
      <c r="V22" s="569">
        <v>4</v>
      </c>
      <c r="W22" s="476"/>
    </row>
    <row r="23" spans="1:23" s="52" customFormat="1" ht="11.25" customHeight="1">
      <c r="B23" s="181"/>
      <c r="C23" s="587">
        <v>5</v>
      </c>
      <c r="D23" s="189"/>
      <c r="E23" s="588" t="s">
        <v>263</v>
      </c>
      <c r="F23" s="563"/>
      <c r="G23" s="589">
        <v>1</v>
      </c>
      <c r="H23" s="590"/>
      <c r="I23" s="591">
        <v>23</v>
      </c>
      <c r="J23" s="592">
        <v>23</v>
      </c>
      <c r="K23" s="593">
        <v>0</v>
      </c>
      <c r="L23" s="594">
        <v>27</v>
      </c>
      <c r="M23" s="592">
        <v>23</v>
      </c>
      <c r="N23" s="592">
        <v>4</v>
      </c>
      <c r="O23" s="592">
        <v>114</v>
      </c>
      <c r="P23" s="592">
        <v>110</v>
      </c>
      <c r="Q23" s="592">
        <v>18</v>
      </c>
      <c r="R23" s="592">
        <v>15</v>
      </c>
      <c r="S23" s="592">
        <v>20</v>
      </c>
      <c r="T23" s="592">
        <v>29</v>
      </c>
      <c r="U23" s="592">
        <v>28</v>
      </c>
      <c r="V23" s="569">
        <v>5</v>
      </c>
      <c r="W23" s="476"/>
    </row>
    <row r="24" spans="1:23" s="52" customFormat="1" ht="11.25" customHeight="1">
      <c r="B24" s="181"/>
      <c r="C24" s="587">
        <v>6</v>
      </c>
      <c r="D24" s="189"/>
      <c r="E24" s="588" t="s">
        <v>264</v>
      </c>
      <c r="F24" s="563"/>
      <c r="G24" s="589">
        <v>1</v>
      </c>
      <c r="H24" s="590"/>
      <c r="I24" s="591">
        <v>24</v>
      </c>
      <c r="J24" s="592">
        <v>24</v>
      </c>
      <c r="K24" s="593">
        <v>0</v>
      </c>
      <c r="L24" s="594">
        <v>28</v>
      </c>
      <c r="M24" s="592">
        <v>24</v>
      </c>
      <c r="N24" s="592">
        <v>4</v>
      </c>
      <c r="O24" s="592">
        <v>138</v>
      </c>
      <c r="P24" s="592">
        <v>133</v>
      </c>
      <c r="Q24" s="592">
        <v>24</v>
      </c>
      <c r="R24" s="592">
        <v>23</v>
      </c>
      <c r="S24" s="592">
        <v>30</v>
      </c>
      <c r="T24" s="592">
        <v>27</v>
      </c>
      <c r="U24" s="592">
        <v>29</v>
      </c>
      <c r="V24" s="569">
        <v>6</v>
      </c>
      <c r="W24" s="476"/>
    </row>
    <row r="25" spans="1:23" s="52" customFormat="1" ht="11.25" customHeight="1">
      <c r="B25" s="181"/>
      <c r="C25" s="587">
        <v>7</v>
      </c>
      <c r="D25" s="189"/>
      <c r="E25" s="588" t="s">
        <v>265</v>
      </c>
      <c r="F25" s="563"/>
      <c r="G25" s="589">
        <v>2</v>
      </c>
      <c r="H25" s="595"/>
      <c r="I25" s="591">
        <v>33</v>
      </c>
      <c r="J25" s="592">
        <v>33</v>
      </c>
      <c r="K25" s="593">
        <v>0</v>
      </c>
      <c r="L25" s="594">
        <v>40</v>
      </c>
      <c r="M25" s="592">
        <v>32</v>
      </c>
      <c r="N25" s="592">
        <v>8</v>
      </c>
      <c r="O25" s="592">
        <v>188</v>
      </c>
      <c r="P25" s="592">
        <v>148</v>
      </c>
      <c r="Q25" s="592">
        <v>17</v>
      </c>
      <c r="R25" s="592">
        <v>21</v>
      </c>
      <c r="S25" s="592">
        <v>35</v>
      </c>
      <c r="T25" s="592">
        <v>35</v>
      </c>
      <c r="U25" s="592">
        <v>40</v>
      </c>
      <c r="V25" s="569">
        <v>7</v>
      </c>
      <c r="W25" s="476"/>
    </row>
    <row r="26" spans="1:23" s="52" customFormat="1" ht="11.25" customHeight="1">
      <c r="B26" s="181"/>
      <c r="C26" s="587">
        <v>8</v>
      </c>
      <c r="D26" s="189"/>
      <c r="E26" s="588" t="s">
        <v>266</v>
      </c>
      <c r="F26" s="563"/>
      <c r="G26" s="589">
        <v>2</v>
      </c>
      <c r="H26" s="590"/>
      <c r="I26" s="591">
        <v>28</v>
      </c>
      <c r="J26" s="592">
        <v>28</v>
      </c>
      <c r="K26" s="593">
        <v>0</v>
      </c>
      <c r="L26" s="594">
        <v>35</v>
      </c>
      <c r="M26" s="592">
        <v>29</v>
      </c>
      <c r="N26" s="592">
        <v>6</v>
      </c>
      <c r="O26" s="592">
        <v>200</v>
      </c>
      <c r="P26" s="592">
        <v>153</v>
      </c>
      <c r="Q26" s="592">
        <v>21</v>
      </c>
      <c r="R26" s="592">
        <v>24</v>
      </c>
      <c r="S26" s="592">
        <v>31</v>
      </c>
      <c r="T26" s="592">
        <v>35</v>
      </c>
      <c r="U26" s="592">
        <v>42</v>
      </c>
      <c r="V26" s="569">
        <v>8</v>
      </c>
      <c r="W26" s="476"/>
    </row>
    <row r="27" spans="1:23" s="52" customFormat="1" ht="11.25" customHeight="1">
      <c r="B27" s="181"/>
      <c r="C27" s="587">
        <v>9</v>
      </c>
      <c r="D27" s="189"/>
      <c r="E27" s="588" t="s">
        <v>267</v>
      </c>
      <c r="F27" s="563"/>
      <c r="G27" s="589">
        <v>2</v>
      </c>
      <c r="H27" s="590"/>
      <c r="I27" s="591">
        <v>33</v>
      </c>
      <c r="J27" s="592">
        <v>33</v>
      </c>
      <c r="K27" s="593">
        <v>0</v>
      </c>
      <c r="L27" s="594">
        <v>39</v>
      </c>
      <c r="M27" s="592">
        <v>32</v>
      </c>
      <c r="N27" s="592">
        <v>7</v>
      </c>
      <c r="O27" s="592">
        <v>195</v>
      </c>
      <c r="P27" s="592">
        <v>170</v>
      </c>
      <c r="Q27" s="592">
        <v>34</v>
      </c>
      <c r="R27" s="592">
        <v>30</v>
      </c>
      <c r="S27" s="592">
        <v>33</v>
      </c>
      <c r="T27" s="592">
        <v>35</v>
      </c>
      <c r="U27" s="592">
        <v>38</v>
      </c>
      <c r="V27" s="569">
        <v>9</v>
      </c>
      <c r="W27" s="476"/>
    </row>
    <row r="28" spans="1:23" s="52" customFormat="1" ht="11.25" customHeight="1">
      <c r="B28" s="181"/>
      <c r="C28" s="587">
        <v>10</v>
      </c>
      <c r="D28" s="189"/>
      <c r="E28" s="588" t="s">
        <v>268</v>
      </c>
      <c r="F28" s="563"/>
      <c r="G28" s="589">
        <v>3</v>
      </c>
      <c r="H28" s="595"/>
      <c r="I28" s="591">
        <v>61</v>
      </c>
      <c r="J28" s="592">
        <v>61</v>
      </c>
      <c r="K28" s="593">
        <v>0</v>
      </c>
      <c r="L28" s="594">
        <v>70</v>
      </c>
      <c r="M28" s="592">
        <v>59</v>
      </c>
      <c r="N28" s="592">
        <v>11</v>
      </c>
      <c r="O28" s="592">
        <v>384</v>
      </c>
      <c r="P28" s="592">
        <v>306</v>
      </c>
      <c r="Q28" s="592">
        <v>53</v>
      </c>
      <c r="R28" s="592">
        <v>54</v>
      </c>
      <c r="S28" s="592">
        <v>71</v>
      </c>
      <c r="T28" s="592">
        <v>59</v>
      </c>
      <c r="U28" s="592">
        <v>69</v>
      </c>
      <c r="V28" s="569">
        <v>10</v>
      </c>
      <c r="W28" s="476"/>
    </row>
    <row r="29" spans="1:23" s="52" customFormat="1" ht="11.25" customHeight="1">
      <c r="B29" s="181"/>
      <c r="C29" s="587">
        <v>11</v>
      </c>
      <c r="D29" s="189"/>
      <c r="E29" s="588" t="s">
        <v>269</v>
      </c>
      <c r="F29" s="563"/>
      <c r="G29" s="589">
        <v>3</v>
      </c>
      <c r="H29" s="590"/>
      <c r="I29" s="591">
        <v>49</v>
      </c>
      <c r="J29" s="592">
        <v>49</v>
      </c>
      <c r="K29" s="593">
        <v>0</v>
      </c>
      <c r="L29" s="594">
        <v>57</v>
      </c>
      <c r="M29" s="592">
        <v>44</v>
      </c>
      <c r="N29" s="592">
        <v>13</v>
      </c>
      <c r="O29" s="592">
        <v>279</v>
      </c>
      <c r="P29" s="592">
        <v>234</v>
      </c>
      <c r="Q29" s="592">
        <v>31</v>
      </c>
      <c r="R29" s="592">
        <v>41</v>
      </c>
      <c r="S29" s="592">
        <v>53</v>
      </c>
      <c r="T29" s="592">
        <v>51</v>
      </c>
      <c r="U29" s="592">
        <v>58</v>
      </c>
      <c r="V29" s="569">
        <v>11</v>
      </c>
      <c r="W29" s="476"/>
    </row>
    <row r="30" spans="1:23" s="52" customFormat="1" ht="11.25" customHeight="1">
      <c r="B30" s="181"/>
      <c r="C30" s="587">
        <v>12</v>
      </c>
      <c r="D30" s="189"/>
      <c r="E30" s="588" t="s">
        <v>270</v>
      </c>
      <c r="F30" s="563"/>
      <c r="G30" s="589">
        <v>3</v>
      </c>
      <c r="H30" s="590"/>
      <c r="I30" s="591">
        <v>54</v>
      </c>
      <c r="J30" s="592">
        <v>54</v>
      </c>
      <c r="K30" s="593">
        <v>0</v>
      </c>
      <c r="L30" s="594">
        <v>66</v>
      </c>
      <c r="M30" s="592">
        <v>55</v>
      </c>
      <c r="N30" s="592">
        <v>11</v>
      </c>
      <c r="O30" s="592">
        <v>357</v>
      </c>
      <c r="P30" s="592">
        <v>298</v>
      </c>
      <c r="Q30" s="592">
        <v>54</v>
      </c>
      <c r="R30" s="592">
        <v>52</v>
      </c>
      <c r="S30" s="592">
        <v>67</v>
      </c>
      <c r="T30" s="592">
        <v>56</v>
      </c>
      <c r="U30" s="592">
        <v>69</v>
      </c>
      <c r="V30" s="569">
        <v>12</v>
      </c>
      <c r="W30" s="476"/>
    </row>
    <row r="31" spans="1:23" s="52" customFormat="1" ht="11.25" customHeight="1">
      <c r="B31" s="181"/>
      <c r="C31" s="587">
        <v>13</v>
      </c>
      <c r="D31" s="189"/>
      <c r="E31" s="588" t="s">
        <v>271</v>
      </c>
      <c r="F31" s="563"/>
      <c r="G31" s="589">
        <v>5</v>
      </c>
      <c r="H31" s="595"/>
      <c r="I31" s="591">
        <v>81</v>
      </c>
      <c r="J31" s="592">
        <v>81</v>
      </c>
      <c r="K31" s="593">
        <v>0</v>
      </c>
      <c r="L31" s="594">
        <v>95</v>
      </c>
      <c r="M31" s="592">
        <v>79</v>
      </c>
      <c r="N31" s="592">
        <v>16</v>
      </c>
      <c r="O31" s="592">
        <v>531</v>
      </c>
      <c r="P31" s="592">
        <v>397</v>
      </c>
      <c r="Q31" s="592">
        <v>76</v>
      </c>
      <c r="R31" s="592">
        <v>76</v>
      </c>
      <c r="S31" s="592">
        <v>68</v>
      </c>
      <c r="T31" s="592">
        <v>80</v>
      </c>
      <c r="U31" s="592">
        <v>97</v>
      </c>
      <c r="V31" s="569">
        <v>13</v>
      </c>
      <c r="W31" s="476"/>
    </row>
    <row r="32" spans="1:23" s="52" customFormat="1" ht="11.25" customHeight="1">
      <c r="B32" s="181"/>
      <c r="C32" s="587">
        <v>14</v>
      </c>
      <c r="D32" s="189"/>
      <c r="E32" s="588" t="s">
        <v>273</v>
      </c>
      <c r="F32" s="563"/>
      <c r="G32" s="589">
        <v>1</v>
      </c>
      <c r="H32" s="590"/>
      <c r="I32" s="591">
        <v>15</v>
      </c>
      <c r="J32" s="592">
        <v>15</v>
      </c>
      <c r="K32" s="593">
        <v>0</v>
      </c>
      <c r="L32" s="594">
        <v>17</v>
      </c>
      <c r="M32" s="592">
        <v>12</v>
      </c>
      <c r="N32" s="592">
        <v>5</v>
      </c>
      <c r="O32" s="592">
        <v>87</v>
      </c>
      <c r="P32" s="592">
        <v>77</v>
      </c>
      <c r="Q32" s="592">
        <v>9</v>
      </c>
      <c r="R32" s="592">
        <v>12</v>
      </c>
      <c r="S32" s="592">
        <v>18</v>
      </c>
      <c r="T32" s="592">
        <v>16</v>
      </c>
      <c r="U32" s="592">
        <v>22</v>
      </c>
      <c r="V32" s="569">
        <v>14</v>
      </c>
      <c r="W32" s="476"/>
    </row>
    <row r="33" spans="2:23" s="52" customFormat="1" ht="11.25" customHeight="1">
      <c r="B33" s="181"/>
      <c r="C33" s="587">
        <v>15</v>
      </c>
      <c r="D33" s="189"/>
      <c r="E33" s="588" t="s">
        <v>275</v>
      </c>
      <c r="F33" s="563"/>
      <c r="G33" s="589">
        <v>2</v>
      </c>
      <c r="H33" s="595"/>
      <c r="I33" s="591">
        <v>24</v>
      </c>
      <c r="J33" s="592">
        <v>24</v>
      </c>
      <c r="K33" s="593">
        <v>0</v>
      </c>
      <c r="L33" s="594">
        <v>29</v>
      </c>
      <c r="M33" s="592">
        <v>24</v>
      </c>
      <c r="N33" s="592">
        <v>5</v>
      </c>
      <c r="O33" s="592">
        <v>142</v>
      </c>
      <c r="P33" s="592">
        <v>113</v>
      </c>
      <c r="Q33" s="592">
        <v>8</v>
      </c>
      <c r="R33" s="592">
        <v>19</v>
      </c>
      <c r="S33" s="592">
        <v>31</v>
      </c>
      <c r="T33" s="592">
        <v>28</v>
      </c>
      <c r="U33" s="592">
        <v>27</v>
      </c>
      <c r="V33" s="569">
        <v>15</v>
      </c>
      <c r="W33" s="476"/>
    </row>
    <row r="34" spans="2:23" s="52" customFormat="1" ht="11.25" customHeight="1">
      <c r="B34" s="181"/>
      <c r="C34" s="587">
        <v>16</v>
      </c>
      <c r="D34" s="189"/>
      <c r="E34" s="588" t="s">
        <v>277</v>
      </c>
      <c r="F34" s="563"/>
      <c r="G34" s="589">
        <v>3</v>
      </c>
      <c r="H34" s="595"/>
      <c r="I34" s="591">
        <v>43</v>
      </c>
      <c r="J34" s="592">
        <v>43</v>
      </c>
      <c r="K34" s="593">
        <v>0</v>
      </c>
      <c r="L34" s="594">
        <v>52</v>
      </c>
      <c r="M34" s="592">
        <v>42</v>
      </c>
      <c r="N34" s="592">
        <v>10</v>
      </c>
      <c r="O34" s="592">
        <v>283</v>
      </c>
      <c r="P34" s="592">
        <v>214</v>
      </c>
      <c r="Q34" s="592">
        <v>36</v>
      </c>
      <c r="R34" s="592">
        <v>40</v>
      </c>
      <c r="S34" s="592">
        <v>48</v>
      </c>
      <c r="T34" s="592">
        <v>45</v>
      </c>
      <c r="U34" s="592">
        <v>45</v>
      </c>
      <c r="V34" s="569">
        <v>16</v>
      </c>
      <c r="W34" s="476"/>
    </row>
    <row r="35" spans="2:23" s="52" customFormat="1" ht="11.25" customHeight="1">
      <c r="B35" s="181"/>
      <c r="C35" s="587">
        <v>17</v>
      </c>
      <c r="D35" s="189"/>
      <c r="E35" s="588" t="s">
        <v>279</v>
      </c>
      <c r="F35" s="563"/>
      <c r="G35" s="589">
        <v>3</v>
      </c>
      <c r="H35" s="590"/>
      <c r="I35" s="591">
        <v>63</v>
      </c>
      <c r="J35" s="592">
        <v>63</v>
      </c>
      <c r="K35" s="593">
        <v>0</v>
      </c>
      <c r="L35" s="594">
        <v>75</v>
      </c>
      <c r="M35" s="592">
        <v>65</v>
      </c>
      <c r="N35" s="592">
        <v>10</v>
      </c>
      <c r="O35" s="592">
        <v>388</v>
      </c>
      <c r="P35" s="592">
        <v>317</v>
      </c>
      <c r="Q35" s="592">
        <v>57</v>
      </c>
      <c r="R35" s="592">
        <v>62</v>
      </c>
      <c r="S35" s="592">
        <v>65</v>
      </c>
      <c r="T35" s="592">
        <v>62</v>
      </c>
      <c r="U35" s="592">
        <v>71</v>
      </c>
      <c r="V35" s="569">
        <v>17</v>
      </c>
      <c r="W35" s="476"/>
    </row>
    <row r="36" spans="2:23" s="52" customFormat="1" ht="11.25" customHeight="1">
      <c r="B36" s="181"/>
      <c r="C36" s="587">
        <v>18</v>
      </c>
      <c r="D36" s="189"/>
      <c r="E36" s="588" t="s">
        <v>281</v>
      </c>
      <c r="F36" s="563"/>
      <c r="G36" s="589">
        <v>1</v>
      </c>
      <c r="H36" s="590"/>
      <c r="I36" s="591">
        <v>22</v>
      </c>
      <c r="J36" s="592">
        <v>22</v>
      </c>
      <c r="K36" s="593">
        <v>0</v>
      </c>
      <c r="L36" s="594">
        <v>24</v>
      </c>
      <c r="M36" s="592">
        <v>21</v>
      </c>
      <c r="N36" s="592">
        <v>3</v>
      </c>
      <c r="O36" s="592">
        <v>135</v>
      </c>
      <c r="P36" s="592">
        <v>132</v>
      </c>
      <c r="Q36" s="592">
        <v>21</v>
      </c>
      <c r="R36" s="592">
        <v>24</v>
      </c>
      <c r="S36" s="592">
        <v>30</v>
      </c>
      <c r="T36" s="592">
        <v>29</v>
      </c>
      <c r="U36" s="592">
        <v>28</v>
      </c>
      <c r="V36" s="569">
        <v>18</v>
      </c>
      <c r="W36" s="476"/>
    </row>
    <row r="37" spans="2:23" s="52" customFormat="1" ht="11.25" customHeight="1">
      <c r="B37" s="181"/>
      <c r="C37" s="587">
        <v>19</v>
      </c>
      <c r="D37" s="189"/>
      <c r="E37" s="588" t="s">
        <v>283</v>
      </c>
      <c r="F37" s="563"/>
      <c r="G37" s="589">
        <v>2</v>
      </c>
      <c r="H37" s="590"/>
      <c r="I37" s="591">
        <v>36</v>
      </c>
      <c r="J37" s="592">
        <v>36</v>
      </c>
      <c r="K37" s="593">
        <v>0</v>
      </c>
      <c r="L37" s="594">
        <v>42</v>
      </c>
      <c r="M37" s="592">
        <v>36</v>
      </c>
      <c r="N37" s="592">
        <v>6</v>
      </c>
      <c r="O37" s="592">
        <v>240</v>
      </c>
      <c r="P37" s="592">
        <v>218</v>
      </c>
      <c r="Q37" s="592">
        <v>35</v>
      </c>
      <c r="R37" s="592">
        <v>42</v>
      </c>
      <c r="S37" s="592">
        <v>43</v>
      </c>
      <c r="T37" s="592">
        <v>47</v>
      </c>
      <c r="U37" s="592">
        <v>51</v>
      </c>
      <c r="V37" s="569">
        <v>19</v>
      </c>
      <c r="W37" s="476"/>
    </row>
    <row r="38" spans="2:23" s="52" customFormat="1" ht="11.25" customHeight="1">
      <c r="B38" s="181"/>
      <c r="C38" s="587">
        <v>20</v>
      </c>
      <c r="D38" s="189"/>
      <c r="E38" s="588" t="s">
        <v>285</v>
      </c>
      <c r="F38" s="563"/>
      <c r="G38" s="589">
        <v>2</v>
      </c>
      <c r="H38" s="590"/>
      <c r="I38" s="591">
        <v>41</v>
      </c>
      <c r="J38" s="592">
        <v>41</v>
      </c>
      <c r="K38" s="593">
        <v>0</v>
      </c>
      <c r="L38" s="594">
        <v>47</v>
      </c>
      <c r="M38" s="592">
        <v>38</v>
      </c>
      <c r="N38" s="592">
        <v>9</v>
      </c>
      <c r="O38" s="592">
        <v>233</v>
      </c>
      <c r="P38" s="592">
        <v>201</v>
      </c>
      <c r="Q38" s="592">
        <v>27</v>
      </c>
      <c r="R38" s="592">
        <v>38</v>
      </c>
      <c r="S38" s="592">
        <v>41</v>
      </c>
      <c r="T38" s="592">
        <v>49</v>
      </c>
      <c r="U38" s="592">
        <v>46</v>
      </c>
      <c r="V38" s="569">
        <v>20</v>
      </c>
      <c r="W38" s="476"/>
    </row>
    <row r="39" spans="2:23" s="52" customFormat="1" ht="11.25" customHeight="1">
      <c r="B39" s="181"/>
      <c r="C39" s="587">
        <v>21</v>
      </c>
      <c r="D39" s="189"/>
      <c r="E39" s="588" t="s">
        <v>287</v>
      </c>
      <c r="F39" s="563"/>
      <c r="G39" s="589">
        <v>4</v>
      </c>
      <c r="H39" s="590"/>
      <c r="I39" s="591">
        <v>59</v>
      </c>
      <c r="J39" s="592">
        <v>59</v>
      </c>
      <c r="K39" s="593">
        <v>0</v>
      </c>
      <c r="L39" s="594">
        <v>70</v>
      </c>
      <c r="M39" s="592">
        <v>58</v>
      </c>
      <c r="N39" s="592">
        <v>12</v>
      </c>
      <c r="O39" s="592">
        <v>356</v>
      </c>
      <c r="P39" s="592">
        <v>298</v>
      </c>
      <c r="Q39" s="592">
        <v>58</v>
      </c>
      <c r="R39" s="592">
        <v>59</v>
      </c>
      <c r="S39" s="592">
        <v>54</v>
      </c>
      <c r="T39" s="592">
        <v>57</v>
      </c>
      <c r="U39" s="592">
        <v>70</v>
      </c>
      <c r="V39" s="569">
        <v>21</v>
      </c>
      <c r="W39" s="476"/>
    </row>
    <row r="40" spans="2:23" s="52" customFormat="1" ht="11.25" customHeight="1">
      <c r="B40" s="181"/>
      <c r="C40" s="587">
        <v>22</v>
      </c>
      <c r="D40" s="189"/>
      <c r="E40" s="588" t="s">
        <v>289</v>
      </c>
      <c r="F40" s="563"/>
      <c r="G40" s="589">
        <v>2</v>
      </c>
      <c r="H40" s="595"/>
      <c r="I40" s="591">
        <v>40</v>
      </c>
      <c r="J40" s="592">
        <v>40</v>
      </c>
      <c r="K40" s="593">
        <v>0</v>
      </c>
      <c r="L40" s="594">
        <v>46</v>
      </c>
      <c r="M40" s="592">
        <v>38</v>
      </c>
      <c r="N40" s="592">
        <v>8</v>
      </c>
      <c r="O40" s="592">
        <v>248</v>
      </c>
      <c r="P40" s="592">
        <v>201</v>
      </c>
      <c r="Q40" s="592">
        <v>35</v>
      </c>
      <c r="R40" s="592">
        <v>40</v>
      </c>
      <c r="S40" s="592">
        <v>44</v>
      </c>
      <c r="T40" s="592">
        <v>44</v>
      </c>
      <c r="U40" s="592">
        <v>38</v>
      </c>
      <c r="V40" s="569">
        <v>22</v>
      </c>
      <c r="W40" s="476"/>
    </row>
    <row r="41" spans="2:23" s="52" customFormat="1" ht="11.25" customHeight="1">
      <c r="B41" s="181"/>
      <c r="C41" s="587">
        <v>23</v>
      </c>
      <c r="D41" s="189"/>
      <c r="E41" s="588" t="s">
        <v>291</v>
      </c>
      <c r="F41" s="563"/>
      <c r="G41" s="589">
        <v>5</v>
      </c>
      <c r="H41" s="590"/>
      <c r="I41" s="591">
        <v>88</v>
      </c>
      <c r="J41" s="592">
        <v>88</v>
      </c>
      <c r="K41" s="593">
        <v>0</v>
      </c>
      <c r="L41" s="594">
        <v>104</v>
      </c>
      <c r="M41" s="592">
        <v>87</v>
      </c>
      <c r="N41" s="592">
        <v>17</v>
      </c>
      <c r="O41" s="592">
        <v>559</v>
      </c>
      <c r="P41" s="592">
        <v>434</v>
      </c>
      <c r="Q41" s="592">
        <v>68</v>
      </c>
      <c r="R41" s="592">
        <v>83</v>
      </c>
      <c r="S41" s="592">
        <v>92</v>
      </c>
      <c r="T41" s="592">
        <v>92</v>
      </c>
      <c r="U41" s="592">
        <v>99</v>
      </c>
      <c r="V41" s="569">
        <v>23</v>
      </c>
      <c r="W41" s="476"/>
    </row>
    <row r="42" spans="2:23" s="52" customFormat="1" ht="11.25" customHeight="1">
      <c r="B42" s="181"/>
      <c r="C42" s="587">
        <v>24</v>
      </c>
      <c r="D42" s="189"/>
      <c r="E42" s="588" t="s">
        <v>293</v>
      </c>
      <c r="F42" s="563"/>
      <c r="G42" s="589">
        <v>6</v>
      </c>
      <c r="H42" s="596"/>
      <c r="I42" s="591">
        <v>94</v>
      </c>
      <c r="J42" s="592">
        <v>94</v>
      </c>
      <c r="K42" s="593">
        <v>0</v>
      </c>
      <c r="L42" s="594">
        <v>114</v>
      </c>
      <c r="M42" s="592">
        <v>94</v>
      </c>
      <c r="N42" s="592">
        <v>20</v>
      </c>
      <c r="O42" s="592">
        <v>603</v>
      </c>
      <c r="P42" s="592">
        <v>463</v>
      </c>
      <c r="Q42" s="592">
        <v>79</v>
      </c>
      <c r="R42" s="592">
        <v>74</v>
      </c>
      <c r="S42" s="592">
        <v>91</v>
      </c>
      <c r="T42" s="592">
        <v>119</v>
      </c>
      <c r="U42" s="592">
        <v>100</v>
      </c>
      <c r="V42" s="569">
        <v>24</v>
      </c>
      <c r="W42" s="476"/>
    </row>
    <row r="43" spans="2:23" s="52" customFormat="1" ht="5.0999999999999996" customHeight="1">
      <c r="B43" s="597"/>
      <c r="C43" s="598"/>
      <c r="D43" s="71"/>
      <c r="E43" s="189"/>
      <c r="F43" s="599"/>
      <c r="G43" s="591"/>
      <c r="H43" s="600"/>
      <c r="I43" s="591"/>
      <c r="J43" s="592"/>
      <c r="K43" s="583"/>
      <c r="L43" s="592"/>
      <c r="M43" s="592"/>
      <c r="N43" s="592"/>
      <c r="O43" s="592"/>
      <c r="P43" s="592"/>
      <c r="Q43" s="592"/>
      <c r="R43" s="592"/>
      <c r="S43" s="592"/>
      <c r="T43" s="592"/>
      <c r="U43" s="592"/>
      <c r="V43" s="569"/>
      <c r="W43" s="476"/>
    </row>
    <row r="44" spans="2:23" s="316" customFormat="1" ht="12" customHeight="1">
      <c r="B44" s="1013" t="s">
        <v>499</v>
      </c>
      <c r="C44" s="1013"/>
      <c r="D44" s="1013"/>
      <c r="E44" s="1013"/>
      <c r="F44" s="584"/>
      <c r="G44" s="575">
        <v>27</v>
      </c>
      <c r="H44" s="601"/>
      <c r="I44" s="575">
        <v>453</v>
      </c>
      <c r="J44" s="577">
        <v>453</v>
      </c>
      <c r="K44" s="583">
        <v>0</v>
      </c>
      <c r="L44" s="577">
        <v>701</v>
      </c>
      <c r="M44" s="577">
        <v>391</v>
      </c>
      <c r="N44" s="577">
        <v>310</v>
      </c>
      <c r="O44" s="577">
        <v>2818</v>
      </c>
      <c r="P44" s="577">
        <v>2684</v>
      </c>
      <c r="Q44" s="577">
        <v>526</v>
      </c>
      <c r="R44" s="577">
        <v>482</v>
      </c>
      <c r="S44" s="577">
        <v>554</v>
      </c>
      <c r="T44" s="577">
        <v>553</v>
      </c>
      <c r="U44" s="577">
        <v>569</v>
      </c>
      <c r="V44" s="578" t="s">
        <v>500</v>
      </c>
      <c r="W44" s="476"/>
    </row>
    <row r="45" spans="2:23" s="52" customFormat="1" ht="11.25" customHeight="1">
      <c r="B45" s="602"/>
      <c r="C45" s="587">
        <v>1</v>
      </c>
      <c r="D45" s="602"/>
      <c r="E45" s="588" t="s">
        <v>501</v>
      </c>
      <c r="F45" s="599"/>
      <c r="G45" s="591">
        <v>1</v>
      </c>
      <c r="H45" s="600"/>
      <c r="I45" s="591">
        <v>13</v>
      </c>
      <c r="J45" s="592">
        <v>13</v>
      </c>
      <c r="K45" s="593">
        <v>0</v>
      </c>
      <c r="L45" s="592">
        <v>21</v>
      </c>
      <c r="M45" s="592">
        <v>11</v>
      </c>
      <c r="N45" s="592">
        <v>10</v>
      </c>
      <c r="O45" s="592">
        <v>40</v>
      </c>
      <c r="P45" s="592">
        <v>34</v>
      </c>
      <c r="Q45" s="592">
        <v>20</v>
      </c>
      <c r="R45" s="592">
        <v>14</v>
      </c>
      <c r="S45" s="592">
        <v>0</v>
      </c>
      <c r="T45" s="593">
        <v>0</v>
      </c>
      <c r="U45" s="593">
        <v>0</v>
      </c>
      <c r="V45" s="569">
        <v>1</v>
      </c>
      <c r="W45" s="476"/>
    </row>
    <row r="46" spans="2:23" s="52" customFormat="1" ht="11.25" customHeight="1">
      <c r="B46" s="602"/>
      <c r="C46" s="587">
        <v>2</v>
      </c>
      <c r="D46" s="602"/>
      <c r="E46" s="588" t="s">
        <v>502</v>
      </c>
      <c r="F46" s="599"/>
      <c r="G46" s="591">
        <v>1</v>
      </c>
      <c r="H46" s="600"/>
      <c r="I46" s="591">
        <v>15</v>
      </c>
      <c r="J46" s="592">
        <v>15</v>
      </c>
      <c r="K46" s="593">
        <v>0</v>
      </c>
      <c r="L46" s="592">
        <v>22</v>
      </c>
      <c r="M46" s="592">
        <v>14</v>
      </c>
      <c r="N46" s="592">
        <v>8</v>
      </c>
      <c r="O46" s="592">
        <v>99</v>
      </c>
      <c r="P46" s="592">
        <v>94</v>
      </c>
      <c r="Q46" s="592">
        <v>18</v>
      </c>
      <c r="R46" s="592">
        <v>14</v>
      </c>
      <c r="S46" s="592">
        <v>20</v>
      </c>
      <c r="T46" s="592">
        <v>22</v>
      </c>
      <c r="U46" s="592">
        <v>20</v>
      </c>
      <c r="V46" s="569">
        <v>2</v>
      </c>
      <c r="W46" s="476"/>
    </row>
    <row r="47" spans="2:23" s="52" customFormat="1" ht="11.25" customHeight="1">
      <c r="B47" s="602"/>
      <c r="C47" s="587">
        <v>3</v>
      </c>
      <c r="D47" s="602"/>
      <c r="E47" s="588" t="s">
        <v>503</v>
      </c>
      <c r="F47" s="599"/>
      <c r="G47" s="591">
        <v>1</v>
      </c>
      <c r="H47" s="600"/>
      <c r="I47" s="591">
        <v>15</v>
      </c>
      <c r="J47" s="592">
        <v>15</v>
      </c>
      <c r="K47" s="593">
        <v>0</v>
      </c>
      <c r="L47" s="592">
        <v>29</v>
      </c>
      <c r="M47" s="592">
        <v>14</v>
      </c>
      <c r="N47" s="592">
        <v>15</v>
      </c>
      <c r="O47" s="592">
        <v>120</v>
      </c>
      <c r="P47" s="592">
        <v>108</v>
      </c>
      <c r="Q47" s="592">
        <v>18</v>
      </c>
      <c r="R47" s="592">
        <v>17</v>
      </c>
      <c r="S47" s="592">
        <v>23</v>
      </c>
      <c r="T47" s="592">
        <v>25</v>
      </c>
      <c r="U47" s="592">
        <v>25</v>
      </c>
      <c r="V47" s="569">
        <v>3</v>
      </c>
      <c r="W47" s="476"/>
    </row>
    <row r="48" spans="2:23" s="52" customFormat="1" ht="11.25" customHeight="1">
      <c r="B48" s="602"/>
      <c r="C48" s="587">
        <v>4</v>
      </c>
      <c r="D48" s="602"/>
      <c r="E48" s="588" t="s">
        <v>504</v>
      </c>
      <c r="F48" s="599"/>
      <c r="G48" s="591">
        <v>3</v>
      </c>
      <c r="H48" s="600"/>
      <c r="I48" s="591">
        <v>46</v>
      </c>
      <c r="J48" s="592">
        <v>46</v>
      </c>
      <c r="K48" s="593">
        <v>0</v>
      </c>
      <c r="L48" s="592">
        <v>69</v>
      </c>
      <c r="M48" s="592">
        <v>44</v>
      </c>
      <c r="N48" s="592">
        <v>25</v>
      </c>
      <c r="O48" s="592">
        <v>294</v>
      </c>
      <c r="P48" s="592">
        <v>284</v>
      </c>
      <c r="Q48" s="592">
        <v>53</v>
      </c>
      <c r="R48" s="592">
        <v>46</v>
      </c>
      <c r="S48" s="592">
        <v>65</v>
      </c>
      <c r="T48" s="592">
        <v>63</v>
      </c>
      <c r="U48" s="592">
        <v>57</v>
      </c>
      <c r="V48" s="569">
        <v>4</v>
      </c>
      <c r="W48" s="476"/>
    </row>
    <row r="49" spans="2:23" s="52" customFormat="1" ht="11.25" customHeight="1">
      <c r="B49" s="602"/>
      <c r="C49" s="587">
        <v>5</v>
      </c>
      <c r="D49" s="602"/>
      <c r="E49" s="588" t="s">
        <v>505</v>
      </c>
      <c r="F49" s="599"/>
      <c r="G49" s="591">
        <v>1</v>
      </c>
      <c r="H49" s="600"/>
      <c r="I49" s="591">
        <v>11</v>
      </c>
      <c r="J49" s="592">
        <v>11</v>
      </c>
      <c r="K49" s="593">
        <v>0</v>
      </c>
      <c r="L49" s="592">
        <v>17</v>
      </c>
      <c r="M49" s="592">
        <v>11</v>
      </c>
      <c r="N49" s="592">
        <v>6</v>
      </c>
      <c r="O49" s="592">
        <v>80</v>
      </c>
      <c r="P49" s="592">
        <v>82</v>
      </c>
      <c r="Q49" s="592">
        <v>14</v>
      </c>
      <c r="R49" s="592">
        <v>12</v>
      </c>
      <c r="S49" s="592">
        <v>16</v>
      </c>
      <c r="T49" s="592">
        <v>19</v>
      </c>
      <c r="U49" s="592">
        <v>21</v>
      </c>
      <c r="V49" s="569">
        <v>5</v>
      </c>
      <c r="W49" s="476"/>
    </row>
    <row r="50" spans="2:23" s="52" customFormat="1" ht="11.25" customHeight="1">
      <c r="B50" s="602"/>
      <c r="C50" s="587">
        <v>6</v>
      </c>
      <c r="D50" s="602"/>
      <c r="E50" s="588" t="s">
        <v>506</v>
      </c>
      <c r="F50" s="599"/>
      <c r="G50" s="591">
        <v>1</v>
      </c>
      <c r="H50" s="600"/>
      <c r="I50" s="591">
        <v>16</v>
      </c>
      <c r="J50" s="592">
        <v>16</v>
      </c>
      <c r="K50" s="593">
        <v>0</v>
      </c>
      <c r="L50" s="592">
        <v>29</v>
      </c>
      <c r="M50" s="592">
        <v>11</v>
      </c>
      <c r="N50" s="592">
        <v>18</v>
      </c>
      <c r="O50" s="592">
        <v>100</v>
      </c>
      <c r="P50" s="592">
        <v>98</v>
      </c>
      <c r="Q50" s="592">
        <v>16</v>
      </c>
      <c r="R50" s="592">
        <v>18</v>
      </c>
      <c r="S50" s="592">
        <v>22</v>
      </c>
      <c r="T50" s="592">
        <v>20</v>
      </c>
      <c r="U50" s="592">
        <v>22</v>
      </c>
      <c r="V50" s="569">
        <v>6</v>
      </c>
      <c r="W50" s="476"/>
    </row>
    <row r="51" spans="2:23" s="52" customFormat="1" ht="11.25" customHeight="1">
      <c r="B51" s="602"/>
      <c r="C51" s="587">
        <v>7</v>
      </c>
      <c r="D51" s="602"/>
      <c r="E51" s="588" t="s">
        <v>507</v>
      </c>
      <c r="F51" s="599"/>
      <c r="G51" s="591">
        <v>2</v>
      </c>
      <c r="H51" s="600"/>
      <c r="I51" s="591">
        <v>26</v>
      </c>
      <c r="J51" s="592">
        <v>26</v>
      </c>
      <c r="K51" s="593">
        <v>0</v>
      </c>
      <c r="L51" s="592">
        <v>52</v>
      </c>
      <c r="M51" s="592">
        <v>25</v>
      </c>
      <c r="N51" s="592">
        <v>27</v>
      </c>
      <c r="O51" s="592">
        <v>168</v>
      </c>
      <c r="P51" s="592">
        <v>161</v>
      </c>
      <c r="Q51" s="592">
        <v>31</v>
      </c>
      <c r="R51" s="592">
        <v>29</v>
      </c>
      <c r="S51" s="592">
        <v>32</v>
      </c>
      <c r="T51" s="592">
        <v>29</v>
      </c>
      <c r="U51" s="592">
        <v>40</v>
      </c>
      <c r="V51" s="569">
        <v>7</v>
      </c>
      <c r="W51" s="476"/>
    </row>
    <row r="52" spans="2:23" s="52" customFormat="1" ht="11.25" customHeight="1">
      <c r="B52" s="602"/>
      <c r="C52" s="587">
        <v>8</v>
      </c>
      <c r="D52" s="602"/>
      <c r="E52" s="588" t="s">
        <v>508</v>
      </c>
      <c r="F52" s="599"/>
      <c r="G52" s="591">
        <v>2</v>
      </c>
      <c r="H52" s="600"/>
      <c r="I52" s="591">
        <v>37</v>
      </c>
      <c r="J52" s="592">
        <v>37</v>
      </c>
      <c r="K52" s="593">
        <v>0</v>
      </c>
      <c r="L52" s="592">
        <v>58</v>
      </c>
      <c r="M52" s="592">
        <v>39</v>
      </c>
      <c r="N52" s="592">
        <v>19</v>
      </c>
      <c r="O52" s="592">
        <v>260</v>
      </c>
      <c r="P52" s="592">
        <v>248</v>
      </c>
      <c r="Q52" s="592">
        <v>57</v>
      </c>
      <c r="R52" s="592">
        <v>43</v>
      </c>
      <c r="S52" s="592">
        <v>52</v>
      </c>
      <c r="T52" s="592">
        <v>45</v>
      </c>
      <c r="U52" s="592">
        <v>51</v>
      </c>
      <c r="V52" s="569">
        <v>8</v>
      </c>
      <c r="W52" s="476"/>
    </row>
    <row r="53" spans="2:23" s="52" customFormat="1" ht="11.25" customHeight="1">
      <c r="B53" s="602"/>
      <c r="C53" s="587">
        <v>9</v>
      </c>
      <c r="D53" s="602"/>
      <c r="E53" s="588" t="s">
        <v>509</v>
      </c>
      <c r="F53" s="599"/>
      <c r="G53" s="591">
        <v>2</v>
      </c>
      <c r="H53" s="600"/>
      <c r="I53" s="591">
        <v>33</v>
      </c>
      <c r="J53" s="592">
        <v>33</v>
      </c>
      <c r="K53" s="593">
        <v>0</v>
      </c>
      <c r="L53" s="592">
        <v>53</v>
      </c>
      <c r="M53" s="592">
        <v>26</v>
      </c>
      <c r="N53" s="592">
        <v>27</v>
      </c>
      <c r="O53" s="592">
        <v>210</v>
      </c>
      <c r="P53" s="592">
        <v>205</v>
      </c>
      <c r="Q53" s="592">
        <v>38</v>
      </c>
      <c r="R53" s="592">
        <v>34</v>
      </c>
      <c r="S53" s="592">
        <v>38</v>
      </c>
      <c r="T53" s="592">
        <v>47</v>
      </c>
      <c r="U53" s="592">
        <v>48</v>
      </c>
      <c r="V53" s="569">
        <v>9</v>
      </c>
      <c r="W53" s="476"/>
    </row>
    <row r="54" spans="2:23" s="52" customFormat="1" ht="11.25" customHeight="1">
      <c r="B54" s="602"/>
      <c r="C54" s="587">
        <v>10</v>
      </c>
      <c r="D54" s="602"/>
      <c r="E54" s="588" t="s">
        <v>510</v>
      </c>
      <c r="F54" s="599"/>
      <c r="G54" s="591">
        <v>2</v>
      </c>
      <c r="H54" s="600"/>
      <c r="I54" s="591">
        <v>49</v>
      </c>
      <c r="J54" s="592">
        <v>49</v>
      </c>
      <c r="K54" s="593">
        <v>0</v>
      </c>
      <c r="L54" s="592">
        <v>68</v>
      </c>
      <c r="M54" s="592">
        <v>33</v>
      </c>
      <c r="N54" s="592">
        <v>35</v>
      </c>
      <c r="O54" s="592">
        <v>236</v>
      </c>
      <c r="P54" s="592">
        <v>218</v>
      </c>
      <c r="Q54" s="592">
        <v>43</v>
      </c>
      <c r="R54" s="592">
        <v>39</v>
      </c>
      <c r="S54" s="592">
        <v>47</v>
      </c>
      <c r="T54" s="592">
        <v>43</v>
      </c>
      <c r="U54" s="592">
        <v>46</v>
      </c>
      <c r="V54" s="569">
        <v>10</v>
      </c>
      <c r="W54" s="476"/>
    </row>
    <row r="55" spans="2:23" s="52" customFormat="1" ht="11.25" customHeight="1">
      <c r="B55" s="602"/>
      <c r="C55" s="587">
        <v>11</v>
      </c>
      <c r="D55" s="602"/>
      <c r="E55" s="588" t="s">
        <v>511</v>
      </c>
      <c r="F55" s="599"/>
      <c r="G55" s="591">
        <v>1</v>
      </c>
      <c r="H55" s="600"/>
      <c r="I55" s="591">
        <v>19</v>
      </c>
      <c r="J55" s="592">
        <v>19</v>
      </c>
      <c r="K55" s="593">
        <v>0</v>
      </c>
      <c r="L55" s="592">
        <v>25</v>
      </c>
      <c r="M55" s="592">
        <v>14</v>
      </c>
      <c r="N55" s="592">
        <v>11</v>
      </c>
      <c r="O55" s="592">
        <v>130</v>
      </c>
      <c r="P55" s="592">
        <v>125</v>
      </c>
      <c r="Q55" s="592">
        <v>21</v>
      </c>
      <c r="R55" s="592">
        <v>26</v>
      </c>
      <c r="S55" s="592">
        <v>26</v>
      </c>
      <c r="T55" s="592">
        <v>23</v>
      </c>
      <c r="U55" s="592">
        <v>29</v>
      </c>
      <c r="V55" s="569">
        <v>11</v>
      </c>
      <c r="W55" s="476"/>
    </row>
    <row r="56" spans="2:23" s="52" customFormat="1" ht="11.25" customHeight="1">
      <c r="B56" s="602"/>
      <c r="C56" s="587">
        <v>12</v>
      </c>
      <c r="D56" s="602"/>
      <c r="E56" s="588" t="s">
        <v>512</v>
      </c>
      <c r="F56" s="599"/>
      <c r="G56" s="591">
        <v>2</v>
      </c>
      <c r="H56" s="600"/>
      <c r="I56" s="591">
        <v>38</v>
      </c>
      <c r="J56" s="592">
        <v>38</v>
      </c>
      <c r="K56" s="593">
        <v>0</v>
      </c>
      <c r="L56" s="592">
        <v>58</v>
      </c>
      <c r="M56" s="592">
        <v>28</v>
      </c>
      <c r="N56" s="592">
        <v>30</v>
      </c>
      <c r="O56" s="592">
        <v>240</v>
      </c>
      <c r="P56" s="592">
        <v>233</v>
      </c>
      <c r="Q56" s="592">
        <v>40</v>
      </c>
      <c r="R56" s="592">
        <v>42</v>
      </c>
      <c r="S56" s="592">
        <v>51</v>
      </c>
      <c r="T56" s="592">
        <v>49</v>
      </c>
      <c r="U56" s="592">
        <v>51</v>
      </c>
      <c r="V56" s="569">
        <v>12</v>
      </c>
      <c r="W56" s="476"/>
    </row>
    <row r="57" spans="2:23" s="52" customFormat="1" ht="11.25" customHeight="1">
      <c r="B57" s="181"/>
      <c r="C57" s="587">
        <v>13</v>
      </c>
      <c r="D57" s="189"/>
      <c r="E57" s="588" t="s">
        <v>513</v>
      </c>
      <c r="F57" s="599"/>
      <c r="G57" s="591">
        <v>2</v>
      </c>
      <c r="H57" s="600"/>
      <c r="I57" s="591">
        <v>36</v>
      </c>
      <c r="J57" s="592">
        <v>36</v>
      </c>
      <c r="K57" s="593">
        <v>0</v>
      </c>
      <c r="L57" s="592">
        <v>50</v>
      </c>
      <c r="M57" s="592">
        <v>32</v>
      </c>
      <c r="N57" s="593">
        <v>18</v>
      </c>
      <c r="O57" s="592">
        <v>220</v>
      </c>
      <c r="P57" s="592">
        <v>212</v>
      </c>
      <c r="Q57" s="592">
        <v>41</v>
      </c>
      <c r="R57" s="592">
        <v>40</v>
      </c>
      <c r="S57" s="592">
        <v>42</v>
      </c>
      <c r="T57" s="592">
        <v>45</v>
      </c>
      <c r="U57" s="592">
        <v>44</v>
      </c>
      <c r="V57" s="569">
        <v>13</v>
      </c>
      <c r="W57" s="476"/>
    </row>
    <row r="58" spans="2:23" s="52" customFormat="1" ht="11.25" customHeight="1">
      <c r="B58" s="181"/>
      <c r="C58" s="587">
        <v>14</v>
      </c>
      <c r="D58" s="189"/>
      <c r="E58" s="588" t="s">
        <v>514</v>
      </c>
      <c r="F58" s="599"/>
      <c r="G58" s="591">
        <v>1</v>
      </c>
      <c r="H58" s="600"/>
      <c r="I58" s="591">
        <v>16</v>
      </c>
      <c r="J58" s="592">
        <v>16</v>
      </c>
      <c r="K58" s="593">
        <v>0</v>
      </c>
      <c r="L58" s="592">
        <v>23</v>
      </c>
      <c r="M58" s="592">
        <v>18</v>
      </c>
      <c r="N58" s="592">
        <v>5</v>
      </c>
      <c r="O58" s="592">
        <v>100</v>
      </c>
      <c r="P58" s="592">
        <v>95</v>
      </c>
      <c r="Q58" s="592">
        <v>19</v>
      </c>
      <c r="R58" s="592">
        <v>17</v>
      </c>
      <c r="S58" s="592">
        <v>20</v>
      </c>
      <c r="T58" s="592">
        <v>21</v>
      </c>
      <c r="U58" s="592">
        <v>18</v>
      </c>
      <c r="V58" s="569">
        <v>15</v>
      </c>
      <c r="W58" s="476"/>
    </row>
    <row r="59" spans="2:23" s="52" customFormat="1" ht="11.25" customHeight="1">
      <c r="B59" s="181"/>
      <c r="C59" s="587">
        <v>15</v>
      </c>
      <c r="D59" s="189"/>
      <c r="E59" s="588" t="s">
        <v>515</v>
      </c>
      <c r="F59" s="599"/>
      <c r="G59" s="591">
        <v>3</v>
      </c>
      <c r="H59" s="600"/>
      <c r="I59" s="591">
        <v>50</v>
      </c>
      <c r="J59" s="592">
        <v>50</v>
      </c>
      <c r="K59" s="593">
        <v>0</v>
      </c>
      <c r="L59" s="592">
        <v>79</v>
      </c>
      <c r="M59" s="592">
        <v>40</v>
      </c>
      <c r="N59" s="592">
        <v>39</v>
      </c>
      <c r="O59" s="592">
        <v>316</v>
      </c>
      <c r="P59" s="592">
        <v>294</v>
      </c>
      <c r="Q59" s="592">
        <v>64</v>
      </c>
      <c r="R59" s="592">
        <v>55</v>
      </c>
      <c r="S59" s="592">
        <v>61</v>
      </c>
      <c r="T59" s="592">
        <v>60</v>
      </c>
      <c r="U59" s="592">
        <v>54</v>
      </c>
      <c r="V59" s="569">
        <v>16</v>
      </c>
      <c r="W59" s="476"/>
    </row>
    <row r="60" spans="2:23" s="52" customFormat="1" ht="11.25" customHeight="1">
      <c r="B60" s="181"/>
      <c r="C60" s="587">
        <v>16</v>
      </c>
      <c r="D60" s="189"/>
      <c r="E60" s="588" t="s">
        <v>516</v>
      </c>
      <c r="F60" s="599"/>
      <c r="G60" s="591">
        <v>2</v>
      </c>
      <c r="H60" s="600"/>
      <c r="I60" s="591">
        <v>33</v>
      </c>
      <c r="J60" s="592">
        <v>33</v>
      </c>
      <c r="K60" s="593">
        <v>0</v>
      </c>
      <c r="L60" s="603">
        <v>48</v>
      </c>
      <c r="M60" s="603">
        <v>31</v>
      </c>
      <c r="N60" s="603">
        <v>17</v>
      </c>
      <c r="O60" s="603">
        <v>205</v>
      </c>
      <c r="P60" s="603">
        <v>193</v>
      </c>
      <c r="Q60" s="603">
        <v>33</v>
      </c>
      <c r="R60" s="603">
        <v>36</v>
      </c>
      <c r="S60" s="603">
        <v>39</v>
      </c>
      <c r="T60" s="603">
        <v>42</v>
      </c>
      <c r="U60" s="603">
        <v>43</v>
      </c>
      <c r="V60" s="569">
        <v>17</v>
      </c>
      <c r="W60" s="476"/>
    </row>
    <row r="61" spans="2:23" s="52" customFormat="1" ht="5.0999999999999996" customHeight="1">
      <c r="B61" s="597"/>
      <c r="C61" s="598"/>
      <c r="D61" s="71"/>
      <c r="E61" s="189"/>
      <c r="F61" s="599"/>
      <c r="G61" s="591"/>
      <c r="H61" s="600"/>
      <c r="I61" s="591"/>
      <c r="J61" s="592"/>
      <c r="K61" s="583"/>
      <c r="L61" s="592"/>
      <c r="M61" s="592"/>
      <c r="N61" s="592"/>
      <c r="O61" s="592"/>
      <c r="P61" s="592"/>
      <c r="Q61" s="592"/>
      <c r="R61" s="592"/>
      <c r="S61" s="592"/>
      <c r="T61" s="592"/>
      <c r="U61" s="592"/>
      <c r="V61" s="569"/>
      <c r="W61" s="476"/>
    </row>
    <row r="62" spans="2:23" s="316" customFormat="1" ht="12" customHeight="1">
      <c r="B62" s="1013" t="s">
        <v>517</v>
      </c>
      <c r="C62" s="1013"/>
      <c r="D62" s="1013"/>
      <c r="E62" s="1013"/>
      <c r="F62" s="584"/>
      <c r="G62" s="585">
        <v>369</v>
      </c>
      <c r="H62" s="604"/>
      <c r="I62" s="585">
        <v>5655</v>
      </c>
      <c r="J62" s="605">
        <v>5579</v>
      </c>
      <c r="K62" s="605">
        <v>76</v>
      </c>
      <c r="L62" s="605">
        <v>2686</v>
      </c>
      <c r="M62" s="605">
        <v>1031</v>
      </c>
      <c r="N62" s="605">
        <v>1655</v>
      </c>
      <c r="O62" s="605">
        <v>37416</v>
      </c>
      <c r="P62" s="605">
        <v>35288</v>
      </c>
      <c r="Q62" s="605">
        <v>8452</v>
      </c>
      <c r="R62" s="605">
        <v>6865</v>
      </c>
      <c r="S62" s="605">
        <v>6983</v>
      </c>
      <c r="T62" s="605">
        <v>6751</v>
      </c>
      <c r="U62" s="605">
        <v>6237</v>
      </c>
      <c r="V62" s="578" t="s">
        <v>518</v>
      </c>
      <c r="W62" s="476"/>
    </row>
    <row r="63" spans="2:23" s="52" customFormat="1" ht="11.25" customHeight="1">
      <c r="B63" s="181"/>
      <c r="C63" s="587">
        <v>1</v>
      </c>
      <c r="D63" s="189"/>
      <c r="E63" s="588" t="s">
        <v>258</v>
      </c>
      <c r="F63" s="599"/>
      <c r="G63" s="606">
        <v>20</v>
      </c>
      <c r="H63" s="607"/>
      <c r="I63" s="606">
        <v>347</v>
      </c>
      <c r="J63" s="594">
        <v>333</v>
      </c>
      <c r="K63" s="593">
        <v>14</v>
      </c>
      <c r="L63" s="594">
        <v>131</v>
      </c>
      <c r="M63" s="594">
        <v>55</v>
      </c>
      <c r="N63" s="594">
        <v>76</v>
      </c>
      <c r="O63" s="594">
        <v>2059</v>
      </c>
      <c r="P63" s="594">
        <v>1974</v>
      </c>
      <c r="Q63" s="594">
        <v>478</v>
      </c>
      <c r="R63" s="594">
        <v>355</v>
      </c>
      <c r="S63" s="594">
        <v>384</v>
      </c>
      <c r="T63" s="594">
        <v>385</v>
      </c>
      <c r="U63" s="594">
        <v>372</v>
      </c>
      <c r="V63" s="569">
        <v>1</v>
      </c>
      <c r="W63" s="476"/>
    </row>
    <row r="64" spans="2:23" s="52" customFormat="1" ht="11.25" customHeight="1">
      <c r="B64" s="181"/>
      <c r="C64" s="587">
        <v>2</v>
      </c>
      <c r="D64" s="189"/>
      <c r="E64" s="588" t="s">
        <v>259</v>
      </c>
      <c r="F64" s="599"/>
      <c r="G64" s="606">
        <v>11</v>
      </c>
      <c r="H64" s="607"/>
      <c r="I64" s="606">
        <v>178</v>
      </c>
      <c r="J64" s="594">
        <v>176</v>
      </c>
      <c r="K64" s="593">
        <v>2</v>
      </c>
      <c r="L64" s="594">
        <v>69</v>
      </c>
      <c r="M64" s="594">
        <v>22</v>
      </c>
      <c r="N64" s="594">
        <v>47</v>
      </c>
      <c r="O64" s="594">
        <v>935</v>
      </c>
      <c r="P64" s="594">
        <v>906</v>
      </c>
      <c r="Q64" s="594">
        <v>270</v>
      </c>
      <c r="R64" s="594">
        <v>206</v>
      </c>
      <c r="S64" s="594">
        <v>152</v>
      </c>
      <c r="T64" s="594">
        <v>142</v>
      </c>
      <c r="U64" s="594">
        <v>136</v>
      </c>
      <c r="V64" s="569">
        <v>2</v>
      </c>
      <c r="W64" s="476"/>
    </row>
    <row r="65" spans="2:23" s="52" customFormat="1" ht="11.25" customHeight="1">
      <c r="B65" s="181"/>
      <c r="C65" s="587">
        <v>3</v>
      </c>
      <c r="D65" s="189"/>
      <c r="E65" s="588" t="s">
        <v>261</v>
      </c>
      <c r="F65" s="599"/>
      <c r="G65" s="606">
        <v>13</v>
      </c>
      <c r="H65" s="607"/>
      <c r="I65" s="606">
        <v>167</v>
      </c>
      <c r="J65" s="594">
        <v>166</v>
      </c>
      <c r="K65" s="593">
        <v>1</v>
      </c>
      <c r="L65" s="594">
        <v>71</v>
      </c>
      <c r="M65" s="594">
        <v>30</v>
      </c>
      <c r="N65" s="594">
        <v>41</v>
      </c>
      <c r="O65" s="594">
        <v>1114</v>
      </c>
      <c r="P65" s="594">
        <v>1052</v>
      </c>
      <c r="Q65" s="594">
        <v>248</v>
      </c>
      <c r="R65" s="594">
        <v>195</v>
      </c>
      <c r="S65" s="594">
        <v>230</v>
      </c>
      <c r="T65" s="594">
        <v>212</v>
      </c>
      <c r="U65" s="594">
        <v>167</v>
      </c>
      <c r="V65" s="569">
        <v>3</v>
      </c>
      <c r="W65" s="476"/>
    </row>
    <row r="66" spans="2:23" s="52" customFormat="1" ht="11.25" customHeight="1">
      <c r="B66" s="181"/>
      <c r="C66" s="587">
        <v>4</v>
      </c>
      <c r="D66" s="189"/>
      <c r="E66" s="588" t="s">
        <v>262</v>
      </c>
      <c r="F66" s="599"/>
      <c r="G66" s="606">
        <v>14</v>
      </c>
      <c r="H66" s="607"/>
      <c r="I66" s="606">
        <v>158</v>
      </c>
      <c r="J66" s="594">
        <v>156</v>
      </c>
      <c r="K66" s="593">
        <v>2</v>
      </c>
      <c r="L66" s="594">
        <v>99</v>
      </c>
      <c r="M66" s="594">
        <v>43</v>
      </c>
      <c r="N66" s="594">
        <v>56</v>
      </c>
      <c r="O66" s="594">
        <v>1170</v>
      </c>
      <c r="P66" s="594">
        <v>1075</v>
      </c>
      <c r="Q66" s="594">
        <v>185</v>
      </c>
      <c r="R66" s="594">
        <v>213</v>
      </c>
      <c r="S66" s="594">
        <v>219</v>
      </c>
      <c r="T66" s="594">
        <v>245</v>
      </c>
      <c r="U66" s="594">
        <v>213</v>
      </c>
      <c r="V66" s="569">
        <v>4</v>
      </c>
      <c r="W66" s="476"/>
    </row>
    <row r="67" spans="2:23" s="52" customFormat="1" ht="11.25" customHeight="1">
      <c r="B67" s="181"/>
      <c r="C67" s="587">
        <v>5</v>
      </c>
      <c r="D67" s="189"/>
      <c r="E67" s="588" t="s">
        <v>263</v>
      </c>
      <c r="F67" s="599"/>
      <c r="G67" s="606">
        <v>16</v>
      </c>
      <c r="H67" s="607"/>
      <c r="I67" s="606">
        <v>235</v>
      </c>
      <c r="J67" s="594">
        <v>233</v>
      </c>
      <c r="K67" s="593">
        <v>2</v>
      </c>
      <c r="L67" s="594">
        <v>117</v>
      </c>
      <c r="M67" s="594">
        <v>43</v>
      </c>
      <c r="N67" s="594">
        <v>74</v>
      </c>
      <c r="O67" s="594">
        <v>1382</v>
      </c>
      <c r="P67" s="594">
        <v>1269</v>
      </c>
      <c r="Q67" s="594">
        <v>344</v>
      </c>
      <c r="R67" s="594">
        <v>243</v>
      </c>
      <c r="S67" s="594">
        <v>250</v>
      </c>
      <c r="T67" s="594">
        <v>238</v>
      </c>
      <c r="U67" s="594">
        <v>194</v>
      </c>
      <c r="V67" s="569">
        <v>5</v>
      </c>
      <c r="W67" s="476"/>
    </row>
    <row r="68" spans="2:23" s="52" customFormat="1" ht="11.25" customHeight="1">
      <c r="B68" s="181"/>
      <c r="C68" s="587">
        <v>6</v>
      </c>
      <c r="D68" s="189"/>
      <c r="E68" s="588" t="s">
        <v>264</v>
      </c>
      <c r="F68" s="599"/>
      <c r="G68" s="606">
        <v>26</v>
      </c>
      <c r="H68" s="607"/>
      <c r="I68" s="606">
        <v>369</v>
      </c>
      <c r="J68" s="594">
        <v>365</v>
      </c>
      <c r="K68" s="593">
        <v>4</v>
      </c>
      <c r="L68" s="594">
        <v>157</v>
      </c>
      <c r="M68" s="594">
        <v>75</v>
      </c>
      <c r="N68" s="594">
        <v>82</v>
      </c>
      <c r="O68" s="594">
        <v>2263</v>
      </c>
      <c r="P68" s="594">
        <v>2170</v>
      </c>
      <c r="Q68" s="594">
        <v>548</v>
      </c>
      <c r="R68" s="594">
        <v>401</v>
      </c>
      <c r="S68" s="594">
        <v>452</v>
      </c>
      <c r="T68" s="594">
        <v>408</v>
      </c>
      <c r="U68" s="594">
        <v>361</v>
      </c>
      <c r="V68" s="569">
        <v>6</v>
      </c>
      <c r="W68" s="476"/>
    </row>
    <row r="69" spans="2:23" s="52" customFormat="1" ht="11.25" customHeight="1">
      <c r="B69" s="181"/>
      <c r="C69" s="587">
        <v>7</v>
      </c>
      <c r="D69" s="189"/>
      <c r="E69" s="588" t="s">
        <v>265</v>
      </c>
      <c r="F69" s="599"/>
      <c r="G69" s="606">
        <v>10</v>
      </c>
      <c r="H69" s="607"/>
      <c r="I69" s="606">
        <v>129</v>
      </c>
      <c r="J69" s="594">
        <v>126</v>
      </c>
      <c r="K69" s="593">
        <v>3</v>
      </c>
      <c r="L69" s="594">
        <v>64</v>
      </c>
      <c r="M69" s="594">
        <v>29</v>
      </c>
      <c r="N69" s="594">
        <v>35</v>
      </c>
      <c r="O69" s="594">
        <v>1180</v>
      </c>
      <c r="P69" s="594">
        <v>1109</v>
      </c>
      <c r="Q69" s="594">
        <v>186</v>
      </c>
      <c r="R69" s="594">
        <v>200</v>
      </c>
      <c r="S69" s="594">
        <v>244</v>
      </c>
      <c r="T69" s="594">
        <v>260</v>
      </c>
      <c r="U69" s="594">
        <v>219</v>
      </c>
      <c r="V69" s="569">
        <v>7</v>
      </c>
      <c r="W69" s="476"/>
    </row>
    <row r="70" spans="2:23" s="52" customFormat="1" ht="11.25" customHeight="1">
      <c r="B70" s="181"/>
      <c r="C70" s="587">
        <v>8</v>
      </c>
      <c r="D70" s="189"/>
      <c r="E70" s="588" t="s">
        <v>266</v>
      </c>
      <c r="F70" s="599"/>
      <c r="G70" s="606">
        <v>5</v>
      </c>
      <c r="H70" s="607"/>
      <c r="I70" s="606">
        <v>92</v>
      </c>
      <c r="J70" s="594">
        <v>91</v>
      </c>
      <c r="K70" s="593">
        <v>1</v>
      </c>
      <c r="L70" s="594">
        <v>62</v>
      </c>
      <c r="M70" s="594">
        <v>23</v>
      </c>
      <c r="N70" s="594">
        <v>39</v>
      </c>
      <c r="O70" s="594">
        <v>614</v>
      </c>
      <c r="P70" s="594">
        <v>573</v>
      </c>
      <c r="Q70" s="594">
        <v>158</v>
      </c>
      <c r="R70" s="594">
        <v>118</v>
      </c>
      <c r="S70" s="594">
        <v>115</v>
      </c>
      <c r="T70" s="594">
        <v>88</v>
      </c>
      <c r="U70" s="594">
        <v>94</v>
      </c>
      <c r="V70" s="569">
        <v>8</v>
      </c>
      <c r="W70" s="476"/>
    </row>
    <row r="71" spans="2:23" s="52" customFormat="1" ht="11.25" customHeight="1">
      <c r="B71" s="181"/>
      <c r="C71" s="587">
        <v>9</v>
      </c>
      <c r="D71" s="189"/>
      <c r="E71" s="588" t="s">
        <v>267</v>
      </c>
      <c r="F71" s="599"/>
      <c r="G71" s="606">
        <v>17</v>
      </c>
      <c r="H71" s="607"/>
      <c r="I71" s="606">
        <v>256</v>
      </c>
      <c r="J71" s="594">
        <v>256</v>
      </c>
      <c r="K71" s="593">
        <v>0</v>
      </c>
      <c r="L71" s="594">
        <v>116</v>
      </c>
      <c r="M71" s="594">
        <v>47</v>
      </c>
      <c r="N71" s="594">
        <v>69</v>
      </c>
      <c r="O71" s="594">
        <v>1524</v>
      </c>
      <c r="P71" s="594">
        <v>1484</v>
      </c>
      <c r="Q71" s="594">
        <v>389</v>
      </c>
      <c r="R71" s="594">
        <v>291</v>
      </c>
      <c r="S71" s="594">
        <v>289</v>
      </c>
      <c r="T71" s="594">
        <v>285</v>
      </c>
      <c r="U71" s="594">
        <v>230</v>
      </c>
      <c r="V71" s="569">
        <v>9</v>
      </c>
      <c r="W71" s="476"/>
    </row>
    <row r="72" spans="2:23" s="52" customFormat="1" ht="11.25" customHeight="1">
      <c r="B72" s="181"/>
      <c r="C72" s="587">
        <v>10</v>
      </c>
      <c r="D72" s="189"/>
      <c r="E72" s="588" t="s">
        <v>268</v>
      </c>
      <c r="F72" s="599"/>
      <c r="G72" s="606">
        <v>8</v>
      </c>
      <c r="H72" s="607"/>
      <c r="I72" s="606">
        <v>114</v>
      </c>
      <c r="J72" s="594">
        <v>113</v>
      </c>
      <c r="K72" s="593">
        <v>1</v>
      </c>
      <c r="L72" s="594">
        <v>56</v>
      </c>
      <c r="M72" s="594">
        <v>27</v>
      </c>
      <c r="N72" s="594">
        <v>29</v>
      </c>
      <c r="O72" s="594">
        <v>659</v>
      </c>
      <c r="P72" s="594">
        <v>630</v>
      </c>
      <c r="Q72" s="594">
        <v>162</v>
      </c>
      <c r="R72" s="594">
        <v>121</v>
      </c>
      <c r="S72" s="594">
        <v>122</v>
      </c>
      <c r="T72" s="594">
        <v>113</v>
      </c>
      <c r="U72" s="594">
        <v>112</v>
      </c>
      <c r="V72" s="569">
        <v>10</v>
      </c>
      <c r="W72" s="476"/>
    </row>
    <row r="73" spans="2:23" s="52" customFormat="1" ht="11.25" customHeight="1">
      <c r="B73" s="181"/>
      <c r="C73" s="587">
        <v>11</v>
      </c>
      <c r="D73" s="189"/>
      <c r="E73" s="588" t="s">
        <v>269</v>
      </c>
      <c r="F73" s="599"/>
      <c r="G73" s="606">
        <v>13</v>
      </c>
      <c r="H73" s="607"/>
      <c r="I73" s="606">
        <v>193</v>
      </c>
      <c r="J73" s="594">
        <v>193</v>
      </c>
      <c r="K73" s="593">
        <v>0</v>
      </c>
      <c r="L73" s="594">
        <v>101</v>
      </c>
      <c r="M73" s="594">
        <v>39</v>
      </c>
      <c r="N73" s="594">
        <v>62</v>
      </c>
      <c r="O73" s="594">
        <v>1144</v>
      </c>
      <c r="P73" s="594">
        <v>1155</v>
      </c>
      <c r="Q73" s="594">
        <v>279</v>
      </c>
      <c r="R73" s="594">
        <v>227</v>
      </c>
      <c r="S73" s="594">
        <v>231</v>
      </c>
      <c r="T73" s="594">
        <v>217</v>
      </c>
      <c r="U73" s="594">
        <v>201</v>
      </c>
      <c r="V73" s="569">
        <v>11</v>
      </c>
      <c r="W73" s="476"/>
    </row>
    <row r="74" spans="2:23" s="52" customFormat="1" ht="11.25" customHeight="1">
      <c r="B74" s="181"/>
      <c r="C74" s="587">
        <v>12</v>
      </c>
      <c r="D74" s="189"/>
      <c r="E74" s="588" t="s">
        <v>270</v>
      </c>
      <c r="F74" s="599"/>
      <c r="G74" s="606">
        <v>20</v>
      </c>
      <c r="H74" s="607"/>
      <c r="I74" s="606">
        <v>298</v>
      </c>
      <c r="J74" s="594">
        <v>293</v>
      </c>
      <c r="K74" s="593">
        <v>5</v>
      </c>
      <c r="L74" s="594">
        <v>158</v>
      </c>
      <c r="M74" s="594">
        <v>47</v>
      </c>
      <c r="N74" s="594">
        <v>111</v>
      </c>
      <c r="O74" s="594">
        <v>1841</v>
      </c>
      <c r="P74" s="594">
        <v>1740</v>
      </c>
      <c r="Q74" s="594">
        <v>415</v>
      </c>
      <c r="R74" s="594">
        <v>330</v>
      </c>
      <c r="S74" s="594">
        <v>351</v>
      </c>
      <c r="T74" s="594">
        <v>330</v>
      </c>
      <c r="U74" s="594">
        <v>314</v>
      </c>
      <c r="V74" s="569">
        <v>12</v>
      </c>
      <c r="W74" s="476"/>
    </row>
    <row r="75" spans="2:23" s="52" customFormat="1" ht="11.25" customHeight="1">
      <c r="B75" s="181"/>
      <c r="C75" s="587">
        <v>13</v>
      </c>
      <c r="D75" s="189"/>
      <c r="E75" s="588" t="s">
        <v>271</v>
      </c>
      <c r="F75" s="599"/>
      <c r="G75" s="606">
        <v>22</v>
      </c>
      <c r="H75" s="607"/>
      <c r="I75" s="606">
        <v>296</v>
      </c>
      <c r="J75" s="594">
        <v>295</v>
      </c>
      <c r="K75" s="593">
        <v>1</v>
      </c>
      <c r="L75" s="594">
        <v>153</v>
      </c>
      <c r="M75" s="594">
        <v>68</v>
      </c>
      <c r="N75" s="594">
        <v>85</v>
      </c>
      <c r="O75" s="594">
        <v>1996</v>
      </c>
      <c r="P75" s="594">
        <v>1882</v>
      </c>
      <c r="Q75" s="594">
        <v>454</v>
      </c>
      <c r="R75" s="594">
        <v>372</v>
      </c>
      <c r="S75" s="594">
        <v>358</v>
      </c>
      <c r="T75" s="594">
        <v>357</v>
      </c>
      <c r="U75" s="594">
        <v>341</v>
      </c>
      <c r="V75" s="569">
        <v>13</v>
      </c>
      <c r="W75" s="476"/>
    </row>
    <row r="76" spans="2:23" s="52" customFormat="1" ht="11.25" customHeight="1">
      <c r="B76" s="181"/>
      <c r="C76" s="587">
        <v>14</v>
      </c>
      <c r="D76" s="189"/>
      <c r="E76" s="588" t="s">
        <v>273</v>
      </c>
      <c r="F76" s="599"/>
      <c r="G76" s="606">
        <v>10</v>
      </c>
      <c r="H76" s="607"/>
      <c r="I76" s="606">
        <v>172</v>
      </c>
      <c r="J76" s="594">
        <v>168</v>
      </c>
      <c r="K76" s="593">
        <v>4</v>
      </c>
      <c r="L76" s="594">
        <v>67</v>
      </c>
      <c r="M76" s="594">
        <v>28</v>
      </c>
      <c r="N76" s="594">
        <v>39</v>
      </c>
      <c r="O76" s="594">
        <v>1348</v>
      </c>
      <c r="P76" s="594">
        <v>1234</v>
      </c>
      <c r="Q76" s="594">
        <v>281</v>
      </c>
      <c r="R76" s="594">
        <v>228</v>
      </c>
      <c r="S76" s="594">
        <v>248</v>
      </c>
      <c r="T76" s="594">
        <v>244</v>
      </c>
      <c r="U76" s="594">
        <v>233</v>
      </c>
      <c r="V76" s="569">
        <v>14</v>
      </c>
      <c r="W76" s="476"/>
    </row>
    <row r="77" spans="2:23" s="52" customFormat="1" ht="11.25" customHeight="1">
      <c r="B77" s="181"/>
      <c r="C77" s="587">
        <v>15</v>
      </c>
      <c r="D77" s="189"/>
      <c r="E77" s="588" t="s">
        <v>275</v>
      </c>
      <c r="F77" s="599"/>
      <c r="G77" s="606">
        <v>17</v>
      </c>
      <c r="H77" s="607"/>
      <c r="I77" s="606">
        <v>252</v>
      </c>
      <c r="J77" s="594">
        <v>247</v>
      </c>
      <c r="K77" s="593">
        <v>5</v>
      </c>
      <c r="L77" s="594">
        <v>125</v>
      </c>
      <c r="M77" s="594">
        <v>46</v>
      </c>
      <c r="N77" s="594">
        <v>79</v>
      </c>
      <c r="O77" s="594">
        <v>1495</v>
      </c>
      <c r="P77" s="594">
        <v>1491</v>
      </c>
      <c r="Q77" s="594">
        <v>372</v>
      </c>
      <c r="R77" s="594">
        <v>318</v>
      </c>
      <c r="S77" s="594">
        <v>286</v>
      </c>
      <c r="T77" s="594">
        <v>263</v>
      </c>
      <c r="U77" s="594">
        <v>252</v>
      </c>
      <c r="V77" s="569">
        <v>15</v>
      </c>
      <c r="W77" s="476"/>
    </row>
    <row r="78" spans="2:23" s="52" customFormat="1" ht="11.25" customHeight="1">
      <c r="B78" s="181"/>
      <c r="C78" s="587">
        <v>16</v>
      </c>
      <c r="D78" s="189"/>
      <c r="E78" s="588" t="s">
        <v>277</v>
      </c>
      <c r="F78" s="599"/>
      <c r="G78" s="606">
        <v>10</v>
      </c>
      <c r="H78" s="607"/>
      <c r="I78" s="606">
        <v>171</v>
      </c>
      <c r="J78" s="594">
        <v>169</v>
      </c>
      <c r="K78" s="593">
        <v>2</v>
      </c>
      <c r="L78" s="594">
        <v>93</v>
      </c>
      <c r="M78" s="594">
        <v>32</v>
      </c>
      <c r="N78" s="594">
        <v>61</v>
      </c>
      <c r="O78" s="594">
        <v>910</v>
      </c>
      <c r="P78" s="594">
        <v>917</v>
      </c>
      <c r="Q78" s="594">
        <v>244</v>
      </c>
      <c r="R78" s="594">
        <v>182</v>
      </c>
      <c r="S78" s="594">
        <v>171</v>
      </c>
      <c r="T78" s="594">
        <v>161</v>
      </c>
      <c r="U78" s="594">
        <v>159</v>
      </c>
      <c r="V78" s="569">
        <v>16</v>
      </c>
      <c r="W78" s="476"/>
    </row>
    <row r="79" spans="2:23" s="52" customFormat="1" ht="11.25" customHeight="1">
      <c r="B79" s="181"/>
      <c r="C79" s="587">
        <v>17</v>
      </c>
      <c r="D79" s="189"/>
      <c r="E79" s="588" t="s">
        <v>279</v>
      </c>
      <c r="F79" s="599"/>
      <c r="G79" s="606">
        <v>23</v>
      </c>
      <c r="H79" s="607"/>
      <c r="I79" s="606">
        <v>435</v>
      </c>
      <c r="J79" s="594">
        <v>430</v>
      </c>
      <c r="K79" s="593">
        <v>5</v>
      </c>
      <c r="L79" s="594">
        <v>232</v>
      </c>
      <c r="M79" s="594">
        <v>76</v>
      </c>
      <c r="N79" s="594">
        <v>156</v>
      </c>
      <c r="O79" s="594">
        <v>3039</v>
      </c>
      <c r="P79" s="594">
        <v>2906</v>
      </c>
      <c r="Q79" s="594">
        <v>700</v>
      </c>
      <c r="R79" s="594">
        <v>569</v>
      </c>
      <c r="S79" s="594">
        <v>582</v>
      </c>
      <c r="T79" s="594">
        <v>531</v>
      </c>
      <c r="U79" s="594">
        <v>524</v>
      </c>
      <c r="V79" s="569">
        <v>17</v>
      </c>
      <c r="W79" s="476"/>
    </row>
    <row r="80" spans="2:23" s="52" customFormat="1" ht="11.25" customHeight="1">
      <c r="B80" s="181"/>
      <c r="C80" s="587">
        <v>18</v>
      </c>
      <c r="D80" s="189"/>
      <c r="E80" s="588" t="s">
        <v>281</v>
      </c>
      <c r="F80" s="599"/>
      <c r="G80" s="606">
        <v>21</v>
      </c>
      <c r="H80" s="607"/>
      <c r="I80" s="606">
        <v>315</v>
      </c>
      <c r="J80" s="594">
        <v>309</v>
      </c>
      <c r="K80" s="593">
        <v>6</v>
      </c>
      <c r="L80" s="594">
        <v>155</v>
      </c>
      <c r="M80" s="594">
        <v>52</v>
      </c>
      <c r="N80" s="594">
        <v>103</v>
      </c>
      <c r="O80" s="594">
        <v>1911</v>
      </c>
      <c r="P80" s="594">
        <v>1887</v>
      </c>
      <c r="Q80" s="594">
        <v>451</v>
      </c>
      <c r="R80" s="594">
        <v>364</v>
      </c>
      <c r="S80" s="594">
        <v>352</v>
      </c>
      <c r="T80" s="594">
        <v>366</v>
      </c>
      <c r="U80" s="594">
        <v>354</v>
      </c>
      <c r="V80" s="569">
        <v>18</v>
      </c>
      <c r="W80" s="476"/>
    </row>
    <row r="81" spans="1:23" s="52" customFormat="1" ht="11.25" customHeight="1">
      <c r="B81" s="181"/>
      <c r="C81" s="587">
        <v>19</v>
      </c>
      <c r="D81" s="189"/>
      <c r="E81" s="588" t="s">
        <v>283</v>
      </c>
      <c r="F81" s="599"/>
      <c r="G81" s="606">
        <v>16</v>
      </c>
      <c r="H81" s="607"/>
      <c r="I81" s="606">
        <v>249</v>
      </c>
      <c r="J81" s="594">
        <v>244</v>
      </c>
      <c r="K81" s="593">
        <v>5</v>
      </c>
      <c r="L81" s="594">
        <v>121</v>
      </c>
      <c r="M81" s="594">
        <v>34</v>
      </c>
      <c r="N81" s="594">
        <v>87</v>
      </c>
      <c r="O81" s="594">
        <v>1318</v>
      </c>
      <c r="P81" s="594">
        <v>1348</v>
      </c>
      <c r="Q81" s="594">
        <v>393</v>
      </c>
      <c r="R81" s="594">
        <v>289</v>
      </c>
      <c r="S81" s="594">
        <v>238</v>
      </c>
      <c r="T81" s="594">
        <v>221</v>
      </c>
      <c r="U81" s="594">
        <v>207</v>
      </c>
      <c r="V81" s="569">
        <v>19</v>
      </c>
      <c r="W81" s="476"/>
    </row>
    <row r="82" spans="1:23" s="52" customFormat="1" ht="11.25" customHeight="1">
      <c r="B82" s="181"/>
      <c r="C82" s="587">
        <v>20</v>
      </c>
      <c r="D82" s="189"/>
      <c r="E82" s="588" t="s">
        <v>285</v>
      </c>
      <c r="F82" s="599"/>
      <c r="G82" s="606">
        <v>12</v>
      </c>
      <c r="H82" s="607"/>
      <c r="I82" s="606">
        <v>187</v>
      </c>
      <c r="J82" s="594">
        <v>187</v>
      </c>
      <c r="K82" s="593">
        <v>0</v>
      </c>
      <c r="L82" s="594">
        <v>58</v>
      </c>
      <c r="M82" s="594">
        <v>23</v>
      </c>
      <c r="N82" s="594">
        <v>35</v>
      </c>
      <c r="O82" s="594">
        <v>1283</v>
      </c>
      <c r="P82" s="594">
        <v>1210</v>
      </c>
      <c r="Q82" s="594">
        <v>277</v>
      </c>
      <c r="R82" s="594">
        <v>233</v>
      </c>
      <c r="S82" s="594">
        <v>219</v>
      </c>
      <c r="T82" s="594">
        <v>238</v>
      </c>
      <c r="U82" s="594">
        <v>243</v>
      </c>
      <c r="V82" s="569">
        <v>20</v>
      </c>
      <c r="W82" s="476"/>
    </row>
    <row r="83" spans="1:23" s="52" customFormat="1" ht="11.25" customHeight="1">
      <c r="B83" s="181"/>
      <c r="C83" s="587">
        <v>21</v>
      </c>
      <c r="D83" s="189"/>
      <c r="E83" s="588" t="s">
        <v>287</v>
      </c>
      <c r="F83" s="599"/>
      <c r="G83" s="606">
        <v>21</v>
      </c>
      <c r="H83" s="607"/>
      <c r="I83" s="606">
        <v>286</v>
      </c>
      <c r="J83" s="594">
        <v>282</v>
      </c>
      <c r="K83" s="593">
        <v>4</v>
      </c>
      <c r="L83" s="594">
        <v>176</v>
      </c>
      <c r="M83" s="594">
        <v>64</v>
      </c>
      <c r="N83" s="594">
        <v>112</v>
      </c>
      <c r="O83" s="594">
        <v>1823</v>
      </c>
      <c r="P83" s="594">
        <v>1644</v>
      </c>
      <c r="Q83" s="594">
        <v>483</v>
      </c>
      <c r="R83" s="594">
        <v>361</v>
      </c>
      <c r="S83" s="594">
        <v>313</v>
      </c>
      <c r="T83" s="594">
        <v>273</v>
      </c>
      <c r="U83" s="594">
        <v>214</v>
      </c>
      <c r="V83" s="569">
        <v>21</v>
      </c>
      <c r="W83" s="476"/>
    </row>
    <row r="84" spans="1:23" s="52" customFormat="1" ht="11.25" customHeight="1">
      <c r="B84" s="181"/>
      <c r="C84" s="587">
        <v>22</v>
      </c>
      <c r="D84" s="189"/>
      <c r="E84" s="588" t="s">
        <v>289</v>
      </c>
      <c r="F84" s="599"/>
      <c r="G84" s="608">
        <v>13</v>
      </c>
      <c r="H84" s="609"/>
      <c r="I84" s="608">
        <v>234</v>
      </c>
      <c r="J84" s="610">
        <v>233</v>
      </c>
      <c r="K84" s="593">
        <v>1</v>
      </c>
      <c r="L84" s="610">
        <v>96</v>
      </c>
      <c r="M84" s="610">
        <v>39</v>
      </c>
      <c r="N84" s="610">
        <v>57</v>
      </c>
      <c r="O84" s="610">
        <v>1926</v>
      </c>
      <c r="P84" s="610">
        <v>1752</v>
      </c>
      <c r="Q84" s="610">
        <v>380</v>
      </c>
      <c r="R84" s="610">
        <v>331</v>
      </c>
      <c r="S84" s="610">
        <v>354</v>
      </c>
      <c r="T84" s="610">
        <v>349</v>
      </c>
      <c r="U84" s="611">
        <v>338</v>
      </c>
      <c r="V84" s="471">
        <v>22</v>
      </c>
      <c r="W84" s="476"/>
    </row>
    <row r="85" spans="1:23" s="52" customFormat="1" ht="11.25" customHeight="1">
      <c r="B85" s="181"/>
      <c r="C85" s="587">
        <v>23</v>
      </c>
      <c r="D85" s="189"/>
      <c r="E85" s="588" t="s">
        <v>291</v>
      </c>
      <c r="F85" s="599"/>
      <c r="G85" s="608">
        <v>23</v>
      </c>
      <c r="H85" s="609"/>
      <c r="I85" s="608">
        <v>385</v>
      </c>
      <c r="J85" s="610">
        <v>380</v>
      </c>
      <c r="K85" s="593">
        <v>5</v>
      </c>
      <c r="L85" s="610">
        <v>165</v>
      </c>
      <c r="M85" s="610">
        <v>74</v>
      </c>
      <c r="N85" s="610">
        <v>91</v>
      </c>
      <c r="O85" s="610">
        <v>3567</v>
      </c>
      <c r="P85" s="610">
        <v>3064</v>
      </c>
      <c r="Q85" s="610">
        <v>574</v>
      </c>
      <c r="R85" s="610">
        <v>576</v>
      </c>
      <c r="S85" s="610">
        <v>657</v>
      </c>
      <c r="T85" s="610">
        <v>663</v>
      </c>
      <c r="U85" s="611">
        <v>594</v>
      </c>
      <c r="V85" s="471">
        <v>23</v>
      </c>
      <c r="W85" s="476"/>
    </row>
    <row r="86" spans="1:23" s="52" customFormat="1" ht="11.25" customHeight="1">
      <c r="A86" s="63"/>
      <c r="B86" s="63"/>
      <c r="C86" s="612">
        <v>24</v>
      </c>
      <c r="D86" s="188"/>
      <c r="E86" s="613" t="s">
        <v>293</v>
      </c>
      <c r="F86" s="614"/>
      <c r="G86" s="615">
        <v>8</v>
      </c>
      <c r="H86" s="616"/>
      <c r="I86" s="617">
        <v>137</v>
      </c>
      <c r="J86" s="618">
        <v>134</v>
      </c>
      <c r="K86" s="619">
        <v>3</v>
      </c>
      <c r="L86" s="618">
        <v>44</v>
      </c>
      <c r="M86" s="618">
        <v>15</v>
      </c>
      <c r="N86" s="618">
        <v>29</v>
      </c>
      <c r="O86" s="618">
        <v>915</v>
      </c>
      <c r="P86" s="618">
        <v>816</v>
      </c>
      <c r="Q86" s="618">
        <v>181</v>
      </c>
      <c r="R86" s="618">
        <v>142</v>
      </c>
      <c r="S86" s="618">
        <v>166</v>
      </c>
      <c r="T86" s="618">
        <v>162</v>
      </c>
      <c r="U86" s="620">
        <v>165</v>
      </c>
      <c r="V86" s="621">
        <v>24</v>
      </c>
      <c r="W86" s="476"/>
    </row>
    <row r="87" spans="1:23" s="52" customFormat="1" ht="10.5" customHeight="1">
      <c r="A87" s="181"/>
      <c r="B87" s="181"/>
      <c r="C87" s="936" t="s">
        <v>519</v>
      </c>
      <c r="D87" s="936"/>
      <c r="E87" s="936"/>
      <c r="F87" s="936"/>
      <c r="G87" s="936"/>
      <c r="H87" s="936"/>
      <c r="I87" s="936"/>
      <c r="J87" s="622"/>
      <c r="K87" s="181"/>
      <c r="L87" s="181"/>
      <c r="M87" s="181"/>
      <c r="N87" s="181"/>
      <c r="O87" s="181"/>
      <c r="P87" s="181"/>
      <c r="Q87" s="181"/>
      <c r="R87" s="181"/>
      <c r="S87" s="181"/>
      <c r="T87" s="181"/>
      <c r="U87" s="181"/>
      <c r="V87" s="471"/>
    </row>
    <row r="88" spans="1:23">
      <c r="G88" s="623"/>
      <c r="I88" s="623"/>
      <c r="J88" s="623"/>
      <c r="K88" s="623"/>
      <c r="L88" s="623"/>
      <c r="M88" s="623"/>
      <c r="N88" s="623"/>
      <c r="O88" s="623"/>
      <c r="P88" s="623"/>
      <c r="Q88" s="623"/>
      <c r="R88" s="623"/>
      <c r="S88" s="623"/>
      <c r="T88" s="623"/>
      <c r="U88" s="623"/>
    </row>
  </sheetData>
  <mergeCells count="31">
    <mergeCell ref="B17:C17"/>
    <mergeCell ref="B18:E18"/>
    <mergeCell ref="B44:E44"/>
    <mergeCell ref="B62:E62"/>
    <mergeCell ref="C87:I87"/>
    <mergeCell ref="R10:R11"/>
    <mergeCell ref="S10:S11"/>
    <mergeCell ref="T10:T11"/>
    <mergeCell ref="U10:U11"/>
    <mergeCell ref="B12:C12"/>
    <mergeCell ref="B16:C16"/>
    <mergeCell ref="P8:U9"/>
    <mergeCell ref="V8:V11"/>
    <mergeCell ref="I10:I11"/>
    <mergeCell ref="J10:J11"/>
    <mergeCell ref="K10:K11"/>
    <mergeCell ref="L10:L11"/>
    <mergeCell ref="M10:M11"/>
    <mergeCell ref="N10:N11"/>
    <mergeCell ref="P10:P11"/>
    <mergeCell ref="Q10:Q11"/>
    <mergeCell ref="B8:E11"/>
    <mergeCell ref="G8:H11"/>
    <mergeCell ref="I8:K9"/>
    <mergeCell ref="L8:N9"/>
    <mergeCell ref="O8:O11"/>
    <mergeCell ref="J3:N3"/>
    <mergeCell ref="O3:S3"/>
    <mergeCell ref="B5:E7"/>
    <mergeCell ref="J5:N5"/>
    <mergeCell ref="J6:N6"/>
  </mergeCells>
  <phoneticPr fontId="13"/>
  <pageMargins left="0.39370078740157483" right="0.39370078740157483" top="0.39370078740157483" bottom="0.39370078740157483" header="0.51181102362204722" footer="0.51181102362204722"/>
  <pageSetup paperSize="9" scale="93" fitToWidth="0" pageOrder="overThenDown" orientation="portrait" r:id="rId1"/>
  <headerFooter alignWithMargins="0"/>
  <colBreaks count="1" manualBreakCount="1">
    <brk id="14" max="8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view="pageBreakPreview" zoomScale="60" zoomScaleNormal="100" workbookViewId="0">
      <pane ySplit="7" topLeftCell="A41" activePane="bottomLeft" state="frozen"/>
      <selection activeCell="P82" sqref="P82"/>
      <selection pane="bottomLeft" activeCell="P82" sqref="P82"/>
    </sheetView>
  </sheetViews>
  <sheetFormatPr defaultRowHeight="10.5"/>
  <cols>
    <col min="1" max="1" width="0.75" style="226" customWidth="1"/>
    <col min="2" max="3" width="2.375" style="226" customWidth="1"/>
    <col min="4" max="4" width="1.375" style="226" customWidth="1"/>
    <col min="5" max="5" width="7.25" style="226" customWidth="1"/>
    <col min="6" max="6" width="0.75" style="226" customWidth="1"/>
    <col min="7" max="7" width="11.625" style="226" customWidth="1"/>
    <col min="8" max="8" width="0.375" style="226" customWidth="1"/>
    <col min="9" max="9" width="10" style="226" customWidth="1"/>
    <col min="10" max="10" width="0.375" style="226" customWidth="1"/>
    <col min="11" max="11" width="10" style="226" customWidth="1"/>
    <col min="12" max="12" width="0.375" style="226" customWidth="1"/>
    <col min="13" max="13" width="10" style="226" customWidth="1"/>
    <col min="14" max="14" width="0.375" style="226" customWidth="1"/>
    <col min="15" max="15" width="10" style="226" customWidth="1"/>
    <col min="16" max="16" width="0.375" style="226" customWidth="1"/>
    <col min="17" max="17" width="10" style="226" customWidth="1"/>
    <col min="18" max="18" width="0.375" style="226" customWidth="1"/>
    <col min="19" max="19" width="10.375" style="226" customWidth="1"/>
    <col min="20" max="20" width="0.375" style="226" customWidth="1"/>
    <col min="21" max="21" width="8.875" style="226" customWidth="1"/>
    <col min="22" max="22" width="0.375" style="226" customWidth="1"/>
    <col min="23" max="16384" width="9" style="226"/>
  </cols>
  <sheetData>
    <row r="1" spans="1:23" s="52" customFormat="1" ht="15" customHeight="1">
      <c r="A1" s="557"/>
    </row>
    <row r="2" spans="1:23" s="52" customFormat="1" ht="15" customHeight="1">
      <c r="B2" s="1014"/>
      <c r="C2" s="1014"/>
    </row>
    <row r="3" spans="1:23" s="52" customFormat="1" ht="20.25" customHeight="1">
      <c r="A3" s="837" t="s">
        <v>520</v>
      </c>
      <c r="B3" s="837"/>
      <c r="C3" s="837"/>
      <c r="D3" s="837"/>
      <c r="E3" s="837"/>
      <c r="F3" s="837"/>
      <c r="G3" s="837"/>
      <c r="H3" s="837"/>
      <c r="I3" s="837"/>
      <c r="J3" s="837"/>
      <c r="K3" s="837"/>
      <c r="L3" s="837"/>
      <c r="M3" s="837"/>
      <c r="N3" s="837"/>
      <c r="O3" s="837"/>
      <c r="P3" s="837"/>
      <c r="Q3" s="837"/>
      <c r="R3" s="837"/>
      <c r="S3" s="837"/>
      <c r="T3" s="837"/>
      <c r="U3" s="837"/>
      <c r="V3" s="184"/>
    </row>
    <row r="4" spans="1:23" s="54" customFormat="1" ht="11.25" customHeight="1">
      <c r="B4" s="1015"/>
      <c r="C4" s="1015"/>
    </row>
    <row r="5" spans="1:23" s="54" customFormat="1" ht="11.25" customHeight="1">
      <c r="A5" s="188"/>
      <c r="B5" s="804" t="s">
        <v>521</v>
      </c>
      <c r="C5" s="804"/>
      <c r="D5" s="804"/>
      <c r="E5" s="804"/>
      <c r="F5" s="804"/>
      <c r="G5" s="804"/>
      <c r="H5" s="188"/>
      <c r="I5" s="188"/>
      <c r="J5" s="188"/>
      <c r="K5" s="188"/>
      <c r="L5" s="188"/>
      <c r="M5" s="188"/>
      <c r="N5" s="188"/>
      <c r="O5" s="188"/>
      <c r="P5" s="188"/>
      <c r="Q5" s="188"/>
      <c r="R5" s="188"/>
      <c r="S5" s="188"/>
      <c r="T5" s="188"/>
      <c r="U5" s="189"/>
      <c r="V5" s="189"/>
    </row>
    <row r="6" spans="1:23" s="52" customFormat="1" ht="20.100000000000001" customHeight="1">
      <c r="A6" s="181"/>
      <c r="B6" s="1016" t="s">
        <v>522</v>
      </c>
      <c r="C6" s="1016"/>
      <c r="D6" s="1016"/>
      <c r="E6" s="1016"/>
      <c r="F6" s="201"/>
      <c r="G6" s="824" t="s">
        <v>523</v>
      </c>
      <c r="H6" s="282"/>
      <c r="I6" s="819" t="s">
        <v>524</v>
      </c>
      <c r="J6" s="820"/>
      <c r="K6" s="820"/>
      <c r="L6" s="820"/>
      <c r="M6" s="820"/>
      <c r="N6" s="820"/>
      <c r="O6" s="820"/>
      <c r="P6" s="820"/>
      <c r="Q6" s="820"/>
      <c r="R6" s="820"/>
      <c r="S6" s="820"/>
      <c r="T6" s="626"/>
      <c r="U6" s="822" t="s">
        <v>525</v>
      </c>
      <c r="V6" s="627"/>
    </row>
    <row r="7" spans="1:23" s="52" customFormat="1" ht="20.100000000000001" customHeight="1">
      <c r="A7" s="63"/>
      <c r="B7" s="1017"/>
      <c r="C7" s="1017"/>
      <c r="D7" s="1017"/>
      <c r="E7" s="1017"/>
      <c r="F7" s="274"/>
      <c r="G7" s="825"/>
      <c r="H7" s="628"/>
      <c r="I7" s="276" t="s">
        <v>526</v>
      </c>
      <c r="J7" s="628"/>
      <c r="K7" s="276" t="s">
        <v>527</v>
      </c>
      <c r="L7" s="628"/>
      <c r="M7" s="276" t="s">
        <v>528</v>
      </c>
      <c r="N7" s="628"/>
      <c r="O7" s="276" t="s">
        <v>529</v>
      </c>
      <c r="P7" s="628"/>
      <c r="Q7" s="276" t="s">
        <v>530</v>
      </c>
      <c r="R7" s="628"/>
      <c r="S7" s="276" t="s">
        <v>531</v>
      </c>
      <c r="T7" s="629"/>
      <c r="U7" s="1018"/>
      <c r="V7" s="630"/>
    </row>
    <row r="8" spans="1:23" s="202" customFormat="1" ht="18.75" customHeight="1">
      <c r="A8" s="631"/>
      <c r="B8" s="1020" t="s">
        <v>189</v>
      </c>
      <c r="C8" s="1020"/>
      <c r="D8" s="203"/>
      <c r="E8" s="195" t="s">
        <v>71</v>
      </c>
      <c r="F8" s="195"/>
      <c r="G8" s="474">
        <v>229016000</v>
      </c>
      <c r="H8" s="475"/>
      <c r="I8" s="475">
        <v>181484020</v>
      </c>
      <c r="J8" s="475"/>
      <c r="K8" s="475">
        <v>131949199</v>
      </c>
      <c r="L8" s="475"/>
      <c r="M8" s="475">
        <v>3308723</v>
      </c>
      <c r="N8" s="475"/>
      <c r="O8" s="475">
        <v>4462569</v>
      </c>
      <c r="P8" s="475"/>
      <c r="Q8" s="475">
        <v>26537000</v>
      </c>
      <c r="R8" s="475"/>
      <c r="S8" s="475">
        <v>15226529</v>
      </c>
      <c r="T8" s="475"/>
      <c r="U8" s="632">
        <v>79.2</v>
      </c>
      <c r="V8" s="259"/>
      <c r="W8" s="199"/>
    </row>
    <row r="9" spans="1:23" s="202" customFormat="1" ht="18.75" customHeight="1">
      <c r="A9" s="631"/>
      <c r="B9" s="1020"/>
      <c r="C9" s="1020"/>
      <c r="D9" s="203"/>
      <c r="E9" s="195" t="s">
        <v>72</v>
      </c>
      <c r="F9" s="195"/>
      <c r="G9" s="474">
        <v>229202000</v>
      </c>
      <c r="H9" s="475"/>
      <c r="I9" s="475">
        <v>172890586</v>
      </c>
      <c r="J9" s="475"/>
      <c r="K9" s="475">
        <v>126784252</v>
      </c>
      <c r="L9" s="475"/>
      <c r="M9" s="475">
        <v>3679867</v>
      </c>
      <c r="N9" s="475"/>
      <c r="O9" s="475">
        <v>4115486</v>
      </c>
      <c r="P9" s="475"/>
      <c r="Q9" s="475">
        <v>25060500</v>
      </c>
      <c r="R9" s="475"/>
      <c r="S9" s="475">
        <v>13250481</v>
      </c>
      <c r="T9" s="475"/>
      <c r="U9" s="632">
        <v>75.400000000000006</v>
      </c>
      <c r="V9" s="243"/>
      <c r="W9" s="199"/>
    </row>
    <row r="10" spans="1:23" s="202" customFormat="1" ht="18.75" customHeight="1">
      <c r="A10" s="631"/>
      <c r="B10" s="1020"/>
      <c r="C10" s="1020"/>
      <c r="D10" s="203"/>
      <c r="E10" s="195" t="s">
        <v>73</v>
      </c>
      <c r="G10" s="633">
        <v>227031000</v>
      </c>
      <c r="H10" s="475"/>
      <c r="I10" s="475">
        <v>168915948</v>
      </c>
      <c r="J10" s="475"/>
      <c r="K10" s="475">
        <v>124359617</v>
      </c>
      <c r="L10" s="475"/>
      <c r="M10" s="475">
        <v>3386664</v>
      </c>
      <c r="N10" s="475"/>
      <c r="O10" s="475">
        <v>3691251</v>
      </c>
      <c r="P10" s="475"/>
      <c r="Q10" s="475">
        <v>24209500</v>
      </c>
      <c r="R10" s="632"/>
      <c r="S10" s="475">
        <v>13268916</v>
      </c>
      <c r="T10" s="475"/>
      <c r="U10" s="634">
        <v>74.400000000000006</v>
      </c>
      <c r="V10" s="259"/>
      <c r="W10" s="199"/>
    </row>
    <row r="11" spans="1:23" s="212" customFormat="1" ht="18.75" customHeight="1">
      <c r="A11" s="635"/>
      <c r="B11" s="1020"/>
      <c r="C11" s="1020"/>
      <c r="D11" s="203"/>
      <c r="E11" s="195" t="s">
        <v>74</v>
      </c>
      <c r="F11" s="202"/>
      <c r="G11" s="633">
        <v>219638000</v>
      </c>
      <c r="H11" s="475"/>
      <c r="I11" s="475">
        <v>161526815</v>
      </c>
      <c r="J11" s="475"/>
      <c r="K11" s="475">
        <v>118014139</v>
      </c>
      <c r="L11" s="475"/>
      <c r="M11" s="475">
        <v>3575571</v>
      </c>
      <c r="N11" s="475"/>
      <c r="O11" s="475">
        <v>3734489</v>
      </c>
      <c r="P11" s="475"/>
      <c r="Q11" s="475">
        <v>22984000</v>
      </c>
      <c r="R11" s="632"/>
      <c r="S11" s="475">
        <v>13218616</v>
      </c>
      <c r="T11" s="475"/>
      <c r="U11" s="634">
        <v>73.5</v>
      </c>
      <c r="V11" s="636"/>
      <c r="W11" s="199"/>
    </row>
    <row r="12" spans="1:23" s="212" customFormat="1" ht="18.75" customHeight="1">
      <c r="A12" s="635"/>
      <c r="B12" s="1021" t="s">
        <v>76</v>
      </c>
      <c r="C12" s="1021"/>
      <c r="D12" s="292"/>
      <c r="E12" s="206" t="s">
        <v>77</v>
      </c>
      <c r="G12" s="637">
        <v>217814000</v>
      </c>
      <c r="H12" s="481"/>
      <c r="I12" s="481">
        <v>158519179</v>
      </c>
      <c r="J12" s="481"/>
      <c r="K12" s="481">
        <v>116198682</v>
      </c>
      <c r="L12" s="481"/>
      <c r="M12" s="481">
        <v>3243100</v>
      </c>
      <c r="N12" s="481"/>
      <c r="O12" s="481">
        <v>3952143</v>
      </c>
      <c r="P12" s="481"/>
      <c r="Q12" s="481">
        <v>22677500</v>
      </c>
      <c r="R12" s="638"/>
      <c r="S12" s="481">
        <v>12447754</v>
      </c>
      <c r="T12" s="481"/>
      <c r="U12" s="639">
        <v>72.8</v>
      </c>
      <c r="V12" s="640"/>
      <c r="W12" s="199"/>
    </row>
    <row r="13" spans="1:23" s="52" customFormat="1" ht="17.850000000000001" customHeight="1">
      <c r="B13" s="1022"/>
      <c r="C13" s="1022"/>
      <c r="D13" s="202"/>
      <c r="E13" s="202"/>
      <c r="G13" s="641"/>
      <c r="H13" s="642"/>
      <c r="I13" s="642"/>
      <c r="J13" s="642"/>
      <c r="K13" s="642"/>
      <c r="L13" s="642"/>
      <c r="M13" s="316"/>
      <c r="N13" s="642"/>
      <c r="O13" s="642"/>
      <c r="P13" s="642"/>
      <c r="Q13" s="642"/>
      <c r="R13" s="642"/>
      <c r="S13" s="642"/>
      <c r="T13" s="640"/>
      <c r="U13" s="643"/>
      <c r="V13" s="644"/>
      <c r="W13" s="199"/>
    </row>
    <row r="14" spans="1:23" s="52" customFormat="1" ht="18.75" customHeight="1">
      <c r="B14" s="1016" t="s">
        <v>151</v>
      </c>
      <c r="C14" s="1016"/>
      <c r="D14" s="1019"/>
      <c r="E14" s="1019"/>
      <c r="G14" s="645">
        <v>16590000</v>
      </c>
      <c r="H14" s="646"/>
      <c r="I14" s="646">
        <v>10670542</v>
      </c>
      <c r="J14" s="646"/>
      <c r="K14" s="646">
        <v>4989022</v>
      </c>
      <c r="L14" s="646"/>
      <c r="M14" s="647">
        <v>157091</v>
      </c>
      <c r="N14" s="646"/>
      <c r="O14" s="646">
        <v>263428</v>
      </c>
      <c r="P14" s="646"/>
      <c r="Q14" s="646">
        <v>3672000</v>
      </c>
      <c r="R14" s="646"/>
      <c r="S14" s="646">
        <v>1589001</v>
      </c>
      <c r="T14" s="243"/>
      <c r="U14" s="632">
        <v>64.3</v>
      </c>
      <c r="V14" s="644"/>
      <c r="W14" s="199"/>
    </row>
    <row r="15" spans="1:23" s="52" customFormat="1" ht="18.75" customHeight="1">
      <c r="B15" s="1016" t="s">
        <v>152</v>
      </c>
      <c r="C15" s="1016"/>
      <c r="D15" s="1019" t="s">
        <v>152</v>
      </c>
      <c r="E15" s="1019"/>
      <c r="G15" s="645">
        <v>5100000</v>
      </c>
      <c r="H15" s="646"/>
      <c r="I15" s="646">
        <v>4942911</v>
      </c>
      <c r="J15" s="646"/>
      <c r="K15" s="646">
        <v>3729998</v>
      </c>
      <c r="L15" s="646"/>
      <c r="M15" s="647">
        <v>143467</v>
      </c>
      <c r="N15" s="646"/>
      <c r="O15" s="646">
        <v>404048</v>
      </c>
      <c r="P15" s="646"/>
      <c r="Q15" s="646">
        <v>427000</v>
      </c>
      <c r="R15" s="646"/>
      <c r="S15" s="646">
        <v>238398</v>
      </c>
      <c r="T15" s="243"/>
      <c r="U15" s="632">
        <v>96.9</v>
      </c>
      <c r="V15" s="644"/>
      <c r="W15" s="199"/>
    </row>
    <row r="16" spans="1:23" s="52" customFormat="1" ht="18.75" customHeight="1">
      <c r="B16" s="1016" t="s">
        <v>153</v>
      </c>
      <c r="C16" s="1016"/>
      <c r="D16" s="1019" t="s">
        <v>153</v>
      </c>
      <c r="E16" s="1019"/>
      <c r="G16" s="645">
        <v>5700000</v>
      </c>
      <c r="H16" s="646"/>
      <c r="I16" s="646">
        <v>4595799</v>
      </c>
      <c r="J16" s="646"/>
      <c r="K16" s="646">
        <v>3226580</v>
      </c>
      <c r="L16" s="646"/>
      <c r="M16" s="647">
        <v>15279</v>
      </c>
      <c r="N16" s="646"/>
      <c r="O16" s="646">
        <v>215175</v>
      </c>
      <c r="P16" s="646"/>
      <c r="Q16" s="646">
        <v>701000</v>
      </c>
      <c r="R16" s="646"/>
      <c r="S16" s="646">
        <v>437765</v>
      </c>
      <c r="T16" s="243"/>
      <c r="U16" s="632">
        <v>80.599999999999994</v>
      </c>
      <c r="V16" s="644"/>
      <c r="W16" s="199"/>
    </row>
    <row r="17" spans="2:23" s="52" customFormat="1" ht="18.75" customHeight="1">
      <c r="B17" s="1016" t="s">
        <v>154</v>
      </c>
      <c r="C17" s="1016"/>
      <c r="D17" s="1019" t="s">
        <v>154</v>
      </c>
      <c r="E17" s="1019"/>
      <c r="G17" s="645">
        <v>5732000</v>
      </c>
      <c r="H17" s="646"/>
      <c r="I17" s="646">
        <v>4326118</v>
      </c>
      <c r="J17" s="646"/>
      <c r="K17" s="646">
        <v>2718536</v>
      </c>
      <c r="L17" s="646"/>
      <c r="M17" s="647">
        <v>178954</v>
      </c>
      <c r="N17" s="646"/>
      <c r="O17" s="646">
        <v>182692</v>
      </c>
      <c r="P17" s="646"/>
      <c r="Q17" s="646">
        <v>500000</v>
      </c>
      <c r="R17" s="646"/>
      <c r="S17" s="646">
        <v>745936</v>
      </c>
      <c r="T17" s="243"/>
      <c r="U17" s="632">
        <v>75.5</v>
      </c>
      <c r="V17" s="644"/>
      <c r="W17" s="199"/>
    </row>
    <row r="18" spans="2:23" s="52" customFormat="1" ht="18.75" customHeight="1">
      <c r="B18" s="1016" t="s">
        <v>155</v>
      </c>
      <c r="C18" s="1016"/>
      <c r="D18" s="1019" t="s">
        <v>155</v>
      </c>
      <c r="E18" s="1019"/>
      <c r="G18" s="645">
        <v>13143000</v>
      </c>
      <c r="H18" s="646"/>
      <c r="I18" s="646">
        <v>8056937</v>
      </c>
      <c r="J18" s="646"/>
      <c r="K18" s="646">
        <v>4320448</v>
      </c>
      <c r="L18" s="646"/>
      <c r="M18" s="647">
        <v>405036</v>
      </c>
      <c r="N18" s="646"/>
      <c r="O18" s="646">
        <v>469158</v>
      </c>
      <c r="P18" s="646"/>
      <c r="Q18" s="646">
        <v>410000</v>
      </c>
      <c r="R18" s="646"/>
      <c r="S18" s="646">
        <v>2452295</v>
      </c>
      <c r="T18" s="243"/>
      <c r="U18" s="632">
        <v>61.3</v>
      </c>
      <c r="V18" s="644"/>
      <c r="W18" s="199"/>
    </row>
    <row r="19" spans="2:23" s="52" customFormat="1" ht="17.850000000000001" customHeight="1">
      <c r="B19" s="1016"/>
      <c r="C19" s="1016"/>
      <c r="D19" s="1019"/>
      <c r="E19" s="1019"/>
      <c r="G19" s="648"/>
      <c r="H19" s="647"/>
      <c r="I19" s="646"/>
      <c r="J19" s="647"/>
      <c r="K19" s="647"/>
      <c r="L19" s="647"/>
      <c r="N19" s="647"/>
      <c r="P19" s="647"/>
      <c r="R19" s="647"/>
      <c r="T19" s="261"/>
      <c r="V19" s="644"/>
      <c r="W19" s="199"/>
    </row>
    <row r="20" spans="2:23" s="52" customFormat="1" ht="18.75" customHeight="1">
      <c r="B20" s="1016" t="s">
        <v>157</v>
      </c>
      <c r="C20" s="1016"/>
      <c r="D20" s="1019" t="s">
        <v>157</v>
      </c>
      <c r="E20" s="1019"/>
      <c r="G20" s="645">
        <v>3426000</v>
      </c>
      <c r="H20" s="646"/>
      <c r="I20" s="646">
        <v>2862804</v>
      </c>
      <c r="J20" s="646"/>
      <c r="K20" s="646">
        <v>900000</v>
      </c>
      <c r="L20" s="646"/>
      <c r="M20" s="647">
        <v>245917</v>
      </c>
      <c r="N20" s="646"/>
      <c r="O20" s="649">
        <v>0</v>
      </c>
      <c r="P20" s="646"/>
      <c r="Q20" s="647">
        <v>361500</v>
      </c>
      <c r="R20" s="646"/>
      <c r="S20" s="646">
        <v>1355387</v>
      </c>
      <c r="T20" s="243"/>
      <c r="U20" s="632">
        <v>83.6</v>
      </c>
      <c r="V20" s="650"/>
      <c r="W20" s="199"/>
    </row>
    <row r="21" spans="2:23" s="52" customFormat="1" ht="18.75" customHeight="1">
      <c r="B21" s="1016" t="s">
        <v>159</v>
      </c>
      <c r="C21" s="1016" t="s">
        <v>159</v>
      </c>
      <c r="D21" s="1019" t="s">
        <v>159</v>
      </c>
      <c r="E21" s="1019" t="s">
        <v>159</v>
      </c>
      <c r="G21" s="645">
        <v>7176000</v>
      </c>
      <c r="H21" s="646"/>
      <c r="I21" s="646">
        <v>6367084</v>
      </c>
      <c r="J21" s="646"/>
      <c r="K21" s="646">
        <v>5627370</v>
      </c>
      <c r="L21" s="646"/>
      <c r="M21" s="647">
        <v>21965</v>
      </c>
      <c r="N21" s="646"/>
      <c r="O21" s="646">
        <v>232188</v>
      </c>
      <c r="P21" s="646"/>
      <c r="Q21" s="646">
        <v>246000</v>
      </c>
      <c r="R21" s="646"/>
      <c r="S21" s="646">
        <v>239561</v>
      </c>
      <c r="T21" s="243"/>
      <c r="U21" s="632">
        <v>88.7</v>
      </c>
      <c r="V21" s="644"/>
      <c r="W21" s="199"/>
    </row>
    <row r="22" spans="2:23" s="52" customFormat="1" ht="18.75" customHeight="1">
      <c r="B22" s="1016" t="s">
        <v>320</v>
      </c>
      <c r="C22" s="1016" t="s">
        <v>320</v>
      </c>
      <c r="D22" s="1019" t="s">
        <v>320</v>
      </c>
      <c r="E22" s="1019" t="s">
        <v>320</v>
      </c>
      <c r="G22" s="645">
        <v>6706000</v>
      </c>
      <c r="H22" s="646"/>
      <c r="I22" s="646">
        <v>4179675</v>
      </c>
      <c r="J22" s="646"/>
      <c r="K22" s="646">
        <v>3760200</v>
      </c>
      <c r="L22" s="646"/>
      <c r="M22" s="647">
        <v>43697</v>
      </c>
      <c r="N22" s="646"/>
      <c r="O22" s="646">
        <v>56168</v>
      </c>
      <c r="P22" s="646"/>
      <c r="Q22" s="646">
        <v>180500</v>
      </c>
      <c r="R22" s="646"/>
      <c r="S22" s="646">
        <v>139110</v>
      </c>
      <c r="T22" s="243"/>
      <c r="U22" s="632">
        <v>62.3</v>
      </c>
      <c r="V22" s="644"/>
      <c r="W22" s="199"/>
    </row>
    <row r="23" spans="2:23" s="52" customFormat="1" ht="18.75" customHeight="1">
      <c r="B23" s="1016" t="s">
        <v>161</v>
      </c>
      <c r="C23" s="1016" t="s">
        <v>161</v>
      </c>
      <c r="D23" s="1019" t="s">
        <v>161</v>
      </c>
      <c r="E23" s="1019" t="s">
        <v>161</v>
      </c>
      <c r="G23" s="645">
        <v>6049000</v>
      </c>
      <c r="H23" s="646"/>
      <c r="I23" s="646">
        <v>2766428</v>
      </c>
      <c r="J23" s="646"/>
      <c r="K23" s="646">
        <v>1553924</v>
      </c>
      <c r="L23" s="646"/>
      <c r="M23" s="647">
        <v>160220</v>
      </c>
      <c r="N23" s="646"/>
      <c r="O23" s="646">
        <v>81891</v>
      </c>
      <c r="P23" s="646"/>
      <c r="Q23" s="646">
        <v>525000</v>
      </c>
      <c r="R23" s="646"/>
      <c r="S23" s="646">
        <v>445393</v>
      </c>
      <c r="T23" s="243"/>
      <c r="U23" s="632">
        <v>45.7</v>
      </c>
      <c r="V23" s="644"/>
      <c r="W23" s="199"/>
    </row>
    <row r="24" spans="2:23" s="52" customFormat="1" ht="18.75" customHeight="1">
      <c r="B24" s="1016" t="s">
        <v>321</v>
      </c>
      <c r="C24" s="1016" t="s">
        <v>321</v>
      </c>
      <c r="D24" s="1019" t="s">
        <v>321</v>
      </c>
      <c r="E24" s="1019" t="s">
        <v>321</v>
      </c>
      <c r="G24" s="645">
        <v>3680000</v>
      </c>
      <c r="H24" s="646"/>
      <c r="I24" s="646">
        <v>3212806</v>
      </c>
      <c r="J24" s="646"/>
      <c r="K24" s="646">
        <v>2528729</v>
      </c>
      <c r="L24" s="646"/>
      <c r="M24" s="649">
        <v>0</v>
      </c>
      <c r="N24" s="651"/>
      <c r="O24" s="651">
        <v>0</v>
      </c>
      <c r="P24" s="646"/>
      <c r="Q24" s="646">
        <v>96500</v>
      </c>
      <c r="R24" s="646"/>
      <c r="S24" s="646">
        <v>587577</v>
      </c>
      <c r="T24" s="243"/>
      <c r="U24" s="632">
        <v>87.3</v>
      </c>
      <c r="V24" s="644"/>
      <c r="W24" s="199"/>
    </row>
    <row r="25" spans="2:23" s="52" customFormat="1" ht="17.850000000000001" customHeight="1">
      <c r="B25" s="1016"/>
      <c r="C25" s="1016"/>
      <c r="D25" s="1019"/>
      <c r="E25" s="1019"/>
      <c r="G25" s="648"/>
      <c r="H25" s="647"/>
      <c r="I25" s="646"/>
      <c r="J25" s="647"/>
      <c r="K25" s="647"/>
      <c r="L25" s="647"/>
      <c r="N25" s="647"/>
      <c r="P25" s="647"/>
      <c r="R25" s="647"/>
      <c r="T25" s="261"/>
      <c r="V25" s="644"/>
      <c r="W25" s="199"/>
    </row>
    <row r="26" spans="2:23" s="52" customFormat="1" ht="18.75" customHeight="1">
      <c r="B26" s="1016" t="s">
        <v>163</v>
      </c>
      <c r="C26" s="1016" t="s">
        <v>163</v>
      </c>
      <c r="D26" s="1019" t="s">
        <v>163</v>
      </c>
      <c r="E26" s="1019" t="s">
        <v>163</v>
      </c>
      <c r="G26" s="645">
        <v>6012000</v>
      </c>
      <c r="H26" s="646"/>
      <c r="I26" s="646">
        <v>3887224</v>
      </c>
      <c r="J26" s="646"/>
      <c r="K26" s="646">
        <v>3063565</v>
      </c>
      <c r="L26" s="646"/>
      <c r="M26" s="647">
        <v>81472</v>
      </c>
      <c r="N26" s="646"/>
      <c r="O26" s="646">
        <v>21687</v>
      </c>
      <c r="P26" s="646"/>
      <c r="Q26" s="646">
        <v>485500</v>
      </c>
      <c r="R26" s="646"/>
      <c r="S26" s="646">
        <v>235000</v>
      </c>
      <c r="T26" s="243"/>
      <c r="U26" s="632">
        <v>64.7</v>
      </c>
      <c r="V26" s="644"/>
      <c r="W26" s="199"/>
    </row>
    <row r="27" spans="2:23" s="52" customFormat="1" ht="18.75" customHeight="1">
      <c r="B27" s="1016" t="s">
        <v>322</v>
      </c>
      <c r="C27" s="1016" t="s">
        <v>322</v>
      </c>
      <c r="D27" s="1019" t="s">
        <v>322</v>
      </c>
      <c r="E27" s="1019" t="s">
        <v>322</v>
      </c>
      <c r="G27" s="645">
        <v>14093000</v>
      </c>
      <c r="H27" s="646"/>
      <c r="I27" s="646">
        <v>9288344</v>
      </c>
      <c r="J27" s="646"/>
      <c r="K27" s="646">
        <v>5321559</v>
      </c>
      <c r="L27" s="646"/>
      <c r="M27" s="647">
        <v>311728</v>
      </c>
      <c r="N27" s="646"/>
      <c r="O27" s="647">
        <v>296058</v>
      </c>
      <c r="P27" s="646"/>
      <c r="Q27" s="647">
        <v>2651000</v>
      </c>
      <c r="R27" s="646"/>
      <c r="S27" s="646">
        <v>707999</v>
      </c>
      <c r="T27" s="243"/>
      <c r="U27" s="632">
        <v>65.900000000000006</v>
      </c>
      <c r="V27" s="644"/>
      <c r="W27" s="199"/>
    </row>
    <row r="28" spans="2:23" s="52" customFormat="1" ht="18.75" customHeight="1">
      <c r="B28" s="1016" t="s">
        <v>165</v>
      </c>
      <c r="C28" s="1016" t="s">
        <v>165</v>
      </c>
      <c r="D28" s="1019" t="s">
        <v>165</v>
      </c>
      <c r="E28" s="1019" t="s">
        <v>165</v>
      </c>
      <c r="G28" s="645">
        <v>12988000</v>
      </c>
      <c r="H28" s="646"/>
      <c r="I28" s="646">
        <v>9982099</v>
      </c>
      <c r="J28" s="646"/>
      <c r="K28" s="646">
        <v>7160271</v>
      </c>
      <c r="L28" s="646"/>
      <c r="M28" s="647">
        <v>262804</v>
      </c>
      <c r="N28" s="646"/>
      <c r="O28" s="646">
        <v>159784</v>
      </c>
      <c r="P28" s="646"/>
      <c r="Q28" s="646">
        <v>2182500</v>
      </c>
      <c r="R28" s="646"/>
      <c r="S28" s="646">
        <v>216740</v>
      </c>
      <c r="T28" s="243"/>
      <c r="U28" s="632">
        <v>76.900000000000006</v>
      </c>
      <c r="V28" s="652"/>
      <c r="W28" s="199"/>
    </row>
    <row r="29" spans="2:23" s="52" customFormat="1" ht="18.75" customHeight="1">
      <c r="B29" s="1016" t="s">
        <v>323</v>
      </c>
      <c r="C29" s="1016" t="s">
        <v>323</v>
      </c>
      <c r="D29" s="1019" t="s">
        <v>323</v>
      </c>
      <c r="E29" s="1019" t="s">
        <v>323</v>
      </c>
      <c r="G29" s="645">
        <v>7800000</v>
      </c>
      <c r="H29" s="646"/>
      <c r="I29" s="646">
        <v>7276203</v>
      </c>
      <c r="J29" s="646"/>
      <c r="K29" s="646">
        <v>6504671</v>
      </c>
      <c r="L29" s="646"/>
      <c r="M29" s="647">
        <v>238557</v>
      </c>
      <c r="N29" s="646"/>
      <c r="O29" s="646">
        <v>100762</v>
      </c>
      <c r="P29" s="646"/>
      <c r="Q29" s="646">
        <v>187000</v>
      </c>
      <c r="R29" s="646"/>
      <c r="S29" s="646">
        <v>245213</v>
      </c>
      <c r="T29" s="243"/>
      <c r="U29" s="632">
        <v>93.3</v>
      </c>
      <c r="V29" s="653"/>
      <c r="W29" s="199"/>
    </row>
    <row r="30" spans="2:23" s="52" customFormat="1" ht="18.75" customHeight="1">
      <c r="B30" s="1016" t="s">
        <v>324</v>
      </c>
      <c r="C30" s="1016" t="s">
        <v>324</v>
      </c>
      <c r="D30" s="1019" t="s">
        <v>324</v>
      </c>
      <c r="E30" s="1019" t="s">
        <v>324</v>
      </c>
      <c r="G30" s="645">
        <v>9098000</v>
      </c>
      <c r="H30" s="646"/>
      <c r="I30" s="646">
        <v>7908886</v>
      </c>
      <c r="J30" s="646"/>
      <c r="K30" s="646">
        <v>6475340</v>
      </c>
      <c r="L30" s="646"/>
      <c r="M30" s="647">
        <v>344227</v>
      </c>
      <c r="N30" s="646"/>
      <c r="O30" s="646">
        <v>74080</v>
      </c>
      <c r="P30" s="646"/>
      <c r="Q30" s="646">
        <v>815000</v>
      </c>
      <c r="R30" s="646"/>
      <c r="S30" s="646">
        <v>200239</v>
      </c>
      <c r="T30" s="243"/>
      <c r="U30" s="632">
        <v>86.9</v>
      </c>
      <c r="V30" s="653"/>
      <c r="W30" s="199"/>
    </row>
    <row r="31" spans="2:23" s="52" customFormat="1" ht="17.850000000000001" customHeight="1">
      <c r="B31" s="1016"/>
      <c r="C31" s="1016"/>
      <c r="D31" s="1019"/>
      <c r="E31" s="1019"/>
      <c r="G31" s="648"/>
      <c r="H31" s="647"/>
      <c r="I31" s="646"/>
      <c r="J31" s="647"/>
      <c r="K31" s="647"/>
      <c r="L31" s="647"/>
      <c r="N31" s="647"/>
      <c r="P31" s="647"/>
      <c r="R31" s="647"/>
      <c r="T31" s="261"/>
      <c r="V31" s="653"/>
      <c r="W31" s="199"/>
    </row>
    <row r="32" spans="2:23" s="52" customFormat="1" ht="18.75" customHeight="1">
      <c r="B32" s="1016" t="s">
        <v>168</v>
      </c>
      <c r="C32" s="1016" t="s">
        <v>168</v>
      </c>
      <c r="D32" s="1019" t="s">
        <v>168</v>
      </c>
      <c r="E32" s="1019" t="s">
        <v>168</v>
      </c>
      <c r="G32" s="645">
        <v>10604000</v>
      </c>
      <c r="H32" s="646"/>
      <c r="I32" s="646">
        <v>7784051</v>
      </c>
      <c r="J32" s="646"/>
      <c r="K32" s="646">
        <v>6994119</v>
      </c>
      <c r="L32" s="646"/>
      <c r="M32" s="647">
        <v>16285</v>
      </c>
      <c r="N32" s="646"/>
      <c r="O32" s="646">
        <v>95644</v>
      </c>
      <c r="P32" s="646"/>
      <c r="Q32" s="646">
        <v>540000</v>
      </c>
      <c r="R32" s="646"/>
      <c r="S32" s="646">
        <v>138003</v>
      </c>
      <c r="T32" s="243"/>
      <c r="U32" s="632">
        <v>73.400000000000006</v>
      </c>
      <c r="V32" s="653"/>
      <c r="W32" s="199"/>
    </row>
    <row r="33" spans="1:23" s="320" customFormat="1" ht="18.75" customHeight="1">
      <c r="B33" s="1016" t="s">
        <v>325</v>
      </c>
      <c r="C33" s="1016" t="s">
        <v>325</v>
      </c>
      <c r="D33" s="1019" t="s">
        <v>325</v>
      </c>
      <c r="E33" s="1019" t="s">
        <v>325</v>
      </c>
      <c r="F33" s="321"/>
      <c r="G33" s="645">
        <v>16224000</v>
      </c>
      <c r="H33" s="646"/>
      <c r="I33" s="646">
        <v>13454091</v>
      </c>
      <c r="J33" s="646"/>
      <c r="K33" s="646">
        <v>9988031</v>
      </c>
      <c r="L33" s="646"/>
      <c r="M33" s="647">
        <v>113499</v>
      </c>
      <c r="N33" s="646"/>
      <c r="O33" s="646">
        <v>234457</v>
      </c>
      <c r="P33" s="646"/>
      <c r="Q33" s="646">
        <v>2729500</v>
      </c>
      <c r="R33" s="646"/>
      <c r="S33" s="646">
        <v>388604</v>
      </c>
      <c r="T33" s="243"/>
      <c r="U33" s="632">
        <v>82.9</v>
      </c>
      <c r="V33" s="654"/>
      <c r="W33" s="199"/>
    </row>
    <row r="34" spans="1:23" s="52" customFormat="1" ht="18.75" customHeight="1">
      <c r="B34" s="1016" t="s">
        <v>326</v>
      </c>
      <c r="C34" s="1016" t="s">
        <v>326</v>
      </c>
      <c r="D34" s="1019" t="s">
        <v>326</v>
      </c>
      <c r="E34" s="1019" t="s">
        <v>326</v>
      </c>
      <c r="F34" s="181"/>
      <c r="G34" s="645">
        <v>10176000</v>
      </c>
      <c r="H34" s="646"/>
      <c r="I34" s="646">
        <v>8787008</v>
      </c>
      <c r="J34" s="646"/>
      <c r="K34" s="646">
        <v>6619777</v>
      </c>
      <c r="L34" s="646"/>
      <c r="M34" s="647">
        <v>69423</v>
      </c>
      <c r="N34" s="646"/>
      <c r="O34" s="647">
        <v>113300</v>
      </c>
      <c r="P34" s="646"/>
      <c r="Q34" s="647">
        <v>1841500</v>
      </c>
      <c r="R34" s="646"/>
      <c r="S34" s="646">
        <v>143008</v>
      </c>
      <c r="T34" s="243"/>
      <c r="U34" s="632">
        <v>86.4</v>
      </c>
      <c r="V34" s="655"/>
      <c r="W34" s="199"/>
    </row>
    <row r="35" spans="1:23" s="52" customFormat="1" ht="18.75" customHeight="1">
      <c r="B35" s="1016" t="s">
        <v>171</v>
      </c>
      <c r="C35" s="1016" t="s">
        <v>171</v>
      </c>
      <c r="D35" s="1019" t="s">
        <v>171</v>
      </c>
      <c r="E35" s="1019" t="s">
        <v>171</v>
      </c>
      <c r="F35" s="181"/>
      <c r="G35" s="645">
        <v>10077000</v>
      </c>
      <c r="H35" s="646"/>
      <c r="I35" s="646">
        <v>6055659</v>
      </c>
      <c r="J35" s="646"/>
      <c r="K35" s="646">
        <v>5055262</v>
      </c>
      <c r="L35" s="646"/>
      <c r="M35" s="647">
        <v>83081</v>
      </c>
      <c r="N35" s="646"/>
      <c r="O35" s="646">
        <v>243915</v>
      </c>
      <c r="P35" s="646"/>
      <c r="Q35" s="646">
        <v>238500</v>
      </c>
      <c r="R35" s="646"/>
      <c r="S35" s="646">
        <v>434901</v>
      </c>
      <c r="T35" s="243"/>
      <c r="U35" s="632">
        <v>60.1</v>
      </c>
      <c r="V35" s="653"/>
      <c r="W35" s="199"/>
    </row>
    <row r="36" spans="1:23" s="52" customFormat="1" ht="18.75" customHeight="1">
      <c r="B36" s="1016" t="s">
        <v>172</v>
      </c>
      <c r="C36" s="1016" t="s">
        <v>172</v>
      </c>
      <c r="D36" s="1019" t="s">
        <v>172</v>
      </c>
      <c r="E36" s="1019" t="s">
        <v>172</v>
      </c>
      <c r="F36" s="181"/>
      <c r="G36" s="645">
        <v>8265000</v>
      </c>
      <c r="H36" s="646"/>
      <c r="I36" s="646">
        <v>4849645</v>
      </c>
      <c r="J36" s="646"/>
      <c r="K36" s="646">
        <v>4078014</v>
      </c>
      <c r="L36" s="646"/>
      <c r="M36" s="647">
        <v>146716</v>
      </c>
      <c r="N36" s="646"/>
      <c r="O36" s="646">
        <v>43415</v>
      </c>
      <c r="P36" s="646"/>
      <c r="Q36" s="646">
        <v>324500</v>
      </c>
      <c r="R36" s="646"/>
      <c r="S36" s="646">
        <v>257000</v>
      </c>
      <c r="T36" s="243"/>
      <c r="U36" s="632">
        <v>58.7</v>
      </c>
      <c r="V36" s="653"/>
      <c r="W36" s="199"/>
    </row>
    <row r="37" spans="1:23" s="52" customFormat="1" ht="17.850000000000001" customHeight="1">
      <c r="B37" s="1016"/>
      <c r="C37" s="1016"/>
      <c r="D37" s="1019"/>
      <c r="E37" s="1019"/>
      <c r="F37" s="181"/>
      <c r="G37" s="648"/>
      <c r="H37" s="647"/>
      <c r="I37" s="646"/>
      <c r="J37" s="647"/>
      <c r="K37" s="647"/>
      <c r="L37" s="647"/>
      <c r="N37" s="647"/>
      <c r="P37" s="647"/>
      <c r="R37" s="647"/>
      <c r="T37" s="261"/>
      <c r="V37" s="653"/>
      <c r="W37" s="199"/>
    </row>
    <row r="38" spans="1:23" s="52" customFormat="1" ht="18.75" customHeight="1">
      <c r="B38" s="1016" t="s">
        <v>327</v>
      </c>
      <c r="C38" s="1016" t="s">
        <v>327</v>
      </c>
      <c r="D38" s="1019" t="s">
        <v>327</v>
      </c>
      <c r="E38" s="1019" t="s">
        <v>327</v>
      </c>
      <c r="F38" s="181"/>
      <c r="G38" s="648">
        <v>13436000</v>
      </c>
      <c r="H38" s="646"/>
      <c r="I38" s="646">
        <v>10007220</v>
      </c>
      <c r="J38" s="646"/>
      <c r="K38" s="646">
        <v>8584664</v>
      </c>
      <c r="L38" s="646"/>
      <c r="M38" s="647">
        <v>649</v>
      </c>
      <c r="N38" s="646"/>
      <c r="O38" s="646">
        <v>112523</v>
      </c>
      <c r="P38" s="646"/>
      <c r="Q38" s="646">
        <v>746500</v>
      </c>
      <c r="R38" s="646"/>
      <c r="S38" s="646">
        <v>562884</v>
      </c>
      <c r="T38" s="243"/>
      <c r="U38" s="632">
        <v>74.5</v>
      </c>
      <c r="V38" s="653"/>
      <c r="W38" s="199"/>
    </row>
    <row r="39" spans="1:23" s="52" customFormat="1" ht="18.75" customHeight="1">
      <c r="B39" s="1016" t="s">
        <v>174</v>
      </c>
      <c r="C39" s="1016" t="s">
        <v>174</v>
      </c>
      <c r="D39" s="1019" t="s">
        <v>174</v>
      </c>
      <c r="E39" s="1019" t="s">
        <v>174</v>
      </c>
      <c r="F39" s="181"/>
      <c r="G39" s="645">
        <v>6083000</v>
      </c>
      <c r="H39" s="646"/>
      <c r="I39" s="646">
        <v>5476285</v>
      </c>
      <c r="J39" s="646"/>
      <c r="K39" s="646">
        <v>3899672</v>
      </c>
      <c r="L39" s="646"/>
      <c r="M39" s="647">
        <v>75330</v>
      </c>
      <c r="N39" s="646"/>
      <c r="O39" s="646">
        <v>38853</v>
      </c>
      <c r="P39" s="646"/>
      <c r="Q39" s="646">
        <v>1256500</v>
      </c>
      <c r="R39" s="646"/>
      <c r="S39" s="646">
        <v>205930</v>
      </c>
      <c r="T39" s="243"/>
      <c r="U39" s="632">
        <v>90</v>
      </c>
      <c r="V39" s="653"/>
      <c r="W39" s="199"/>
    </row>
    <row r="40" spans="1:23" s="52" customFormat="1" ht="18.75" customHeight="1">
      <c r="B40" s="1016" t="s">
        <v>328</v>
      </c>
      <c r="C40" s="1016" t="s">
        <v>328</v>
      </c>
      <c r="D40" s="1019" t="s">
        <v>328</v>
      </c>
      <c r="E40" s="1019" t="s">
        <v>328</v>
      </c>
      <c r="F40" s="181"/>
      <c r="G40" s="645">
        <v>11287000</v>
      </c>
      <c r="H40" s="646"/>
      <c r="I40" s="646">
        <v>7137699</v>
      </c>
      <c r="J40" s="646"/>
      <c r="K40" s="646">
        <v>6377570</v>
      </c>
      <c r="L40" s="646"/>
      <c r="M40" s="647">
        <v>61420</v>
      </c>
      <c r="N40" s="646"/>
      <c r="O40" s="646">
        <v>273085</v>
      </c>
      <c r="P40" s="646"/>
      <c r="Q40" s="646">
        <v>108000</v>
      </c>
      <c r="R40" s="646"/>
      <c r="S40" s="646">
        <v>317624</v>
      </c>
      <c r="T40" s="243"/>
      <c r="U40" s="632">
        <v>63.2</v>
      </c>
      <c r="V40" s="653"/>
      <c r="W40" s="199"/>
    </row>
    <row r="41" spans="1:23" s="52" customFormat="1" ht="18.75" customHeight="1">
      <c r="B41" s="1016" t="s">
        <v>330</v>
      </c>
      <c r="C41" s="1016" t="s">
        <v>330</v>
      </c>
      <c r="D41" s="1019" t="s">
        <v>330</v>
      </c>
      <c r="E41" s="1019" t="s">
        <v>330</v>
      </c>
      <c r="F41" s="181"/>
      <c r="G41" s="645">
        <v>8369000</v>
      </c>
      <c r="H41" s="646"/>
      <c r="I41" s="646">
        <v>4643661</v>
      </c>
      <c r="J41" s="646"/>
      <c r="K41" s="646">
        <v>2721360</v>
      </c>
      <c r="L41" s="646"/>
      <c r="M41" s="647">
        <v>66283</v>
      </c>
      <c r="N41" s="646"/>
      <c r="O41" s="647">
        <v>239832</v>
      </c>
      <c r="P41" s="646"/>
      <c r="Q41" s="647">
        <v>1452000</v>
      </c>
      <c r="R41" s="646"/>
      <c r="S41" s="646">
        <v>164186</v>
      </c>
      <c r="T41" s="243"/>
      <c r="U41" s="632">
        <v>55.5</v>
      </c>
      <c r="V41" s="644"/>
      <c r="W41" s="199"/>
    </row>
    <row r="42" spans="1:23" s="52" customFormat="1" ht="17.850000000000001" customHeight="1">
      <c r="B42" s="1022"/>
      <c r="C42" s="1022"/>
      <c r="D42" s="202"/>
      <c r="E42" s="195"/>
      <c r="F42" s="181"/>
      <c r="G42" s="648"/>
      <c r="H42" s="647"/>
      <c r="I42" s="646"/>
      <c r="J42" s="647"/>
      <c r="K42" s="647"/>
      <c r="L42" s="647"/>
      <c r="M42" s="647"/>
      <c r="N42" s="647"/>
      <c r="O42" s="647"/>
      <c r="P42" s="647"/>
      <c r="Q42" s="647"/>
      <c r="R42" s="647"/>
      <c r="S42" s="647"/>
      <c r="T42" s="261"/>
      <c r="U42" s="632"/>
      <c r="V42" s="653"/>
      <c r="W42" s="199"/>
    </row>
    <row r="43" spans="1:23" s="52" customFormat="1" ht="18.75" customHeight="1">
      <c r="B43" s="1023" t="s">
        <v>532</v>
      </c>
      <c r="C43" s="1023"/>
      <c r="D43" s="1024"/>
      <c r="E43" s="1024"/>
      <c r="F43" s="181"/>
      <c r="G43" s="648"/>
      <c r="H43" s="647"/>
      <c r="I43" s="646"/>
      <c r="J43" s="647"/>
      <c r="K43" s="647"/>
      <c r="L43" s="647"/>
      <c r="M43" s="647"/>
      <c r="N43" s="647"/>
      <c r="O43" s="647"/>
      <c r="P43" s="647"/>
      <c r="Q43" s="647"/>
      <c r="R43" s="647"/>
      <c r="S43" s="647"/>
      <c r="T43" s="261"/>
      <c r="U43" s="632"/>
      <c r="V43" s="653"/>
      <c r="W43" s="199"/>
    </row>
    <row r="44" spans="1:23" s="52" customFormat="1" ht="18.75" customHeight="1">
      <c r="B44" s="1025" t="s">
        <v>533</v>
      </c>
      <c r="C44" s="1026"/>
      <c r="D44" s="1026"/>
      <c r="E44" s="1026"/>
      <c r="F44" s="181"/>
      <c r="G44" s="645">
        <v>305688000</v>
      </c>
      <c r="H44" s="646"/>
      <c r="I44" s="646">
        <v>247345458</v>
      </c>
      <c r="J44" s="646"/>
      <c r="K44" s="646">
        <v>177408814</v>
      </c>
      <c r="L44" s="646"/>
      <c r="M44" s="646">
        <v>9211274</v>
      </c>
      <c r="N44" s="646"/>
      <c r="O44" s="646">
        <v>10411626</v>
      </c>
      <c r="P44" s="646"/>
      <c r="Q44" s="646">
        <v>18091000</v>
      </c>
      <c r="R44" s="646"/>
      <c r="S44" s="646">
        <v>32222744</v>
      </c>
      <c r="T44" s="243"/>
      <c r="U44" s="632">
        <v>80.900000000000006</v>
      </c>
      <c r="V44" s="653"/>
      <c r="W44" s="199"/>
    </row>
    <row r="45" spans="1:23" s="52" customFormat="1" ht="18.75" customHeight="1">
      <c r="B45" s="1020" t="s">
        <v>534</v>
      </c>
      <c r="C45" s="1020"/>
      <c r="D45" s="1027"/>
      <c r="E45" s="1027"/>
      <c r="F45" s="181"/>
      <c r="G45" s="645">
        <v>21324000</v>
      </c>
      <c r="H45" s="646"/>
      <c r="I45" s="646">
        <v>16278419</v>
      </c>
      <c r="J45" s="646"/>
      <c r="K45" s="646">
        <v>10718377</v>
      </c>
      <c r="L45" s="646"/>
      <c r="M45" s="646">
        <v>631813</v>
      </c>
      <c r="N45" s="646"/>
      <c r="O45" s="646">
        <v>379286</v>
      </c>
      <c r="P45" s="646"/>
      <c r="Q45" s="646">
        <v>994500</v>
      </c>
      <c r="R45" s="646"/>
      <c r="S45" s="646">
        <v>3554443</v>
      </c>
      <c r="T45" s="243"/>
      <c r="U45" s="632">
        <v>76.3</v>
      </c>
      <c r="V45" s="653"/>
      <c r="W45" s="199"/>
    </row>
    <row r="46" spans="1:23" s="52" customFormat="1" ht="18.75" customHeight="1">
      <c r="B46" s="1020" t="s">
        <v>535</v>
      </c>
      <c r="C46" s="1020"/>
      <c r="D46" s="1027"/>
      <c r="E46" s="1027"/>
      <c r="F46" s="181"/>
      <c r="G46" s="645">
        <v>15477000</v>
      </c>
      <c r="H46" s="646"/>
      <c r="I46" s="646">
        <v>21383210</v>
      </c>
      <c r="J46" s="646"/>
      <c r="K46" s="646">
        <v>1442843</v>
      </c>
      <c r="L46" s="646"/>
      <c r="M46" s="646">
        <v>1571596</v>
      </c>
      <c r="N46" s="646"/>
      <c r="O46" s="646">
        <v>2586782</v>
      </c>
      <c r="P46" s="646"/>
      <c r="Q46" s="646">
        <v>513000</v>
      </c>
      <c r="R46" s="646"/>
      <c r="S46" s="646">
        <v>15268989</v>
      </c>
      <c r="T46" s="243"/>
      <c r="U46" s="632">
        <v>138.19999999999999</v>
      </c>
      <c r="V46" s="653"/>
      <c r="W46" s="199"/>
    </row>
    <row r="47" spans="1:23" s="52" customFormat="1" ht="18.75" customHeight="1">
      <c r="B47" s="1020" t="s">
        <v>536</v>
      </c>
      <c r="C47" s="1020"/>
      <c r="D47" s="1027"/>
      <c r="E47" s="1027"/>
      <c r="F47" s="181"/>
      <c r="G47" s="645">
        <v>560303000</v>
      </c>
      <c r="H47" s="646"/>
      <c r="I47" s="646">
        <v>443526266</v>
      </c>
      <c r="J47" s="646">
        <v>0</v>
      </c>
      <c r="K47" s="646">
        <v>305768716</v>
      </c>
      <c r="L47" s="646">
        <v>0</v>
      </c>
      <c r="M47" s="646">
        <v>14657783</v>
      </c>
      <c r="N47" s="646">
        <v>0</v>
      </c>
      <c r="O47" s="646">
        <v>17329837</v>
      </c>
      <c r="P47" s="646">
        <v>0</v>
      </c>
      <c r="Q47" s="646">
        <v>42276000</v>
      </c>
      <c r="R47" s="646">
        <v>0</v>
      </c>
      <c r="S47" s="646">
        <v>63493930</v>
      </c>
      <c r="T47" s="243"/>
      <c r="U47" s="632">
        <v>79.2</v>
      </c>
      <c r="V47" s="653"/>
      <c r="W47" s="199"/>
    </row>
    <row r="48" spans="1:23" s="52" customFormat="1" ht="6" customHeight="1">
      <c r="A48" s="63"/>
      <c r="B48" s="656"/>
      <c r="C48" s="656"/>
      <c r="D48" s="274"/>
      <c r="E48" s="274"/>
      <c r="F48" s="63"/>
      <c r="G48" s="657"/>
      <c r="H48" s="658"/>
      <c r="I48" s="658"/>
      <c r="J48" s="658"/>
      <c r="K48" s="658"/>
      <c r="L48" s="658"/>
      <c r="M48" s="658"/>
      <c r="N48" s="658"/>
      <c r="O48" s="658"/>
      <c r="P48" s="658"/>
      <c r="Q48" s="658"/>
      <c r="R48" s="658"/>
      <c r="S48" s="658"/>
      <c r="T48" s="658"/>
      <c r="U48" s="659"/>
      <c r="V48" s="660"/>
    </row>
    <row r="49" spans="1:22" s="661" customFormat="1">
      <c r="C49" s="662" t="s">
        <v>537</v>
      </c>
    </row>
    <row r="50" spans="1:22" s="58" customFormat="1" ht="11.25" customHeight="1">
      <c r="A50" s="103"/>
      <c r="B50" s="103" t="s">
        <v>538</v>
      </c>
      <c r="C50" s="1028" t="s">
        <v>539</v>
      </c>
      <c r="D50" s="1028"/>
      <c r="E50" s="1028"/>
      <c r="F50" s="1028"/>
      <c r="G50" s="1028"/>
      <c r="H50" s="1028"/>
      <c r="I50" s="1028"/>
      <c r="J50" s="103"/>
      <c r="K50" s="103"/>
      <c r="L50" s="103"/>
      <c r="M50" s="103"/>
      <c r="N50" s="103"/>
      <c r="O50" s="103"/>
      <c r="P50" s="103"/>
      <c r="Q50" s="103"/>
      <c r="R50" s="103"/>
      <c r="S50" s="103"/>
      <c r="T50" s="103"/>
      <c r="U50" s="103"/>
      <c r="V50" s="103"/>
    </row>
    <row r="53" spans="1:22">
      <c r="G53" s="663"/>
      <c r="H53" s="663"/>
      <c r="I53" s="663"/>
      <c r="J53" s="663"/>
      <c r="K53" s="663"/>
      <c r="L53" s="663"/>
      <c r="M53" s="663"/>
      <c r="N53" s="663"/>
      <c r="O53" s="663"/>
      <c r="P53" s="663"/>
      <c r="Q53" s="663"/>
      <c r="R53" s="663"/>
      <c r="S53" s="663"/>
      <c r="T53" s="663"/>
      <c r="U53" s="663"/>
    </row>
  </sheetData>
  <mergeCells count="49">
    <mergeCell ref="B44:E44"/>
    <mergeCell ref="B45:E45"/>
    <mergeCell ref="B46:E46"/>
    <mergeCell ref="B47:E47"/>
    <mergeCell ref="C50:I50"/>
    <mergeCell ref="B43:E43"/>
    <mergeCell ref="B32:E32"/>
    <mergeCell ref="B33:E33"/>
    <mergeCell ref="B34:E34"/>
    <mergeCell ref="B35:E35"/>
    <mergeCell ref="B36:E36"/>
    <mergeCell ref="B37:E37"/>
    <mergeCell ref="B38:E38"/>
    <mergeCell ref="B39:E39"/>
    <mergeCell ref="B40:E40"/>
    <mergeCell ref="B41:E41"/>
    <mergeCell ref="B42:C42"/>
    <mergeCell ref="B31:E31"/>
    <mergeCell ref="B20:E20"/>
    <mergeCell ref="B21:E21"/>
    <mergeCell ref="B22:E22"/>
    <mergeCell ref="B23:E23"/>
    <mergeCell ref="B24:E24"/>
    <mergeCell ref="B25:E25"/>
    <mergeCell ref="B26:E26"/>
    <mergeCell ref="B27:E27"/>
    <mergeCell ref="B28:E28"/>
    <mergeCell ref="B29:E29"/>
    <mergeCell ref="B30:E30"/>
    <mergeCell ref="B19:E19"/>
    <mergeCell ref="B8:C8"/>
    <mergeCell ref="B9:C9"/>
    <mergeCell ref="B10:C10"/>
    <mergeCell ref="B11:C11"/>
    <mergeCell ref="B12:C12"/>
    <mergeCell ref="B13:C13"/>
    <mergeCell ref="B14:E14"/>
    <mergeCell ref="B15:E15"/>
    <mergeCell ref="B16:E16"/>
    <mergeCell ref="B17:E17"/>
    <mergeCell ref="B18:E18"/>
    <mergeCell ref="B2:C2"/>
    <mergeCell ref="A3:U3"/>
    <mergeCell ref="B4:C4"/>
    <mergeCell ref="B5:G5"/>
    <mergeCell ref="B6:E7"/>
    <mergeCell ref="G6:G7"/>
    <mergeCell ref="I6:S6"/>
    <mergeCell ref="U6:U7"/>
  </mergeCells>
  <phoneticPr fontId="13"/>
  <pageMargins left="0.39370078740157483" right="0.39370078740157483" top="0.39370078740157483" bottom="0.39370078740157483" header="0.51181102362204722" footer="0.51181102362204722"/>
  <pageSetup paperSize="9" scale="9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topLeftCell="A10" zoomScale="60" zoomScaleNormal="100" workbookViewId="0">
      <selection activeCell="P82" sqref="P82"/>
    </sheetView>
  </sheetViews>
  <sheetFormatPr defaultRowHeight="10.5"/>
  <cols>
    <col min="1" max="1" width="0.75" style="496" customWidth="1"/>
    <col min="2" max="2" width="2.875" style="496" customWidth="1"/>
    <col min="3" max="3" width="2.625" style="496" customWidth="1"/>
    <col min="4" max="4" width="1.375" style="496" customWidth="1"/>
    <col min="5" max="5" width="6.875" style="496" customWidth="1"/>
    <col min="6" max="6" width="0.75" style="496" customWidth="1"/>
    <col min="7" max="7" width="13.375" style="496" customWidth="1"/>
    <col min="8" max="8" width="12.125" style="496" customWidth="1"/>
    <col min="9" max="12" width="11.75" style="496" customWidth="1"/>
    <col min="13" max="13" width="11" style="496" customWidth="1"/>
    <col min="14" max="16384" width="9" style="496"/>
  </cols>
  <sheetData>
    <row r="1" spans="1:14" s="52" customFormat="1" ht="15" customHeight="1">
      <c r="M1" s="229"/>
    </row>
    <row r="2" spans="1:14" s="52" customFormat="1" ht="15" customHeight="1">
      <c r="B2" s="1014"/>
      <c r="C2" s="1014"/>
    </row>
    <row r="3" spans="1:14" s="52" customFormat="1" ht="20.25" customHeight="1">
      <c r="A3" s="837" t="s">
        <v>540</v>
      </c>
      <c r="B3" s="837"/>
      <c r="C3" s="837"/>
      <c r="D3" s="837"/>
      <c r="E3" s="837"/>
      <c r="F3" s="837"/>
      <c r="G3" s="837"/>
      <c r="H3" s="837"/>
      <c r="I3" s="837"/>
      <c r="J3" s="837"/>
      <c r="K3" s="837"/>
      <c r="L3" s="837"/>
      <c r="M3" s="837"/>
    </row>
    <row r="4" spans="1:14" s="54" customFormat="1" ht="11.25" customHeight="1">
      <c r="B4" s="1015"/>
      <c r="C4" s="1015"/>
    </row>
    <row r="5" spans="1:14" s="52" customFormat="1" ht="11.25" customHeight="1">
      <c r="A5" s="184"/>
      <c r="B5" s="184"/>
      <c r="C5" s="184"/>
      <c r="D5" s="184"/>
      <c r="E5" s="54" t="s">
        <v>541</v>
      </c>
      <c r="F5" s="184"/>
      <c r="H5" s="184"/>
      <c r="I5" s="184"/>
      <c r="J5" s="184"/>
      <c r="K5" s="184"/>
      <c r="L5" s="184"/>
      <c r="M5" s="184"/>
    </row>
    <row r="6" spans="1:14" s="54" customFormat="1" ht="11.25" customHeight="1">
      <c r="B6" s="1015"/>
      <c r="C6" s="1015"/>
    </row>
    <row r="7" spans="1:14" s="54" customFormat="1" ht="11.25" customHeight="1">
      <c r="A7" s="188"/>
      <c r="B7" s="804" t="s">
        <v>521</v>
      </c>
      <c r="C7" s="804"/>
      <c r="D7" s="804"/>
      <c r="E7" s="804"/>
      <c r="F7" s="804"/>
      <c r="G7" s="804"/>
      <c r="H7" s="188"/>
      <c r="I7" s="188"/>
      <c r="J7" s="188"/>
      <c r="K7" s="188"/>
      <c r="L7" s="188"/>
      <c r="M7" s="188"/>
    </row>
    <row r="8" spans="1:14" s="52" customFormat="1" ht="20.100000000000001" customHeight="1">
      <c r="A8" s="181"/>
      <c r="B8" s="1016" t="s">
        <v>522</v>
      </c>
      <c r="C8" s="1016"/>
      <c r="D8" s="1016"/>
      <c r="E8" s="1016"/>
      <c r="F8" s="201"/>
      <c r="G8" s="1030" t="s">
        <v>523</v>
      </c>
      <c r="H8" s="825" t="s">
        <v>524</v>
      </c>
      <c r="I8" s="852"/>
      <c r="J8" s="852"/>
      <c r="K8" s="852"/>
      <c r="L8" s="852"/>
      <c r="M8" s="824" t="s">
        <v>525</v>
      </c>
    </row>
    <row r="9" spans="1:14" s="52" customFormat="1" ht="20.100000000000001" customHeight="1">
      <c r="A9" s="63"/>
      <c r="B9" s="1017"/>
      <c r="C9" s="1017"/>
      <c r="D9" s="1017"/>
      <c r="E9" s="1017"/>
      <c r="F9" s="274"/>
      <c r="G9" s="1031"/>
      <c r="H9" s="664" t="s">
        <v>526</v>
      </c>
      <c r="I9" s="664" t="s">
        <v>542</v>
      </c>
      <c r="J9" s="664" t="s">
        <v>543</v>
      </c>
      <c r="K9" s="664" t="s">
        <v>544</v>
      </c>
      <c r="L9" s="664" t="s">
        <v>545</v>
      </c>
      <c r="M9" s="1018"/>
    </row>
    <row r="10" spans="1:14" s="52" customFormat="1" ht="18.75" customHeight="1">
      <c r="A10" s="631"/>
      <c r="B10" s="1020" t="s">
        <v>68</v>
      </c>
      <c r="C10" s="1020"/>
      <c r="D10" s="203"/>
      <c r="E10" s="195" t="s">
        <v>546</v>
      </c>
      <c r="F10" s="473"/>
      <c r="G10" s="474">
        <v>300000000</v>
      </c>
      <c r="H10" s="475">
        <v>214097898</v>
      </c>
      <c r="I10" s="475">
        <v>183924915</v>
      </c>
      <c r="J10" s="475">
        <v>10487</v>
      </c>
      <c r="K10" s="475">
        <v>24058396</v>
      </c>
      <c r="L10" s="475">
        <v>6104100</v>
      </c>
      <c r="M10" s="632">
        <v>71.400000000000006</v>
      </c>
      <c r="N10" s="665"/>
    </row>
    <row r="11" spans="1:14" s="52" customFormat="1" ht="18.75" customHeight="1">
      <c r="A11" s="631"/>
      <c r="B11" s="1032"/>
      <c r="C11" s="1032"/>
      <c r="D11" s="218"/>
      <c r="E11" s="195" t="s">
        <v>547</v>
      </c>
      <c r="F11" s="473"/>
      <c r="G11" s="474">
        <v>300000000</v>
      </c>
      <c r="H11" s="475">
        <v>219911115</v>
      </c>
      <c r="I11" s="475">
        <v>185302277</v>
      </c>
      <c r="J11" s="493" t="s">
        <v>29</v>
      </c>
      <c r="K11" s="475">
        <v>24961152</v>
      </c>
      <c r="L11" s="475">
        <v>9647686</v>
      </c>
      <c r="M11" s="632">
        <v>73.3</v>
      </c>
      <c r="N11" s="665"/>
    </row>
    <row r="12" spans="1:14" s="52" customFormat="1" ht="18.75" customHeight="1">
      <c r="A12" s="666"/>
      <c r="B12" s="1033"/>
      <c r="C12" s="1033"/>
      <c r="D12" s="534"/>
      <c r="E12" s="195" t="s">
        <v>548</v>
      </c>
      <c r="G12" s="474">
        <v>300000000</v>
      </c>
      <c r="H12" s="475">
        <v>209692506</v>
      </c>
      <c r="I12" s="475">
        <v>172589110</v>
      </c>
      <c r="J12" s="493" t="s">
        <v>29</v>
      </c>
      <c r="K12" s="475">
        <v>24900955</v>
      </c>
      <c r="L12" s="475">
        <v>12202441</v>
      </c>
      <c r="M12" s="632">
        <v>69.900000000000006</v>
      </c>
      <c r="N12" s="665"/>
    </row>
    <row r="13" spans="1:14" s="316" customFormat="1" ht="18.75" customHeight="1">
      <c r="A13" s="667"/>
      <c r="B13" s="1032"/>
      <c r="C13" s="1032"/>
      <c r="D13" s="218"/>
      <c r="E13" s="195" t="s">
        <v>74</v>
      </c>
      <c r="F13" s="52"/>
      <c r="G13" s="474">
        <v>300000000</v>
      </c>
      <c r="H13" s="475">
        <v>211258170</v>
      </c>
      <c r="I13" s="475">
        <v>173620235</v>
      </c>
      <c r="J13" s="493" t="s">
        <v>333</v>
      </c>
      <c r="K13" s="475">
        <v>27400054</v>
      </c>
      <c r="L13" s="475">
        <v>10237881</v>
      </c>
      <c r="M13" s="668">
        <v>70.400000000000006</v>
      </c>
      <c r="N13" s="665"/>
    </row>
    <row r="14" spans="1:14" s="316" customFormat="1" ht="18.75" customHeight="1">
      <c r="A14" s="667"/>
      <c r="B14" s="1033" t="s">
        <v>76</v>
      </c>
      <c r="C14" s="1033"/>
      <c r="D14" s="534"/>
      <c r="E14" s="206" t="s">
        <v>77</v>
      </c>
      <c r="G14" s="480">
        <v>300000000</v>
      </c>
      <c r="H14" s="481">
        <v>211263774</v>
      </c>
      <c r="I14" s="481">
        <v>172318346</v>
      </c>
      <c r="J14" s="669" t="s">
        <v>29</v>
      </c>
      <c r="K14" s="481">
        <v>25801200</v>
      </c>
      <c r="L14" s="481">
        <v>13144228</v>
      </c>
      <c r="M14" s="670">
        <v>70.400000000000006</v>
      </c>
      <c r="N14" s="665"/>
    </row>
    <row r="15" spans="1:14" s="52" customFormat="1" ht="14.85" customHeight="1">
      <c r="A15" s="201"/>
      <c r="B15" s="1029"/>
      <c r="C15" s="1029"/>
      <c r="D15" s="201"/>
      <c r="E15" s="201"/>
      <c r="F15" s="181"/>
      <c r="G15" s="474"/>
      <c r="H15" s="475"/>
      <c r="I15" s="475"/>
      <c r="J15" s="475"/>
      <c r="K15" s="475"/>
      <c r="L15" s="475"/>
      <c r="M15" s="632"/>
      <c r="N15" s="665"/>
    </row>
    <row r="16" spans="1:14" s="52" customFormat="1" ht="18.75" customHeight="1">
      <c r="A16" s="201"/>
      <c r="B16" s="1016" t="s">
        <v>151</v>
      </c>
      <c r="C16" s="1016"/>
      <c r="D16" s="1016"/>
      <c r="E16" s="1016"/>
      <c r="F16" s="181"/>
      <c r="G16" s="671">
        <v>30054000</v>
      </c>
      <c r="H16" s="672">
        <v>14534077</v>
      </c>
      <c r="I16" s="672">
        <v>9786153</v>
      </c>
      <c r="J16" s="669" t="s">
        <v>29</v>
      </c>
      <c r="K16" s="672">
        <v>3558924</v>
      </c>
      <c r="L16" s="672">
        <v>1189000</v>
      </c>
      <c r="M16" s="673">
        <v>48.4</v>
      </c>
      <c r="N16" s="665"/>
    </row>
    <row r="17" spans="1:14" s="52" customFormat="1" ht="18.75" customHeight="1">
      <c r="A17" s="201"/>
      <c r="B17" s="1016" t="s">
        <v>152</v>
      </c>
      <c r="C17" s="1016"/>
      <c r="D17" s="1016" t="s">
        <v>152</v>
      </c>
      <c r="E17" s="1016"/>
      <c r="F17" s="181"/>
      <c r="G17" s="671">
        <v>10283000</v>
      </c>
      <c r="H17" s="672">
        <v>6762387</v>
      </c>
      <c r="I17" s="672">
        <v>6188387</v>
      </c>
      <c r="J17" s="669" t="s">
        <v>29</v>
      </c>
      <c r="K17" s="672">
        <v>221000</v>
      </c>
      <c r="L17" s="672">
        <v>353000</v>
      </c>
      <c r="M17" s="673">
        <v>65.8</v>
      </c>
      <c r="N17" s="665"/>
    </row>
    <row r="18" spans="1:14" s="52" customFormat="1" ht="18.75" customHeight="1">
      <c r="A18" s="201"/>
      <c r="B18" s="1016" t="s">
        <v>153</v>
      </c>
      <c r="C18" s="1016"/>
      <c r="D18" s="1016" t="s">
        <v>153</v>
      </c>
      <c r="E18" s="1016"/>
      <c r="F18" s="181"/>
      <c r="G18" s="671">
        <v>9610000</v>
      </c>
      <c r="H18" s="672">
        <v>6245224</v>
      </c>
      <c r="I18" s="672">
        <v>5354400</v>
      </c>
      <c r="J18" s="669" t="s">
        <v>29</v>
      </c>
      <c r="K18" s="672">
        <v>576824</v>
      </c>
      <c r="L18" s="672">
        <v>314000</v>
      </c>
      <c r="M18" s="673">
        <v>65</v>
      </c>
      <c r="N18" s="665"/>
    </row>
    <row r="19" spans="1:14" s="52" customFormat="1" ht="18.75" customHeight="1">
      <c r="A19" s="201"/>
      <c r="B19" s="1016" t="s">
        <v>154</v>
      </c>
      <c r="C19" s="1016"/>
      <c r="D19" s="1016" t="s">
        <v>154</v>
      </c>
      <c r="E19" s="1016"/>
      <c r="F19" s="181"/>
      <c r="G19" s="671">
        <v>5522000</v>
      </c>
      <c r="H19" s="672">
        <v>4037100</v>
      </c>
      <c r="I19" s="672">
        <v>3756100</v>
      </c>
      <c r="J19" s="669" t="s">
        <v>29</v>
      </c>
      <c r="K19" s="672">
        <v>117000</v>
      </c>
      <c r="L19" s="672">
        <v>164000</v>
      </c>
      <c r="M19" s="673">
        <v>73.099999999999994</v>
      </c>
      <c r="N19" s="665"/>
    </row>
    <row r="20" spans="1:14" s="52" customFormat="1" ht="18.75" customHeight="1">
      <c r="A20" s="201"/>
      <c r="B20" s="1016" t="s">
        <v>155</v>
      </c>
      <c r="C20" s="1016"/>
      <c r="D20" s="1016" t="s">
        <v>155</v>
      </c>
      <c r="E20" s="1016"/>
      <c r="F20" s="181"/>
      <c r="G20" s="671">
        <v>37008000</v>
      </c>
      <c r="H20" s="672">
        <v>10833088</v>
      </c>
      <c r="I20" s="672">
        <v>5496161</v>
      </c>
      <c r="J20" s="669" t="s">
        <v>29</v>
      </c>
      <c r="K20" s="672">
        <v>4605627</v>
      </c>
      <c r="L20" s="672">
        <v>731300</v>
      </c>
      <c r="M20" s="673">
        <v>29.3</v>
      </c>
      <c r="N20" s="665"/>
    </row>
    <row r="21" spans="1:14" s="52" customFormat="1" ht="14.85" customHeight="1">
      <c r="A21" s="201"/>
      <c r="B21" s="1016"/>
      <c r="C21" s="1016"/>
      <c r="D21" s="1016"/>
      <c r="E21" s="1016"/>
      <c r="F21" s="181"/>
      <c r="G21" s="671"/>
      <c r="H21" s="672"/>
      <c r="I21" s="672"/>
      <c r="J21" s="674"/>
      <c r="K21" s="672"/>
      <c r="L21" s="672"/>
      <c r="M21" s="673"/>
      <c r="N21" s="665"/>
    </row>
    <row r="22" spans="1:14" s="52" customFormat="1" ht="18.75" customHeight="1">
      <c r="A22" s="201"/>
      <c r="B22" s="1016" t="s">
        <v>157</v>
      </c>
      <c r="C22" s="1016"/>
      <c r="D22" s="1016" t="s">
        <v>157</v>
      </c>
      <c r="E22" s="1016"/>
      <c r="F22" s="181"/>
      <c r="G22" s="671">
        <v>15783000</v>
      </c>
      <c r="H22" s="672">
        <v>5910326</v>
      </c>
      <c r="I22" s="672">
        <v>2749000</v>
      </c>
      <c r="J22" s="669" t="s">
        <v>29</v>
      </c>
      <c r="K22" s="672">
        <v>2920012</v>
      </c>
      <c r="L22" s="672">
        <v>241314</v>
      </c>
      <c r="M22" s="673">
        <v>37.4</v>
      </c>
      <c r="N22" s="665"/>
    </row>
    <row r="23" spans="1:14" s="52" customFormat="1" ht="18.75" customHeight="1">
      <c r="A23" s="201"/>
      <c r="B23" s="1016" t="s">
        <v>159</v>
      </c>
      <c r="C23" s="1016" t="s">
        <v>159</v>
      </c>
      <c r="D23" s="1016" t="s">
        <v>159</v>
      </c>
      <c r="E23" s="1016" t="s">
        <v>159</v>
      </c>
      <c r="F23" s="181"/>
      <c r="G23" s="671">
        <v>7316000</v>
      </c>
      <c r="H23" s="672">
        <v>7678426</v>
      </c>
      <c r="I23" s="672">
        <v>6639426</v>
      </c>
      <c r="J23" s="669" t="s">
        <v>29</v>
      </c>
      <c r="K23" s="672">
        <v>744000</v>
      </c>
      <c r="L23" s="672">
        <v>295000</v>
      </c>
      <c r="M23" s="673">
        <v>105</v>
      </c>
      <c r="N23" s="665"/>
    </row>
    <row r="24" spans="1:14" s="52" customFormat="1" ht="18.75" customHeight="1">
      <c r="A24" s="201"/>
      <c r="B24" s="1016" t="s">
        <v>320</v>
      </c>
      <c r="C24" s="1016" t="s">
        <v>320</v>
      </c>
      <c r="D24" s="1016" t="s">
        <v>320</v>
      </c>
      <c r="E24" s="1016" t="s">
        <v>320</v>
      </c>
      <c r="F24" s="181"/>
      <c r="G24" s="671">
        <v>5184000</v>
      </c>
      <c r="H24" s="672">
        <v>5602430</v>
      </c>
      <c r="I24" s="672">
        <v>4869430</v>
      </c>
      <c r="J24" s="669" t="s">
        <v>29</v>
      </c>
      <c r="K24" s="672">
        <v>593000</v>
      </c>
      <c r="L24" s="672">
        <v>140000</v>
      </c>
      <c r="M24" s="673">
        <v>108.1</v>
      </c>
      <c r="N24" s="665"/>
    </row>
    <row r="25" spans="1:14" s="52" customFormat="1" ht="18.75" customHeight="1">
      <c r="A25" s="201"/>
      <c r="B25" s="1016" t="s">
        <v>161</v>
      </c>
      <c r="C25" s="1016" t="s">
        <v>161</v>
      </c>
      <c r="D25" s="1016" t="s">
        <v>161</v>
      </c>
      <c r="E25" s="1016" t="s">
        <v>161</v>
      </c>
      <c r="F25" s="181"/>
      <c r="G25" s="671">
        <v>10076000</v>
      </c>
      <c r="H25" s="672">
        <v>4577713</v>
      </c>
      <c r="I25" s="672">
        <v>2951213</v>
      </c>
      <c r="J25" s="669" t="s">
        <v>29</v>
      </c>
      <c r="K25" s="672">
        <v>1253000</v>
      </c>
      <c r="L25" s="672">
        <v>373500</v>
      </c>
      <c r="M25" s="673">
        <v>45.4</v>
      </c>
      <c r="N25" s="665"/>
    </row>
    <row r="26" spans="1:14" s="52" customFormat="1" ht="18.75" customHeight="1">
      <c r="A26" s="201"/>
      <c r="B26" s="1016" t="s">
        <v>321</v>
      </c>
      <c r="C26" s="1016" t="s">
        <v>321</v>
      </c>
      <c r="D26" s="1016" t="s">
        <v>321</v>
      </c>
      <c r="E26" s="1016" t="s">
        <v>321</v>
      </c>
      <c r="F26" s="181"/>
      <c r="G26" s="671">
        <v>8480000</v>
      </c>
      <c r="H26" s="672">
        <v>5754100</v>
      </c>
      <c r="I26" s="672">
        <v>4580100</v>
      </c>
      <c r="J26" s="669" t="s">
        <v>29</v>
      </c>
      <c r="K26" s="672">
        <v>1098000</v>
      </c>
      <c r="L26" s="672">
        <v>76000</v>
      </c>
      <c r="M26" s="673">
        <v>67.900000000000006</v>
      </c>
      <c r="N26" s="665"/>
    </row>
    <row r="27" spans="1:14" s="52" customFormat="1" ht="14.85" customHeight="1">
      <c r="A27" s="201"/>
      <c r="B27" s="1016"/>
      <c r="C27" s="1016"/>
      <c r="D27" s="1016"/>
      <c r="E27" s="1016"/>
      <c r="F27" s="181"/>
      <c r="G27" s="671"/>
      <c r="H27" s="672"/>
      <c r="I27" s="672"/>
      <c r="J27" s="674"/>
      <c r="K27" s="672"/>
      <c r="L27" s="672"/>
      <c r="M27" s="673"/>
      <c r="N27" s="665"/>
    </row>
    <row r="28" spans="1:14" s="52" customFormat="1" ht="18.75" customHeight="1">
      <c r="A28" s="201"/>
      <c r="B28" s="1016" t="s">
        <v>163</v>
      </c>
      <c r="C28" s="1016" t="s">
        <v>163</v>
      </c>
      <c r="D28" s="1016" t="s">
        <v>163</v>
      </c>
      <c r="E28" s="1016" t="s">
        <v>163</v>
      </c>
      <c r="F28" s="181"/>
      <c r="G28" s="671">
        <v>8096000</v>
      </c>
      <c r="H28" s="672">
        <v>9624309</v>
      </c>
      <c r="I28" s="672">
        <v>7573633</v>
      </c>
      <c r="J28" s="669" t="s">
        <v>29</v>
      </c>
      <c r="K28" s="672">
        <v>1925676</v>
      </c>
      <c r="L28" s="672">
        <v>125000</v>
      </c>
      <c r="M28" s="673">
        <v>118.9</v>
      </c>
      <c r="N28" s="665"/>
    </row>
    <row r="29" spans="1:14" s="52" customFormat="1" ht="18.75" customHeight="1">
      <c r="A29" s="201"/>
      <c r="B29" s="1016" t="s">
        <v>322</v>
      </c>
      <c r="C29" s="1016" t="s">
        <v>322</v>
      </c>
      <c r="D29" s="1016" t="s">
        <v>322</v>
      </c>
      <c r="E29" s="1016" t="s">
        <v>322</v>
      </c>
      <c r="F29" s="181"/>
      <c r="G29" s="671">
        <v>20410000</v>
      </c>
      <c r="H29" s="672">
        <v>12516560</v>
      </c>
      <c r="I29" s="672">
        <v>9358355</v>
      </c>
      <c r="J29" s="669" t="s">
        <v>29</v>
      </c>
      <c r="K29" s="672">
        <v>1589000</v>
      </c>
      <c r="L29" s="672">
        <v>1569205</v>
      </c>
      <c r="M29" s="673">
        <v>61.3</v>
      </c>
      <c r="N29" s="665"/>
    </row>
    <row r="30" spans="1:14" s="52" customFormat="1" ht="18.75" customHeight="1">
      <c r="A30" s="201"/>
      <c r="B30" s="1016" t="s">
        <v>165</v>
      </c>
      <c r="C30" s="1016" t="s">
        <v>165</v>
      </c>
      <c r="D30" s="1016" t="s">
        <v>165</v>
      </c>
      <c r="E30" s="1016" t="s">
        <v>165</v>
      </c>
      <c r="F30" s="181"/>
      <c r="G30" s="671">
        <v>15488000</v>
      </c>
      <c r="H30" s="672">
        <v>15235324</v>
      </c>
      <c r="I30" s="672">
        <v>13676324</v>
      </c>
      <c r="J30" s="669" t="s">
        <v>29</v>
      </c>
      <c r="K30" s="672">
        <v>349000</v>
      </c>
      <c r="L30" s="672">
        <v>1210000</v>
      </c>
      <c r="M30" s="673">
        <v>98.4</v>
      </c>
      <c r="N30" s="665"/>
    </row>
    <row r="31" spans="1:14" s="52" customFormat="1" ht="18.75" customHeight="1">
      <c r="A31" s="201"/>
      <c r="B31" s="1016" t="s">
        <v>323</v>
      </c>
      <c r="C31" s="1016" t="s">
        <v>323</v>
      </c>
      <c r="D31" s="1016" t="s">
        <v>323</v>
      </c>
      <c r="E31" s="1016" t="s">
        <v>323</v>
      </c>
      <c r="F31" s="181"/>
      <c r="G31" s="671">
        <v>7652000</v>
      </c>
      <c r="H31" s="672">
        <v>9828753</v>
      </c>
      <c r="I31" s="672">
        <v>9224753</v>
      </c>
      <c r="J31" s="669" t="s">
        <v>29</v>
      </c>
      <c r="K31" s="672">
        <v>503000</v>
      </c>
      <c r="L31" s="672">
        <v>101000</v>
      </c>
      <c r="M31" s="673">
        <v>128.4</v>
      </c>
      <c r="N31" s="665"/>
    </row>
    <row r="32" spans="1:14" s="52" customFormat="1" ht="18.75" customHeight="1">
      <c r="A32" s="201"/>
      <c r="B32" s="1016" t="s">
        <v>324</v>
      </c>
      <c r="C32" s="1016" t="s">
        <v>324</v>
      </c>
      <c r="D32" s="1016" t="s">
        <v>324</v>
      </c>
      <c r="E32" s="1016" t="s">
        <v>324</v>
      </c>
      <c r="F32" s="181"/>
      <c r="G32" s="671">
        <v>10439000</v>
      </c>
      <c r="H32" s="672">
        <v>13195384</v>
      </c>
      <c r="I32" s="672">
        <v>11058604</v>
      </c>
      <c r="J32" s="669" t="s">
        <v>29</v>
      </c>
      <c r="K32" s="672">
        <v>653000</v>
      </c>
      <c r="L32" s="672">
        <v>1483780</v>
      </c>
      <c r="M32" s="673">
        <v>126.4</v>
      </c>
      <c r="N32" s="665"/>
    </row>
    <row r="33" spans="1:14" s="52" customFormat="1" ht="14.85" customHeight="1">
      <c r="A33" s="201"/>
      <c r="B33" s="1016"/>
      <c r="C33" s="1016"/>
      <c r="D33" s="1016"/>
      <c r="E33" s="1016"/>
      <c r="F33" s="181"/>
      <c r="G33" s="671"/>
      <c r="H33" s="672"/>
      <c r="I33" s="672"/>
      <c r="J33" s="674"/>
      <c r="K33" s="672"/>
      <c r="L33" s="672"/>
      <c r="M33" s="673"/>
      <c r="N33" s="665"/>
    </row>
    <row r="34" spans="1:14" s="52" customFormat="1" ht="18.75" customHeight="1">
      <c r="A34" s="201"/>
      <c r="B34" s="1016" t="s">
        <v>168</v>
      </c>
      <c r="C34" s="1016" t="s">
        <v>168</v>
      </c>
      <c r="D34" s="1016" t="s">
        <v>168</v>
      </c>
      <c r="E34" s="1016" t="s">
        <v>168</v>
      </c>
      <c r="F34" s="181"/>
      <c r="G34" s="671">
        <v>7638000</v>
      </c>
      <c r="H34" s="672">
        <v>8441789</v>
      </c>
      <c r="I34" s="672">
        <v>7252789</v>
      </c>
      <c r="J34" s="669" t="s">
        <v>29</v>
      </c>
      <c r="K34" s="672">
        <v>345000</v>
      </c>
      <c r="L34" s="672">
        <v>844000</v>
      </c>
      <c r="M34" s="673">
        <v>110.5</v>
      </c>
      <c r="N34" s="665"/>
    </row>
    <row r="35" spans="1:14" s="320" customFormat="1" ht="18.75" customHeight="1">
      <c r="A35" s="298"/>
      <c r="B35" s="1016" t="s">
        <v>325</v>
      </c>
      <c r="C35" s="1016" t="s">
        <v>325</v>
      </c>
      <c r="D35" s="1016" t="s">
        <v>325</v>
      </c>
      <c r="E35" s="1016" t="s">
        <v>325</v>
      </c>
      <c r="F35" s="321"/>
      <c r="G35" s="671">
        <v>14204000</v>
      </c>
      <c r="H35" s="672">
        <v>13749237</v>
      </c>
      <c r="I35" s="672">
        <v>12231762</v>
      </c>
      <c r="J35" s="669" t="s">
        <v>29</v>
      </c>
      <c r="K35" s="672">
        <v>631000</v>
      </c>
      <c r="L35" s="672">
        <v>886475</v>
      </c>
      <c r="M35" s="673">
        <v>96.8</v>
      </c>
      <c r="N35" s="665"/>
    </row>
    <row r="36" spans="1:14" s="52" customFormat="1" ht="18.75" customHeight="1">
      <c r="A36" s="201"/>
      <c r="B36" s="1016" t="s">
        <v>326</v>
      </c>
      <c r="C36" s="1016" t="s">
        <v>326</v>
      </c>
      <c r="D36" s="1016" t="s">
        <v>326</v>
      </c>
      <c r="E36" s="1016" t="s">
        <v>326</v>
      </c>
      <c r="F36" s="181"/>
      <c r="G36" s="671">
        <v>9050000</v>
      </c>
      <c r="H36" s="672">
        <v>9854528</v>
      </c>
      <c r="I36" s="672">
        <v>8534028</v>
      </c>
      <c r="J36" s="669" t="s">
        <v>29</v>
      </c>
      <c r="K36" s="672">
        <v>1194000</v>
      </c>
      <c r="L36" s="672">
        <v>126500</v>
      </c>
      <c r="M36" s="673">
        <v>108.9</v>
      </c>
      <c r="N36" s="665"/>
    </row>
    <row r="37" spans="1:14" s="52" customFormat="1" ht="18.75" customHeight="1">
      <c r="A37" s="201"/>
      <c r="B37" s="1016" t="s">
        <v>171</v>
      </c>
      <c r="C37" s="1016" t="s">
        <v>171</v>
      </c>
      <c r="D37" s="1016" t="s">
        <v>171</v>
      </c>
      <c r="E37" s="1016" t="s">
        <v>171</v>
      </c>
      <c r="F37" s="181"/>
      <c r="G37" s="671">
        <v>11736000</v>
      </c>
      <c r="H37" s="672">
        <v>9667175</v>
      </c>
      <c r="I37" s="672">
        <v>8316708</v>
      </c>
      <c r="J37" s="669" t="s">
        <v>29</v>
      </c>
      <c r="K37" s="672">
        <v>1139467</v>
      </c>
      <c r="L37" s="672">
        <v>211000</v>
      </c>
      <c r="M37" s="673">
        <v>82.4</v>
      </c>
      <c r="N37" s="665"/>
    </row>
    <row r="38" spans="1:14" s="52" customFormat="1" ht="18.75" customHeight="1">
      <c r="A38" s="201"/>
      <c r="B38" s="1016" t="s">
        <v>172</v>
      </c>
      <c r="C38" s="1016" t="s">
        <v>172</v>
      </c>
      <c r="D38" s="1016" t="s">
        <v>172</v>
      </c>
      <c r="E38" s="1016" t="s">
        <v>172</v>
      </c>
      <c r="F38" s="181"/>
      <c r="G38" s="671">
        <v>10182000</v>
      </c>
      <c r="H38" s="672">
        <v>4876840</v>
      </c>
      <c r="I38" s="672">
        <v>4126093</v>
      </c>
      <c r="J38" s="669" t="s">
        <v>29</v>
      </c>
      <c r="K38" s="672">
        <v>395000</v>
      </c>
      <c r="L38" s="672">
        <v>355747</v>
      </c>
      <c r="M38" s="673">
        <v>47.9</v>
      </c>
      <c r="N38" s="665"/>
    </row>
    <row r="39" spans="1:14" s="52" customFormat="1" ht="14.85" customHeight="1">
      <c r="A39" s="201"/>
      <c r="B39" s="1016"/>
      <c r="C39" s="1016"/>
      <c r="D39" s="1016"/>
      <c r="E39" s="1016"/>
      <c r="F39" s="181"/>
      <c r="G39" s="671"/>
      <c r="H39" s="672"/>
      <c r="I39" s="672"/>
      <c r="J39" s="674"/>
      <c r="K39" s="672"/>
      <c r="L39" s="672"/>
      <c r="M39" s="673"/>
      <c r="N39" s="665"/>
    </row>
    <row r="40" spans="1:14" s="52" customFormat="1" ht="18.75" customHeight="1">
      <c r="A40" s="201"/>
      <c r="B40" s="1016" t="s">
        <v>327</v>
      </c>
      <c r="C40" s="1016" t="s">
        <v>327</v>
      </c>
      <c r="D40" s="1016" t="s">
        <v>327</v>
      </c>
      <c r="E40" s="1016" t="s">
        <v>327</v>
      </c>
      <c r="F40" s="181"/>
      <c r="G40" s="671">
        <v>12726000</v>
      </c>
      <c r="H40" s="672">
        <v>8068567</v>
      </c>
      <c r="I40" s="672">
        <v>7619895</v>
      </c>
      <c r="J40" s="669" t="s">
        <v>29</v>
      </c>
      <c r="K40" s="672">
        <v>145670</v>
      </c>
      <c r="L40" s="672">
        <v>303002</v>
      </c>
      <c r="M40" s="673">
        <v>63.4</v>
      </c>
      <c r="N40" s="665"/>
    </row>
    <row r="41" spans="1:14" s="52" customFormat="1" ht="18.75" customHeight="1">
      <c r="A41" s="201"/>
      <c r="B41" s="1016" t="s">
        <v>174</v>
      </c>
      <c r="C41" s="1016" t="s">
        <v>174</v>
      </c>
      <c r="D41" s="1016" t="s">
        <v>174</v>
      </c>
      <c r="E41" s="1016" t="s">
        <v>174</v>
      </c>
      <c r="F41" s="181"/>
      <c r="G41" s="671">
        <v>10634000</v>
      </c>
      <c r="H41" s="672">
        <v>7252745</v>
      </c>
      <c r="I41" s="672">
        <v>6516340</v>
      </c>
      <c r="J41" s="669" t="s">
        <v>29</v>
      </c>
      <c r="K41" s="672">
        <v>467000</v>
      </c>
      <c r="L41" s="672">
        <v>269405</v>
      </c>
      <c r="M41" s="673">
        <v>68.2</v>
      </c>
      <c r="N41" s="665"/>
    </row>
    <row r="42" spans="1:14" s="52" customFormat="1" ht="18.75" customHeight="1">
      <c r="A42" s="201"/>
      <c r="B42" s="1016" t="s">
        <v>328</v>
      </c>
      <c r="C42" s="1016" t="s">
        <v>328</v>
      </c>
      <c r="D42" s="1016" t="s">
        <v>328</v>
      </c>
      <c r="E42" s="1016" t="s">
        <v>328</v>
      </c>
      <c r="F42" s="181"/>
      <c r="G42" s="671">
        <v>14957000</v>
      </c>
      <c r="H42" s="672">
        <v>11637341</v>
      </c>
      <c r="I42" s="672">
        <v>10246341</v>
      </c>
      <c r="J42" s="669" t="s">
        <v>29</v>
      </c>
      <c r="K42" s="672">
        <v>457000</v>
      </c>
      <c r="L42" s="672">
        <v>934000</v>
      </c>
      <c r="M42" s="673">
        <v>77.8</v>
      </c>
      <c r="N42" s="665"/>
    </row>
    <row r="43" spans="1:14" s="52" customFormat="1" ht="18.75" customHeight="1">
      <c r="A43" s="201"/>
      <c r="B43" s="1016" t="s">
        <v>330</v>
      </c>
      <c r="C43" s="1016" t="s">
        <v>330</v>
      </c>
      <c r="D43" s="1016" t="s">
        <v>330</v>
      </c>
      <c r="E43" s="1016" t="s">
        <v>330</v>
      </c>
      <c r="F43" s="181"/>
      <c r="G43" s="671">
        <v>7472000</v>
      </c>
      <c r="H43" s="672">
        <v>5380351</v>
      </c>
      <c r="I43" s="672">
        <v>4212351</v>
      </c>
      <c r="J43" s="669" t="s">
        <v>29</v>
      </c>
      <c r="K43" s="672">
        <v>320000</v>
      </c>
      <c r="L43" s="675">
        <v>848000</v>
      </c>
      <c r="M43" s="673">
        <v>72</v>
      </c>
      <c r="N43" s="665"/>
    </row>
    <row r="44" spans="1:14" s="52" customFormat="1" ht="14.85" customHeight="1">
      <c r="A44" s="201"/>
      <c r="B44" s="1029"/>
      <c r="C44" s="1029"/>
      <c r="D44" s="201"/>
      <c r="E44" s="195"/>
      <c r="F44" s="181"/>
      <c r="G44" s="671"/>
      <c r="H44" s="672"/>
      <c r="I44" s="672"/>
      <c r="J44" s="674"/>
      <c r="K44" s="672"/>
      <c r="L44" s="672"/>
      <c r="M44" s="673"/>
      <c r="N44" s="665"/>
    </row>
    <row r="45" spans="1:14" s="52" customFormat="1" ht="18.75" customHeight="1">
      <c r="A45" s="201"/>
      <c r="B45" s="1035" t="s">
        <v>532</v>
      </c>
      <c r="C45" s="1035"/>
      <c r="D45" s="1036"/>
      <c r="E45" s="1036"/>
      <c r="F45" s="181"/>
      <c r="G45" s="671"/>
      <c r="H45" s="672"/>
      <c r="I45" s="672"/>
      <c r="J45" s="674"/>
      <c r="K45" s="672"/>
      <c r="L45" s="672"/>
      <c r="M45" s="673"/>
      <c r="N45" s="665"/>
    </row>
    <row r="46" spans="1:14" s="52" customFormat="1" ht="18.75" customHeight="1">
      <c r="A46" s="201"/>
      <c r="B46" s="1032" t="s">
        <v>533</v>
      </c>
      <c r="C46" s="1032"/>
      <c r="D46" s="1034"/>
      <c r="E46" s="1034"/>
      <c r="F46" s="181"/>
      <c r="G46" s="671">
        <v>356915000</v>
      </c>
      <c r="H46" s="672">
        <v>314968417</v>
      </c>
      <c r="I46" s="672">
        <v>268380636</v>
      </c>
      <c r="J46" s="475">
        <v>1115199</v>
      </c>
      <c r="K46" s="672">
        <v>24261002</v>
      </c>
      <c r="L46" s="672">
        <v>21211580</v>
      </c>
      <c r="M46" s="673">
        <v>88.2</v>
      </c>
      <c r="N46" s="665"/>
    </row>
    <row r="47" spans="1:14" s="52" customFormat="1" ht="18.75" customHeight="1">
      <c r="A47" s="201"/>
      <c r="B47" s="1032" t="s">
        <v>549</v>
      </c>
      <c r="C47" s="1032"/>
      <c r="D47" s="1034"/>
      <c r="E47" s="1034"/>
      <c r="F47" s="181"/>
      <c r="G47" s="671">
        <v>9785000</v>
      </c>
      <c r="H47" s="672">
        <v>10511575</v>
      </c>
      <c r="I47" s="672">
        <v>10172575</v>
      </c>
      <c r="J47" s="493" t="s">
        <v>333</v>
      </c>
      <c r="K47" s="672">
        <v>75000</v>
      </c>
      <c r="L47" s="672">
        <v>264000</v>
      </c>
      <c r="M47" s="673">
        <v>107.4</v>
      </c>
      <c r="N47" s="665"/>
    </row>
    <row r="48" spans="1:14" s="52" customFormat="1" ht="18.75" customHeight="1">
      <c r="A48" s="201"/>
      <c r="B48" s="1032" t="s">
        <v>550</v>
      </c>
      <c r="C48" s="1032"/>
      <c r="D48" s="1034"/>
      <c r="E48" s="1034"/>
      <c r="F48" s="181"/>
      <c r="G48" s="671">
        <v>193300000</v>
      </c>
      <c r="H48" s="672">
        <v>300144443</v>
      </c>
      <c r="I48" s="672">
        <v>176541117</v>
      </c>
      <c r="J48" s="493">
        <v>4352</v>
      </c>
      <c r="K48" s="672">
        <v>17240956</v>
      </c>
      <c r="L48" s="672">
        <v>106358018</v>
      </c>
      <c r="M48" s="673">
        <v>155.30000000000001</v>
      </c>
      <c r="N48" s="665"/>
    </row>
    <row r="49" spans="1:14" s="52" customFormat="1" ht="18.75" customHeight="1">
      <c r="A49" s="201"/>
      <c r="B49" s="1032" t="s">
        <v>536</v>
      </c>
      <c r="C49" s="1032"/>
      <c r="D49" s="1034"/>
      <c r="E49" s="1034"/>
      <c r="F49" s="181"/>
      <c r="G49" s="671">
        <v>860000000</v>
      </c>
      <c r="H49" s="672">
        <v>836888209</v>
      </c>
      <c r="I49" s="672">
        <v>374098035</v>
      </c>
      <c r="J49" s="475">
        <v>254434190</v>
      </c>
      <c r="K49" s="672">
        <v>67378158</v>
      </c>
      <c r="L49" s="672">
        <v>140977826</v>
      </c>
      <c r="M49" s="673">
        <v>97.3</v>
      </c>
      <c r="N49" s="665"/>
    </row>
    <row r="50" spans="1:14" s="52" customFormat="1" ht="3.75" customHeight="1">
      <c r="A50" s="274"/>
      <c r="B50" s="656"/>
      <c r="C50" s="656"/>
      <c r="D50" s="274"/>
      <c r="E50" s="274"/>
      <c r="F50" s="63"/>
      <c r="G50" s="657"/>
      <c r="H50" s="658"/>
      <c r="I50" s="658"/>
      <c r="J50" s="658"/>
      <c r="K50" s="658"/>
      <c r="L50" s="658"/>
      <c r="M50" s="676"/>
    </row>
    <row r="51" spans="1:14" s="54" customFormat="1" ht="12.75" customHeight="1">
      <c r="A51" s="677" t="s">
        <v>551</v>
      </c>
      <c r="B51" s="189"/>
      <c r="C51" s="189"/>
      <c r="D51" s="189"/>
      <c r="F51" s="189"/>
      <c r="G51" s="189"/>
      <c r="H51" s="189"/>
      <c r="I51" s="189"/>
      <c r="J51" s="189"/>
      <c r="K51" s="189"/>
      <c r="L51" s="189"/>
      <c r="M51" s="189"/>
    </row>
    <row r="52" spans="1:14" s="54" customFormat="1">
      <c r="A52" s="677" t="s">
        <v>552</v>
      </c>
    </row>
  </sheetData>
  <mergeCells count="49">
    <mergeCell ref="B46:E46"/>
    <mergeCell ref="B47:E47"/>
    <mergeCell ref="B48:E48"/>
    <mergeCell ref="B49:E49"/>
    <mergeCell ref="B40:E40"/>
    <mergeCell ref="B41:E41"/>
    <mergeCell ref="B42:E42"/>
    <mergeCell ref="B43:E43"/>
    <mergeCell ref="B44:C44"/>
    <mergeCell ref="B45:E45"/>
    <mergeCell ref="B39:E39"/>
    <mergeCell ref="B28:E28"/>
    <mergeCell ref="B29:E29"/>
    <mergeCell ref="B30:E30"/>
    <mergeCell ref="B31:E31"/>
    <mergeCell ref="B32:E32"/>
    <mergeCell ref="B33:E33"/>
    <mergeCell ref="B34:E34"/>
    <mergeCell ref="B35:E35"/>
    <mergeCell ref="B36:E36"/>
    <mergeCell ref="B37:E37"/>
    <mergeCell ref="B38:E38"/>
    <mergeCell ref="B27:E27"/>
    <mergeCell ref="B16:E16"/>
    <mergeCell ref="B17:E17"/>
    <mergeCell ref="B18:E18"/>
    <mergeCell ref="B19:E19"/>
    <mergeCell ref="B20:E20"/>
    <mergeCell ref="B21:E21"/>
    <mergeCell ref="B22:E22"/>
    <mergeCell ref="B23:E23"/>
    <mergeCell ref="B24:E24"/>
    <mergeCell ref="B25:E25"/>
    <mergeCell ref="B26:E26"/>
    <mergeCell ref="B15:C15"/>
    <mergeCell ref="B2:C2"/>
    <mergeCell ref="A3:M3"/>
    <mergeCell ref="B4:C4"/>
    <mergeCell ref="B6:C6"/>
    <mergeCell ref="B7:G7"/>
    <mergeCell ref="B8:E9"/>
    <mergeCell ref="G8:G9"/>
    <mergeCell ref="H8:L8"/>
    <mergeCell ref="M8:M9"/>
    <mergeCell ref="B10:C10"/>
    <mergeCell ref="B11:C11"/>
    <mergeCell ref="B12:C12"/>
    <mergeCell ref="B13:C13"/>
    <mergeCell ref="B14:C14"/>
  </mergeCells>
  <phoneticPr fontId="13"/>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view="pageBreakPreview" topLeftCell="A7" zoomScale="130" zoomScaleNormal="100" zoomScaleSheetLayoutView="130" workbookViewId="0"/>
  </sheetViews>
  <sheetFormatPr defaultColWidth="7" defaultRowHeight="10.5"/>
  <cols>
    <col min="1" max="1" width="0.75" style="23" customWidth="1"/>
    <col min="2" max="2" width="8.875" style="23" customWidth="1"/>
    <col min="3" max="3" width="2.875" style="23" customWidth="1"/>
    <col min="4" max="4" width="0.375" style="23" customWidth="1"/>
    <col min="5" max="5" width="8" style="23" customWidth="1"/>
    <col min="6" max="10" width="8.75" style="23" customWidth="1"/>
    <col min="11" max="11" width="8.25" style="23" customWidth="1"/>
    <col min="12" max="14" width="8.75" style="23" customWidth="1"/>
    <col min="15" max="16384" width="7" style="23"/>
  </cols>
  <sheetData>
    <row r="1" spans="1:14" s="701" customFormat="1" ht="15" customHeight="1">
      <c r="A1" s="43"/>
      <c r="M1" s="1"/>
      <c r="N1" s="1"/>
    </row>
    <row r="2" spans="1:14" s="701" customFormat="1" ht="10.5" customHeight="1"/>
    <row r="3" spans="1:14" s="701" customFormat="1" ht="18.75" customHeight="1">
      <c r="A3" s="738" t="s">
        <v>25</v>
      </c>
      <c r="B3" s="738"/>
      <c r="C3" s="738"/>
      <c r="D3" s="738"/>
      <c r="E3" s="738"/>
      <c r="F3" s="738"/>
      <c r="G3" s="738"/>
      <c r="H3" s="738"/>
      <c r="I3" s="738"/>
      <c r="J3" s="738"/>
      <c r="K3" s="738"/>
      <c r="L3" s="738"/>
      <c r="M3" s="738"/>
      <c r="N3" s="738"/>
    </row>
    <row r="4" spans="1:14" s="701" customFormat="1" ht="6.75" customHeight="1">
      <c r="A4" s="697"/>
      <c r="B4" s="697"/>
      <c r="C4" s="697"/>
      <c r="D4" s="697"/>
      <c r="E4" s="697"/>
      <c r="F4" s="697"/>
      <c r="G4" s="697"/>
      <c r="H4" s="697"/>
      <c r="I4" s="697"/>
      <c r="J4" s="697"/>
      <c r="K4" s="697"/>
      <c r="L4" s="697"/>
      <c r="M4" s="697"/>
      <c r="N4" s="697"/>
    </row>
    <row r="5" spans="1:14" s="701" customFormat="1" ht="14.25" customHeight="1">
      <c r="A5" s="697"/>
      <c r="B5" s="697"/>
      <c r="C5" s="697"/>
      <c r="D5" s="697"/>
      <c r="E5" s="739" t="s">
        <v>28</v>
      </c>
      <c r="F5" s="739"/>
      <c r="G5" s="739"/>
      <c r="H5" s="739"/>
      <c r="I5" s="739"/>
      <c r="J5" s="739"/>
      <c r="K5" s="739"/>
      <c r="L5" s="739"/>
      <c r="M5" s="739"/>
      <c r="N5" s="739"/>
    </row>
    <row r="6" spans="1:14" s="701" customFormat="1" ht="14.25" customHeight="1">
      <c r="A6" s="697"/>
      <c r="B6" s="697"/>
      <c r="C6" s="697"/>
      <c r="D6" s="697"/>
      <c r="E6" s="739"/>
      <c r="F6" s="739"/>
      <c r="G6" s="739"/>
      <c r="H6" s="739"/>
      <c r="I6" s="739"/>
      <c r="J6" s="739"/>
      <c r="K6" s="739"/>
      <c r="L6" s="739"/>
      <c r="M6" s="739"/>
      <c r="N6" s="739"/>
    </row>
    <row r="7" spans="1:14" s="701" customFormat="1" ht="14.25" customHeight="1">
      <c r="A7" s="697"/>
      <c r="B7" s="697"/>
      <c r="C7" s="697"/>
      <c r="D7" s="697"/>
      <c r="E7" s="739"/>
      <c r="F7" s="739"/>
      <c r="G7" s="739"/>
      <c r="H7" s="739"/>
      <c r="I7" s="739"/>
      <c r="J7" s="739"/>
      <c r="K7" s="739"/>
      <c r="L7" s="739"/>
      <c r="M7" s="739"/>
      <c r="N7" s="739"/>
    </row>
    <row r="8" spans="1:14" s="701" customFormat="1" ht="6.75" customHeight="1">
      <c r="A8" s="697"/>
      <c r="B8" s="697"/>
      <c r="C8" s="697"/>
      <c r="D8" s="697"/>
      <c r="E8" s="24"/>
      <c r="F8" s="24"/>
      <c r="G8" s="24"/>
      <c r="H8" s="24"/>
      <c r="I8" s="24"/>
      <c r="J8" s="24"/>
      <c r="K8" s="24"/>
      <c r="L8" s="24"/>
      <c r="M8" s="24"/>
      <c r="N8" s="2"/>
    </row>
    <row r="9" spans="1:14" s="699" customFormat="1" ht="12" customHeight="1">
      <c r="A9" s="703"/>
      <c r="B9" s="703"/>
      <c r="C9" s="703"/>
      <c r="D9" s="25"/>
      <c r="E9" s="718" t="s">
        <v>14</v>
      </c>
      <c r="F9" s="724"/>
      <c r="G9" s="741" t="s">
        <v>26</v>
      </c>
      <c r="H9" s="741"/>
      <c r="I9" s="741"/>
      <c r="J9" s="741"/>
      <c r="K9" s="741"/>
      <c r="L9" s="741"/>
      <c r="M9" s="741"/>
      <c r="N9" s="741"/>
    </row>
    <row r="10" spans="1:14" s="701" customFormat="1" ht="13.5" customHeight="1">
      <c r="A10" s="700"/>
      <c r="B10" s="742" t="s">
        <v>13</v>
      </c>
      <c r="C10" s="743"/>
      <c r="D10" s="3"/>
      <c r="E10" s="720"/>
      <c r="F10" s="740"/>
      <c r="G10" s="733" t="s">
        <v>27</v>
      </c>
      <c r="H10" s="746"/>
      <c r="I10" s="746"/>
      <c r="J10" s="746"/>
      <c r="K10" s="746"/>
      <c r="L10" s="746"/>
      <c r="M10" s="746"/>
      <c r="N10" s="746"/>
    </row>
    <row r="11" spans="1:14" s="701" customFormat="1" ht="13.5" customHeight="1">
      <c r="A11" s="700"/>
      <c r="B11" s="744"/>
      <c r="C11" s="744"/>
      <c r="D11" s="3"/>
      <c r="E11" s="722"/>
      <c r="F11" s="725"/>
      <c r="G11" s="747" t="s">
        <v>14</v>
      </c>
      <c r="H11" s="748"/>
      <c r="I11" s="747" t="s">
        <v>0</v>
      </c>
      <c r="J11" s="748"/>
      <c r="K11" s="747" t="s">
        <v>35</v>
      </c>
      <c r="L11" s="748"/>
      <c r="M11" s="747" t="s">
        <v>1</v>
      </c>
      <c r="N11" s="749"/>
    </row>
    <row r="12" spans="1:14" s="701" customFormat="1" ht="13.5" customHeight="1">
      <c r="A12" s="702"/>
      <c r="B12" s="745"/>
      <c r="C12" s="745"/>
      <c r="D12" s="4"/>
      <c r="E12" s="5" t="s">
        <v>15</v>
      </c>
      <c r="F12" s="692" t="s">
        <v>16</v>
      </c>
      <c r="G12" s="5" t="s">
        <v>15</v>
      </c>
      <c r="H12" s="692" t="s">
        <v>16</v>
      </c>
      <c r="I12" s="5" t="s">
        <v>15</v>
      </c>
      <c r="J12" s="692" t="s">
        <v>16</v>
      </c>
      <c r="K12" s="5" t="s">
        <v>15</v>
      </c>
      <c r="L12" s="692" t="s">
        <v>16</v>
      </c>
      <c r="M12" s="5" t="s">
        <v>15</v>
      </c>
      <c r="N12" s="693" t="s">
        <v>16</v>
      </c>
    </row>
    <row r="13" spans="1:14" s="701" customFormat="1" ht="9.6" customHeight="1">
      <c r="A13" s="6"/>
      <c r="B13" s="717" t="s">
        <v>30</v>
      </c>
      <c r="C13" s="710" t="s">
        <v>17</v>
      </c>
      <c r="D13" s="6"/>
      <c r="E13" s="36">
        <v>29</v>
      </c>
      <c r="F13" s="32">
        <v>889</v>
      </c>
      <c r="G13" s="31" t="s">
        <v>29</v>
      </c>
      <c r="H13" s="31" t="s">
        <v>29</v>
      </c>
      <c r="I13" s="31" t="s">
        <v>29</v>
      </c>
      <c r="J13" s="31" t="s">
        <v>29</v>
      </c>
      <c r="K13" s="31" t="s">
        <v>29</v>
      </c>
      <c r="L13" s="31" t="s">
        <v>29</v>
      </c>
      <c r="M13" s="31" t="s">
        <v>29</v>
      </c>
      <c r="N13" s="31" t="s">
        <v>29</v>
      </c>
    </row>
    <row r="14" spans="1:14" s="701" customFormat="1" ht="9.6" customHeight="1">
      <c r="A14" s="6"/>
      <c r="B14" s="717"/>
      <c r="C14" s="710"/>
      <c r="D14" s="6"/>
      <c r="E14" s="36">
        <v>46</v>
      </c>
      <c r="F14" s="32">
        <v>5585</v>
      </c>
      <c r="G14" s="31" t="s">
        <v>29</v>
      </c>
      <c r="H14" s="31" t="s">
        <v>29</v>
      </c>
      <c r="I14" s="31" t="s">
        <v>29</v>
      </c>
      <c r="J14" s="31" t="s">
        <v>29</v>
      </c>
      <c r="K14" s="31" t="s">
        <v>29</v>
      </c>
      <c r="L14" s="31" t="s">
        <v>29</v>
      </c>
      <c r="M14" s="31" t="s">
        <v>29</v>
      </c>
      <c r="N14" s="31" t="s">
        <v>29</v>
      </c>
    </row>
    <row r="15" spans="1:14" s="701" customFormat="1" ht="9.6" customHeight="1">
      <c r="A15" s="6"/>
      <c r="B15" s="717" t="s">
        <v>31</v>
      </c>
      <c r="C15" s="710" t="s">
        <v>17</v>
      </c>
      <c r="D15" s="6"/>
      <c r="E15" s="37">
        <v>38</v>
      </c>
      <c r="F15" s="35">
        <v>1135</v>
      </c>
      <c r="G15" s="31" t="s">
        <v>29</v>
      </c>
      <c r="H15" s="31" t="s">
        <v>29</v>
      </c>
      <c r="I15" s="31" t="s">
        <v>29</v>
      </c>
      <c r="J15" s="31" t="s">
        <v>29</v>
      </c>
      <c r="K15" s="31" t="s">
        <v>29</v>
      </c>
      <c r="L15" s="31" t="s">
        <v>29</v>
      </c>
      <c r="M15" s="31" t="s">
        <v>29</v>
      </c>
      <c r="N15" s="31" t="s">
        <v>29</v>
      </c>
    </row>
    <row r="16" spans="1:14" s="701" customFormat="1" ht="9.6" customHeight="1">
      <c r="A16" s="6"/>
      <c r="B16" s="717"/>
      <c r="C16" s="710"/>
      <c r="D16" s="6"/>
      <c r="E16" s="37">
        <v>44</v>
      </c>
      <c r="F16" s="32">
        <v>1154</v>
      </c>
      <c r="G16" s="31" t="s">
        <v>29</v>
      </c>
      <c r="H16" s="31" t="s">
        <v>29</v>
      </c>
      <c r="I16" s="31" t="s">
        <v>29</v>
      </c>
      <c r="J16" s="31" t="s">
        <v>29</v>
      </c>
      <c r="K16" s="31" t="s">
        <v>29</v>
      </c>
      <c r="L16" s="31" t="s">
        <v>29</v>
      </c>
      <c r="M16" s="31" t="s">
        <v>29</v>
      </c>
      <c r="N16" s="31" t="s">
        <v>29</v>
      </c>
    </row>
    <row r="17" spans="1:14" s="701" customFormat="1" ht="9.6" customHeight="1">
      <c r="A17" s="6"/>
      <c r="B17" s="717" t="s">
        <v>32</v>
      </c>
      <c r="C17" s="710" t="s">
        <v>17</v>
      </c>
      <c r="D17" s="6"/>
      <c r="E17" s="36">
        <v>22</v>
      </c>
      <c r="F17" s="30">
        <v>157</v>
      </c>
      <c r="G17" s="34" t="s">
        <v>29</v>
      </c>
      <c r="H17" s="34" t="s">
        <v>29</v>
      </c>
      <c r="I17" s="34" t="s">
        <v>29</v>
      </c>
      <c r="J17" s="34" t="s">
        <v>29</v>
      </c>
      <c r="K17" s="34" t="s">
        <v>29</v>
      </c>
      <c r="L17" s="34" t="s">
        <v>29</v>
      </c>
      <c r="M17" s="34" t="s">
        <v>29</v>
      </c>
      <c r="N17" s="34" t="s">
        <v>29</v>
      </c>
    </row>
    <row r="18" spans="1:14" s="701" customFormat="1" ht="9.6" customHeight="1">
      <c r="A18" s="6"/>
      <c r="B18" s="717"/>
      <c r="C18" s="710"/>
      <c r="D18" s="6"/>
      <c r="E18" s="36">
        <v>26</v>
      </c>
      <c r="F18" s="34">
        <v>165</v>
      </c>
      <c r="G18" s="34" t="s">
        <v>29</v>
      </c>
      <c r="H18" s="34" t="s">
        <v>29</v>
      </c>
      <c r="I18" s="34" t="s">
        <v>29</v>
      </c>
      <c r="J18" s="34" t="s">
        <v>29</v>
      </c>
      <c r="K18" s="34" t="s">
        <v>29</v>
      </c>
      <c r="L18" s="34" t="s">
        <v>29</v>
      </c>
      <c r="M18" s="34" t="s">
        <v>29</v>
      </c>
      <c r="N18" s="34" t="s">
        <v>29</v>
      </c>
    </row>
    <row r="19" spans="1:14" s="9" customFormat="1" ht="9.6" customHeight="1">
      <c r="A19" s="7"/>
      <c r="B19" s="717" t="s">
        <v>33</v>
      </c>
      <c r="C19" s="735" t="s">
        <v>17</v>
      </c>
      <c r="D19" s="44"/>
      <c r="E19" s="36">
        <v>22</v>
      </c>
      <c r="F19" s="30">
        <v>372</v>
      </c>
      <c r="G19" s="34">
        <v>1</v>
      </c>
      <c r="H19" s="34">
        <v>8</v>
      </c>
      <c r="I19" s="34">
        <v>1</v>
      </c>
      <c r="J19" s="34">
        <v>8</v>
      </c>
      <c r="K19" s="34" t="s">
        <v>29</v>
      </c>
      <c r="L19" s="34" t="s">
        <v>29</v>
      </c>
      <c r="M19" s="34" t="s">
        <v>29</v>
      </c>
      <c r="N19" s="34" t="s">
        <v>29</v>
      </c>
    </row>
    <row r="20" spans="1:14" s="9" customFormat="1" ht="9.6" customHeight="1">
      <c r="A20" s="7"/>
      <c r="B20" s="717"/>
      <c r="C20" s="735"/>
      <c r="D20" s="44"/>
      <c r="E20" s="36">
        <v>26</v>
      </c>
      <c r="F20" s="34">
        <v>393</v>
      </c>
      <c r="G20" s="34">
        <v>1</v>
      </c>
      <c r="H20" s="34">
        <v>8</v>
      </c>
      <c r="I20" s="34">
        <v>1</v>
      </c>
      <c r="J20" s="34">
        <v>8</v>
      </c>
      <c r="K20" s="34" t="s">
        <v>29</v>
      </c>
      <c r="L20" s="34" t="s">
        <v>29</v>
      </c>
      <c r="M20" s="34" t="s">
        <v>29</v>
      </c>
      <c r="N20" s="34" t="s">
        <v>29</v>
      </c>
    </row>
    <row r="21" spans="1:14" s="9" customFormat="1" ht="9.6" customHeight="1">
      <c r="A21" s="7"/>
      <c r="B21" s="736" t="s">
        <v>34</v>
      </c>
      <c r="C21" s="737" t="s">
        <v>17</v>
      </c>
      <c r="D21" s="8"/>
      <c r="E21" s="38">
        <v>24</v>
      </c>
      <c r="F21" s="39">
        <v>1538</v>
      </c>
      <c r="G21" s="33">
        <v>2</v>
      </c>
      <c r="H21" s="33">
        <v>1200</v>
      </c>
      <c r="I21" s="33">
        <v>1</v>
      </c>
      <c r="J21" s="33">
        <v>120</v>
      </c>
      <c r="K21" s="33">
        <v>0</v>
      </c>
      <c r="L21" s="33">
        <v>0</v>
      </c>
      <c r="M21" s="33">
        <v>0</v>
      </c>
      <c r="N21" s="33">
        <v>0</v>
      </c>
    </row>
    <row r="22" spans="1:14" s="9" customFormat="1" ht="9.6" customHeight="1">
      <c r="A22" s="7"/>
      <c r="B22" s="736"/>
      <c r="C22" s="737"/>
      <c r="D22" s="8"/>
      <c r="E22" s="38">
        <v>29</v>
      </c>
      <c r="F22" s="33">
        <v>1753</v>
      </c>
      <c r="G22" s="33">
        <v>2</v>
      </c>
      <c r="H22" s="33">
        <v>1200</v>
      </c>
      <c r="I22" s="33">
        <v>1</v>
      </c>
      <c r="J22" s="33">
        <v>120</v>
      </c>
      <c r="K22" s="33">
        <v>0</v>
      </c>
      <c r="L22" s="33">
        <v>0</v>
      </c>
      <c r="M22" s="33">
        <v>0</v>
      </c>
      <c r="N22" s="33">
        <v>0</v>
      </c>
    </row>
    <row r="23" spans="1:14" s="701" customFormat="1" ht="4.5" customHeight="1">
      <c r="A23" s="10"/>
      <c r="B23" s="696"/>
      <c r="C23" s="45"/>
      <c r="D23" s="46"/>
      <c r="E23" s="42"/>
      <c r="F23" s="33"/>
      <c r="G23" s="33"/>
      <c r="H23" s="33"/>
      <c r="I23" s="33"/>
      <c r="J23" s="33"/>
      <c r="K23" s="33"/>
      <c r="L23" s="33"/>
      <c r="M23" s="33"/>
      <c r="N23" s="33"/>
    </row>
    <row r="24" spans="1:14" s="701" customFormat="1" ht="9.6" customHeight="1">
      <c r="A24" s="11"/>
      <c r="B24" s="708" t="s">
        <v>582</v>
      </c>
      <c r="C24" s="707" t="s">
        <v>2</v>
      </c>
      <c r="D24" s="11"/>
      <c r="E24" s="40">
        <v>1</v>
      </c>
      <c r="F24" s="34">
        <v>7</v>
      </c>
      <c r="G24" s="34">
        <v>0</v>
      </c>
      <c r="H24" s="34">
        <v>0</v>
      </c>
      <c r="I24" s="34">
        <v>0</v>
      </c>
      <c r="J24" s="34">
        <v>0</v>
      </c>
      <c r="K24" s="34">
        <v>0</v>
      </c>
      <c r="L24" s="34">
        <v>0</v>
      </c>
      <c r="M24" s="34">
        <v>0</v>
      </c>
      <c r="N24" s="34">
        <v>0</v>
      </c>
    </row>
    <row r="25" spans="1:14" s="701" customFormat="1" ht="9.6" customHeight="1">
      <c r="A25" s="11"/>
      <c r="B25" s="708"/>
      <c r="C25" s="707"/>
      <c r="D25" s="11"/>
      <c r="E25" s="40">
        <v>6</v>
      </c>
      <c r="F25" s="34">
        <v>222</v>
      </c>
      <c r="G25" s="34">
        <v>0</v>
      </c>
      <c r="H25" s="34">
        <v>0</v>
      </c>
      <c r="I25" s="34">
        <v>0</v>
      </c>
      <c r="J25" s="34">
        <v>0</v>
      </c>
      <c r="K25" s="34">
        <v>0</v>
      </c>
      <c r="L25" s="34">
        <v>0</v>
      </c>
      <c r="M25" s="34">
        <v>0</v>
      </c>
      <c r="N25" s="34">
        <v>0</v>
      </c>
    </row>
    <row r="26" spans="1:14" s="701" customFormat="1" ht="9.6" customHeight="1">
      <c r="A26" s="11"/>
      <c r="B26" s="706" t="s">
        <v>3</v>
      </c>
      <c r="C26" s="707" t="s">
        <v>2</v>
      </c>
      <c r="D26" s="11"/>
      <c r="E26" s="40">
        <v>2</v>
      </c>
      <c r="F26" s="34">
        <v>3</v>
      </c>
      <c r="G26" s="34">
        <v>0</v>
      </c>
      <c r="H26" s="34">
        <v>0</v>
      </c>
      <c r="I26" s="34">
        <v>0</v>
      </c>
      <c r="J26" s="34">
        <v>0</v>
      </c>
      <c r="K26" s="34">
        <v>0</v>
      </c>
      <c r="L26" s="34">
        <v>0</v>
      </c>
      <c r="M26" s="34">
        <v>0</v>
      </c>
      <c r="N26" s="34">
        <v>0</v>
      </c>
    </row>
    <row r="27" spans="1:14" s="701" customFormat="1" ht="9.6" customHeight="1">
      <c r="A27" s="11"/>
      <c r="B27" s="706"/>
      <c r="C27" s="707"/>
      <c r="D27" s="11"/>
      <c r="E27" s="40">
        <v>5</v>
      </c>
      <c r="F27" s="30">
        <v>211</v>
      </c>
      <c r="G27" s="34">
        <v>0</v>
      </c>
      <c r="H27" s="34">
        <v>0</v>
      </c>
      <c r="I27" s="34">
        <v>0</v>
      </c>
      <c r="J27" s="34">
        <v>0</v>
      </c>
      <c r="K27" s="34">
        <v>0</v>
      </c>
      <c r="L27" s="34">
        <v>0</v>
      </c>
      <c r="M27" s="34">
        <v>0</v>
      </c>
      <c r="N27" s="34">
        <v>0</v>
      </c>
    </row>
    <row r="28" spans="1:14" s="701" customFormat="1" ht="9.6" customHeight="1">
      <c r="A28" s="11"/>
      <c r="B28" s="706" t="s">
        <v>4</v>
      </c>
      <c r="C28" s="707" t="s">
        <v>2</v>
      </c>
      <c r="D28" s="11"/>
      <c r="E28" s="40">
        <v>3</v>
      </c>
      <c r="F28" s="34">
        <v>9</v>
      </c>
      <c r="G28" s="34">
        <v>0</v>
      </c>
      <c r="H28" s="34">
        <v>0</v>
      </c>
      <c r="I28" s="34">
        <v>0</v>
      </c>
      <c r="J28" s="34">
        <v>0</v>
      </c>
      <c r="K28" s="34">
        <v>0</v>
      </c>
      <c r="L28" s="34">
        <v>0</v>
      </c>
      <c r="M28" s="34">
        <v>0</v>
      </c>
      <c r="N28" s="34">
        <v>0</v>
      </c>
    </row>
    <row r="29" spans="1:14" s="701" customFormat="1" ht="9.6" customHeight="1">
      <c r="A29" s="11"/>
      <c r="B29" s="706"/>
      <c r="C29" s="707"/>
      <c r="D29" s="11"/>
      <c r="E29" s="40">
        <v>6</v>
      </c>
      <c r="F29" s="34">
        <v>212</v>
      </c>
      <c r="G29" s="34">
        <v>0</v>
      </c>
      <c r="H29" s="34">
        <v>0</v>
      </c>
      <c r="I29" s="34">
        <v>0</v>
      </c>
      <c r="J29" s="34">
        <v>0</v>
      </c>
      <c r="K29" s="34">
        <v>0</v>
      </c>
      <c r="L29" s="34">
        <v>0</v>
      </c>
      <c r="M29" s="34">
        <v>0</v>
      </c>
      <c r="N29" s="34">
        <v>0</v>
      </c>
    </row>
    <row r="30" spans="1:14" s="701" customFormat="1" ht="9.6" customHeight="1">
      <c r="A30" s="11"/>
      <c r="B30" s="706" t="s">
        <v>5</v>
      </c>
      <c r="C30" s="707" t="s">
        <v>2</v>
      </c>
      <c r="D30" s="11"/>
      <c r="E30" s="40">
        <v>1</v>
      </c>
      <c r="F30" s="30">
        <v>1200</v>
      </c>
      <c r="G30" s="34">
        <v>2</v>
      </c>
      <c r="H30" s="34">
        <v>1200</v>
      </c>
      <c r="I30" s="34">
        <v>1</v>
      </c>
      <c r="J30" s="34">
        <v>120</v>
      </c>
      <c r="K30" s="34">
        <v>0</v>
      </c>
      <c r="L30" s="34">
        <v>0</v>
      </c>
      <c r="M30" s="34">
        <v>0</v>
      </c>
      <c r="N30" s="34">
        <v>0</v>
      </c>
    </row>
    <row r="31" spans="1:14" s="701" customFormat="1" ht="9.6" customHeight="1">
      <c r="A31" s="11"/>
      <c r="B31" s="706"/>
      <c r="C31" s="707"/>
      <c r="D31" s="11"/>
      <c r="E31" s="40">
        <v>6</v>
      </c>
      <c r="F31" s="34">
        <v>1410</v>
      </c>
      <c r="G31" s="34">
        <v>2</v>
      </c>
      <c r="H31" s="34">
        <v>1200</v>
      </c>
      <c r="I31" s="34">
        <v>1</v>
      </c>
      <c r="J31" s="34">
        <v>120</v>
      </c>
      <c r="K31" s="34">
        <v>0</v>
      </c>
      <c r="L31" s="34">
        <v>0</v>
      </c>
      <c r="M31" s="34">
        <v>0</v>
      </c>
      <c r="N31" s="34">
        <v>0</v>
      </c>
    </row>
    <row r="32" spans="1:14" s="701" customFormat="1" ht="9.6" customHeight="1">
      <c r="A32" s="11"/>
      <c r="B32" s="708" t="s">
        <v>583</v>
      </c>
      <c r="C32" s="707" t="s">
        <v>2</v>
      </c>
      <c r="D32" s="11"/>
      <c r="E32" s="40">
        <v>3</v>
      </c>
      <c r="F32" s="34">
        <v>13</v>
      </c>
      <c r="G32" s="34">
        <v>0</v>
      </c>
      <c r="H32" s="34">
        <v>0</v>
      </c>
      <c r="I32" s="34">
        <v>0</v>
      </c>
      <c r="J32" s="34">
        <v>0</v>
      </c>
      <c r="K32" s="34">
        <v>0</v>
      </c>
      <c r="L32" s="34">
        <v>0</v>
      </c>
      <c r="M32" s="34">
        <v>0</v>
      </c>
      <c r="N32" s="34">
        <v>0</v>
      </c>
    </row>
    <row r="33" spans="1:14" s="701" customFormat="1" ht="9.6" customHeight="1">
      <c r="A33" s="11"/>
      <c r="B33" s="708"/>
      <c r="C33" s="707"/>
      <c r="D33" s="11"/>
      <c r="E33" s="40">
        <v>8</v>
      </c>
      <c r="F33" s="34">
        <v>1422</v>
      </c>
      <c r="G33" s="34">
        <v>0</v>
      </c>
      <c r="H33" s="34">
        <v>0</v>
      </c>
      <c r="I33" s="34">
        <v>0</v>
      </c>
      <c r="J33" s="34">
        <v>0</v>
      </c>
      <c r="K33" s="34">
        <v>0</v>
      </c>
      <c r="L33" s="34">
        <v>0</v>
      </c>
      <c r="M33" s="34">
        <v>0</v>
      </c>
      <c r="N33" s="34">
        <v>0</v>
      </c>
    </row>
    <row r="34" spans="1:14" s="701" customFormat="1" ht="9.6" customHeight="1">
      <c r="A34" s="12"/>
      <c r="B34" s="706" t="s">
        <v>6</v>
      </c>
      <c r="C34" s="707" t="s">
        <v>2</v>
      </c>
      <c r="D34" s="12"/>
      <c r="E34" s="40">
        <v>5</v>
      </c>
      <c r="F34" s="34">
        <v>15</v>
      </c>
      <c r="G34" s="34">
        <v>0</v>
      </c>
      <c r="H34" s="34">
        <v>0</v>
      </c>
      <c r="I34" s="34">
        <v>0</v>
      </c>
      <c r="J34" s="34">
        <v>0</v>
      </c>
      <c r="K34" s="34">
        <v>0</v>
      </c>
      <c r="L34" s="34">
        <v>0</v>
      </c>
      <c r="M34" s="34">
        <v>0</v>
      </c>
      <c r="N34" s="34">
        <v>0</v>
      </c>
    </row>
    <row r="35" spans="1:14" s="701" customFormat="1" ht="9.6" customHeight="1">
      <c r="A35" s="12"/>
      <c r="B35" s="706"/>
      <c r="C35" s="707"/>
      <c r="D35" s="12"/>
      <c r="E35" s="40">
        <v>12</v>
      </c>
      <c r="F35" s="34">
        <v>1436</v>
      </c>
      <c r="G35" s="34">
        <v>0</v>
      </c>
      <c r="H35" s="34">
        <v>0</v>
      </c>
      <c r="I35" s="34">
        <v>0</v>
      </c>
      <c r="J35" s="34">
        <v>0</v>
      </c>
      <c r="K35" s="34">
        <v>0</v>
      </c>
      <c r="L35" s="34">
        <v>0</v>
      </c>
      <c r="M35" s="34">
        <v>0</v>
      </c>
      <c r="N35" s="34">
        <v>0</v>
      </c>
    </row>
    <row r="36" spans="1:14" s="701" customFormat="1" ht="9.6" customHeight="1">
      <c r="A36" s="11"/>
      <c r="B36" s="706" t="s">
        <v>7</v>
      </c>
      <c r="C36" s="707" t="s">
        <v>2</v>
      </c>
      <c r="D36" s="11"/>
      <c r="E36" s="40">
        <v>2</v>
      </c>
      <c r="F36" s="30">
        <v>2</v>
      </c>
      <c r="G36" s="34">
        <v>0</v>
      </c>
      <c r="H36" s="34">
        <v>0</v>
      </c>
      <c r="I36" s="34">
        <v>0</v>
      </c>
      <c r="J36" s="34">
        <v>0</v>
      </c>
      <c r="K36" s="34">
        <v>0</v>
      </c>
      <c r="L36" s="34">
        <v>0</v>
      </c>
      <c r="M36" s="34">
        <v>0</v>
      </c>
      <c r="N36" s="34">
        <v>0</v>
      </c>
    </row>
    <row r="37" spans="1:14" s="701" customFormat="1" ht="9.6" customHeight="1">
      <c r="A37" s="11"/>
      <c r="B37" s="706"/>
      <c r="C37" s="707"/>
      <c r="D37" s="11"/>
      <c r="E37" s="40">
        <v>10</v>
      </c>
      <c r="F37" s="34">
        <v>1225</v>
      </c>
      <c r="G37" s="34">
        <v>0</v>
      </c>
      <c r="H37" s="34">
        <v>0</v>
      </c>
      <c r="I37" s="34">
        <v>0</v>
      </c>
      <c r="J37" s="34">
        <v>0</v>
      </c>
      <c r="K37" s="34">
        <v>0</v>
      </c>
      <c r="L37" s="34">
        <v>0</v>
      </c>
      <c r="M37" s="34">
        <v>0</v>
      </c>
      <c r="N37" s="34">
        <v>0</v>
      </c>
    </row>
    <row r="38" spans="1:14" s="701" customFormat="1" ht="9.6" customHeight="1">
      <c r="A38" s="11"/>
      <c r="B38" s="706" t="s">
        <v>8</v>
      </c>
      <c r="C38" s="707" t="s">
        <v>2</v>
      </c>
      <c r="D38" s="11"/>
      <c r="E38" s="40">
        <v>1</v>
      </c>
      <c r="F38" s="34">
        <v>1</v>
      </c>
      <c r="G38" s="34">
        <v>0</v>
      </c>
      <c r="H38" s="34">
        <v>0</v>
      </c>
      <c r="I38" s="34">
        <v>0</v>
      </c>
      <c r="J38" s="34">
        <v>0</v>
      </c>
      <c r="K38" s="34">
        <v>0</v>
      </c>
      <c r="L38" s="34">
        <v>0</v>
      </c>
      <c r="M38" s="34">
        <v>0</v>
      </c>
      <c r="N38" s="34">
        <v>0</v>
      </c>
    </row>
    <row r="39" spans="1:14" s="701" customFormat="1" ht="9.6" customHeight="1">
      <c r="A39" s="11"/>
      <c r="B39" s="706"/>
      <c r="C39" s="707"/>
      <c r="D39" s="11"/>
      <c r="E39" s="40">
        <v>9</v>
      </c>
      <c r="F39" s="34">
        <v>25</v>
      </c>
      <c r="G39" s="34">
        <v>0</v>
      </c>
      <c r="H39" s="34">
        <v>0</v>
      </c>
      <c r="I39" s="34">
        <v>0</v>
      </c>
      <c r="J39" s="34">
        <v>0</v>
      </c>
      <c r="K39" s="34">
        <v>0</v>
      </c>
      <c r="L39" s="34">
        <v>0</v>
      </c>
      <c r="M39" s="34">
        <v>0</v>
      </c>
      <c r="N39" s="34">
        <v>0</v>
      </c>
    </row>
    <row r="40" spans="1:14" s="701" customFormat="1" ht="9.6" customHeight="1">
      <c r="A40" s="11"/>
      <c r="B40" s="706" t="s">
        <v>9</v>
      </c>
      <c r="C40" s="707" t="s">
        <v>2</v>
      </c>
      <c r="D40" s="11"/>
      <c r="E40" s="40">
        <v>1</v>
      </c>
      <c r="F40" s="34">
        <v>1</v>
      </c>
      <c r="G40" s="34">
        <v>0</v>
      </c>
      <c r="H40" s="34">
        <v>0</v>
      </c>
      <c r="I40" s="34">
        <v>0</v>
      </c>
      <c r="J40" s="34">
        <v>0</v>
      </c>
      <c r="K40" s="34">
        <v>0</v>
      </c>
      <c r="L40" s="34">
        <v>0</v>
      </c>
      <c r="M40" s="34">
        <v>0</v>
      </c>
      <c r="N40" s="34">
        <v>0</v>
      </c>
    </row>
    <row r="41" spans="1:14" s="701" customFormat="1" ht="9.6" customHeight="1">
      <c r="A41" s="11"/>
      <c r="B41" s="706"/>
      <c r="C41" s="707"/>
      <c r="D41" s="11"/>
      <c r="E41" s="40">
        <v>8</v>
      </c>
      <c r="F41" s="34">
        <v>11</v>
      </c>
      <c r="G41" s="34">
        <v>0</v>
      </c>
      <c r="H41" s="34">
        <v>0</v>
      </c>
      <c r="I41" s="34">
        <v>0</v>
      </c>
      <c r="J41" s="34">
        <v>0</v>
      </c>
      <c r="K41" s="34">
        <v>0</v>
      </c>
      <c r="L41" s="34">
        <v>0</v>
      </c>
      <c r="M41" s="34">
        <v>0</v>
      </c>
      <c r="N41" s="34">
        <v>0</v>
      </c>
    </row>
    <row r="42" spans="1:14" s="701" customFormat="1" ht="9.6" customHeight="1">
      <c r="A42" s="11"/>
      <c r="B42" s="706" t="s">
        <v>18</v>
      </c>
      <c r="C42" s="707" t="s">
        <v>2</v>
      </c>
      <c r="D42" s="11"/>
      <c r="E42" s="40">
        <v>0</v>
      </c>
      <c r="F42" s="30">
        <v>0</v>
      </c>
      <c r="G42" s="34">
        <v>0</v>
      </c>
      <c r="H42" s="34">
        <v>0</v>
      </c>
      <c r="I42" s="34">
        <v>0</v>
      </c>
      <c r="J42" s="34">
        <v>0</v>
      </c>
      <c r="K42" s="34">
        <v>0</v>
      </c>
      <c r="L42" s="34">
        <v>0</v>
      </c>
      <c r="M42" s="34">
        <v>0</v>
      </c>
      <c r="N42" s="34">
        <v>0</v>
      </c>
    </row>
    <row r="43" spans="1:14" s="701" customFormat="1" ht="9.6" customHeight="1">
      <c r="A43" s="11"/>
      <c r="B43" s="706"/>
      <c r="C43" s="707"/>
      <c r="D43" s="11"/>
      <c r="E43" s="40">
        <v>4</v>
      </c>
      <c r="F43" s="34">
        <v>7</v>
      </c>
      <c r="G43" s="34">
        <v>0</v>
      </c>
      <c r="H43" s="34">
        <v>0</v>
      </c>
      <c r="I43" s="34">
        <v>0</v>
      </c>
      <c r="J43" s="34">
        <v>0</v>
      </c>
      <c r="K43" s="34">
        <v>0</v>
      </c>
      <c r="L43" s="34">
        <v>0</v>
      </c>
      <c r="M43" s="34">
        <v>0</v>
      </c>
      <c r="N43" s="34">
        <v>0</v>
      </c>
    </row>
    <row r="44" spans="1:14" s="701" customFormat="1" ht="9.6" customHeight="1">
      <c r="A44" s="11"/>
      <c r="B44" s="706" t="s">
        <v>10</v>
      </c>
      <c r="C44" s="707" t="s">
        <v>2</v>
      </c>
      <c r="D44" s="11"/>
      <c r="E44" s="40">
        <v>1</v>
      </c>
      <c r="F44" s="34">
        <v>21</v>
      </c>
      <c r="G44" s="34">
        <v>0</v>
      </c>
      <c r="H44" s="34">
        <v>0</v>
      </c>
      <c r="I44" s="34">
        <v>0</v>
      </c>
      <c r="J44" s="34">
        <v>0</v>
      </c>
      <c r="K44" s="34">
        <v>0</v>
      </c>
      <c r="L44" s="34">
        <v>0</v>
      </c>
      <c r="M44" s="34">
        <v>0</v>
      </c>
      <c r="N44" s="34">
        <v>0</v>
      </c>
    </row>
    <row r="45" spans="1:14" s="701" customFormat="1" ht="9.6" customHeight="1">
      <c r="A45" s="11"/>
      <c r="B45" s="706"/>
      <c r="C45" s="707"/>
      <c r="D45" s="11"/>
      <c r="E45" s="40">
        <v>3</v>
      </c>
      <c r="F45" s="30">
        <v>26</v>
      </c>
      <c r="G45" s="34">
        <v>0</v>
      </c>
      <c r="H45" s="34">
        <v>0</v>
      </c>
      <c r="I45" s="34">
        <v>0</v>
      </c>
      <c r="J45" s="34">
        <v>0</v>
      </c>
      <c r="K45" s="34">
        <v>0</v>
      </c>
      <c r="L45" s="34">
        <v>0</v>
      </c>
      <c r="M45" s="34">
        <v>0</v>
      </c>
      <c r="N45" s="34">
        <v>0</v>
      </c>
    </row>
    <row r="46" spans="1:14" s="701" customFormat="1" ht="9.6" customHeight="1">
      <c r="A46" s="11"/>
      <c r="B46" s="706" t="s">
        <v>11</v>
      </c>
      <c r="C46" s="707" t="s">
        <v>2</v>
      </c>
      <c r="D46" s="11"/>
      <c r="E46" s="40">
        <v>4</v>
      </c>
      <c r="F46" s="34">
        <v>266</v>
      </c>
      <c r="G46" s="34">
        <v>0</v>
      </c>
      <c r="H46" s="34">
        <v>0</v>
      </c>
      <c r="I46" s="34">
        <v>0</v>
      </c>
      <c r="J46" s="34">
        <v>0</v>
      </c>
      <c r="K46" s="34">
        <v>0</v>
      </c>
      <c r="L46" s="34">
        <v>0</v>
      </c>
      <c r="M46" s="34">
        <v>0</v>
      </c>
      <c r="N46" s="34">
        <v>0</v>
      </c>
    </row>
    <row r="47" spans="1:14" s="701" customFormat="1" ht="9.6" customHeight="1">
      <c r="A47" s="700"/>
      <c r="B47" s="706"/>
      <c r="C47" s="707"/>
      <c r="D47" s="700"/>
      <c r="E47" s="40">
        <v>7</v>
      </c>
      <c r="F47" s="34">
        <v>292</v>
      </c>
      <c r="G47" s="34">
        <v>0</v>
      </c>
      <c r="H47" s="34">
        <v>0</v>
      </c>
      <c r="I47" s="34">
        <v>0</v>
      </c>
      <c r="J47" s="34">
        <v>0</v>
      </c>
      <c r="K47" s="34">
        <v>0</v>
      </c>
      <c r="L47" s="34">
        <v>0</v>
      </c>
      <c r="M47" s="34">
        <v>0</v>
      </c>
      <c r="N47" s="34">
        <v>0</v>
      </c>
    </row>
    <row r="48" spans="1:14" s="701" customFormat="1" ht="3" customHeight="1">
      <c r="A48" s="702"/>
      <c r="B48" s="13"/>
      <c r="C48" s="14"/>
      <c r="D48" s="702"/>
      <c r="E48" s="15"/>
      <c r="F48" s="16"/>
      <c r="G48" s="17"/>
      <c r="H48" s="17"/>
      <c r="I48" s="17"/>
      <c r="J48" s="18"/>
      <c r="K48" s="17"/>
      <c r="L48" s="17"/>
      <c r="M48" s="17"/>
      <c r="N48" s="17"/>
    </row>
    <row r="49" spans="1:14" s="701" customFormat="1" ht="12" customHeight="1">
      <c r="A49" s="700"/>
      <c r="B49" s="695"/>
      <c r="C49" s="694"/>
      <c r="D49" s="700"/>
      <c r="E49" s="26"/>
      <c r="F49" s="27"/>
      <c r="G49" s="28"/>
      <c r="H49" s="29"/>
      <c r="I49" s="718" t="s">
        <v>20</v>
      </c>
      <c r="J49" s="719"/>
      <c r="K49" s="724" t="s">
        <v>21</v>
      </c>
      <c r="L49" s="724"/>
      <c r="M49" s="724"/>
      <c r="N49" s="724"/>
    </row>
    <row r="50" spans="1:14" s="701" customFormat="1" ht="13.5" customHeight="1">
      <c r="A50" s="700"/>
      <c r="B50" s="726" t="s">
        <v>13</v>
      </c>
      <c r="C50" s="727"/>
      <c r="D50" s="698"/>
      <c r="E50" s="730"/>
      <c r="F50" s="730"/>
      <c r="G50" s="731" t="s">
        <v>19</v>
      </c>
      <c r="H50" s="732"/>
      <c r="I50" s="720"/>
      <c r="J50" s="721"/>
      <c r="K50" s="725"/>
      <c r="L50" s="725"/>
      <c r="M50" s="725"/>
      <c r="N50" s="725"/>
    </row>
    <row r="51" spans="1:14" s="701" customFormat="1" ht="15.6" customHeight="1">
      <c r="A51" s="700"/>
      <c r="B51" s="728"/>
      <c r="C51" s="728"/>
      <c r="D51" s="698"/>
      <c r="E51" s="714" t="s">
        <v>22</v>
      </c>
      <c r="F51" s="714"/>
      <c r="G51" s="733"/>
      <c r="H51" s="734"/>
      <c r="I51" s="722"/>
      <c r="J51" s="723"/>
      <c r="K51" s="713" t="s">
        <v>36</v>
      </c>
      <c r="L51" s="714"/>
      <c r="M51" s="714"/>
      <c r="N51" s="715" t="s">
        <v>24</v>
      </c>
    </row>
    <row r="52" spans="1:14" s="701" customFormat="1" ht="15" customHeight="1">
      <c r="A52" s="702"/>
      <c r="B52" s="729"/>
      <c r="C52" s="729"/>
      <c r="D52" s="19"/>
      <c r="E52" s="5" t="s">
        <v>23</v>
      </c>
      <c r="F52" s="692" t="s">
        <v>16</v>
      </c>
      <c r="G52" s="5" t="s">
        <v>23</v>
      </c>
      <c r="H52" s="692" t="s">
        <v>16</v>
      </c>
      <c r="I52" s="5" t="s">
        <v>15</v>
      </c>
      <c r="J52" s="692" t="s">
        <v>16</v>
      </c>
      <c r="K52" s="5" t="s">
        <v>15</v>
      </c>
      <c r="L52" s="692" t="s">
        <v>16</v>
      </c>
      <c r="M52" s="20" t="s">
        <v>12</v>
      </c>
      <c r="N52" s="716"/>
    </row>
    <row r="53" spans="1:14" s="701" customFormat="1" ht="9.6" customHeight="1">
      <c r="A53" s="6"/>
      <c r="B53" s="717" t="s">
        <v>30</v>
      </c>
      <c r="C53" s="710" t="s">
        <v>17</v>
      </c>
      <c r="D53" s="21"/>
      <c r="E53" s="41" t="s">
        <v>29</v>
      </c>
      <c r="F53" s="34" t="s">
        <v>29</v>
      </c>
      <c r="G53" s="32">
        <v>29</v>
      </c>
      <c r="H53" s="32">
        <v>889</v>
      </c>
      <c r="I53" s="32">
        <v>23</v>
      </c>
      <c r="J53" s="32">
        <v>870</v>
      </c>
      <c r="K53" s="34" t="s">
        <v>29</v>
      </c>
      <c r="L53" s="34" t="s">
        <v>29</v>
      </c>
      <c r="M53" s="34" t="s">
        <v>29</v>
      </c>
      <c r="N53" s="34" t="s">
        <v>29</v>
      </c>
    </row>
    <row r="54" spans="1:14" s="701" customFormat="1" ht="9.6" customHeight="1">
      <c r="A54" s="6"/>
      <c r="B54" s="717"/>
      <c r="C54" s="710"/>
      <c r="D54" s="21"/>
      <c r="E54" s="41" t="s">
        <v>29</v>
      </c>
      <c r="F54" s="34" t="s">
        <v>29</v>
      </c>
      <c r="G54" s="32">
        <v>46</v>
      </c>
      <c r="H54" s="32">
        <v>5585</v>
      </c>
      <c r="I54" s="32">
        <v>40</v>
      </c>
      <c r="J54" s="32">
        <v>5566</v>
      </c>
      <c r="K54" s="34" t="s">
        <v>29</v>
      </c>
      <c r="L54" s="34" t="s">
        <v>29</v>
      </c>
      <c r="M54" s="34" t="s">
        <v>29</v>
      </c>
      <c r="N54" s="34" t="s">
        <v>29</v>
      </c>
    </row>
    <row r="55" spans="1:14" s="701" customFormat="1" ht="9.6" customHeight="1">
      <c r="A55" s="6"/>
      <c r="B55" s="717" t="s">
        <v>31</v>
      </c>
      <c r="C55" s="710" t="s">
        <v>17</v>
      </c>
      <c r="D55" s="21"/>
      <c r="E55" s="41" t="s">
        <v>29</v>
      </c>
      <c r="F55" s="34" t="s">
        <v>29</v>
      </c>
      <c r="G55" s="35">
        <v>38</v>
      </c>
      <c r="H55" s="35">
        <v>1135</v>
      </c>
      <c r="I55" s="35">
        <v>34</v>
      </c>
      <c r="J55" s="35">
        <v>1127</v>
      </c>
      <c r="K55" s="34" t="s">
        <v>29</v>
      </c>
      <c r="L55" s="34" t="s">
        <v>29</v>
      </c>
      <c r="M55" s="34" t="s">
        <v>29</v>
      </c>
      <c r="N55" s="34" t="s">
        <v>29</v>
      </c>
    </row>
    <row r="56" spans="1:14" s="701" customFormat="1" ht="9" customHeight="1">
      <c r="A56" s="6"/>
      <c r="B56" s="717"/>
      <c r="C56" s="710"/>
      <c r="D56" s="21"/>
      <c r="E56" s="41" t="s">
        <v>29</v>
      </c>
      <c r="F56" s="34" t="s">
        <v>29</v>
      </c>
      <c r="G56" s="35">
        <v>44</v>
      </c>
      <c r="H56" s="35">
        <v>1154</v>
      </c>
      <c r="I56" s="35">
        <v>40</v>
      </c>
      <c r="J56" s="35">
        <v>1146</v>
      </c>
      <c r="K56" s="34" t="s">
        <v>29</v>
      </c>
      <c r="L56" s="34" t="s">
        <v>29</v>
      </c>
      <c r="M56" s="34" t="s">
        <v>29</v>
      </c>
      <c r="N56" s="34" t="s">
        <v>29</v>
      </c>
    </row>
    <row r="57" spans="1:14" s="701" customFormat="1" ht="9.6" customHeight="1">
      <c r="A57" s="6"/>
      <c r="B57" s="709">
        <v>29</v>
      </c>
      <c r="C57" s="710" t="s">
        <v>17</v>
      </c>
      <c r="D57" s="21"/>
      <c r="E57" s="40" t="s">
        <v>29</v>
      </c>
      <c r="F57" s="34" t="s">
        <v>29</v>
      </c>
      <c r="G57" s="34">
        <v>22</v>
      </c>
      <c r="H57" s="34">
        <v>157</v>
      </c>
      <c r="I57" s="34">
        <v>18</v>
      </c>
      <c r="J57" s="34">
        <v>136</v>
      </c>
      <c r="K57" s="34" t="s">
        <v>29</v>
      </c>
      <c r="L57" s="34" t="s">
        <v>29</v>
      </c>
      <c r="M57" s="34" t="s">
        <v>29</v>
      </c>
      <c r="N57" s="34" t="s">
        <v>29</v>
      </c>
    </row>
    <row r="58" spans="1:14" s="701" customFormat="1" ht="9.6" customHeight="1">
      <c r="A58" s="6"/>
      <c r="B58" s="709"/>
      <c r="C58" s="710"/>
      <c r="D58" s="21"/>
      <c r="E58" s="40" t="s">
        <v>29</v>
      </c>
      <c r="F58" s="34" t="s">
        <v>29</v>
      </c>
      <c r="G58" s="34">
        <v>26</v>
      </c>
      <c r="H58" s="34">
        <v>165</v>
      </c>
      <c r="I58" s="34">
        <v>22</v>
      </c>
      <c r="J58" s="34">
        <v>144</v>
      </c>
      <c r="K58" s="34" t="s">
        <v>29</v>
      </c>
      <c r="L58" s="34" t="s">
        <v>29</v>
      </c>
      <c r="M58" s="34" t="s">
        <v>29</v>
      </c>
      <c r="N58" s="34" t="s">
        <v>29</v>
      </c>
    </row>
    <row r="59" spans="1:14" s="9" customFormat="1" ht="9.6" customHeight="1">
      <c r="A59" s="7"/>
      <c r="B59" s="709">
        <v>30</v>
      </c>
      <c r="C59" s="710" t="s">
        <v>17</v>
      </c>
      <c r="D59" s="11"/>
      <c r="E59" s="40" t="s">
        <v>29</v>
      </c>
      <c r="F59" s="34" t="s">
        <v>29</v>
      </c>
      <c r="G59" s="34">
        <v>21</v>
      </c>
      <c r="H59" s="34">
        <v>364</v>
      </c>
      <c r="I59" s="34">
        <v>17</v>
      </c>
      <c r="J59" s="34">
        <v>150</v>
      </c>
      <c r="K59" s="34">
        <v>1</v>
      </c>
      <c r="L59" s="34">
        <v>8</v>
      </c>
      <c r="M59" s="34">
        <v>8</v>
      </c>
      <c r="N59" s="34" t="s">
        <v>29</v>
      </c>
    </row>
    <row r="60" spans="1:14" s="9" customFormat="1" ht="9.6" customHeight="1">
      <c r="A60" s="7"/>
      <c r="B60" s="709"/>
      <c r="C60" s="710"/>
      <c r="D60" s="11"/>
      <c r="E60" s="40" t="s">
        <v>29</v>
      </c>
      <c r="F60" s="34" t="s">
        <v>29</v>
      </c>
      <c r="G60" s="34">
        <v>25</v>
      </c>
      <c r="H60" s="34">
        <v>385</v>
      </c>
      <c r="I60" s="34">
        <v>21</v>
      </c>
      <c r="J60" s="34">
        <v>171</v>
      </c>
      <c r="K60" s="34">
        <v>1</v>
      </c>
      <c r="L60" s="34">
        <v>8</v>
      </c>
      <c r="M60" s="34">
        <v>8</v>
      </c>
      <c r="N60" s="34" t="s">
        <v>29</v>
      </c>
    </row>
    <row r="61" spans="1:14" s="9" customFormat="1" ht="9.6" customHeight="1">
      <c r="A61" s="7"/>
      <c r="B61" s="711" t="s">
        <v>34</v>
      </c>
      <c r="C61" s="712" t="s">
        <v>17</v>
      </c>
      <c r="D61" s="22"/>
      <c r="E61" s="48">
        <v>1</v>
      </c>
      <c r="F61" s="49">
        <v>1080</v>
      </c>
      <c r="G61" s="33">
        <v>23</v>
      </c>
      <c r="H61" s="33">
        <v>338</v>
      </c>
      <c r="I61" s="33">
        <v>17</v>
      </c>
      <c r="J61" s="33">
        <v>1246</v>
      </c>
      <c r="K61" s="49">
        <v>1</v>
      </c>
      <c r="L61" s="49">
        <v>120</v>
      </c>
      <c r="M61" s="49">
        <v>240</v>
      </c>
      <c r="N61" s="49">
        <v>0</v>
      </c>
    </row>
    <row r="62" spans="1:14" s="9" customFormat="1" ht="9.6" customHeight="1">
      <c r="A62" s="7"/>
      <c r="B62" s="711"/>
      <c r="C62" s="712"/>
      <c r="D62" s="22"/>
      <c r="E62" s="48">
        <v>1</v>
      </c>
      <c r="F62" s="49">
        <v>1080</v>
      </c>
      <c r="G62" s="33">
        <v>28</v>
      </c>
      <c r="H62" s="33">
        <v>553</v>
      </c>
      <c r="I62" s="33">
        <v>22</v>
      </c>
      <c r="J62" s="33">
        <v>1461</v>
      </c>
      <c r="K62" s="49">
        <v>1</v>
      </c>
      <c r="L62" s="49">
        <v>120</v>
      </c>
      <c r="M62" s="49">
        <v>240</v>
      </c>
      <c r="N62" s="49">
        <v>0</v>
      </c>
    </row>
    <row r="63" spans="1:14" s="701" customFormat="1" ht="4.5" customHeight="1">
      <c r="A63" s="10"/>
      <c r="B63" s="696"/>
      <c r="C63" s="45"/>
      <c r="D63" s="47"/>
      <c r="E63" s="42"/>
      <c r="F63" s="33"/>
      <c r="G63" s="33"/>
      <c r="H63" s="33"/>
      <c r="I63" s="33"/>
      <c r="J63" s="33"/>
      <c r="K63" s="33"/>
      <c r="L63" s="33"/>
      <c r="M63" s="33"/>
      <c r="N63" s="33"/>
    </row>
    <row r="64" spans="1:14" s="701" customFormat="1" ht="9.6" customHeight="1">
      <c r="A64" s="11"/>
      <c r="B64" s="708" t="s">
        <v>582</v>
      </c>
      <c r="C64" s="707" t="s">
        <v>2</v>
      </c>
      <c r="D64" s="11"/>
      <c r="E64" s="40">
        <v>0</v>
      </c>
      <c r="F64" s="34">
        <v>0</v>
      </c>
      <c r="G64" s="34">
        <v>1</v>
      </c>
      <c r="H64" s="34">
        <v>7</v>
      </c>
      <c r="I64" s="34">
        <v>0</v>
      </c>
      <c r="J64" s="34">
        <v>0</v>
      </c>
      <c r="K64" s="34">
        <v>0</v>
      </c>
      <c r="L64" s="34">
        <v>0</v>
      </c>
      <c r="M64" s="34">
        <v>0</v>
      </c>
      <c r="N64" s="34">
        <v>0</v>
      </c>
    </row>
    <row r="65" spans="1:14" s="701" customFormat="1" ht="9.6" customHeight="1">
      <c r="A65" s="11"/>
      <c r="B65" s="708"/>
      <c r="C65" s="707"/>
      <c r="D65" s="11"/>
      <c r="E65" s="40">
        <v>0</v>
      </c>
      <c r="F65" s="34">
        <v>0</v>
      </c>
      <c r="G65" s="34">
        <v>6</v>
      </c>
      <c r="H65" s="34">
        <v>222</v>
      </c>
      <c r="I65" s="34">
        <v>3</v>
      </c>
      <c r="J65" s="34">
        <v>14</v>
      </c>
      <c r="K65" s="34">
        <v>0</v>
      </c>
      <c r="L65" s="34">
        <v>0</v>
      </c>
      <c r="M65" s="34">
        <v>0</v>
      </c>
      <c r="N65" s="34">
        <v>0</v>
      </c>
    </row>
    <row r="66" spans="1:14" s="701" customFormat="1" ht="9.6" customHeight="1">
      <c r="A66" s="11"/>
      <c r="B66" s="706" t="s">
        <v>3</v>
      </c>
      <c r="C66" s="707" t="s">
        <v>2</v>
      </c>
      <c r="D66" s="11"/>
      <c r="E66" s="40">
        <v>0</v>
      </c>
      <c r="F66" s="34">
        <v>0</v>
      </c>
      <c r="G66" s="34">
        <v>2</v>
      </c>
      <c r="H66" s="34">
        <v>3</v>
      </c>
      <c r="I66" s="34">
        <v>0</v>
      </c>
      <c r="J66" s="34">
        <v>0</v>
      </c>
      <c r="K66" s="34">
        <v>0</v>
      </c>
      <c r="L66" s="34">
        <v>0</v>
      </c>
      <c r="M66" s="34">
        <v>0</v>
      </c>
      <c r="N66" s="34">
        <v>0</v>
      </c>
    </row>
    <row r="67" spans="1:14" s="701" customFormat="1" ht="9.6" customHeight="1">
      <c r="A67" s="11"/>
      <c r="B67" s="706"/>
      <c r="C67" s="707"/>
      <c r="D67" s="11"/>
      <c r="E67" s="40">
        <v>0</v>
      </c>
      <c r="F67" s="34">
        <v>0</v>
      </c>
      <c r="G67" s="34">
        <v>5</v>
      </c>
      <c r="H67" s="30">
        <v>211</v>
      </c>
      <c r="I67" s="30">
        <v>2</v>
      </c>
      <c r="J67" s="30">
        <v>8</v>
      </c>
      <c r="K67" s="30">
        <v>0</v>
      </c>
      <c r="L67" s="30">
        <v>0</v>
      </c>
      <c r="M67" s="30">
        <v>0</v>
      </c>
      <c r="N67" s="30">
        <v>0</v>
      </c>
    </row>
    <row r="68" spans="1:14" s="701" customFormat="1" ht="8.25" customHeight="1">
      <c r="A68" s="11"/>
      <c r="B68" s="706" t="s">
        <v>4</v>
      </c>
      <c r="C68" s="707" t="s">
        <v>2</v>
      </c>
      <c r="D68" s="11"/>
      <c r="E68" s="40">
        <v>0</v>
      </c>
      <c r="F68" s="34">
        <v>0</v>
      </c>
      <c r="G68" s="34">
        <v>3</v>
      </c>
      <c r="H68" s="34">
        <v>9</v>
      </c>
      <c r="I68" s="34">
        <v>0</v>
      </c>
      <c r="J68" s="34">
        <v>0</v>
      </c>
      <c r="K68" s="34">
        <v>0</v>
      </c>
      <c r="L68" s="34">
        <v>0</v>
      </c>
      <c r="M68" s="34">
        <v>0</v>
      </c>
      <c r="N68" s="34">
        <v>0</v>
      </c>
    </row>
    <row r="69" spans="1:14" s="701" customFormat="1" ht="9.6" customHeight="1">
      <c r="A69" s="11"/>
      <c r="B69" s="706"/>
      <c r="C69" s="707"/>
      <c r="D69" s="11"/>
      <c r="E69" s="40">
        <v>0</v>
      </c>
      <c r="F69" s="34">
        <v>0</v>
      </c>
      <c r="G69" s="34">
        <v>6</v>
      </c>
      <c r="H69" s="30">
        <v>212</v>
      </c>
      <c r="I69" s="30">
        <v>1</v>
      </c>
      <c r="J69" s="30">
        <v>2</v>
      </c>
      <c r="K69" s="30">
        <v>0</v>
      </c>
      <c r="L69" s="30">
        <v>0</v>
      </c>
      <c r="M69" s="30">
        <v>0</v>
      </c>
      <c r="N69" s="30">
        <v>0</v>
      </c>
    </row>
    <row r="70" spans="1:14" s="701" customFormat="1" ht="9.6" customHeight="1">
      <c r="A70" s="11"/>
      <c r="B70" s="706" t="s">
        <v>5</v>
      </c>
      <c r="C70" s="707" t="s">
        <v>2</v>
      </c>
      <c r="D70" s="11"/>
      <c r="E70" s="40">
        <v>1</v>
      </c>
      <c r="F70" s="34">
        <v>1080</v>
      </c>
      <c r="G70" s="34">
        <v>0</v>
      </c>
      <c r="H70" s="34">
        <v>0</v>
      </c>
      <c r="I70" s="34">
        <v>0</v>
      </c>
      <c r="J70" s="34">
        <v>0</v>
      </c>
      <c r="K70" s="34">
        <v>1</v>
      </c>
      <c r="L70" s="34">
        <v>120</v>
      </c>
      <c r="M70" s="34">
        <v>240</v>
      </c>
      <c r="N70" s="34">
        <v>0</v>
      </c>
    </row>
    <row r="71" spans="1:14" s="701" customFormat="1" ht="9.6" customHeight="1">
      <c r="A71" s="11"/>
      <c r="B71" s="706"/>
      <c r="C71" s="707"/>
      <c r="D71" s="11"/>
      <c r="E71" s="40">
        <v>1</v>
      </c>
      <c r="F71" s="34">
        <v>1080</v>
      </c>
      <c r="G71" s="34">
        <v>5</v>
      </c>
      <c r="H71" s="34">
        <v>210</v>
      </c>
      <c r="I71" s="34">
        <v>1</v>
      </c>
      <c r="J71" s="34">
        <v>1</v>
      </c>
      <c r="K71" s="34">
        <v>1</v>
      </c>
      <c r="L71" s="34">
        <v>120</v>
      </c>
      <c r="M71" s="34">
        <v>240</v>
      </c>
      <c r="N71" s="34">
        <v>0</v>
      </c>
    </row>
    <row r="72" spans="1:14" s="701" customFormat="1" ht="9.6" customHeight="1">
      <c r="A72" s="11"/>
      <c r="B72" s="708" t="s">
        <v>583</v>
      </c>
      <c r="C72" s="707" t="s">
        <v>2</v>
      </c>
      <c r="D72" s="11"/>
      <c r="E72" s="40">
        <v>0</v>
      </c>
      <c r="F72" s="34">
        <v>0</v>
      </c>
      <c r="G72" s="34">
        <v>3</v>
      </c>
      <c r="H72" s="34">
        <v>13</v>
      </c>
      <c r="I72" s="34">
        <v>0</v>
      </c>
      <c r="J72" s="34">
        <v>0</v>
      </c>
      <c r="K72" s="34">
        <v>0</v>
      </c>
      <c r="L72" s="34">
        <v>0</v>
      </c>
      <c r="M72" s="34">
        <v>0</v>
      </c>
      <c r="N72" s="34">
        <v>0</v>
      </c>
    </row>
    <row r="73" spans="1:14" s="701" customFormat="1" ht="9.6" customHeight="1">
      <c r="A73" s="11"/>
      <c r="B73" s="708"/>
      <c r="C73" s="707"/>
      <c r="D73" s="11"/>
      <c r="E73" s="40">
        <v>0</v>
      </c>
      <c r="F73" s="34">
        <v>0</v>
      </c>
      <c r="G73" s="34">
        <v>7</v>
      </c>
      <c r="H73" s="34">
        <v>222</v>
      </c>
      <c r="I73" s="34">
        <v>1</v>
      </c>
      <c r="J73" s="34">
        <v>1</v>
      </c>
      <c r="K73" s="34">
        <v>0</v>
      </c>
      <c r="L73" s="34">
        <v>0</v>
      </c>
      <c r="M73" s="34">
        <v>0</v>
      </c>
      <c r="N73" s="34">
        <v>0</v>
      </c>
    </row>
    <row r="74" spans="1:14" s="701" customFormat="1" ht="9.6" customHeight="1">
      <c r="A74" s="12"/>
      <c r="B74" s="706" t="s">
        <v>6</v>
      </c>
      <c r="C74" s="707" t="s">
        <v>2</v>
      </c>
      <c r="D74" s="12"/>
      <c r="E74" s="40">
        <v>0</v>
      </c>
      <c r="F74" s="34">
        <v>0</v>
      </c>
      <c r="G74" s="34">
        <v>5</v>
      </c>
      <c r="H74" s="34">
        <v>15</v>
      </c>
      <c r="I74" s="34">
        <v>0</v>
      </c>
      <c r="J74" s="34">
        <v>0</v>
      </c>
      <c r="K74" s="34">
        <v>0</v>
      </c>
      <c r="L74" s="34">
        <v>0</v>
      </c>
      <c r="M74" s="34">
        <v>0</v>
      </c>
      <c r="N74" s="34">
        <v>0</v>
      </c>
    </row>
    <row r="75" spans="1:14" s="701" customFormat="1" ht="9.6" customHeight="1">
      <c r="A75" s="12"/>
      <c r="B75" s="706"/>
      <c r="C75" s="707"/>
      <c r="D75" s="12"/>
      <c r="E75" s="40">
        <v>0</v>
      </c>
      <c r="F75" s="34">
        <v>0</v>
      </c>
      <c r="G75" s="34">
        <v>11</v>
      </c>
      <c r="H75" s="34">
        <v>236</v>
      </c>
      <c r="I75" s="34">
        <v>4</v>
      </c>
      <c r="J75" s="34">
        <v>213</v>
      </c>
      <c r="K75" s="34">
        <v>0</v>
      </c>
      <c r="L75" s="34">
        <v>0</v>
      </c>
      <c r="M75" s="34">
        <v>0</v>
      </c>
      <c r="N75" s="34">
        <v>0</v>
      </c>
    </row>
    <row r="76" spans="1:14" s="701" customFormat="1" ht="9.6" customHeight="1">
      <c r="A76" s="11"/>
      <c r="B76" s="706" t="s">
        <v>7</v>
      </c>
      <c r="C76" s="707" t="s">
        <v>2</v>
      </c>
      <c r="D76" s="11"/>
      <c r="E76" s="40">
        <v>0</v>
      </c>
      <c r="F76" s="34">
        <v>0</v>
      </c>
      <c r="G76" s="34">
        <v>2</v>
      </c>
      <c r="H76" s="30">
        <v>2</v>
      </c>
      <c r="I76" s="30">
        <v>0</v>
      </c>
      <c r="J76" s="30">
        <v>0</v>
      </c>
      <c r="K76" s="30">
        <v>0</v>
      </c>
      <c r="L76" s="30">
        <v>0</v>
      </c>
      <c r="M76" s="30">
        <v>0</v>
      </c>
      <c r="N76" s="30">
        <v>0</v>
      </c>
    </row>
    <row r="77" spans="1:14" s="701" customFormat="1" ht="9.6" customHeight="1">
      <c r="A77" s="11"/>
      <c r="B77" s="706"/>
      <c r="C77" s="707"/>
      <c r="D77" s="11"/>
      <c r="E77" s="40">
        <v>0</v>
      </c>
      <c r="F77" s="34">
        <v>0</v>
      </c>
      <c r="G77" s="34">
        <v>9</v>
      </c>
      <c r="H77" s="34">
        <v>25</v>
      </c>
      <c r="I77" s="34">
        <v>2</v>
      </c>
      <c r="J77" s="34">
        <v>1201</v>
      </c>
      <c r="K77" s="34">
        <v>0</v>
      </c>
      <c r="L77" s="34">
        <v>0</v>
      </c>
      <c r="M77" s="34">
        <v>0</v>
      </c>
      <c r="N77" s="34">
        <v>0</v>
      </c>
    </row>
    <row r="78" spans="1:14" s="701" customFormat="1" ht="9.6" customHeight="1">
      <c r="A78" s="11"/>
      <c r="B78" s="706" t="s">
        <v>8</v>
      </c>
      <c r="C78" s="707" t="s">
        <v>2</v>
      </c>
      <c r="D78" s="11"/>
      <c r="E78" s="40">
        <v>0</v>
      </c>
      <c r="F78" s="34">
        <v>0</v>
      </c>
      <c r="G78" s="34">
        <v>1</v>
      </c>
      <c r="H78" s="34">
        <v>1</v>
      </c>
      <c r="I78" s="34">
        <v>0</v>
      </c>
      <c r="J78" s="34">
        <v>0</v>
      </c>
      <c r="K78" s="34">
        <v>0</v>
      </c>
      <c r="L78" s="34">
        <v>0</v>
      </c>
      <c r="M78" s="34">
        <v>0</v>
      </c>
      <c r="N78" s="34">
        <v>0</v>
      </c>
    </row>
    <row r="79" spans="1:14" s="701" customFormat="1" ht="9.6" customHeight="1">
      <c r="A79" s="11"/>
      <c r="B79" s="706"/>
      <c r="C79" s="707"/>
      <c r="D79" s="11"/>
      <c r="E79" s="40">
        <v>0</v>
      </c>
      <c r="F79" s="34">
        <v>0</v>
      </c>
      <c r="G79" s="34">
        <v>9</v>
      </c>
      <c r="H79" s="34">
        <v>25</v>
      </c>
      <c r="I79" s="34">
        <v>2</v>
      </c>
      <c r="J79" s="34">
        <v>15</v>
      </c>
      <c r="K79" s="34">
        <v>0</v>
      </c>
      <c r="L79" s="34">
        <v>0</v>
      </c>
      <c r="M79" s="34">
        <v>0</v>
      </c>
      <c r="N79" s="34">
        <v>0</v>
      </c>
    </row>
    <row r="80" spans="1:14" s="701" customFormat="1" ht="9.6" customHeight="1">
      <c r="A80" s="11"/>
      <c r="B80" s="706" t="s">
        <v>9</v>
      </c>
      <c r="C80" s="707" t="s">
        <v>2</v>
      </c>
      <c r="D80" s="11"/>
      <c r="E80" s="40">
        <v>0</v>
      </c>
      <c r="F80" s="34">
        <v>0</v>
      </c>
      <c r="G80" s="34">
        <v>1</v>
      </c>
      <c r="H80" s="34">
        <v>1</v>
      </c>
      <c r="I80" s="34">
        <v>1</v>
      </c>
      <c r="J80" s="34">
        <v>1</v>
      </c>
      <c r="K80" s="34">
        <v>0</v>
      </c>
      <c r="L80" s="34">
        <v>0</v>
      </c>
      <c r="M80" s="34">
        <v>0</v>
      </c>
      <c r="N80" s="34">
        <v>0</v>
      </c>
    </row>
    <row r="81" spans="1:14" s="701" customFormat="1" ht="9.6" customHeight="1">
      <c r="A81" s="11"/>
      <c r="B81" s="706"/>
      <c r="C81" s="707"/>
      <c r="D81" s="11"/>
      <c r="E81" s="40">
        <v>0</v>
      </c>
      <c r="F81" s="34">
        <v>0</v>
      </c>
      <c r="G81" s="34">
        <v>8</v>
      </c>
      <c r="H81" s="34">
        <v>11</v>
      </c>
      <c r="I81" s="34">
        <v>4</v>
      </c>
      <c r="J81" s="34">
        <v>4</v>
      </c>
      <c r="K81" s="34">
        <v>0</v>
      </c>
      <c r="L81" s="34">
        <v>0</v>
      </c>
      <c r="M81" s="34">
        <v>0</v>
      </c>
      <c r="N81" s="34">
        <v>0</v>
      </c>
    </row>
    <row r="82" spans="1:14" s="701" customFormat="1" ht="9.6" customHeight="1">
      <c r="A82" s="11"/>
      <c r="B82" s="706" t="s">
        <v>18</v>
      </c>
      <c r="C82" s="707" t="s">
        <v>2</v>
      </c>
      <c r="D82" s="11"/>
      <c r="E82" s="40">
        <v>0</v>
      </c>
      <c r="F82" s="34">
        <v>0</v>
      </c>
      <c r="G82" s="34">
        <v>0</v>
      </c>
      <c r="H82" s="30">
        <v>0</v>
      </c>
      <c r="I82" s="30">
        <v>0</v>
      </c>
      <c r="J82" s="30">
        <v>0</v>
      </c>
      <c r="K82" s="30">
        <v>0</v>
      </c>
      <c r="L82" s="30">
        <v>0</v>
      </c>
      <c r="M82" s="30">
        <v>0</v>
      </c>
      <c r="N82" s="30">
        <v>0</v>
      </c>
    </row>
    <row r="83" spans="1:14" s="701" customFormat="1" ht="9.6" customHeight="1">
      <c r="A83" s="11"/>
      <c r="B83" s="706"/>
      <c r="C83" s="707"/>
      <c r="D83" s="11"/>
      <c r="E83" s="40">
        <v>0</v>
      </c>
      <c r="F83" s="34">
        <v>0</v>
      </c>
      <c r="G83" s="34">
        <v>4</v>
      </c>
      <c r="H83" s="34">
        <v>7</v>
      </c>
      <c r="I83" s="34">
        <v>2</v>
      </c>
      <c r="J83" s="34">
        <v>2</v>
      </c>
      <c r="K83" s="34">
        <v>0</v>
      </c>
      <c r="L83" s="34">
        <v>0</v>
      </c>
      <c r="M83" s="34">
        <v>0</v>
      </c>
      <c r="N83" s="34">
        <v>0</v>
      </c>
    </row>
    <row r="84" spans="1:14" s="701" customFormat="1" ht="9.6" customHeight="1">
      <c r="A84" s="11"/>
      <c r="B84" s="706" t="s">
        <v>10</v>
      </c>
      <c r="C84" s="707" t="s">
        <v>2</v>
      </c>
      <c r="D84" s="11"/>
      <c r="E84" s="40">
        <v>0</v>
      </c>
      <c r="F84" s="34">
        <v>0</v>
      </c>
      <c r="G84" s="34">
        <v>1</v>
      </c>
      <c r="H84" s="30">
        <v>21</v>
      </c>
      <c r="I84" s="30">
        <v>0</v>
      </c>
      <c r="J84" s="30">
        <v>0</v>
      </c>
      <c r="K84" s="30">
        <v>0</v>
      </c>
      <c r="L84" s="30">
        <v>0</v>
      </c>
      <c r="M84" s="30">
        <v>0</v>
      </c>
      <c r="N84" s="30">
        <v>0</v>
      </c>
    </row>
    <row r="85" spans="1:14" s="701" customFormat="1" ht="9.6" customHeight="1">
      <c r="A85" s="11"/>
      <c r="B85" s="706"/>
      <c r="C85" s="707"/>
      <c r="D85" s="11"/>
      <c r="E85" s="40">
        <v>0</v>
      </c>
      <c r="F85" s="34">
        <v>0</v>
      </c>
      <c r="G85" s="34">
        <v>3</v>
      </c>
      <c r="H85" s="30">
        <v>26</v>
      </c>
      <c r="I85" s="30">
        <v>0</v>
      </c>
      <c r="J85" s="30">
        <v>0</v>
      </c>
      <c r="K85" s="30">
        <v>0</v>
      </c>
      <c r="L85" s="30">
        <v>0</v>
      </c>
      <c r="M85" s="30">
        <v>0</v>
      </c>
      <c r="N85" s="30">
        <v>0</v>
      </c>
    </row>
    <row r="86" spans="1:14" s="701" customFormat="1" ht="9.6" customHeight="1">
      <c r="A86" s="11"/>
      <c r="B86" s="706" t="s">
        <v>11</v>
      </c>
      <c r="C86" s="707" t="s">
        <v>2</v>
      </c>
      <c r="D86" s="11"/>
      <c r="E86" s="40">
        <v>0</v>
      </c>
      <c r="F86" s="34">
        <v>0</v>
      </c>
      <c r="G86" s="34">
        <v>4</v>
      </c>
      <c r="H86" s="34">
        <v>266</v>
      </c>
      <c r="I86" s="34">
        <v>0</v>
      </c>
      <c r="J86" s="34">
        <v>0</v>
      </c>
      <c r="K86" s="34">
        <v>0</v>
      </c>
      <c r="L86" s="34">
        <v>0</v>
      </c>
      <c r="M86" s="34">
        <v>0</v>
      </c>
      <c r="N86" s="34">
        <v>0</v>
      </c>
    </row>
    <row r="87" spans="1:14" s="701" customFormat="1" ht="9.6" customHeight="1">
      <c r="A87" s="700"/>
      <c r="B87" s="706"/>
      <c r="C87" s="707"/>
      <c r="D87" s="700"/>
      <c r="E87" s="40">
        <v>0</v>
      </c>
      <c r="F87" s="34">
        <v>0</v>
      </c>
      <c r="G87" s="34">
        <v>7</v>
      </c>
      <c r="H87" s="34">
        <v>292</v>
      </c>
      <c r="I87" s="34">
        <v>0</v>
      </c>
      <c r="J87" s="34">
        <v>0</v>
      </c>
      <c r="K87" s="34">
        <v>0</v>
      </c>
      <c r="L87" s="34">
        <v>0</v>
      </c>
      <c r="M87" s="34">
        <v>0</v>
      </c>
      <c r="N87" s="34">
        <v>0</v>
      </c>
    </row>
    <row r="88" spans="1:14" s="701" customFormat="1" ht="3" customHeight="1">
      <c r="A88" s="702"/>
      <c r="B88" s="13"/>
      <c r="C88" s="14"/>
      <c r="D88" s="4"/>
      <c r="E88" s="15"/>
      <c r="F88" s="17"/>
      <c r="G88" s="17"/>
      <c r="H88" s="16"/>
      <c r="I88" s="17"/>
      <c r="J88" s="17"/>
      <c r="K88" s="17"/>
      <c r="L88" s="17"/>
      <c r="M88" s="17"/>
      <c r="N88" s="17"/>
    </row>
    <row r="89" spans="1:14" s="701" customFormat="1" ht="10.5" customHeight="1">
      <c r="A89" s="700"/>
      <c r="B89" s="705" t="s">
        <v>37</v>
      </c>
      <c r="C89" s="705"/>
      <c r="D89" s="705"/>
      <c r="E89" s="705"/>
      <c r="F89" s="705"/>
      <c r="G89" s="705"/>
      <c r="H89" s="705"/>
      <c r="I89" s="700"/>
      <c r="J89" s="700"/>
      <c r="K89" s="700"/>
      <c r="L89" s="700"/>
      <c r="M89" s="700"/>
      <c r="N89" s="700"/>
    </row>
  </sheetData>
  <mergeCells count="87">
    <mergeCell ref="B89:H89"/>
    <mergeCell ref="B82:B83"/>
    <mergeCell ref="C82:C83"/>
    <mergeCell ref="B84:B85"/>
    <mergeCell ref="C84:C85"/>
    <mergeCell ref="B86:B87"/>
    <mergeCell ref="C86:C87"/>
    <mergeCell ref="B76:B77"/>
    <mergeCell ref="C76:C77"/>
    <mergeCell ref="B78:B79"/>
    <mergeCell ref="C78:C79"/>
    <mergeCell ref="B80:B81"/>
    <mergeCell ref="C80:C81"/>
    <mergeCell ref="B70:B71"/>
    <mergeCell ref="C70:C71"/>
    <mergeCell ref="B72:B73"/>
    <mergeCell ref="C72:C73"/>
    <mergeCell ref="B74:B75"/>
    <mergeCell ref="C74:C75"/>
    <mergeCell ref="B64:B65"/>
    <mergeCell ref="C64:C65"/>
    <mergeCell ref="B66:B67"/>
    <mergeCell ref="C66:C67"/>
    <mergeCell ref="B68:B69"/>
    <mergeCell ref="C68:C69"/>
    <mergeCell ref="B57:B58"/>
    <mergeCell ref="C57:C58"/>
    <mergeCell ref="B59:B60"/>
    <mergeCell ref="C59:C60"/>
    <mergeCell ref="B61:B62"/>
    <mergeCell ref="C61:C62"/>
    <mergeCell ref="K51:M51"/>
    <mergeCell ref="N51:N52"/>
    <mergeCell ref="B53:B54"/>
    <mergeCell ref="C53:C54"/>
    <mergeCell ref="B55:B56"/>
    <mergeCell ref="C55:C56"/>
    <mergeCell ref="B44:B45"/>
    <mergeCell ref="C44:C45"/>
    <mergeCell ref="B46:B47"/>
    <mergeCell ref="C46:C47"/>
    <mergeCell ref="I49:J51"/>
    <mergeCell ref="K49:N50"/>
    <mergeCell ref="B50:C52"/>
    <mergeCell ref="E50:F50"/>
    <mergeCell ref="G50:H51"/>
    <mergeCell ref="E51:F51"/>
    <mergeCell ref="B38:B39"/>
    <mergeCell ref="C38:C39"/>
    <mergeCell ref="B40:B41"/>
    <mergeCell ref="C40:C41"/>
    <mergeCell ref="B42:B43"/>
    <mergeCell ref="C42:C43"/>
    <mergeCell ref="B32:B33"/>
    <mergeCell ref="C32:C33"/>
    <mergeCell ref="B34:B35"/>
    <mergeCell ref="C34:C35"/>
    <mergeCell ref="B36:B37"/>
    <mergeCell ref="C36:C37"/>
    <mergeCell ref="B26:B27"/>
    <mergeCell ref="C26:C27"/>
    <mergeCell ref="B28:B29"/>
    <mergeCell ref="C28:C29"/>
    <mergeCell ref="B30:B31"/>
    <mergeCell ref="C30:C31"/>
    <mergeCell ref="B19:B20"/>
    <mergeCell ref="C19:C20"/>
    <mergeCell ref="B21:B22"/>
    <mergeCell ref="C21:C22"/>
    <mergeCell ref="B24:B25"/>
    <mergeCell ref="C24:C25"/>
    <mergeCell ref="B13:B14"/>
    <mergeCell ref="C13:C14"/>
    <mergeCell ref="B15:B16"/>
    <mergeCell ref="C15:C16"/>
    <mergeCell ref="B17:B18"/>
    <mergeCell ref="C17:C18"/>
    <mergeCell ref="A3:N3"/>
    <mergeCell ref="E5:N7"/>
    <mergeCell ref="E9:F11"/>
    <mergeCell ref="G9:N9"/>
    <mergeCell ref="B10:C12"/>
    <mergeCell ref="G10:N10"/>
    <mergeCell ref="G11:H11"/>
    <mergeCell ref="I11:J11"/>
    <mergeCell ref="K11:L11"/>
    <mergeCell ref="M11:N11"/>
  </mergeCells>
  <phoneticPr fontId="13"/>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3"/>
  <sheetViews>
    <sheetView view="pageBreakPreview" zoomScale="75" zoomScaleNormal="100" zoomScaleSheetLayoutView="75" workbookViewId="0"/>
  </sheetViews>
  <sheetFormatPr defaultRowHeight="10.5"/>
  <cols>
    <col min="1" max="1" width="0.75" style="126" customWidth="1"/>
    <col min="2" max="2" width="4.875" style="126" customWidth="1"/>
    <col min="3" max="4" width="5.125" style="126" customWidth="1"/>
    <col min="5" max="7" width="9" style="126" customWidth="1"/>
    <col min="8" max="12" width="9.25" style="58" customWidth="1"/>
    <col min="13" max="13" width="9.25" style="126" customWidth="1"/>
    <col min="14" max="22" width="10.375" style="126" customWidth="1"/>
    <col min="23" max="23" width="5.5" style="126" customWidth="1"/>
    <col min="24" max="24" width="9" style="126"/>
    <col min="25" max="25" width="9.125" style="126" bestFit="1" customWidth="1"/>
    <col min="26" max="26" width="9" style="126"/>
    <col min="27" max="27" width="7.5" style="126" bestFit="1" customWidth="1"/>
    <col min="28" max="16384" width="9" style="126"/>
  </cols>
  <sheetData>
    <row r="1" spans="1:35" s="51" customFormat="1" ht="15" customHeight="1">
      <c r="A1" s="50"/>
      <c r="H1" s="52"/>
      <c r="I1" s="52"/>
      <c r="J1" s="52"/>
      <c r="K1" s="52"/>
      <c r="L1" s="52"/>
      <c r="W1" s="53"/>
    </row>
    <row r="2" spans="1:35" s="51" customFormat="1" ht="6.75" customHeight="1">
      <c r="H2" s="52"/>
      <c r="I2" s="52"/>
      <c r="J2" s="52"/>
      <c r="K2" s="52"/>
      <c r="L2" s="52"/>
    </row>
    <row r="3" spans="1:35" s="51" customFormat="1" ht="20.100000000000001" customHeight="1">
      <c r="A3" s="750" t="s">
        <v>38</v>
      </c>
      <c r="B3" s="750"/>
      <c r="C3" s="750"/>
      <c r="D3" s="750"/>
      <c r="E3" s="750"/>
      <c r="F3" s="750"/>
      <c r="G3" s="750"/>
      <c r="H3" s="750"/>
      <c r="I3" s="750"/>
      <c r="J3" s="750"/>
      <c r="K3" s="750"/>
      <c r="L3" s="750"/>
      <c r="M3" s="750"/>
      <c r="N3" s="750"/>
      <c r="O3" s="750"/>
      <c r="P3" s="750"/>
      <c r="Q3" s="750"/>
      <c r="R3" s="750"/>
      <c r="S3" s="750"/>
      <c r="T3" s="750"/>
      <c r="U3" s="750"/>
      <c r="V3" s="750"/>
      <c r="W3" s="750"/>
    </row>
    <row r="4" spans="1:35" s="54" customFormat="1" ht="6.75" customHeight="1">
      <c r="K4" s="55"/>
      <c r="L4" s="55"/>
      <c r="M4" s="55"/>
      <c r="N4" s="55"/>
      <c r="O4" s="55"/>
      <c r="P4" s="55"/>
      <c r="Q4" s="55"/>
      <c r="R4" s="55"/>
      <c r="S4" s="55"/>
      <c r="T4" s="55"/>
      <c r="U4" s="55"/>
      <c r="V4" s="55"/>
      <c r="W4" s="55"/>
      <c r="X4" s="55"/>
      <c r="Y4" s="55"/>
      <c r="Z4" s="55"/>
      <c r="AA4" s="55"/>
      <c r="AB4" s="55"/>
      <c r="AC4" s="55"/>
      <c r="AD4" s="56"/>
      <c r="AE4" s="56"/>
      <c r="AF4" s="56"/>
      <c r="AG4" s="56"/>
      <c r="AH4" s="56"/>
      <c r="AI4" s="56"/>
    </row>
    <row r="5" spans="1:35" s="54" customFormat="1" ht="12" customHeight="1">
      <c r="C5" s="57"/>
      <c r="D5" s="57"/>
      <c r="E5" s="57"/>
      <c r="F5" s="58"/>
      <c r="H5" s="59" t="s">
        <v>39</v>
      </c>
      <c r="M5" s="58"/>
      <c r="N5" s="58" t="s">
        <v>40</v>
      </c>
      <c r="O5" s="58"/>
      <c r="P5" s="58"/>
      <c r="Q5" s="58"/>
      <c r="R5" s="58"/>
      <c r="S5" s="58"/>
      <c r="U5" s="58"/>
      <c r="V5" s="58"/>
      <c r="W5" s="58"/>
      <c r="X5" s="58"/>
      <c r="Y5" s="58"/>
      <c r="Z5" s="58"/>
      <c r="AA5" s="58"/>
      <c r="AB5" s="58"/>
      <c r="AC5" s="58"/>
      <c r="AD5" s="58"/>
      <c r="AF5" s="56"/>
      <c r="AG5" s="56"/>
      <c r="AH5" s="56"/>
      <c r="AI5" s="56"/>
    </row>
    <row r="6" spans="1:35" s="54" customFormat="1" ht="12" customHeight="1">
      <c r="C6" s="57"/>
      <c r="D6" s="57"/>
      <c r="E6" s="57"/>
      <c r="F6" s="58"/>
      <c r="G6" s="58"/>
      <c r="H6" s="58" t="s">
        <v>41</v>
      </c>
      <c r="K6" s="58"/>
      <c r="L6" s="58"/>
      <c r="M6" s="58"/>
      <c r="O6" s="58"/>
      <c r="P6" s="58"/>
      <c r="Q6" s="58"/>
      <c r="R6" s="58"/>
      <c r="S6" s="58"/>
      <c r="U6" s="58"/>
      <c r="V6" s="58"/>
      <c r="W6" s="58"/>
      <c r="X6" s="58"/>
      <c r="Y6" s="58"/>
      <c r="Z6" s="58"/>
      <c r="AA6" s="58"/>
      <c r="AB6" s="58"/>
      <c r="AC6" s="58"/>
      <c r="AD6" s="58"/>
      <c r="AF6" s="56"/>
      <c r="AG6" s="56"/>
      <c r="AH6" s="56"/>
      <c r="AI6" s="56"/>
    </row>
    <row r="7" spans="1:35" s="54" customFormat="1" ht="12" customHeight="1">
      <c r="C7" s="57"/>
      <c r="D7" s="57"/>
      <c r="E7" s="57"/>
      <c r="F7" s="58"/>
      <c r="G7" s="58"/>
      <c r="H7" s="59" t="s">
        <v>42</v>
      </c>
      <c r="L7" s="57"/>
      <c r="M7" s="57"/>
      <c r="N7" s="58" t="s">
        <v>43</v>
      </c>
      <c r="O7" s="57"/>
      <c r="P7" s="57"/>
      <c r="Q7" s="57"/>
      <c r="R7" s="57"/>
      <c r="S7" s="57"/>
      <c r="T7" s="59"/>
      <c r="U7" s="60"/>
      <c r="V7" s="52"/>
      <c r="W7" s="57"/>
      <c r="X7" s="61"/>
      <c r="Y7" s="52"/>
      <c r="Z7" s="58"/>
      <c r="AA7" s="58"/>
      <c r="AB7" s="58"/>
      <c r="AC7" s="58"/>
      <c r="AD7" s="58"/>
      <c r="AF7" s="56"/>
      <c r="AG7" s="56"/>
      <c r="AH7" s="56"/>
      <c r="AI7" s="56"/>
    </row>
    <row r="8" spans="1:35" s="54" customFormat="1" ht="12" customHeight="1">
      <c r="C8" s="57"/>
      <c r="D8" s="57"/>
      <c r="E8" s="57"/>
      <c r="F8" s="58"/>
      <c r="G8" s="58"/>
      <c r="H8" s="59" t="s">
        <v>44</v>
      </c>
      <c r="L8" s="57"/>
      <c r="M8" s="57"/>
      <c r="N8" s="59" t="s">
        <v>45</v>
      </c>
      <c r="O8" s="57"/>
      <c r="P8" s="57"/>
      <c r="Q8" s="57"/>
      <c r="R8" s="57"/>
      <c r="S8" s="57"/>
      <c r="T8" s="59"/>
      <c r="U8" s="60"/>
      <c r="V8" s="52"/>
      <c r="W8" s="57"/>
      <c r="X8" s="61"/>
      <c r="Y8" s="52"/>
      <c r="Z8" s="58"/>
      <c r="AA8" s="58"/>
      <c r="AB8" s="58"/>
      <c r="AC8" s="58"/>
      <c r="AD8" s="58"/>
      <c r="AF8" s="56"/>
      <c r="AG8" s="56"/>
      <c r="AH8" s="56"/>
      <c r="AI8" s="56"/>
    </row>
    <row r="9" spans="1:35" s="54" customFormat="1" ht="3" customHeight="1">
      <c r="C9" s="57"/>
      <c r="D9" s="57"/>
      <c r="E9" s="57"/>
      <c r="F9" s="58"/>
      <c r="G9" s="58"/>
      <c r="H9" s="58"/>
      <c r="I9" s="58"/>
      <c r="J9" s="58"/>
      <c r="K9" s="58"/>
      <c r="L9" s="58"/>
      <c r="M9" s="58"/>
      <c r="N9" s="58"/>
      <c r="O9" s="58"/>
      <c r="P9" s="58"/>
      <c r="Q9" s="58"/>
      <c r="R9" s="58"/>
      <c r="S9" s="58"/>
      <c r="T9" s="58"/>
      <c r="U9" s="58"/>
      <c r="V9" s="58"/>
      <c r="W9" s="58"/>
      <c r="X9" s="58"/>
      <c r="Y9" s="58"/>
      <c r="Z9" s="58"/>
      <c r="AA9" s="58"/>
      <c r="AB9" s="58"/>
      <c r="AC9" s="58"/>
      <c r="AD9" s="58"/>
      <c r="AF9" s="56"/>
      <c r="AG9" s="56"/>
      <c r="AH9" s="56"/>
      <c r="AI9" s="56"/>
    </row>
    <row r="10" spans="1:35" s="51" customFormat="1" ht="11.25" customHeight="1">
      <c r="A10" s="62"/>
      <c r="B10" s="751" t="s">
        <v>46</v>
      </c>
      <c r="C10" s="751"/>
      <c r="D10" s="751"/>
      <c r="E10" s="62"/>
      <c r="F10" s="62"/>
      <c r="G10" s="62"/>
      <c r="H10" s="63"/>
      <c r="I10" s="63"/>
      <c r="J10" s="63"/>
      <c r="K10" s="63"/>
      <c r="L10" s="63"/>
      <c r="M10" s="62"/>
      <c r="N10" s="62"/>
      <c r="O10" s="62"/>
      <c r="P10" s="62"/>
      <c r="Q10" s="62"/>
      <c r="R10" s="62"/>
      <c r="S10" s="62"/>
      <c r="T10" s="62"/>
      <c r="U10" s="62"/>
      <c r="V10" s="62"/>
      <c r="W10" s="62"/>
    </row>
    <row r="11" spans="1:35" s="51" customFormat="1" ht="15.95" customHeight="1">
      <c r="A11" s="64"/>
      <c r="B11" s="752" t="s">
        <v>47</v>
      </c>
      <c r="C11" s="753"/>
      <c r="D11" s="753"/>
      <c r="E11" s="755" t="s">
        <v>48</v>
      </c>
      <c r="F11" s="755"/>
      <c r="G11" s="755"/>
      <c r="H11" s="756" t="s">
        <v>49</v>
      </c>
      <c r="I11" s="756" t="s">
        <v>50</v>
      </c>
      <c r="J11" s="756" t="s">
        <v>51</v>
      </c>
      <c r="K11" s="759" t="s">
        <v>52</v>
      </c>
      <c r="L11" s="756" t="s">
        <v>53</v>
      </c>
      <c r="M11" s="760" t="s">
        <v>54</v>
      </c>
      <c r="N11" s="760" t="s">
        <v>55</v>
      </c>
      <c r="O11" s="760" t="s">
        <v>56</v>
      </c>
      <c r="P11" s="760" t="s">
        <v>57</v>
      </c>
      <c r="Q11" s="760" t="s">
        <v>58</v>
      </c>
      <c r="R11" s="760" t="s">
        <v>59</v>
      </c>
      <c r="S11" s="760" t="s">
        <v>60</v>
      </c>
      <c r="T11" s="765" t="s">
        <v>61</v>
      </c>
      <c r="U11" s="760" t="s">
        <v>62</v>
      </c>
      <c r="V11" s="760" t="s">
        <v>63</v>
      </c>
      <c r="W11" s="762" t="s">
        <v>64</v>
      </c>
    </row>
    <row r="12" spans="1:35" s="51" customFormat="1" ht="15.95" customHeight="1">
      <c r="A12" s="65"/>
      <c r="B12" s="754"/>
      <c r="C12" s="754"/>
      <c r="D12" s="754"/>
      <c r="E12" s="66" t="s">
        <v>65</v>
      </c>
      <c r="F12" s="66" t="s">
        <v>66</v>
      </c>
      <c r="G12" s="66" t="s">
        <v>67</v>
      </c>
      <c r="H12" s="757"/>
      <c r="I12" s="758"/>
      <c r="J12" s="757"/>
      <c r="K12" s="758"/>
      <c r="L12" s="758"/>
      <c r="M12" s="761"/>
      <c r="N12" s="761"/>
      <c r="O12" s="761"/>
      <c r="P12" s="761"/>
      <c r="Q12" s="761"/>
      <c r="R12" s="761"/>
      <c r="S12" s="761"/>
      <c r="T12" s="761"/>
      <c r="U12" s="761"/>
      <c r="V12" s="766"/>
      <c r="W12" s="763"/>
    </row>
    <row r="13" spans="1:35" s="51" customFormat="1" ht="6" customHeight="1">
      <c r="A13" s="64"/>
      <c r="B13" s="67"/>
      <c r="C13" s="67"/>
      <c r="D13" s="67"/>
      <c r="E13" s="68"/>
      <c r="F13" s="69"/>
      <c r="G13" s="69"/>
      <c r="H13" s="70"/>
      <c r="I13" s="70"/>
      <c r="J13" s="71"/>
      <c r="K13" s="71"/>
      <c r="L13" s="70"/>
      <c r="M13" s="69"/>
      <c r="N13" s="72"/>
      <c r="O13" s="69"/>
      <c r="P13" s="72"/>
      <c r="Q13" s="69"/>
      <c r="R13" s="72"/>
      <c r="S13" s="69"/>
      <c r="T13" s="72"/>
      <c r="U13" s="69"/>
      <c r="V13" s="69"/>
      <c r="W13" s="73"/>
    </row>
    <row r="14" spans="1:35" s="51" customFormat="1" ht="15.95" hidden="1" customHeight="1">
      <c r="A14" s="74"/>
      <c r="B14" s="75" t="s">
        <v>68</v>
      </c>
      <c r="C14" s="75" t="s">
        <v>69</v>
      </c>
      <c r="D14" s="75" t="s">
        <v>70</v>
      </c>
      <c r="E14" s="76"/>
      <c r="F14" s="77"/>
      <c r="G14" s="77"/>
      <c r="H14" s="78"/>
      <c r="I14" s="78"/>
      <c r="J14" s="78"/>
      <c r="K14" s="78"/>
      <c r="L14" s="78"/>
      <c r="M14" s="77"/>
      <c r="N14" s="77"/>
      <c r="O14" s="77"/>
      <c r="P14" s="77"/>
      <c r="Q14" s="77"/>
      <c r="R14" s="77"/>
      <c r="S14" s="77"/>
      <c r="T14" s="77"/>
      <c r="U14" s="77"/>
      <c r="V14" s="77"/>
      <c r="W14" s="79">
        <v>26</v>
      </c>
    </row>
    <row r="15" spans="1:35" s="51" customFormat="1" ht="15.95" customHeight="1">
      <c r="A15" s="74"/>
      <c r="B15" s="75" t="s">
        <v>68</v>
      </c>
      <c r="C15" s="75" t="s">
        <v>71</v>
      </c>
      <c r="D15" s="75" t="s">
        <v>70</v>
      </c>
      <c r="E15" s="76">
        <v>335234</v>
      </c>
      <c r="F15" s="77">
        <v>429641</v>
      </c>
      <c r="G15" s="77">
        <v>216127</v>
      </c>
      <c r="H15" s="78">
        <v>481087</v>
      </c>
      <c r="I15" s="80">
        <v>392268</v>
      </c>
      <c r="J15" s="80">
        <v>581316</v>
      </c>
      <c r="K15" s="78">
        <v>468656</v>
      </c>
      <c r="L15" s="78">
        <v>368245</v>
      </c>
      <c r="M15" s="77">
        <v>317819</v>
      </c>
      <c r="N15" s="77">
        <v>460779</v>
      </c>
      <c r="O15" s="77">
        <v>346577</v>
      </c>
      <c r="P15" s="77">
        <v>468272</v>
      </c>
      <c r="Q15" s="77">
        <v>117342</v>
      </c>
      <c r="R15" s="77">
        <v>206227</v>
      </c>
      <c r="S15" s="77">
        <v>428124</v>
      </c>
      <c r="T15" s="77">
        <v>276521</v>
      </c>
      <c r="U15" s="78">
        <v>443287</v>
      </c>
      <c r="V15" s="77">
        <v>269196</v>
      </c>
      <c r="W15" s="79">
        <v>27</v>
      </c>
    </row>
    <row r="16" spans="1:35" s="51" customFormat="1" ht="15.95" customHeight="1">
      <c r="A16" s="74"/>
      <c r="B16" s="81"/>
      <c r="C16" s="75" t="s">
        <v>72</v>
      </c>
      <c r="D16" s="75" t="s">
        <v>70</v>
      </c>
      <c r="E16" s="76">
        <v>334240</v>
      </c>
      <c r="F16" s="77">
        <v>427745</v>
      </c>
      <c r="G16" s="77">
        <v>217766</v>
      </c>
      <c r="H16" s="78">
        <v>464553</v>
      </c>
      <c r="I16" s="80">
        <v>386697</v>
      </c>
      <c r="J16" s="80">
        <v>598390</v>
      </c>
      <c r="K16" s="78">
        <v>475711</v>
      </c>
      <c r="L16" s="78">
        <v>366093</v>
      </c>
      <c r="M16" s="77">
        <v>312023</v>
      </c>
      <c r="N16" s="77">
        <v>461537</v>
      </c>
      <c r="O16" s="77">
        <v>377626</v>
      </c>
      <c r="P16" s="77">
        <v>471074</v>
      </c>
      <c r="Q16" s="77">
        <v>135581</v>
      </c>
      <c r="R16" s="77">
        <v>214548</v>
      </c>
      <c r="S16" s="77">
        <v>419487</v>
      </c>
      <c r="T16" s="77">
        <v>277084</v>
      </c>
      <c r="U16" s="77">
        <v>441824</v>
      </c>
      <c r="V16" s="77">
        <v>265978</v>
      </c>
      <c r="W16" s="79">
        <v>28</v>
      </c>
    </row>
    <row r="17" spans="1:23" s="51" customFormat="1" ht="15.95" customHeight="1">
      <c r="A17" s="74"/>
      <c r="B17" s="81"/>
      <c r="C17" s="75" t="s">
        <v>73</v>
      </c>
      <c r="D17" s="75" t="s">
        <v>70</v>
      </c>
      <c r="E17" s="76">
        <v>335920</v>
      </c>
      <c r="F17" s="77">
        <v>427496</v>
      </c>
      <c r="G17" s="77">
        <v>219668</v>
      </c>
      <c r="H17" s="78">
        <v>486676</v>
      </c>
      <c r="I17" s="80">
        <v>389937</v>
      </c>
      <c r="J17" s="80">
        <v>584831</v>
      </c>
      <c r="K17" s="78">
        <v>482796</v>
      </c>
      <c r="L17" s="78">
        <v>374858</v>
      </c>
      <c r="M17" s="77">
        <v>315767</v>
      </c>
      <c r="N17" s="77">
        <v>461458</v>
      </c>
      <c r="O17" s="77">
        <v>382663</v>
      </c>
      <c r="P17" s="77">
        <v>464254</v>
      </c>
      <c r="Q17" s="77">
        <v>125974</v>
      </c>
      <c r="R17" s="77">
        <v>221187</v>
      </c>
      <c r="S17" s="77">
        <v>413008</v>
      </c>
      <c r="T17" s="77">
        <v>276858</v>
      </c>
      <c r="U17" s="77">
        <v>425923</v>
      </c>
      <c r="V17" s="77">
        <v>265769</v>
      </c>
      <c r="W17" s="79">
        <v>29</v>
      </c>
    </row>
    <row r="18" spans="1:23" s="84" customFormat="1" ht="15.95" customHeight="1">
      <c r="A18" s="82"/>
      <c r="B18" s="83"/>
      <c r="C18" s="75" t="s">
        <v>74</v>
      </c>
      <c r="D18" s="75" t="s">
        <v>75</v>
      </c>
      <c r="E18" s="76">
        <v>339214</v>
      </c>
      <c r="F18" s="77">
        <v>431167</v>
      </c>
      <c r="G18" s="77">
        <v>225285</v>
      </c>
      <c r="H18" s="78">
        <v>471907</v>
      </c>
      <c r="I18" s="80">
        <v>395689</v>
      </c>
      <c r="J18" s="80">
        <v>610879</v>
      </c>
      <c r="K18" s="78">
        <v>527750</v>
      </c>
      <c r="L18" s="78">
        <v>393041</v>
      </c>
      <c r="M18" s="77">
        <v>322833</v>
      </c>
      <c r="N18" s="77">
        <v>453491</v>
      </c>
      <c r="O18" s="77">
        <v>355131</v>
      </c>
      <c r="P18" s="77">
        <v>465885</v>
      </c>
      <c r="Q18" s="77">
        <v>127838</v>
      </c>
      <c r="R18" s="77">
        <v>234671</v>
      </c>
      <c r="S18" s="77">
        <v>404723</v>
      </c>
      <c r="T18" s="77">
        <v>285528</v>
      </c>
      <c r="U18" s="77">
        <v>422688</v>
      </c>
      <c r="V18" s="77">
        <v>273143</v>
      </c>
      <c r="W18" s="79">
        <v>30</v>
      </c>
    </row>
    <row r="19" spans="1:23" s="84" customFormat="1" ht="15.95" customHeight="1">
      <c r="A19" s="82"/>
      <c r="B19" s="85" t="s">
        <v>76</v>
      </c>
      <c r="C19" s="85" t="s">
        <v>77</v>
      </c>
      <c r="D19" s="85" t="s">
        <v>75</v>
      </c>
      <c r="E19" s="86">
        <v>333311</v>
      </c>
      <c r="F19" s="87">
        <v>426752</v>
      </c>
      <c r="G19" s="87">
        <v>225369</v>
      </c>
      <c r="H19" s="88">
        <v>473853</v>
      </c>
      <c r="I19" s="88">
        <v>388307</v>
      </c>
      <c r="J19" s="88">
        <v>608230</v>
      </c>
      <c r="K19" s="88">
        <v>471800</v>
      </c>
      <c r="L19" s="88">
        <v>383555</v>
      </c>
      <c r="M19" s="88">
        <v>322527</v>
      </c>
      <c r="N19" s="88">
        <v>432687</v>
      </c>
      <c r="O19" s="88">
        <v>382439</v>
      </c>
      <c r="P19" s="88">
        <v>494791</v>
      </c>
      <c r="Q19" s="88">
        <v>128661</v>
      </c>
      <c r="R19" s="88">
        <v>205838</v>
      </c>
      <c r="S19" s="88">
        <v>355674</v>
      </c>
      <c r="T19" s="89">
        <v>289533</v>
      </c>
      <c r="U19" s="88">
        <v>421818</v>
      </c>
      <c r="V19" s="88">
        <v>275864</v>
      </c>
      <c r="W19" s="90" t="s">
        <v>78</v>
      </c>
    </row>
    <row r="20" spans="1:23" s="84" customFormat="1" ht="18.75" customHeight="1">
      <c r="A20" s="82"/>
      <c r="B20" s="83"/>
      <c r="C20" s="91"/>
      <c r="D20" s="91"/>
      <c r="E20" s="92"/>
      <c r="G20" s="767" t="s">
        <v>79</v>
      </c>
      <c r="H20" s="767"/>
      <c r="I20" s="767"/>
      <c r="J20" s="767"/>
      <c r="K20" s="767"/>
      <c r="L20" s="767"/>
      <c r="M20" s="767"/>
      <c r="N20" s="767"/>
      <c r="O20" s="767"/>
      <c r="P20" s="767"/>
      <c r="Q20" s="767"/>
      <c r="R20" s="767"/>
      <c r="S20" s="767"/>
      <c r="T20" s="767"/>
      <c r="U20" s="93"/>
      <c r="V20" s="93"/>
      <c r="W20" s="94"/>
    </row>
    <row r="21" spans="1:23" s="51" customFormat="1" ht="15.95" customHeight="1">
      <c r="A21" s="95"/>
      <c r="B21" s="75" t="s">
        <v>68</v>
      </c>
      <c r="C21" s="75" t="s">
        <v>80</v>
      </c>
      <c r="D21" s="96" t="s">
        <v>81</v>
      </c>
      <c r="E21" s="97">
        <v>274112</v>
      </c>
      <c r="F21" s="78">
        <v>345063</v>
      </c>
      <c r="G21" s="78">
        <v>189955</v>
      </c>
      <c r="H21" s="78">
        <v>400593</v>
      </c>
      <c r="I21" s="80">
        <v>311432</v>
      </c>
      <c r="J21" s="80">
        <v>424643</v>
      </c>
      <c r="K21" s="78">
        <v>376535</v>
      </c>
      <c r="L21" s="78">
        <v>317375</v>
      </c>
      <c r="M21" s="78">
        <v>260522</v>
      </c>
      <c r="N21" s="78">
        <v>346403</v>
      </c>
      <c r="O21" s="78">
        <v>303098</v>
      </c>
      <c r="P21" s="78">
        <v>382088</v>
      </c>
      <c r="Q21" s="78">
        <v>117098</v>
      </c>
      <c r="R21" s="78">
        <v>202005</v>
      </c>
      <c r="S21" s="78">
        <v>267258</v>
      </c>
      <c r="T21" s="78">
        <v>258923</v>
      </c>
      <c r="U21" s="78">
        <v>324070</v>
      </c>
      <c r="V21" s="78">
        <v>232973</v>
      </c>
      <c r="W21" s="98" t="s">
        <v>82</v>
      </c>
    </row>
    <row r="22" spans="1:23" s="51" customFormat="1" ht="15.95" customHeight="1">
      <c r="A22" s="99"/>
      <c r="B22" s="75"/>
      <c r="C22" s="81"/>
      <c r="D22" s="96" t="s">
        <v>83</v>
      </c>
      <c r="E22" s="97">
        <v>273703</v>
      </c>
      <c r="F22" s="78">
        <v>344091</v>
      </c>
      <c r="G22" s="78">
        <v>190552</v>
      </c>
      <c r="H22" s="78">
        <v>385546</v>
      </c>
      <c r="I22" s="80">
        <v>325412</v>
      </c>
      <c r="J22" s="80">
        <v>428883</v>
      </c>
      <c r="K22" s="78">
        <v>375811</v>
      </c>
      <c r="L22" s="78">
        <v>315655</v>
      </c>
      <c r="M22" s="78">
        <v>257713</v>
      </c>
      <c r="N22" s="78">
        <v>344757</v>
      </c>
      <c r="O22" s="78">
        <v>300552</v>
      </c>
      <c r="P22" s="78">
        <v>391536</v>
      </c>
      <c r="Q22" s="78">
        <v>116739</v>
      </c>
      <c r="R22" s="78">
        <v>180165</v>
      </c>
      <c r="S22" s="78">
        <v>271433</v>
      </c>
      <c r="T22" s="78">
        <v>252753</v>
      </c>
      <c r="U22" s="78">
        <v>317705</v>
      </c>
      <c r="V22" s="78">
        <v>233664</v>
      </c>
      <c r="W22" s="98" t="s">
        <v>3</v>
      </c>
    </row>
    <row r="23" spans="1:23" s="51" customFormat="1" ht="15.95" customHeight="1">
      <c r="A23" s="99"/>
      <c r="B23" s="81"/>
      <c r="C23" s="81"/>
      <c r="D23" s="96" t="s">
        <v>84</v>
      </c>
      <c r="E23" s="97">
        <v>288998</v>
      </c>
      <c r="F23" s="78">
        <v>363732</v>
      </c>
      <c r="G23" s="78">
        <v>200330</v>
      </c>
      <c r="H23" s="78">
        <v>402489</v>
      </c>
      <c r="I23" s="80">
        <v>327087</v>
      </c>
      <c r="J23" s="80">
        <v>446443</v>
      </c>
      <c r="K23" s="78">
        <v>401552</v>
      </c>
      <c r="L23" s="78">
        <v>345859</v>
      </c>
      <c r="M23" s="78">
        <v>281795</v>
      </c>
      <c r="N23" s="78">
        <v>359616</v>
      </c>
      <c r="O23" s="78">
        <v>322720</v>
      </c>
      <c r="P23" s="78">
        <v>433243</v>
      </c>
      <c r="Q23" s="78">
        <v>122775</v>
      </c>
      <c r="R23" s="78">
        <v>186862</v>
      </c>
      <c r="S23" s="78">
        <v>286738</v>
      </c>
      <c r="T23" s="78">
        <v>256351</v>
      </c>
      <c r="U23" s="78">
        <v>349899</v>
      </c>
      <c r="V23" s="78">
        <v>250988</v>
      </c>
      <c r="W23" s="98" t="s">
        <v>4</v>
      </c>
    </row>
    <row r="24" spans="1:23" s="51" customFormat="1" ht="15.95" customHeight="1">
      <c r="A24" s="99"/>
      <c r="B24" s="81"/>
      <c r="C24" s="81"/>
      <c r="D24" s="96" t="s">
        <v>85</v>
      </c>
      <c r="E24" s="97">
        <v>290933</v>
      </c>
      <c r="F24" s="78">
        <v>366027</v>
      </c>
      <c r="G24" s="78">
        <v>203029</v>
      </c>
      <c r="H24" s="78">
        <v>405408</v>
      </c>
      <c r="I24" s="80">
        <v>328485</v>
      </c>
      <c r="J24" s="80">
        <v>466926</v>
      </c>
      <c r="K24" s="78">
        <v>390607</v>
      </c>
      <c r="L24" s="78">
        <v>336098</v>
      </c>
      <c r="M24" s="78">
        <v>285542</v>
      </c>
      <c r="N24" s="78">
        <v>373150</v>
      </c>
      <c r="O24" s="78">
        <v>330842</v>
      </c>
      <c r="P24" s="78">
        <v>417438</v>
      </c>
      <c r="Q24" s="78">
        <v>122979</v>
      </c>
      <c r="R24" s="78">
        <v>215239</v>
      </c>
      <c r="S24" s="78">
        <v>289560</v>
      </c>
      <c r="T24" s="78">
        <v>260263</v>
      </c>
      <c r="U24" s="78">
        <v>369499</v>
      </c>
      <c r="V24" s="78">
        <v>246950</v>
      </c>
      <c r="W24" s="98" t="s">
        <v>5</v>
      </c>
    </row>
    <row r="25" spans="1:23" s="51" customFormat="1" ht="15.95" customHeight="1">
      <c r="A25" s="99"/>
      <c r="B25" s="75" t="s">
        <v>76</v>
      </c>
      <c r="C25" s="75" t="s">
        <v>77</v>
      </c>
      <c r="D25" s="96" t="s">
        <v>86</v>
      </c>
      <c r="E25" s="97">
        <v>281233</v>
      </c>
      <c r="F25" s="78">
        <v>351407</v>
      </c>
      <c r="G25" s="78">
        <v>198900</v>
      </c>
      <c r="H25" s="78">
        <v>378079</v>
      </c>
      <c r="I25" s="80">
        <v>309610</v>
      </c>
      <c r="J25" s="80">
        <v>437759</v>
      </c>
      <c r="K25" s="78">
        <v>376022</v>
      </c>
      <c r="L25" s="78">
        <v>326095</v>
      </c>
      <c r="M25" s="78">
        <v>282033</v>
      </c>
      <c r="N25" s="78">
        <v>368933</v>
      </c>
      <c r="O25" s="78">
        <v>312408</v>
      </c>
      <c r="P25" s="78">
        <v>399145</v>
      </c>
      <c r="Q25" s="78">
        <v>126689</v>
      </c>
      <c r="R25" s="78">
        <v>182623</v>
      </c>
      <c r="S25" s="78">
        <v>281073</v>
      </c>
      <c r="T25" s="78">
        <v>253949</v>
      </c>
      <c r="U25" s="78">
        <v>314907</v>
      </c>
      <c r="V25" s="78">
        <v>244034</v>
      </c>
      <c r="W25" s="98" t="s">
        <v>87</v>
      </c>
    </row>
    <row r="26" spans="1:23" s="51" customFormat="1" ht="15.95" customHeight="1">
      <c r="A26" s="99"/>
      <c r="B26" s="81"/>
      <c r="C26" s="81"/>
      <c r="D26" s="96" t="s">
        <v>88</v>
      </c>
      <c r="E26" s="97">
        <v>469621</v>
      </c>
      <c r="F26" s="78">
        <v>614226</v>
      </c>
      <c r="G26" s="78">
        <v>301158</v>
      </c>
      <c r="H26" s="78">
        <v>768848</v>
      </c>
      <c r="I26" s="80">
        <v>511909</v>
      </c>
      <c r="J26" s="80">
        <v>1349167</v>
      </c>
      <c r="K26" s="78">
        <v>821776</v>
      </c>
      <c r="L26" s="78">
        <v>521044</v>
      </c>
      <c r="M26" s="78">
        <v>416894</v>
      </c>
      <c r="N26" s="78">
        <v>792377</v>
      </c>
      <c r="O26" s="78">
        <v>575494</v>
      </c>
      <c r="P26" s="78">
        <v>704790</v>
      </c>
      <c r="Q26" s="78">
        <v>142545</v>
      </c>
      <c r="R26" s="78">
        <v>296877</v>
      </c>
      <c r="S26" s="78">
        <v>566574</v>
      </c>
      <c r="T26" s="78">
        <v>374366</v>
      </c>
      <c r="U26" s="78">
        <v>813704</v>
      </c>
      <c r="V26" s="78">
        <v>349818</v>
      </c>
      <c r="W26" s="98" t="s">
        <v>6</v>
      </c>
    </row>
    <row r="27" spans="1:23" s="51" customFormat="1" ht="15.95" customHeight="1">
      <c r="A27" s="100"/>
      <c r="B27" s="81"/>
      <c r="C27" s="81"/>
      <c r="D27" s="96" t="s">
        <v>89</v>
      </c>
      <c r="E27" s="97">
        <v>401050</v>
      </c>
      <c r="F27" s="78">
        <v>527737</v>
      </c>
      <c r="G27" s="78">
        <v>258518</v>
      </c>
      <c r="H27" s="78">
        <v>518855</v>
      </c>
      <c r="I27" s="80">
        <v>523874</v>
      </c>
      <c r="J27" s="80">
        <v>498331</v>
      </c>
      <c r="K27" s="78">
        <v>462845</v>
      </c>
      <c r="L27" s="78">
        <v>476553</v>
      </c>
      <c r="M27" s="78">
        <v>440567</v>
      </c>
      <c r="N27" s="78">
        <v>391177</v>
      </c>
      <c r="O27" s="78">
        <v>475966</v>
      </c>
      <c r="P27" s="78">
        <v>679472</v>
      </c>
      <c r="Q27" s="78">
        <v>143531</v>
      </c>
      <c r="R27" s="78">
        <v>201549</v>
      </c>
      <c r="S27" s="78">
        <v>373278</v>
      </c>
      <c r="T27" s="78">
        <v>329698</v>
      </c>
      <c r="U27" s="78">
        <v>364254</v>
      </c>
      <c r="V27" s="78">
        <v>314405</v>
      </c>
      <c r="W27" s="98" t="s">
        <v>7</v>
      </c>
    </row>
    <row r="28" spans="1:23" s="51" customFormat="1" ht="15.95" customHeight="1">
      <c r="A28" s="99"/>
      <c r="B28" s="81"/>
      <c r="C28" s="81"/>
      <c r="D28" s="96" t="s">
        <v>90</v>
      </c>
      <c r="E28" s="97">
        <v>278075</v>
      </c>
      <c r="F28" s="78">
        <v>354402</v>
      </c>
      <c r="G28" s="78">
        <v>192584</v>
      </c>
      <c r="H28" s="78">
        <v>404518</v>
      </c>
      <c r="I28" s="80">
        <v>320617</v>
      </c>
      <c r="J28" s="80">
        <v>438271</v>
      </c>
      <c r="K28" s="78">
        <v>382767</v>
      </c>
      <c r="L28" s="78">
        <v>321928</v>
      </c>
      <c r="M28" s="78">
        <v>265749</v>
      </c>
      <c r="N28" s="78">
        <v>354556</v>
      </c>
      <c r="O28" s="78">
        <v>310711</v>
      </c>
      <c r="P28" s="78">
        <v>381402</v>
      </c>
      <c r="Q28" s="78">
        <v>121620</v>
      </c>
      <c r="R28" s="78">
        <v>176543</v>
      </c>
      <c r="S28" s="78">
        <v>275928</v>
      </c>
      <c r="T28" s="78">
        <v>252628</v>
      </c>
      <c r="U28" s="78">
        <v>324121</v>
      </c>
      <c r="V28" s="78">
        <v>243925</v>
      </c>
      <c r="W28" s="98" t="s">
        <v>8</v>
      </c>
    </row>
    <row r="29" spans="1:23" s="51" customFormat="1" ht="15.95" customHeight="1">
      <c r="A29" s="99"/>
      <c r="B29" s="81"/>
      <c r="C29" s="81"/>
      <c r="D29" s="96" t="s">
        <v>91</v>
      </c>
      <c r="E29" s="97">
        <v>280062</v>
      </c>
      <c r="F29" s="78">
        <v>353651</v>
      </c>
      <c r="G29" s="78">
        <v>195628</v>
      </c>
      <c r="H29" s="78">
        <v>390753</v>
      </c>
      <c r="I29" s="80">
        <v>319325</v>
      </c>
      <c r="J29" s="80">
        <v>437677</v>
      </c>
      <c r="K29" s="78">
        <v>387061</v>
      </c>
      <c r="L29" s="78">
        <v>326859</v>
      </c>
      <c r="M29" s="78">
        <v>269552</v>
      </c>
      <c r="N29" s="78">
        <v>350006</v>
      </c>
      <c r="O29" s="78">
        <v>356947</v>
      </c>
      <c r="P29" s="78">
        <v>423921</v>
      </c>
      <c r="Q29" s="78">
        <v>118792</v>
      </c>
      <c r="R29" s="78">
        <v>172335</v>
      </c>
      <c r="S29" s="78">
        <v>261213</v>
      </c>
      <c r="T29" s="78">
        <v>250209</v>
      </c>
      <c r="U29" s="78">
        <v>323319</v>
      </c>
      <c r="V29" s="78">
        <v>255148</v>
      </c>
      <c r="W29" s="98" t="s">
        <v>9</v>
      </c>
    </row>
    <row r="30" spans="1:23" s="51" customFormat="1" ht="15.95" customHeight="1">
      <c r="A30" s="99"/>
      <c r="B30" s="81"/>
      <c r="C30" s="81"/>
      <c r="D30" s="96" t="s">
        <v>92</v>
      </c>
      <c r="E30" s="97">
        <v>279552</v>
      </c>
      <c r="F30" s="78">
        <v>351772</v>
      </c>
      <c r="G30" s="78">
        <v>196069</v>
      </c>
      <c r="H30" s="78">
        <v>370246</v>
      </c>
      <c r="I30" s="80">
        <v>313377</v>
      </c>
      <c r="J30" s="80">
        <v>437406</v>
      </c>
      <c r="K30" s="78">
        <v>379703</v>
      </c>
      <c r="L30" s="78">
        <v>323775</v>
      </c>
      <c r="M30" s="78">
        <v>271564</v>
      </c>
      <c r="N30" s="78">
        <v>351210</v>
      </c>
      <c r="O30" s="78">
        <v>335883</v>
      </c>
      <c r="P30" s="78">
        <v>391924</v>
      </c>
      <c r="Q30" s="78">
        <v>118058</v>
      </c>
      <c r="R30" s="78">
        <v>174727</v>
      </c>
      <c r="S30" s="78">
        <v>304901</v>
      </c>
      <c r="T30" s="78">
        <v>252305</v>
      </c>
      <c r="U30" s="78">
        <v>348790</v>
      </c>
      <c r="V30" s="78">
        <v>250441</v>
      </c>
      <c r="W30" s="79">
        <v>10</v>
      </c>
    </row>
    <row r="31" spans="1:23" s="51" customFormat="1" ht="15.95" customHeight="1">
      <c r="A31" s="99"/>
      <c r="B31" s="75"/>
      <c r="C31" s="81"/>
      <c r="D31" s="96" t="s">
        <v>93</v>
      </c>
      <c r="E31" s="97">
        <v>284109</v>
      </c>
      <c r="F31" s="78">
        <v>361873</v>
      </c>
      <c r="G31" s="78">
        <v>196612</v>
      </c>
      <c r="H31" s="78">
        <v>379275</v>
      </c>
      <c r="I31" s="80">
        <v>336891</v>
      </c>
      <c r="J31" s="80">
        <v>437712</v>
      </c>
      <c r="K31" s="78">
        <v>407046</v>
      </c>
      <c r="L31" s="78">
        <v>338203</v>
      </c>
      <c r="M31" s="78">
        <v>277469</v>
      </c>
      <c r="N31" s="78">
        <v>347092</v>
      </c>
      <c r="O31" s="78">
        <v>309834</v>
      </c>
      <c r="P31" s="78">
        <v>391788</v>
      </c>
      <c r="Q31" s="78">
        <v>116816</v>
      </c>
      <c r="R31" s="78">
        <v>199939</v>
      </c>
      <c r="S31" s="78">
        <v>279744</v>
      </c>
      <c r="T31" s="78">
        <v>249390</v>
      </c>
      <c r="U31" s="78">
        <v>314184</v>
      </c>
      <c r="V31" s="78">
        <v>247567</v>
      </c>
      <c r="W31" s="79">
        <v>11</v>
      </c>
    </row>
    <row r="32" spans="1:23" s="51" customFormat="1" ht="15.95" customHeight="1">
      <c r="A32" s="99"/>
      <c r="B32" s="81"/>
      <c r="C32" s="81"/>
      <c r="D32" s="96" t="s">
        <v>94</v>
      </c>
      <c r="E32" s="97">
        <v>596020</v>
      </c>
      <c r="F32" s="78">
        <v>789443</v>
      </c>
      <c r="G32" s="78">
        <v>377337</v>
      </c>
      <c r="H32" s="78">
        <v>869612</v>
      </c>
      <c r="I32" s="80">
        <v>728427</v>
      </c>
      <c r="J32" s="80">
        <v>1490313</v>
      </c>
      <c r="K32" s="78">
        <v>890380</v>
      </c>
      <c r="L32" s="78">
        <v>654124</v>
      </c>
      <c r="M32" s="78">
        <v>561139</v>
      </c>
      <c r="N32" s="78">
        <v>813690</v>
      </c>
      <c r="O32" s="78">
        <v>649187</v>
      </c>
      <c r="P32" s="78">
        <v>936824</v>
      </c>
      <c r="Q32" s="78">
        <v>176008</v>
      </c>
      <c r="R32" s="78">
        <v>281493</v>
      </c>
      <c r="S32" s="78">
        <v>808413</v>
      </c>
      <c r="T32" s="78">
        <v>481824</v>
      </c>
      <c r="U32" s="78">
        <v>893392</v>
      </c>
      <c r="V32" s="78">
        <v>436836</v>
      </c>
      <c r="W32" s="79">
        <v>12</v>
      </c>
    </row>
    <row r="33" spans="1:27" s="84" customFormat="1" ht="18.75" customHeight="1">
      <c r="A33" s="101"/>
      <c r="B33" s="83"/>
      <c r="C33" s="83"/>
      <c r="D33" s="83"/>
      <c r="E33" s="102"/>
      <c r="F33" s="103"/>
      <c r="G33" s="764" t="s">
        <v>95</v>
      </c>
      <c r="H33" s="764"/>
      <c r="I33" s="764"/>
      <c r="J33" s="764"/>
      <c r="K33" s="764"/>
      <c r="L33" s="764"/>
      <c r="M33" s="764"/>
      <c r="N33" s="764"/>
      <c r="O33" s="764"/>
      <c r="P33" s="764"/>
      <c r="Q33" s="764"/>
      <c r="R33" s="764"/>
      <c r="S33" s="764"/>
      <c r="T33" s="764"/>
      <c r="U33" s="104"/>
      <c r="V33" s="104"/>
      <c r="W33" s="105"/>
    </row>
    <row r="34" spans="1:27" s="51" customFormat="1" ht="15.95" customHeight="1">
      <c r="B34" s="75" t="s">
        <v>68</v>
      </c>
      <c r="C34" s="75" t="s">
        <v>80</v>
      </c>
      <c r="D34" s="96" t="s">
        <v>81</v>
      </c>
      <c r="E34" s="106">
        <v>267297</v>
      </c>
      <c r="F34" s="78">
        <v>336330</v>
      </c>
      <c r="G34" s="78">
        <v>185415</v>
      </c>
      <c r="H34" s="80">
        <v>372962</v>
      </c>
      <c r="I34" s="80">
        <v>307023</v>
      </c>
      <c r="J34" s="80">
        <v>414253</v>
      </c>
      <c r="K34" s="80">
        <v>366983</v>
      </c>
      <c r="L34" s="80">
        <v>314611</v>
      </c>
      <c r="M34" s="80">
        <v>253652</v>
      </c>
      <c r="N34" s="80">
        <v>343164</v>
      </c>
      <c r="O34" s="80">
        <v>292960</v>
      </c>
      <c r="P34" s="80">
        <v>379866</v>
      </c>
      <c r="Q34" s="80">
        <v>115465</v>
      </c>
      <c r="R34" s="80">
        <v>191971</v>
      </c>
      <c r="S34" s="80">
        <v>266824</v>
      </c>
      <c r="T34" s="80">
        <v>248915</v>
      </c>
      <c r="U34" s="80">
        <v>324069</v>
      </c>
      <c r="V34" s="80">
        <v>226895</v>
      </c>
      <c r="W34" s="98" t="s">
        <v>82</v>
      </c>
      <c r="Y34" s="107"/>
      <c r="AA34" s="107"/>
    </row>
    <row r="35" spans="1:27" s="51" customFormat="1" ht="15.95" customHeight="1">
      <c r="B35" s="75"/>
      <c r="C35" s="81"/>
      <c r="D35" s="96" t="s">
        <v>83</v>
      </c>
      <c r="E35" s="106">
        <v>269362</v>
      </c>
      <c r="F35" s="78">
        <v>338884</v>
      </c>
      <c r="G35" s="78">
        <v>187235</v>
      </c>
      <c r="H35" s="80">
        <v>383628</v>
      </c>
      <c r="I35" s="80">
        <v>314441</v>
      </c>
      <c r="J35" s="80">
        <v>417972</v>
      </c>
      <c r="K35" s="80">
        <v>370846</v>
      </c>
      <c r="L35" s="80">
        <v>314457</v>
      </c>
      <c r="M35" s="80">
        <v>255600</v>
      </c>
      <c r="N35" s="80">
        <v>333885</v>
      </c>
      <c r="O35" s="80">
        <v>298173</v>
      </c>
      <c r="P35" s="80">
        <v>380651</v>
      </c>
      <c r="Q35" s="80">
        <v>116205</v>
      </c>
      <c r="R35" s="80">
        <v>179226</v>
      </c>
      <c r="S35" s="80">
        <v>267486</v>
      </c>
      <c r="T35" s="80">
        <v>247765</v>
      </c>
      <c r="U35" s="80">
        <v>317660</v>
      </c>
      <c r="V35" s="80">
        <v>230961</v>
      </c>
      <c r="W35" s="98" t="s">
        <v>3</v>
      </c>
      <c r="Y35" s="107"/>
      <c r="AA35" s="108"/>
    </row>
    <row r="36" spans="1:27" s="51" customFormat="1" ht="15.95" customHeight="1">
      <c r="B36" s="81"/>
      <c r="C36" s="81"/>
      <c r="D36" s="96" t="s">
        <v>84</v>
      </c>
      <c r="E36" s="106">
        <v>271566</v>
      </c>
      <c r="F36" s="78">
        <v>340468</v>
      </c>
      <c r="G36" s="78">
        <v>189817</v>
      </c>
      <c r="H36" s="80">
        <v>377222</v>
      </c>
      <c r="I36" s="80">
        <v>315011</v>
      </c>
      <c r="J36" s="80">
        <v>421663</v>
      </c>
      <c r="K36" s="80">
        <v>375785</v>
      </c>
      <c r="L36" s="80">
        <v>313255</v>
      </c>
      <c r="M36" s="80">
        <v>256894</v>
      </c>
      <c r="N36" s="80">
        <v>341939</v>
      </c>
      <c r="O36" s="80">
        <v>303784</v>
      </c>
      <c r="P36" s="80">
        <v>386459</v>
      </c>
      <c r="Q36" s="80">
        <v>120355</v>
      </c>
      <c r="R36" s="80">
        <v>182577</v>
      </c>
      <c r="S36" s="80">
        <v>276314</v>
      </c>
      <c r="T36" s="80">
        <v>246513</v>
      </c>
      <c r="U36" s="80">
        <v>337390</v>
      </c>
      <c r="V36" s="80">
        <v>235596</v>
      </c>
      <c r="W36" s="98" t="s">
        <v>4</v>
      </c>
      <c r="Y36" s="107"/>
      <c r="AA36" s="107"/>
    </row>
    <row r="37" spans="1:27" s="51" customFormat="1" ht="15.95" customHeight="1">
      <c r="B37" s="81"/>
      <c r="C37" s="81"/>
      <c r="D37" s="96" t="s">
        <v>85</v>
      </c>
      <c r="E37" s="106">
        <v>277157</v>
      </c>
      <c r="F37" s="78">
        <v>347337</v>
      </c>
      <c r="G37" s="78">
        <v>195005</v>
      </c>
      <c r="H37" s="80">
        <v>381788</v>
      </c>
      <c r="I37" s="80">
        <v>320548</v>
      </c>
      <c r="J37" s="80">
        <v>422816</v>
      </c>
      <c r="K37" s="80">
        <v>377156</v>
      </c>
      <c r="L37" s="80">
        <v>320958</v>
      </c>
      <c r="M37" s="80">
        <v>264335</v>
      </c>
      <c r="N37" s="80">
        <v>367530</v>
      </c>
      <c r="O37" s="80">
        <v>320492</v>
      </c>
      <c r="P37" s="80">
        <v>387126</v>
      </c>
      <c r="Q37" s="80">
        <v>122262</v>
      </c>
      <c r="R37" s="80">
        <v>179947</v>
      </c>
      <c r="S37" s="80">
        <v>276708</v>
      </c>
      <c r="T37" s="80">
        <v>252379</v>
      </c>
      <c r="U37" s="80">
        <v>341125</v>
      </c>
      <c r="V37" s="80">
        <v>237138</v>
      </c>
      <c r="W37" s="98" t="s">
        <v>5</v>
      </c>
      <c r="Y37" s="107"/>
      <c r="AA37" s="107"/>
    </row>
    <row r="38" spans="1:27" s="51" customFormat="1" ht="15.95" customHeight="1">
      <c r="B38" s="75" t="s">
        <v>76</v>
      </c>
      <c r="C38" s="75" t="s">
        <v>77</v>
      </c>
      <c r="D38" s="96" t="s">
        <v>86</v>
      </c>
      <c r="E38" s="106">
        <v>271539</v>
      </c>
      <c r="F38" s="78">
        <v>339358</v>
      </c>
      <c r="G38" s="78">
        <v>191969</v>
      </c>
      <c r="H38" s="80">
        <v>374410</v>
      </c>
      <c r="I38" s="80">
        <v>306402</v>
      </c>
      <c r="J38" s="80">
        <v>428673</v>
      </c>
      <c r="K38" s="80">
        <v>372114</v>
      </c>
      <c r="L38" s="80">
        <v>311023</v>
      </c>
      <c r="M38" s="80">
        <v>263994</v>
      </c>
      <c r="N38" s="80">
        <v>332439</v>
      </c>
      <c r="O38" s="80">
        <v>305820</v>
      </c>
      <c r="P38" s="80">
        <v>382204</v>
      </c>
      <c r="Q38" s="80">
        <v>125542</v>
      </c>
      <c r="R38" s="80">
        <v>182066</v>
      </c>
      <c r="S38" s="80">
        <v>279023</v>
      </c>
      <c r="T38" s="80">
        <v>248052</v>
      </c>
      <c r="U38" s="80">
        <v>312942</v>
      </c>
      <c r="V38" s="80">
        <v>229905</v>
      </c>
      <c r="W38" s="98" t="s">
        <v>87</v>
      </c>
      <c r="Y38" s="107"/>
      <c r="AA38" s="107"/>
    </row>
    <row r="39" spans="1:27" s="51" customFormat="1" ht="15.95" customHeight="1">
      <c r="B39" s="109"/>
      <c r="C39" s="81"/>
      <c r="D39" s="96" t="s">
        <v>88</v>
      </c>
      <c r="E39" s="106">
        <v>272040</v>
      </c>
      <c r="F39" s="78">
        <v>339397</v>
      </c>
      <c r="G39" s="78">
        <v>193569</v>
      </c>
      <c r="H39" s="80">
        <v>369866</v>
      </c>
      <c r="I39" s="80">
        <v>311259</v>
      </c>
      <c r="J39" s="80">
        <v>423916</v>
      </c>
      <c r="K39" s="80">
        <v>376289</v>
      </c>
      <c r="L39" s="80">
        <v>312526</v>
      </c>
      <c r="M39" s="80">
        <v>262133</v>
      </c>
      <c r="N39" s="80">
        <v>329795</v>
      </c>
      <c r="O39" s="80">
        <v>304578</v>
      </c>
      <c r="P39" s="80">
        <v>387608</v>
      </c>
      <c r="Q39" s="80">
        <v>122933</v>
      </c>
      <c r="R39" s="80">
        <v>187489</v>
      </c>
      <c r="S39" s="80">
        <v>269612</v>
      </c>
      <c r="T39" s="80">
        <v>249404</v>
      </c>
      <c r="U39" s="80">
        <v>315243</v>
      </c>
      <c r="V39" s="80">
        <v>237835</v>
      </c>
      <c r="W39" s="98" t="s">
        <v>6</v>
      </c>
      <c r="Y39" s="107"/>
      <c r="AA39" s="107"/>
    </row>
    <row r="40" spans="1:27" s="51" customFormat="1" ht="15.95" customHeight="1">
      <c r="B40" s="109"/>
      <c r="C40" s="81"/>
      <c r="D40" s="96" t="s">
        <v>89</v>
      </c>
      <c r="E40" s="106">
        <v>269674</v>
      </c>
      <c r="F40" s="78">
        <v>341110</v>
      </c>
      <c r="G40" s="78">
        <v>189303</v>
      </c>
      <c r="H40" s="80">
        <v>373534</v>
      </c>
      <c r="I40" s="80">
        <v>309192</v>
      </c>
      <c r="J40" s="80">
        <v>432675</v>
      </c>
      <c r="K40" s="80">
        <v>376471</v>
      </c>
      <c r="L40" s="80">
        <v>308578</v>
      </c>
      <c r="M40" s="80">
        <v>255645</v>
      </c>
      <c r="N40" s="80">
        <v>365107</v>
      </c>
      <c r="O40" s="80">
        <v>311229</v>
      </c>
      <c r="P40" s="80">
        <v>376894</v>
      </c>
      <c r="Q40" s="80">
        <v>118800</v>
      </c>
      <c r="R40" s="80">
        <v>171568</v>
      </c>
      <c r="S40" s="80">
        <v>271627</v>
      </c>
      <c r="T40" s="80">
        <v>243322</v>
      </c>
      <c r="U40" s="80">
        <v>336654</v>
      </c>
      <c r="V40" s="80">
        <v>238891</v>
      </c>
      <c r="W40" s="98" t="s">
        <v>7</v>
      </c>
      <c r="Y40" s="107"/>
      <c r="AA40" s="107"/>
    </row>
    <row r="41" spans="1:27" s="51" customFormat="1" ht="15.95" customHeight="1">
      <c r="B41" s="109"/>
      <c r="C41" s="81"/>
      <c r="D41" s="96" t="s">
        <v>90</v>
      </c>
      <c r="E41" s="106">
        <v>267655</v>
      </c>
      <c r="F41" s="78">
        <v>339884</v>
      </c>
      <c r="G41" s="78">
        <v>186755</v>
      </c>
      <c r="H41" s="80">
        <v>366202</v>
      </c>
      <c r="I41" s="80">
        <v>304583</v>
      </c>
      <c r="J41" s="80">
        <v>426518</v>
      </c>
      <c r="K41" s="80">
        <v>373608</v>
      </c>
      <c r="L41" s="80">
        <v>299072</v>
      </c>
      <c r="M41" s="80">
        <v>258919</v>
      </c>
      <c r="N41" s="80">
        <v>343073</v>
      </c>
      <c r="O41" s="80">
        <v>302805</v>
      </c>
      <c r="P41" s="80">
        <v>374705</v>
      </c>
      <c r="Q41" s="80">
        <v>120800</v>
      </c>
      <c r="R41" s="80">
        <v>169671</v>
      </c>
      <c r="S41" s="80">
        <v>273205</v>
      </c>
      <c r="T41" s="80">
        <v>243489</v>
      </c>
      <c r="U41" s="80">
        <v>317842</v>
      </c>
      <c r="V41" s="80">
        <v>238598</v>
      </c>
      <c r="W41" s="98" t="s">
        <v>8</v>
      </c>
      <c r="Y41" s="107"/>
      <c r="AA41" s="107"/>
    </row>
    <row r="42" spans="1:27" s="51" customFormat="1" ht="15.95" customHeight="1">
      <c r="B42" s="109"/>
      <c r="C42" s="81"/>
      <c r="D42" s="96" t="s">
        <v>91</v>
      </c>
      <c r="E42" s="106">
        <v>269558</v>
      </c>
      <c r="F42" s="78">
        <v>339753</v>
      </c>
      <c r="G42" s="78">
        <v>189019</v>
      </c>
      <c r="H42" s="80">
        <v>364069</v>
      </c>
      <c r="I42" s="80">
        <v>310671</v>
      </c>
      <c r="J42" s="80">
        <v>423835</v>
      </c>
      <c r="K42" s="80">
        <v>370364</v>
      </c>
      <c r="L42" s="80">
        <v>306249</v>
      </c>
      <c r="M42" s="80">
        <v>260681</v>
      </c>
      <c r="N42" s="80">
        <v>332788</v>
      </c>
      <c r="O42" s="80">
        <v>319893</v>
      </c>
      <c r="P42" s="80">
        <v>377370</v>
      </c>
      <c r="Q42" s="80">
        <v>118503</v>
      </c>
      <c r="R42" s="80">
        <v>168223</v>
      </c>
      <c r="S42" s="80">
        <v>257753</v>
      </c>
      <c r="T42" s="80">
        <v>248923</v>
      </c>
      <c r="U42" s="80">
        <v>319298</v>
      </c>
      <c r="V42" s="80">
        <v>244342</v>
      </c>
      <c r="W42" s="98" t="s">
        <v>9</v>
      </c>
      <c r="Y42" s="107"/>
      <c r="AA42" s="107"/>
    </row>
    <row r="43" spans="1:27" s="51" customFormat="1" ht="15.95" customHeight="1">
      <c r="B43" s="109"/>
      <c r="C43" s="81"/>
      <c r="D43" s="96" t="s">
        <v>92</v>
      </c>
      <c r="E43" s="106">
        <v>272093</v>
      </c>
      <c r="F43" s="78">
        <v>342070</v>
      </c>
      <c r="G43" s="78">
        <v>191204</v>
      </c>
      <c r="H43" s="80">
        <v>368556</v>
      </c>
      <c r="I43" s="80">
        <v>308871</v>
      </c>
      <c r="J43" s="80">
        <v>428419</v>
      </c>
      <c r="K43" s="80">
        <v>372225</v>
      </c>
      <c r="L43" s="80">
        <v>311495</v>
      </c>
      <c r="M43" s="80">
        <v>262172</v>
      </c>
      <c r="N43" s="80">
        <v>341380</v>
      </c>
      <c r="O43" s="80">
        <v>330408</v>
      </c>
      <c r="P43" s="80">
        <v>374691</v>
      </c>
      <c r="Q43" s="80">
        <v>117856</v>
      </c>
      <c r="R43" s="80">
        <v>172554</v>
      </c>
      <c r="S43" s="80">
        <v>285686</v>
      </c>
      <c r="T43" s="80">
        <v>246546</v>
      </c>
      <c r="U43" s="80">
        <v>320593</v>
      </c>
      <c r="V43" s="80">
        <v>244465</v>
      </c>
      <c r="W43" s="79">
        <v>10</v>
      </c>
      <c r="Y43" s="107"/>
      <c r="AA43" s="107"/>
    </row>
    <row r="44" spans="1:27" s="51" customFormat="1" ht="15.95" customHeight="1">
      <c r="B44" s="109"/>
      <c r="C44" s="81"/>
      <c r="D44" s="96" t="s">
        <v>93</v>
      </c>
      <c r="E44" s="106">
        <v>271223</v>
      </c>
      <c r="F44" s="78">
        <v>343281</v>
      </c>
      <c r="G44" s="78">
        <v>190147</v>
      </c>
      <c r="H44" s="80">
        <v>370058</v>
      </c>
      <c r="I44" s="80">
        <v>311386</v>
      </c>
      <c r="J44" s="80">
        <v>429607</v>
      </c>
      <c r="K44" s="80">
        <v>374103</v>
      </c>
      <c r="L44" s="80">
        <v>308657</v>
      </c>
      <c r="M44" s="80">
        <v>262134</v>
      </c>
      <c r="N44" s="80">
        <v>340513</v>
      </c>
      <c r="O44" s="80">
        <v>304365</v>
      </c>
      <c r="P44" s="80">
        <v>376770</v>
      </c>
      <c r="Q44" s="80">
        <v>116126</v>
      </c>
      <c r="R44" s="80">
        <v>175668</v>
      </c>
      <c r="S44" s="80">
        <v>278840</v>
      </c>
      <c r="T44" s="80">
        <v>244311</v>
      </c>
      <c r="U44" s="80">
        <v>310995</v>
      </c>
      <c r="V44" s="80">
        <v>244702</v>
      </c>
      <c r="W44" s="79">
        <v>11</v>
      </c>
      <c r="Y44" s="107"/>
      <c r="AA44" s="107"/>
    </row>
    <row r="45" spans="1:27" s="51" customFormat="1" ht="15.95" customHeight="1">
      <c r="B45" s="109"/>
      <c r="C45" s="81"/>
      <c r="D45" s="96" t="s">
        <v>94</v>
      </c>
      <c r="E45" s="106">
        <v>269960</v>
      </c>
      <c r="F45" s="78">
        <v>340779</v>
      </c>
      <c r="G45" s="78">
        <v>189892</v>
      </c>
      <c r="H45" s="80">
        <v>362399</v>
      </c>
      <c r="I45" s="80">
        <v>310170</v>
      </c>
      <c r="J45" s="80">
        <v>428444</v>
      </c>
      <c r="K45" s="80">
        <v>372829</v>
      </c>
      <c r="L45" s="80">
        <v>310246</v>
      </c>
      <c r="M45" s="80">
        <v>259041</v>
      </c>
      <c r="N45" s="80">
        <v>329414</v>
      </c>
      <c r="O45" s="80">
        <v>298338</v>
      </c>
      <c r="P45" s="80">
        <v>374290</v>
      </c>
      <c r="Q45" s="80">
        <v>123151</v>
      </c>
      <c r="R45" s="80">
        <v>178522</v>
      </c>
      <c r="S45" s="80">
        <v>279545</v>
      </c>
      <c r="T45" s="80">
        <v>243689</v>
      </c>
      <c r="U45" s="80">
        <v>328387</v>
      </c>
      <c r="V45" s="80">
        <v>242406</v>
      </c>
      <c r="W45" s="79">
        <v>12</v>
      </c>
      <c r="Y45" s="107"/>
      <c r="AA45" s="107"/>
    </row>
    <row r="46" spans="1:27" s="84" customFormat="1" ht="18.75" customHeight="1">
      <c r="B46" s="110"/>
      <c r="C46" s="110"/>
      <c r="D46" s="110"/>
      <c r="E46" s="111" t="s">
        <v>96</v>
      </c>
      <c r="F46" s="104"/>
      <c r="G46" s="764" t="s">
        <v>97</v>
      </c>
      <c r="H46" s="764"/>
      <c r="I46" s="764"/>
      <c r="J46" s="764"/>
      <c r="K46" s="764"/>
      <c r="L46" s="764"/>
      <c r="M46" s="764"/>
      <c r="N46" s="764" t="s">
        <v>98</v>
      </c>
      <c r="O46" s="764"/>
      <c r="P46" s="764"/>
      <c r="Q46" s="764"/>
      <c r="R46" s="764"/>
      <c r="S46" s="764"/>
      <c r="T46" s="764"/>
      <c r="U46" s="112"/>
      <c r="V46" s="104"/>
      <c r="W46" s="105"/>
      <c r="Y46" s="113"/>
      <c r="AA46" s="114"/>
    </row>
    <row r="47" spans="1:27" s="51" customFormat="1" ht="15.95" customHeight="1">
      <c r="B47" s="75" t="s">
        <v>68</v>
      </c>
      <c r="C47" s="75" t="s">
        <v>80</v>
      </c>
      <c r="D47" s="96" t="s">
        <v>81</v>
      </c>
      <c r="E47" s="115">
        <v>6815</v>
      </c>
      <c r="F47" s="116">
        <v>8733</v>
      </c>
      <c r="G47" s="116">
        <v>4540</v>
      </c>
      <c r="H47" s="116">
        <v>27631</v>
      </c>
      <c r="I47" s="116">
        <v>4409</v>
      </c>
      <c r="J47" s="116">
        <v>10390</v>
      </c>
      <c r="K47" s="116">
        <v>9552</v>
      </c>
      <c r="L47" s="116">
        <v>2764</v>
      </c>
      <c r="M47" s="116">
        <v>6870</v>
      </c>
      <c r="N47" s="116">
        <v>3239</v>
      </c>
      <c r="O47" s="116">
        <v>10138</v>
      </c>
      <c r="P47" s="116">
        <v>2222</v>
      </c>
      <c r="Q47" s="116">
        <v>1633</v>
      </c>
      <c r="R47" s="116">
        <v>10034</v>
      </c>
      <c r="S47" s="116">
        <v>434</v>
      </c>
      <c r="T47" s="116">
        <v>10008</v>
      </c>
      <c r="U47" s="116">
        <v>1</v>
      </c>
      <c r="V47" s="117">
        <v>6078</v>
      </c>
      <c r="W47" s="98" t="s">
        <v>82</v>
      </c>
    </row>
    <row r="48" spans="1:27" s="51" customFormat="1" ht="15.95" customHeight="1">
      <c r="B48" s="75"/>
      <c r="C48" s="81"/>
      <c r="D48" s="96" t="s">
        <v>83</v>
      </c>
      <c r="E48" s="115">
        <v>4341</v>
      </c>
      <c r="F48" s="116">
        <v>5207</v>
      </c>
      <c r="G48" s="116">
        <v>3317</v>
      </c>
      <c r="H48" s="116">
        <v>1918</v>
      </c>
      <c r="I48" s="116">
        <v>10971</v>
      </c>
      <c r="J48" s="116">
        <v>10911</v>
      </c>
      <c r="K48" s="116">
        <v>4965</v>
      </c>
      <c r="L48" s="116">
        <v>1198</v>
      </c>
      <c r="M48" s="116">
        <v>2113</v>
      </c>
      <c r="N48" s="116">
        <v>10872</v>
      </c>
      <c r="O48" s="116">
        <v>2379</v>
      </c>
      <c r="P48" s="116">
        <v>10885</v>
      </c>
      <c r="Q48" s="116">
        <v>534</v>
      </c>
      <c r="R48" s="116">
        <v>939</v>
      </c>
      <c r="S48" s="116">
        <v>3947</v>
      </c>
      <c r="T48" s="116">
        <v>4988</v>
      </c>
      <c r="U48" s="116">
        <v>45</v>
      </c>
      <c r="V48" s="117">
        <v>2703</v>
      </c>
      <c r="W48" s="98" t="s">
        <v>3</v>
      </c>
    </row>
    <row r="49" spans="1:23" s="51" customFormat="1" ht="15.95" customHeight="1">
      <c r="B49" s="81"/>
      <c r="C49" s="81"/>
      <c r="D49" s="96" t="s">
        <v>84</v>
      </c>
      <c r="E49" s="115">
        <v>17432</v>
      </c>
      <c r="F49" s="116">
        <v>23264</v>
      </c>
      <c r="G49" s="116">
        <v>10513</v>
      </c>
      <c r="H49" s="116">
        <v>25267</v>
      </c>
      <c r="I49" s="116">
        <v>12076</v>
      </c>
      <c r="J49" s="116">
        <v>24780</v>
      </c>
      <c r="K49" s="116">
        <v>25767</v>
      </c>
      <c r="L49" s="116">
        <v>32604</v>
      </c>
      <c r="M49" s="116">
        <v>24901</v>
      </c>
      <c r="N49" s="116">
        <v>17677</v>
      </c>
      <c r="O49" s="116">
        <v>18936</v>
      </c>
      <c r="P49" s="116">
        <v>46784</v>
      </c>
      <c r="Q49" s="116">
        <v>2420</v>
      </c>
      <c r="R49" s="116">
        <v>4285</v>
      </c>
      <c r="S49" s="116">
        <v>10424</v>
      </c>
      <c r="T49" s="116">
        <v>9838</v>
      </c>
      <c r="U49" s="116">
        <v>12509</v>
      </c>
      <c r="V49" s="117">
        <v>15392</v>
      </c>
      <c r="W49" s="98" t="s">
        <v>4</v>
      </c>
    </row>
    <row r="50" spans="1:23" s="51" customFormat="1" ht="15.95" customHeight="1">
      <c r="B50" s="81"/>
      <c r="C50" s="81"/>
      <c r="D50" s="96" t="s">
        <v>85</v>
      </c>
      <c r="E50" s="115">
        <v>13776</v>
      </c>
      <c r="F50" s="116">
        <v>18690</v>
      </c>
      <c r="G50" s="116">
        <v>8024</v>
      </c>
      <c r="H50" s="116">
        <v>23620</v>
      </c>
      <c r="I50" s="116">
        <v>7937</v>
      </c>
      <c r="J50" s="116">
        <v>44110</v>
      </c>
      <c r="K50" s="116">
        <v>13451</v>
      </c>
      <c r="L50" s="116">
        <v>15140</v>
      </c>
      <c r="M50" s="116">
        <v>21207</v>
      </c>
      <c r="N50" s="116">
        <v>5620</v>
      </c>
      <c r="O50" s="116">
        <v>10350</v>
      </c>
      <c r="P50" s="116">
        <v>30312</v>
      </c>
      <c r="Q50" s="116">
        <v>717</v>
      </c>
      <c r="R50" s="116">
        <v>35292</v>
      </c>
      <c r="S50" s="116">
        <v>12852</v>
      </c>
      <c r="T50" s="116">
        <v>7884</v>
      </c>
      <c r="U50" s="116">
        <v>28374</v>
      </c>
      <c r="V50" s="117">
        <v>9812</v>
      </c>
      <c r="W50" s="98" t="s">
        <v>5</v>
      </c>
    </row>
    <row r="51" spans="1:23" s="51" customFormat="1" ht="15.95" customHeight="1">
      <c r="B51" s="75" t="s">
        <v>76</v>
      </c>
      <c r="C51" s="75" t="s">
        <v>77</v>
      </c>
      <c r="D51" s="96" t="s">
        <v>86</v>
      </c>
      <c r="E51" s="115">
        <v>9694</v>
      </c>
      <c r="F51" s="116">
        <v>12049</v>
      </c>
      <c r="G51" s="116">
        <v>6931</v>
      </c>
      <c r="H51" s="116">
        <v>3669</v>
      </c>
      <c r="I51" s="116">
        <v>3208</v>
      </c>
      <c r="J51" s="116">
        <v>9086</v>
      </c>
      <c r="K51" s="116">
        <v>3908</v>
      </c>
      <c r="L51" s="116">
        <v>15072</v>
      </c>
      <c r="M51" s="116">
        <v>18039</v>
      </c>
      <c r="N51" s="116">
        <v>36494</v>
      </c>
      <c r="O51" s="116">
        <v>6588</v>
      </c>
      <c r="P51" s="116">
        <v>16941</v>
      </c>
      <c r="Q51" s="116">
        <v>1147</v>
      </c>
      <c r="R51" s="116">
        <v>557</v>
      </c>
      <c r="S51" s="116">
        <v>2050</v>
      </c>
      <c r="T51" s="116">
        <v>5897</v>
      </c>
      <c r="U51" s="116">
        <v>1965</v>
      </c>
      <c r="V51" s="117">
        <v>14129</v>
      </c>
      <c r="W51" s="98" t="s">
        <v>87</v>
      </c>
    </row>
    <row r="52" spans="1:23" s="51" customFormat="1" ht="15.95" customHeight="1">
      <c r="B52" s="109"/>
      <c r="C52" s="81"/>
      <c r="D52" s="96" t="s">
        <v>88</v>
      </c>
      <c r="E52" s="115">
        <v>197581</v>
      </c>
      <c r="F52" s="116">
        <v>274829</v>
      </c>
      <c r="G52" s="116">
        <v>107589</v>
      </c>
      <c r="H52" s="116">
        <v>398982</v>
      </c>
      <c r="I52" s="116">
        <v>200650</v>
      </c>
      <c r="J52" s="116">
        <v>925251</v>
      </c>
      <c r="K52" s="116">
        <v>445487</v>
      </c>
      <c r="L52" s="116">
        <v>208518</v>
      </c>
      <c r="M52" s="116">
        <v>154761</v>
      </c>
      <c r="N52" s="116">
        <v>462582</v>
      </c>
      <c r="O52" s="116">
        <v>270916</v>
      </c>
      <c r="P52" s="116">
        <v>317182</v>
      </c>
      <c r="Q52" s="116">
        <v>19612</v>
      </c>
      <c r="R52" s="116">
        <v>109388</v>
      </c>
      <c r="S52" s="116">
        <v>296962</v>
      </c>
      <c r="T52" s="116">
        <v>124962</v>
      </c>
      <c r="U52" s="116">
        <v>498461</v>
      </c>
      <c r="V52" s="117">
        <v>111983</v>
      </c>
      <c r="W52" s="98" t="s">
        <v>6</v>
      </c>
    </row>
    <row r="53" spans="1:23" s="51" customFormat="1" ht="15.95" customHeight="1">
      <c r="B53" s="109"/>
      <c r="C53" s="81"/>
      <c r="D53" s="96" t="s">
        <v>89</v>
      </c>
      <c r="E53" s="115">
        <v>131376</v>
      </c>
      <c r="F53" s="116">
        <v>186627</v>
      </c>
      <c r="G53" s="116">
        <v>69215</v>
      </c>
      <c r="H53" s="116">
        <v>145321</v>
      </c>
      <c r="I53" s="116">
        <v>214682</v>
      </c>
      <c r="J53" s="116">
        <v>65656</v>
      </c>
      <c r="K53" s="116">
        <v>86374</v>
      </c>
      <c r="L53" s="116">
        <v>167975</v>
      </c>
      <c r="M53" s="116">
        <v>184922</v>
      </c>
      <c r="N53" s="116">
        <v>26070</v>
      </c>
      <c r="O53" s="116">
        <v>164737</v>
      </c>
      <c r="P53" s="116">
        <v>302578</v>
      </c>
      <c r="Q53" s="116">
        <v>24731</v>
      </c>
      <c r="R53" s="116">
        <v>29981</v>
      </c>
      <c r="S53" s="116">
        <v>101651</v>
      </c>
      <c r="T53" s="116">
        <v>86376</v>
      </c>
      <c r="U53" s="116">
        <v>27600</v>
      </c>
      <c r="V53" s="117">
        <v>75514</v>
      </c>
      <c r="W53" s="98" t="s">
        <v>7</v>
      </c>
    </row>
    <row r="54" spans="1:23" s="51" customFormat="1" ht="15.95" customHeight="1">
      <c r="B54" s="109"/>
      <c r="C54" s="81"/>
      <c r="D54" s="96" t="s">
        <v>90</v>
      </c>
      <c r="E54" s="115">
        <v>10420</v>
      </c>
      <c r="F54" s="116">
        <v>14518</v>
      </c>
      <c r="G54" s="116">
        <v>5829</v>
      </c>
      <c r="H54" s="116">
        <v>38316</v>
      </c>
      <c r="I54" s="116">
        <v>16034</v>
      </c>
      <c r="J54" s="116">
        <v>11753</v>
      </c>
      <c r="K54" s="116">
        <v>9159</v>
      </c>
      <c r="L54" s="116">
        <v>22856</v>
      </c>
      <c r="M54" s="116">
        <v>6830</v>
      </c>
      <c r="N54" s="116">
        <v>11483</v>
      </c>
      <c r="O54" s="116">
        <v>7906</v>
      </c>
      <c r="P54" s="116">
        <v>6697</v>
      </c>
      <c r="Q54" s="116">
        <v>820</v>
      </c>
      <c r="R54" s="116">
        <v>6872</v>
      </c>
      <c r="S54" s="116">
        <v>2723</v>
      </c>
      <c r="T54" s="116">
        <v>9139</v>
      </c>
      <c r="U54" s="116">
        <v>6279</v>
      </c>
      <c r="V54" s="117">
        <v>5327</v>
      </c>
      <c r="W54" s="98" t="s">
        <v>8</v>
      </c>
    </row>
    <row r="55" spans="1:23" s="51" customFormat="1" ht="15.95" customHeight="1">
      <c r="B55" s="109"/>
      <c r="C55" s="81"/>
      <c r="D55" s="96" t="s">
        <v>91</v>
      </c>
      <c r="E55" s="115">
        <v>10504</v>
      </c>
      <c r="F55" s="116">
        <v>13898</v>
      </c>
      <c r="G55" s="116">
        <v>6609</v>
      </c>
      <c r="H55" s="116">
        <v>26684</v>
      </c>
      <c r="I55" s="116">
        <v>8654</v>
      </c>
      <c r="J55" s="116">
        <v>13842</v>
      </c>
      <c r="K55" s="116">
        <v>16697</v>
      </c>
      <c r="L55" s="116">
        <v>20610</v>
      </c>
      <c r="M55" s="116">
        <v>8871</v>
      </c>
      <c r="N55" s="116">
        <v>17218</v>
      </c>
      <c r="O55" s="116">
        <v>37054</v>
      </c>
      <c r="P55" s="116">
        <v>46551</v>
      </c>
      <c r="Q55" s="116">
        <v>289</v>
      </c>
      <c r="R55" s="116">
        <v>4112</v>
      </c>
      <c r="S55" s="116">
        <v>3460</v>
      </c>
      <c r="T55" s="116">
        <v>1286</v>
      </c>
      <c r="U55" s="116">
        <v>4021</v>
      </c>
      <c r="V55" s="117">
        <v>10806</v>
      </c>
      <c r="W55" s="98" t="s">
        <v>9</v>
      </c>
    </row>
    <row r="56" spans="1:23" s="51" customFormat="1" ht="15.95" customHeight="1">
      <c r="B56" s="109"/>
      <c r="C56" s="81"/>
      <c r="D56" s="96" t="s">
        <v>92</v>
      </c>
      <c r="E56" s="115">
        <v>7459</v>
      </c>
      <c r="F56" s="116">
        <v>9702</v>
      </c>
      <c r="G56" s="116">
        <v>4865</v>
      </c>
      <c r="H56" s="116">
        <v>1690</v>
      </c>
      <c r="I56" s="116">
        <v>4506</v>
      </c>
      <c r="J56" s="116">
        <v>8987</v>
      </c>
      <c r="K56" s="116">
        <v>7478</v>
      </c>
      <c r="L56" s="116">
        <v>12280</v>
      </c>
      <c r="M56" s="116">
        <v>9392</v>
      </c>
      <c r="N56" s="116">
        <v>9830</v>
      </c>
      <c r="O56" s="116">
        <v>5475</v>
      </c>
      <c r="P56" s="116">
        <v>17233</v>
      </c>
      <c r="Q56" s="116">
        <v>202</v>
      </c>
      <c r="R56" s="116">
        <v>2173</v>
      </c>
      <c r="S56" s="116">
        <v>19215</v>
      </c>
      <c r="T56" s="116">
        <v>5759</v>
      </c>
      <c r="U56" s="116">
        <v>28197</v>
      </c>
      <c r="V56" s="117">
        <v>5976</v>
      </c>
      <c r="W56" s="79">
        <v>10</v>
      </c>
    </row>
    <row r="57" spans="1:23" s="51" customFormat="1" ht="15.95" customHeight="1">
      <c r="B57" s="109"/>
      <c r="C57" s="81"/>
      <c r="D57" s="96" t="s">
        <v>93</v>
      </c>
      <c r="E57" s="115">
        <v>12886</v>
      </c>
      <c r="F57" s="116">
        <v>18592</v>
      </c>
      <c r="G57" s="116">
        <v>6465</v>
      </c>
      <c r="H57" s="116">
        <v>9217</v>
      </c>
      <c r="I57" s="116">
        <v>25505</v>
      </c>
      <c r="J57" s="116">
        <v>8105</v>
      </c>
      <c r="K57" s="116">
        <v>32943</v>
      </c>
      <c r="L57" s="116">
        <v>29546</v>
      </c>
      <c r="M57" s="116">
        <v>15335</v>
      </c>
      <c r="N57" s="116">
        <v>6579</v>
      </c>
      <c r="O57" s="116">
        <v>5469</v>
      </c>
      <c r="P57" s="116">
        <v>15018</v>
      </c>
      <c r="Q57" s="116">
        <v>690</v>
      </c>
      <c r="R57" s="116">
        <v>24271</v>
      </c>
      <c r="S57" s="116">
        <v>904</v>
      </c>
      <c r="T57" s="116">
        <v>5079</v>
      </c>
      <c r="U57" s="116">
        <v>3189</v>
      </c>
      <c r="V57" s="117">
        <v>2865</v>
      </c>
      <c r="W57" s="79">
        <v>11</v>
      </c>
    </row>
    <row r="58" spans="1:23" s="51" customFormat="1" ht="15.95" customHeight="1">
      <c r="A58" s="109"/>
      <c r="B58" s="109"/>
      <c r="C58" s="81"/>
      <c r="D58" s="96" t="s">
        <v>94</v>
      </c>
      <c r="E58" s="115">
        <v>326060</v>
      </c>
      <c r="F58" s="116">
        <v>448664</v>
      </c>
      <c r="G58" s="116">
        <v>187445</v>
      </c>
      <c r="H58" s="116">
        <v>507213</v>
      </c>
      <c r="I58" s="116">
        <v>418257</v>
      </c>
      <c r="J58" s="116">
        <v>1061869</v>
      </c>
      <c r="K58" s="116">
        <v>517551</v>
      </c>
      <c r="L58" s="116">
        <v>343878</v>
      </c>
      <c r="M58" s="116">
        <v>302098</v>
      </c>
      <c r="N58" s="116">
        <v>484276</v>
      </c>
      <c r="O58" s="116">
        <v>350849</v>
      </c>
      <c r="P58" s="116">
        <v>562534</v>
      </c>
      <c r="Q58" s="116">
        <v>52857</v>
      </c>
      <c r="R58" s="116">
        <v>102971</v>
      </c>
      <c r="S58" s="116">
        <v>528868</v>
      </c>
      <c r="T58" s="116">
        <v>238135</v>
      </c>
      <c r="U58" s="116">
        <v>565005</v>
      </c>
      <c r="V58" s="117">
        <v>194430</v>
      </c>
      <c r="W58" s="79">
        <v>12</v>
      </c>
    </row>
    <row r="59" spans="1:23" s="51" customFormat="1" ht="4.5" customHeight="1">
      <c r="A59" s="62"/>
      <c r="B59" s="62"/>
      <c r="C59" s="118"/>
      <c r="D59" s="119"/>
      <c r="E59" s="120"/>
      <c r="F59" s="121"/>
      <c r="G59" s="121"/>
      <c r="H59" s="122"/>
      <c r="I59" s="122"/>
      <c r="J59" s="122"/>
      <c r="K59" s="122"/>
      <c r="L59" s="122"/>
      <c r="M59" s="121"/>
      <c r="N59" s="121"/>
      <c r="O59" s="121"/>
      <c r="P59" s="121"/>
      <c r="Q59" s="121"/>
      <c r="R59" s="121"/>
      <c r="S59" s="121"/>
      <c r="T59" s="121"/>
      <c r="U59" s="121"/>
      <c r="V59" s="121"/>
      <c r="W59" s="123"/>
    </row>
    <row r="60" spans="1:23" s="51" customFormat="1" ht="12" customHeight="1">
      <c r="A60" s="109"/>
      <c r="B60" s="124" t="s">
        <v>99</v>
      </c>
      <c r="D60" s="64"/>
      <c r="E60" s="64"/>
      <c r="H60" s="52"/>
      <c r="I60" s="52"/>
      <c r="J60" s="52"/>
      <c r="K60" s="52"/>
      <c r="L60" s="52"/>
      <c r="N60" s="125" t="s">
        <v>100</v>
      </c>
    </row>
    <row r="61" spans="1:23" s="51" customFormat="1" ht="11.25">
      <c r="H61" s="52"/>
      <c r="I61" s="52"/>
      <c r="J61" s="52"/>
      <c r="K61" s="52"/>
      <c r="L61" s="52"/>
    </row>
    <row r="62" spans="1:23">
      <c r="E62" s="127"/>
      <c r="F62" s="127"/>
      <c r="G62" s="127"/>
      <c r="H62" s="127"/>
      <c r="I62" s="127"/>
      <c r="J62" s="127"/>
      <c r="K62" s="127"/>
      <c r="L62" s="127"/>
      <c r="M62" s="127"/>
      <c r="N62" s="127"/>
      <c r="O62" s="127"/>
      <c r="P62" s="127"/>
      <c r="Q62" s="127"/>
      <c r="R62" s="127"/>
      <c r="S62" s="127"/>
      <c r="T62" s="127"/>
      <c r="U62" s="127"/>
      <c r="V62" s="127"/>
    </row>
    <row r="63" spans="1:23">
      <c r="E63" s="127"/>
      <c r="F63" s="127"/>
      <c r="G63" s="127"/>
      <c r="H63" s="127"/>
      <c r="I63" s="127"/>
      <c r="J63" s="127"/>
      <c r="K63" s="127"/>
      <c r="L63" s="127"/>
      <c r="M63" s="127"/>
      <c r="N63" s="127"/>
      <c r="O63" s="127"/>
      <c r="P63" s="127"/>
      <c r="Q63" s="127"/>
      <c r="R63" s="127"/>
      <c r="S63" s="127"/>
      <c r="T63" s="127"/>
      <c r="U63" s="127"/>
      <c r="V63" s="127"/>
    </row>
    <row r="64" spans="1:23">
      <c r="E64" s="127"/>
      <c r="F64" s="127"/>
      <c r="G64" s="127"/>
      <c r="H64" s="127"/>
      <c r="I64" s="127"/>
      <c r="J64" s="127"/>
      <c r="K64" s="127"/>
      <c r="L64" s="127"/>
      <c r="M64" s="127"/>
      <c r="N64" s="127"/>
      <c r="O64" s="127"/>
      <c r="P64" s="127"/>
      <c r="Q64" s="127"/>
      <c r="R64" s="127"/>
      <c r="S64" s="127"/>
      <c r="T64" s="127"/>
      <c r="U64" s="127"/>
      <c r="V64" s="127"/>
    </row>
    <row r="65" spans="5:22">
      <c r="E65" s="127"/>
      <c r="F65" s="127"/>
      <c r="G65" s="127"/>
      <c r="H65" s="127"/>
      <c r="I65" s="127"/>
      <c r="J65" s="127"/>
      <c r="K65" s="127"/>
      <c r="L65" s="127"/>
      <c r="M65" s="127"/>
      <c r="N65" s="127"/>
      <c r="O65" s="127"/>
      <c r="P65" s="127"/>
      <c r="Q65" s="127"/>
      <c r="R65" s="127"/>
      <c r="S65" s="127"/>
      <c r="T65" s="127"/>
      <c r="U65" s="127"/>
      <c r="V65" s="127"/>
    </row>
    <row r="66" spans="5:22">
      <c r="E66" s="127"/>
      <c r="F66" s="127"/>
      <c r="G66" s="127"/>
      <c r="H66" s="127"/>
      <c r="I66" s="127"/>
      <c r="J66" s="127"/>
      <c r="K66" s="127"/>
      <c r="L66" s="127"/>
      <c r="M66" s="127"/>
      <c r="N66" s="127"/>
      <c r="O66" s="127"/>
      <c r="P66" s="127"/>
      <c r="Q66" s="127"/>
      <c r="R66" s="127"/>
      <c r="S66" s="127"/>
      <c r="T66" s="127"/>
      <c r="U66" s="127"/>
      <c r="V66" s="127"/>
    </row>
    <row r="67" spans="5:22">
      <c r="E67" s="127"/>
      <c r="F67" s="127"/>
      <c r="G67" s="127"/>
      <c r="H67" s="127"/>
      <c r="I67" s="127"/>
      <c r="J67" s="127"/>
      <c r="K67" s="127"/>
      <c r="L67" s="127"/>
      <c r="M67" s="127"/>
      <c r="N67" s="127"/>
      <c r="O67" s="127"/>
      <c r="P67" s="127"/>
      <c r="Q67" s="127"/>
      <c r="R67" s="127"/>
      <c r="S67" s="127"/>
      <c r="T67" s="127"/>
      <c r="U67" s="127"/>
      <c r="V67" s="127"/>
    </row>
    <row r="68" spans="5:22">
      <c r="E68" s="127"/>
      <c r="F68" s="127"/>
      <c r="G68" s="127"/>
      <c r="H68" s="127"/>
      <c r="I68" s="127"/>
      <c r="J68" s="127"/>
      <c r="K68" s="127"/>
      <c r="L68" s="127"/>
      <c r="M68" s="127"/>
      <c r="N68" s="127"/>
      <c r="O68" s="127"/>
      <c r="P68" s="127"/>
      <c r="Q68" s="127"/>
      <c r="R68" s="127"/>
      <c r="S68" s="127"/>
      <c r="T68" s="127"/>
      <c r="U68" s="127"/>
      <c r="V68" s="127"/>
    </row>
    <row r="69" spans="5:22">
      <c r="E69" s="127"/>
      <c r="F69" s="127"/>
      <c r="G69" s="127"/>
      <c r="H69" s="127"/>
      <c r="I69" s="127"/>
      <c r="J69" s="127"/>
      <c r="K69" s="127"/>
      <c r="L69" s="127"/>
      <c r="M69" s="127"/>
      <c r="N69" s="127"/>
      <c r="O69" s="127"/>
      <c r="P69" s="127"/>
      <c r="Q69" s="127"/>
      <c r="R69" s="127"/>
      <c r="S69" s="127"/>
      <c r="T69" s="127"/>
      <c r="U69" s="127"/>
      <c r="V69" s="127"/>
    </row>
    <row r="70" spans="5:22">
      <c r="E70" s="127"/>
      <c r="F70" s="127"/>
      <c r="G70" s="127"/>
      <c r="H70" s="127"/>
      <c r="I70" s="127"/>
      <c r="J70" s="127"/>
      <c r="K70" s="127"/>
      <c r="L70" s="127"/>
      <c r="M70" s="127"/>
      <c r="N70" s="127"/>
      <c r="O70" s="127"/>
      <c r="P70" s="127"/>
      <c r="Q70" s="127"/>
      <c r="R70" s="127"/>
      <c r="S70" s="127"/>
      <c r="T70" s="127"/>
      <c r="U70" s="127"/>
      <c r="V70" s="127"/>
    </row>
    <row r="71" spans="5:22">
      <c r="E71" s="127"/>
      <c r="F71" s="127"/>
      <c r="G71" s="127"/>
      <c r="H71" s="127"/>
      <c r="I71" s="127"/>
      <c r="J71" s="127"/>
      <c r="K71" s="127"/>
      <c r="L71" s="127"/>
      <c r="M71" s="127"/>
      <c r="N71" s="127"/>
      <c r="O71" s="127"/>
      <c r="P71" s="127"/>
      <c r="Q71" s="127"/>
      <c r="R71" s="127"/>
      <c r="S71" s="127"/>
      <c r="T71" s="127"/>
      <c r="U71" s="127"/>
      <c r="V71" s="127"/>
    </row>
    <row r="72" spans="5:22">
      <c r="E72" s="127"/>
      <c r="F72" s="127"/>
      <c r="G72" s="127"/>
      <c r="H72" s="127"/>
      <c r="I72" s="127"/>
      <c r="J72" s="127"/>
      <c r="K72" s="127"/>
      <c r="L72" s="127"/>
      <c r="M72" s="127"/>
      <c r="N72" s="127"/>
      <c r="O72" s="127"/>
      <c r="P72" s="127"/>
      <c r="Q72" s="127"/>
      <c r="R72" s="127"/>
      <c r="S72" s="127"/>
      <c r="T72" s="127"/>
      <c r="U72" s="127"/>
      <c r="V72" s="127"/>
    </row>
    <row r="73" spans="5:22">
      <c r="E73" s="127"/>
      <c r="F73" s="127"/>
      <c r="G73" s="127"/>
      <c r="H73" s="127"/>
      <c r="I73" s="127"/>
      <c r="J73" s="127"/>
      <c r="K73" s="127"/>
      <c r="L73" s="127"/>
      <c r="M73" s="127"/>
      <c r="N73" s="127"/>
      <c r="O73" s="127"/>
      <c r="P73" s="127"/>
      <c r="Q73" s="127"/>
      <c r="R73" s="127"/>
      <c r="S73" s="127"/>
      <c r="T73" s="127"/>
      <c r="U73" s="127"/>
      <c r="V73" s="127"/>
    </row>
  </sheetData>
  <mergeCells count="24">
    <mergeCell ref="G46:M46"/>
    <mergeCell ref="N46:T46"/>
    <mergeCell ref="T11:T12"/>
    <mergeCell ref="U11:U12"/>
    <mergeCell ref="V11:V12"/>
    <mergeCell ref="G20:T20"/>
    <mergeCell ref="G33:T33"/>
    <mergeCell ref="N11:N12"/>
    <mergeCell ref="O11:O12"/>
    <mergeCell ref="P11:P12"/>
    <mergeCell ref="Q11:Q12"/>
    <mergeCell ref="R11:R12"/>
    <mergeCell ref="S11:S12"/>
    <mergeCell ref="A3:W3"/>
    <mergeCell ref="B10:D10"/>
    <mergeCell ref="B11:D12"/>
    <mergeCell ref="E11:G11"/>
    <mergeCell ref="H11:H12"/>
    <mergeCell ref="I11:I12"/>
    <mergeCell ref="J11:J12"/>
    <mergeCell ref="K11:K12"/>
    <mergeCell ref="L11:L12"/>
    <mergeCell ref="M11:M12"/>
    <mergeCell ref="W11:W12"/>
  </mergeCells>
  <phoneticPr fontId="13"/>
  <pageMargins left="0.39370078740157483" right="0.39370078740157483" top="0.39370078740157483" bottom="0.39370078740157483" header="0.51181102362204722" footer="0.51181102362204722"/>
  <pageSetup paperSize="9" scale="98" orientation="portrait" r:id="rId1"/>
  <headerFooter alignWithMargins="0"/>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showGridLines="0" view="pageBreakPreview" topLeftCell="J16" zoomScale="60" zoomScaleNormal="100" workbookViewId="0">
      <selection activeCell="P82" sqref="P82"/>
    </sheetView>
  </sheetViews>
  <sheetFormatPr defaultColWidth="8.75" defaultRowHeight="11.25"/>
  <cols>
    <col min="1" max="2" width="4" style="183" customWidth="1"/>
    <col min="3" max="3" width="4.375" style="183" customWidth="1"/>
    <col min="4" max="19" width="5.375" style="183" customWidth="1"/>
    <col min="20" max="27" width="5.75" style="183" customWidth="1"/>
    <col min="28" max="35" width="5.75" style="135" customWidth="1"/>
    <col min="36" max="36" width="5.5" style="183" customWidth="1"/>
    <col min="37" max="16384" width="8.75" style="183"/>
  </cols>
  <sheetData>
    <row r="1" spans="1:39" s="129" customFormat="1" ht="15" customHeight="1">
      <c r="A1" s="128"/>
      <c r="AJ1" s="130"/>
    </row>
    <row r="2" spans="1:39" s="129" customFormat="1" ht="16.5" customHeight="1">
      <c r="B2" s="131"/>
      <c r="C2" s="131"/>
      <c r="D2" s="131"/>
      <c r="E2" s="131"/>
      <c r="F2" s="131"/>
      <c r="G2" s="131"/>
      <c r="H2" s="131"/>
      <c r="I2" s="131"/>
      <c r="J2" s="131"/>
      <c r="K2" s="131"/>
      <c r="L2" s="131"/>
      <c r="M2" s="131"/>
      <c r="N2" s="131"/>
      <c r="O2" s="131"/>
      <c r="P2" s="131"/>
      <c r="Q2" s="131"/>
      <c r="R2" s="131"/>
      <c r="S2" s="132" t="s">
        <v>101</v>
      </c>
      <c r="T2" s="131" t="s">
        <v>102</v>
      </c>
      <c r="U2" s="131"/>
      <c r="V2" s="131"/>
      <c r="W2" s="131"/>
      <c r="X2" s="131"/>
      <c r="Y2" s="131"/>
      <c r="Z2" s="131"/>
      <c r="AA2" s="131"/>
      <c r="AB2" s="131"/>
      <c r="AC2" s="131"/>
      <c r="AD2" s="131"/>
      <c r="AE2" s="131"/>
      <c r="AF2" s="131"/>
      <c r="AG2" s="131"/>
      <c r="AH2" s="131"/>
      <c r="AI2" s="131"/>
      <c r="AJ2" s="131"/>
      <c r="AK2" s="131"/>
      <c r="AL2" s="131"/>
      <c r="AM2" s="131"/>
    </row>
    <row r="3" spans="1:39" s="133" customFormat="1" ht="9.9499999999999993" customHeight="1">
      <c r="K3" s="134"/>
      <c r="L3" s="134"/>
      <c r="M3" s="134"/>
      <c r="N3" s="134"/>
      <c r="O3" s="134"/>
      <c r="P3" s="134"/>
      <c r="Q3" s="134"/>
      <c r="R3" s="134"/>
      <c r="S3" s="134"/>
      <c r="T3" s="134"/>
      <c r="U3" s="134"/>
      <c r="V3" s="134"/>
      <c r="W3" s="134"/>
      <c r="X3" s="134"/>
      <c r="Y3" s="134"/>
      <c r="Z3" s="134"/>
      <c r="AA3" s="134"/>
      <c r="AB3" s="134"/>
      <c r="AC3" s="134"/>
      <c r="AD3" s="135"/>
      <c r="AE3" s="135"/>
      <c r="AF3" s="135"/>
      <c r="AG3" s="135"/>
      <c r="AH3" s="135"/>
      <c r="AI3" s="135"/>
    </row>
    <row r="4" spans="1:39" s="133" customFormat="1" ht="12" customHeight="1">
      <c r="C4" s="136"/>
      <c r="D4" s="136"/>
      <c r="E4" s="136"/>
      <c r="F4" s="137"/>
      <c r="H4" s="137"/>
      <c r="I4" s="137"/>
      <c r="J4" s="138" t="s">
        <v>103</v>
      </c>
      <c r="M4" s="137"/>
      <c r="N4" s="137"/>
      <c r="O4" s="137"/>
      <c r="P4" s="137"/>
      <c r="Q4" s="137"/>
      <c r="R4" s="137"/>
      <c r="S4" s="137"/>
      <c r="T4" s="137" t="s">
        <v>104</v>
      </c>
      <c r="U4" s="137"/>
      <c r="V4" s="137"/>
      <c r="W4" s="137"/>
      <c r="X4" s="137"/>
      <c r="Y4" s="137"/>
      <c r="Z4" s="137"/>
      <c r="AA4" s="137"/>
      <c r="AB4" s="137"/>
      <c r="AC4" s="137"/>
      <c r="AD4" s="137"/>
      <c r="AF4" s="135"/>
      <c r="AG4" s="135"/>
      <c r="AH4" s="135"/>
      <c r="AI4" s="135"/>
    </row>
    <row r="5" spans="1:39" s="133" customFormat="1" ht="12" customHeight="1">
      <c r="C5" s="136"/>
      <c r="D5" s="136"/>
      <c r="E5" s="136"/>
      <c r="F5" s="137"/>
      <c r="G5" s="137"/>
      <c r="H5" s="137"/>
      <c r="I5" s="137"/>
      <c r="J5" s="138" t="s">
        <v>105</v>
      </c>
      <c r="K5" s="137"/>
      <c r="L5" s="137"/>
      <c r="M5" s="137"/>
      <c r="N5" s="137"/>
      <c r="O5" s="137"/>
      <c r="P5" s="137"/>
      <c r="Q5" s="137"/>
      <c r="R5" s="137"/>
      <c r="S5" s="137"/>
      <c r="T5" s="137" t="s">
        <v>106</v>
      </c>
      <c r="U5" s="137"/>
      <c r="V5" s="137"/>
      <c r="W5" s="137"/>
      <c r="X5" s="137"/>
      <c r="Y5" s="137"/>
      <c r="Z5" s="137"/>
      <c r="AA5" s="137"/>
      <c r="AB5" s="137"/>
      <c r="AC5" s="137"/>
      <c r="AD5" s="137"/>
      <c r="AF5" s="135"/>
      <c r="AG5" s="135"/>
      <c r="AH5" s="135"/>
      <c r="AI5" s="135"/>
    </row>
    <row r="6" spans="1:39" s="133" customFormat="1" ht="12" customHeight="1">
      <c r="C6" s="136"/>
      <c r="D6" s="136"/>
      <c r="E6" s="136"/>
      <c r="F6" s="137"/>
      <c r="G6" s="137"/>
      <c r="H6" s="137"/>
      <c r="I6" s="137"/>
      <c r="J6" s="138" t="s">
        <v>107</v>
      </c>
      <c r="K6" s="137"/>
      <c r="L6" s="137"/>
      <c r="M6" s="137"/>
      <c r="N6" s="137"/>
      <c r="O6" s="137"/>
      <c r="P6" s="137"/>
      <c r="Q6" s="137"/>
      <c r="R6" s="137"/>
      <c r="S6" s="137"/>
      <c r="T6" s="137" t="s">
        <v>108</v>
      </c>
      <c r="U6" s="137"/>
      <c r="V6" s="137"/>
      <c r="W6" s="137"/>
      <c r="X6" s="137"/>
      <c r="Y6" s="137"/>
      <c r="Z6" s="137"/>
      <c r="AA6" s="137"/>
      <c r="AB6" s="137"/>
      <c r="AC6" s="137"/>
      <c r="AD6" s="137"/>
      <c r="AF6" s="135"/>
      <c r="AG6" s="135"/>
      <c r="AH6" s="135"/>
      <c r="AI6" s="135"/>
    </row>
    <row r="7" spans="1:39" s="133" customFormat="1" ht="3" customHeight="1">
      <c r="C7" s="136"/>
      <c r="D7" s="136"/>
      <c r="E7" s="136"/>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F7" s="135"/>
      <c r="AG7" s="135"/>
      <c r="AH7" s="135"/>
      <c r="AI7" s="135"/>
    </row>
    <row r="8" spans="1:39" s="133" customFormat="1" ht="11.25" customHeight="1">
      <c r="A8" s="772" t="s">
        <v>109</v>
      </c>
      <c r="B8" s="773"/>
      <c r="C8" s="773"/>
      <c r="D8" s="773"/>
      <c r="E8" s="773"/>
      <c r="F8" s="139"/>
      <c r="G8" s="139"/>
      <c r="H8" s="139"/>
      <c r="I8" s="140"/>
      <c r="J8" s="140"/>
      <c r="K8" s="140"/>
      <c r="L8" s="140"/>
      <c r="M8" s="140"/>
      <c r="N8" s="140"/>
      <c r="O8" s="140"/>
      <c r="P8" s="140"/>
      <c r="Q8" s="140"/>
      <c r="R8" s="140"/>
      <c r="S8" s="140"/>
      <c r="T8" s="140"/>
      <c r="U8" s="140"/>
      <c r="V8" s="140"/>
      <c r="W8" s="140"/>
      <c r="X8" s="140"/>
      <c r="Y8" s="140"/>
      <c r="Z8" s="140"/>
      <c r="AA8" s="140"/>
      <c r="AB8" s="135"/>
      <c r="AC8" s="135"/>
      <c r="AD8" s="135"/>
      <c r="AE8" s="135"/>
      <c r="AF8" s="135"/>
      <c r="AG8" s="135"/>
      <c r="AH8" s="135"/>
      <c r="AI8" s="135"/>
      <c r="AJ8" s="140"/>
      <c r="AK8" s="141"/>
    </row>
    <row r="9" spans="1:39" s="133" customFormat="1" ht="17.25" customHeight="1">
      <c r="A9" s="774" t="s">
        <v>110</v>
      </c>
      <c r="B9" s="774"/>
      <c r="C9" s="775"/>
      <c r="D9" s="780" t="s">
        <v>111</v>
      </c>
      <c r="E9" s="774"/>
      <c r="F9" s="782" t="s">
        <v>112</v>
      </c>
      <c r="G9" s="783"/>
      <c r="H9" s="782" t="s">
        <v>113</v>
      </c>
      <c r="I9" s="783"/>
      <c r="J9" s="786" t="s">
        <v>51</v>
      </c>
      <c r="K9" s="787"/>
      <c r="L9" s="790" t="s">
        <v>114</v>
      </c>
      <c r="M9" s="783"/>
      <c r="N9" s="768" t="s">
        <v>115</v>
      </c>
      <c r="O9" s="791"/>
      <c r="P9" s="786" t="s">
        <v>116</v>
      </c>
      <c r="Q9" s="787"/>
      <c r="R9" s="768" t="s">
        <v>55</v>
      </c>
      <c r="S9" s="791"/>
      <c r="T9" s="786" t="s">
        <v>56</v>
      </c>
      <c r="U9" s="793"/>
      <c r="V9" s="768" t="s">
        <v>117</v>
      </c>
      <c r="W9" s="769"/>
      <c r="X9" s="797" t="s">
        <v>118</v>
      </c>
      <c r="Y9" s="798"/>
      <c r="Z9" s="797" t="s">
        <v>119</v>
      </c>
      <c r="AA9" s="798"/>
      <c r="AB9" s="797" t="s">
        <v>120</v>
      </c>
      <c r="AC9" s="798"/>
      <c r="AD9" s="797" t="s">
        <v>121</v>
      </c>
      <c r="AE9" s="798"/>
      <c r="AF9" s="797" t="s">
        <v>122</v>
      </c>
      <c r="AG9" s="798"/>
      <c r="AH9" s="800" t="s">
        <v>123</v>
      </c>
      <c r="AI9" s="801"/>
      <c r="AJ9" s="796" t="s">
        <v>64</v>
      </c>
      <c r="AK9" s="141"/>
    </row>
    <row r="10" spans="1:39" s="133" customFormat="1" ht="17.25" customHeight="1">
      <c r="A10" s="776"/>
      <c r="B10" s="776"/>
      <c r="C10" s="777"/>
      <c r="D10" s="781"/>
      <c r="E10" s="778"/>
      <c r="F10" s="784"/>
      <c r="G10" s="785"/>
      <c r="H10" s="784"/>
      <c r="I10" s="785"/>
      <c r="J10" s="788"/>
      <c r="K10" s="789"/>
      <c r="L10" s="784"/>
      <c r="M10" s="785"/>
      <c r="N10" s="788"/>
      <c r="O10" s="792"/>
      <c r="P10" s="788"/>
      <c r="Q10" s="789"/>
      <c r="R10" s="788"/>
      <c r="S10" s="792"/>
      <c r="T10" s="794"/>
      <c r="U10" s="795"/>
      <c r="V10" s="770"/>
      <c r="W10" s="771"/>
      <c r="X10" s="784"/>
      <c r="Y10" s="799"/>
      <c r="Z10" s="784"/>
      <c r="AA10" s="799"/>
      <c r="AB10" s="784"/>
      <c r="AC10" s="799"/>
      <c r="AD10" s="784"/>
      <c r="AE10" s="799"/>
      <c r="AF10" s="784"/>
      <c r="AG10" s="799"/>
      <c r="AH10" s="802"/>
      <c r="AI10" s="803"/>
      <c r="AJ10" s="782"/>
      <c r="AK10" s="141"/>
    </row>
    <row r="11" spans="1:39" s="133" customFormat="1" ht="13.5" customHeight="1">
      <c r="A11" s="778"/>
      <c r="B11" s="778"/>
      <c r="C11" s="779"/>
      <c r="D11" s="142" t="s">
        <v>124</v>
      </c>
      <c r="E11" s="142" t="s">
        <v>125</v>
      </c>
      <c r="F11" s="142" t="s">
        <v>124</v>
      </c>
      <c r="G11" s="142" t="s">
        <v>125</v>
      </c>
      <c r="H11" s="142" t="s">
        <v>124</v>
      </c>
      <c r="I11" s="142" t="s">
        <v>125</v>
      </c>
      <c r="J11" s="142" t="s">
        <v>124</v>
      </c>
      <c r="K11" s="142" t="s">
        <v>125</v>
      </c>
      <c r="L11" s="142" t="s">
        <v>124</v>
      </c>
      <c r="M11" s="143" t="s">
        <v>125</v>
      </c>
      <c r="N11" s="142" t="s">
        <v>124</v>
      </c>
      <c r="O11" s="143" t="s">
        <v>125</v>
      </c>
      <c r="P11" s="142" t="s">
        <v>124</v>
      </c>
      <c r="Q11" s="142" t="s">
        <v>125</v>
      </c>
      <c r="R11" s="142" t="s">
        <v>124</v>
      </c>
      <c r="S11" s="143" t="s">
        <v>125</v>
      </c>
      <c r="T11" s="142" t="s">
        <v>124</v>
      </c>
      <c r="U11" s="143" t="s">
        <v>125</v>
      </c>
      <c r="V11" s="142" t="s">
        <v>124</v>
      </c>
      <c r="W11" s="143" t="s">
        <v>125</v>
      </c>
      <c r="X11" s="142" t="s">
        <v>124</v>
      </c>
      <c r="Y11" s="143" t="s">
        <v>125</v>
      </c>
      <c r="Z11" s="142" t="s">
        <v>124</v>
      </c>
      <c r="AA11" s="143" t="s">
        <v>125</v>
      </c>
      <c r="AB11" s="142" t="s">
        <v>124</v>
      </c>
      <c r="AC11" s="142" t="s">
        <v>125</v>
      </c>
      <c r="AD11" s="142" t="s">
        <v>124</v>
      </c>
      <c r="AE11" s="142" t="s">
        <v>125</v>
      </c>
      <c r="AF11" s="144" t="s">
        <v>124</v>
      </c>
      <c r="AG11" s="142" t="s">
        <v>125</v>
      </c>
      <c r="AH11" s="144" t="s">
        <v>124</v>
      </c>
      <c r="AI11" s="142" t="s">
        <v>125</v>
      </c>
      <c r="AJ11" s="784"/>
      <c r="AK11" s="141"/>
    </row>
    <row r="12" spans="1:39" s="153" customFormat="1" ht="15" hidden="1" customHeight="1">
      <c r="A12" s="145" t="s">
        <v>68</v>
      </c>
      <c r="B12" s="146" t="s">
        <v>69</v>
      </c>
      <c r="C12" s="146" t="s">
        <v>70</v>
      </c>
      <c r="D12" s="147"/>
      <c r="E12" s="148"/>
      <c r="F12" s="149"/>
      <c r="G12" s="149"/>
      <c r="H12" s="150"/>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51">
        <v>25</v>
      </c>
      <c r="AK12" s="152"/>
    </row>
    <row r="13" spans="1:39" s="153" customFormat="1" ht="15" customHeight="1">
      <c r="A13" s="145" t="s">
        <v>68</v>
      </c>
      <c r="B13" s="146" t="s">
        <v>71</v>
      </c>
      <c r="C13" s="146" t="s">
        <v>70</v>
      </c>
      <c r="D13" s="147">
        <v>100</v>
      </c>
      <c r="E13" s="148">
        <v>100</v>
      </c>
      <c r="F13" s="149">
        <v>100</v>
      </c>
      <c r="G13" s="149">
        <v>100</v>
      </c>
      <c r="H13" s="150">
        <v>100</v>
      </c>
      <c r="I13" s="149">
        <v>100</v>
      </c>
      <c r="J13" s="149">
        <v>100</v>
      </c>
      <c r="K13" s="149">
        <v>100</v>
      </c>
      <c r="L13" s="149">
        <v>100</v>
      </c>
      <c r="M13" s="149">
        <v>100</v>
      </c>
      <c r="N13" s="149">
        <v>100</v>
      </c>
      <c r="O13" s="149">
        <v>100</v>
      </c>
      <c r="P13" s="149">
        <v>100</v>
      </c>
      <c r="Q13" s="149">
        <v>100</v>
      </c>
      <c r="R13" s="149">
        <v>100</v>
      </c>
      <c r="S13" s="149">
        <v>100</v>
      </c>
      <c r="T13" s="149">
        <v>100</v>
      </c>
      <c r="U13" s="149">
        <v>100</v>
      </c>
      <c r="V13" s="149">
        <v>100</v>
      </c>
      <c r="W13" s="149">
        <v>100</v>
      </c>
      <c r="X13" s="149">
        <v>100</v>
      </c>
      <c r="Y13" s="149">
        <v>100</v>
      </c>
      <c r="Z13" s="149">
        <v>100</v>
      </c>
      <c r="AA13" s="149">
        <v>100</v>
      </c>
      <c r="AB13" s="149">
        <v>100</v>
      </c>
      <c r="AC13" s="149">
        <v>100</v>
      </c>
      <c r="AD13" s="149">
        <v>100</v>
      </c>
      <c r="AE13" s="149">
        <v>100</v>
      </c>
      <c r="AF13" s="149">
        <v>100</v>
      </c>
      <c r="AG13" s="149">
        <v>100</v>
      </c>
      <c r="AH13" s="149">
        <v>100</v>
      </c>
      <c r="AI13" s="149">
        <v>100</v>
      </c>
      <c r="AJ13" s="151">
        <v>27</v>
      </c>
    </row>
    <row r="14" spans="1:39" s="153" customFormat="1" ht="15" customHeight="1">
      <c r="A14" s="154"/>
      <c r="B14" s="146" t="s">
        <v>72</v>
      </c>
      <c r="C14" s="146" t="s">
        <v>70</v>
      </c>
      <c r="D14" s="147">
        <v>99.7</v>
      </c>
      <c r="E14" s="148">
        <v>99.8</v>
      </c>
      <c r="F14" s="149">
        <v>96.7</v>
      </c>
      <c r="G14" s="149">
        <v>96.8</v>
      </c>
      <c r="H14" s="150">
        <v>98.8</v>
      </c>
      <c r="I14" s="149">
        <v>98.9</v>
      </c>
      <c r="J14" s="149">
        <v>103</v>
      </c>
      <c r="K14" s="149">
        <v>103.1</v>
      </c>
      <c r="L14" s="149">
        <v>101.7</v>
      </c>
      <c r="M14" s="149">
        <v>101.8</v>
      </c>
      <c r="N14" s="149">
        <v>99.4</v>
      </c>
      <c r="O14" s="149">
        <v>99.5</v>
      </c>
      <c r="P14" s="149">
        <v>98.2</v>
      </c>
      <c r="Q14" s="149">
        <v>98.3</v>
      </c>
      <c r="R14" s="149">
        <v>100.2</v>
      </c>
      <c r="S14" s="149">
        <v>100.3</v>
      </c>
      <c r="T14" s="149">
        <v>108.8</v>
      </c>
      <c r="U14" s="149">
        <v>108.9</v>
      </c>
      <c r="V14" s="149">
        <v>100.6</v>
      </c>
      <c r="W14" s="149">
        <v>100.7</v>
      </c>
      <c r="X14" s="149">
        <v>115.5</v>
      </c>
      <c r="Y14" s="149">
        <v>115.6</v>
      </c>
      <c r="Z14" s="149">
        <v>103.8</v>
      </c>
      <c r="AA14" s="149">
        <v>103.9</v>
      </c>
      <c r="AB14" s="149">
        <v>97.9</v>
      </c>
      <c r="AC14" s="149">
        <v>98</v>
      </c>
      <c r="AD14" s="149">
        <v>100.1</v>
      </c>
      <c r="AE14" s="149">
        <v>100.2</v>
      </c>
      <c r="AF14" s="149">
        <v>99.8</v>
      </c>
      <c r="AG14" s="149">
        <v>99.9</v>
      </c>
      <c r="AH14" s="149">
        <v>98.8</v>
      </c>
      <c r="AI14" s="149">
        <v>98.9</v>
      </c>
      <c r="AJ14" s="151">
        <v>28</v>
      </c>
    </row>
    <row r="15" spans="1:39" s="153" customFormat="1" ht="15" customHeight="1">
      <c r="A15" s="154"/>
      <c r="B15" s="146" t="s">
        <v>73</v>
      </c>
      <c r="C15" s="146" t="s">
        <v>70</v>
      </c>
      <c r="D15" s="147">
        <v>100.2</v>
      </c>
      <c r="E15" s="148">
        <v>100.4</v>
      </c>
      <c r="F15" s="149">
        <v>101.1</v>
      </c>
      <c r="G15" s="149">
        <v>101.3</v>
      </c>
      <c r="H15" s="150">
        <v>99.3</v>
      </c>
      <c r="I15" s="149">
        <v>99.5</v>
      </c>
      <c r="J15" s="149">
        <v>100.6</v>
      </c>
      <c r="K15" s="149">
        <v>100.8</v>
      </c>
      <c r="L15" s="149">
        <v>103</v>
      </c>
      <c r="M15" s="149">
        <v>103.2</v>
      </c>
      <c r="N15" s="149">
        <v>101.8</v>
      </c>
      <c r="O15" s="149">
        <v>102</v>
      </c>
      <c r="P15" s="149">
        <v>99.4</v>
      </c>
      <c r="Q15" s="149">
        <v>99.6</v>
      </c>
      <c r="R15" s="149">
        <v>100.3</v>
      </c>
      <c r="S15" s="149">
        <v>100.5</v>
      </c>
      <c r="T15" s="149">
        <v>110.3</v>
      </c>
      <c r="U15" s="149">
        <v>110.5</v>
      </c>
      <c r="V15" s="149">
        <v>99.3</v>
      </c>
      <c r="W15" s="149">
        <v>99.5</v>
      </c>
      <c r="X15" s="149">
        <v>107.4</v>
      </c>
      <c r="Y15" s="149">
        <v>107.6</v>
      </c>
      <c r="Z15" s="149">
        <v>107.1</v>
      </c>
      <c r="AA15" s="149">
        <v>107.3</v>
      </c>
      <c r="AB15" s="149">
        <v>96.5</v>
      </c>
      <c r="AC15" s="148">
        <v>96.7</v>
      </c>
      <c r="AD15" s="155">
        <v>100.2</v>
      </c>
      <c r="AE15" s="155">
        <v>100.4</v>
      </c>
      <c r="AF15" s="155">
        <v>96</v>
      </c>
      <c r="AG15" s="155">
        <v>96.2</v>
      </c>
      <c r="AH15" s="155">
        <v>98.6</v>
      </c>
      <c r="AI15" s="155">
        <v>98.8</v>
      </c>
      <c r="AJ15" s="151">
        <v>29</v>
      </c>
    </row>
    <row r="16" spans="1:39" s="153" customFormat="1" ht="15" customHeight="1">
      <c r="A16" s="154"/>
      <c r="B16" s="146" t="s">
        <v>74</v>
      </c>
      <c r="C16" s="146" t="s">
        <v>75</v>
      </c>
      <c r="D16" s="147">
        <v>101.2</v>
      </c>
      <c r="E16" s="148">
        <v>100.5</v>
      </c>
      <c r="F16" s="148">
        <v>98.1</v>
      </c>
      <c r="G16" s="148">
        <v>97.4</v>
      </c>
      <c r="H16" s="150">
        <v>100.8</v>
      </c>
      <c r="I16" s="148">
        <v>100.1</v>
      </c>
      <c r="J16" s="149">
        <v>105.2</v>
      </c>
      <c r="K16" s="148">
        <v>104.5</v>
      </c>
      <c r="L16" s="149">
        <v>112.8</v>
      </c>
      <c r="M16" s="148">
        <v>112</v>
      </c>
      <c r="N16" s="149">
        <v>106.6</v>
      </c>
      <c r="O16" s="148">
        <v>105.9</v>
      </c>
      <c r="P16" s="149">
        <v>101.7</v>
      </c>
      <c r="Q16" s="148">
        <v>101</v>
      </c>
      <c r="R16" s="149">
        <v>98.6</v>
      </c>
      <c r="S16" s="148">
        <v>97.9</v>
      </c>
      <c r="T16" s="148">
        <v>102.3</v>
      </c>
      <c r="U16" s="148">
        <v>101.6</v>
      </c>
      <c r="V16" s="149">
        <v>99.6</v>
      </c>
      <c r="W16" s="148">
        <v>98.9</v>
      </c>
      <c r="X16" s="149">
        <v>108.9</v>
      </c>
      <c r="Y16" s="148">
        <v>108.1</v>
      </c>
      <c r="Z16" s="149">
        <v>113.9</v>
      </c>
      <c r="AA16" s="148">
        <v>113.1</v>
      </c>
      <c r="AB16" s="148">
        <v>94.6</v>
      </c>
      <c r="AC16" s="148">
        <v>93.9</v>
      </c>
      <c r="AD16" s="149">
        <v>103.2</v>
      </c>
      <c r="AE16" s="148">
        <v>102.5</v>
      </c>
      <c r="AF16" s="148">
        <v>95.3</v>
      </c>
      <c r="AG16" s="148">
        <v>94.6</v>
      </c>
      <c r="AH16" s="155">
        <v>101.6</v>
      </c>
      <c r="AI16" s="148">
        <v>100.9</v>
      </c>
      <c r="AJ16" s="151">
        <v>30</v>
      </c>
    </row>
    <row r="17" spans="1:36" s="164" customFormat="1" ht="15" customHeight="1">
      <c r="A17" s="156" t="s">
        <v>76</v>
      </c>
      <c r="B17" s="157" t="s">
        <v>77</v>
      </c>
      <c r="C17" s="157" t="s">
        <v>75</v>
      </c>
      <c r="D17" s="158">
        <v>99.5</v>
      </c>
      <c r="E17" s="159">
        <v>98.1</v>
      </c>
      <c r="F17" s="159">
        <v>98.5</v>
      </c>
      <c r="G17" s="159">
        <v>97.1</v>
      </c>
      <c r="H17" s="160">
        <v>99</v>
      </c>
      <c r="I17" s="159">
        <v>97.6</v>
      </c>
      <c r="J17" s="161">
        <v>104.7</v>
      </c>
      <c r="K17" s="159">
        <v>103.3</v>
      </c>
      <c r="L17" s="161">
        <v>100.6</v>
      </c>
      <c r="M17" s="159">
        <v>99.2</v>
      </c>
      <c r="N17" s="161">
        <v>104.2</v>
      </c>
      <c r="O17" s="159">
        <v>102.8</v>
      </c>
      <c r="P17" s="161">
        <v>101.6</v>
      </c>
      <c r="Q17" s="159">
        <v>100.2</v>
      </c>
      <c r="R17" s="161">
        <v>94.2</v>
      </c>
      <c r="S17" s="159">
        <v>92.9</v>
      </c>
      <c r="T17" s="159">
        <v>110.2</v>
      </c>
      <c r="U17" s="159">
        <v>108.7</v>
      </c>
      <c r="V17" s="161">
        <v>105.7</v>
      </c>
      <c r="W17" s="159">
        <v>104.2</v>
      </c>
      <c r="X17" s="161">
        <v>109.7</v>
      </c>
      <c r="Y17" s="159">
        <v>108.2</v>
      </c>
      <c r="Z17" s="161">
        <v>99.8</v>
      </c>
      <c r="AA17" s="159">
        <v>98.4</v>
      </c>
      <c r="AB17" s="159">
        <v>83.4</v>
      </c>
      <c r="AC17" s="159">
        <v>82.2</v>
      </c>
      <c r="AD17" s="161">
        <v>104.8</v>
      </c>
      <c r="AE17" s="159">
        <v>103.4</v>
      </c>
      <c r="AF17" s="159">
        <v>95.4</v>
      </c>
      <c r="AG17" s="159">
        <v>94.1</v>
      </c>
      <c r="AH17" s="162">
        <v>102.4</v>
      </c>
      <c r="AI17" s="159">
        <v>101</v>
      </c>
      <c r="AJ17" s="163" t="s">
        <v>78</v>
      </c>
    </row>
    <row r="18" spans="1:36" s="153" customFormat="1" ht="15" customHeight="1">
      <c r="A18" s="165"/>
      <c r="B18" s="166"/>
      <c r="C18" s="166"/>
      <c r="D18" s="147"/>
      <c r="E18" s="159"/>
      <c r="F18" s="149"/>
      <c r="G18" s="159"/>
      <c r="H18" s="160"/>
      <c r="I18" s="159"/>
      <c r="J18" s="161"/>
      <c r="K18" s="159"/>
      <c r="L18" s="159"/>
      <c r="M18" s="159"/>
      <c r="N18" s="161"/>
      <c r="O18" s="159"/>
      <c r="P18" s="159"/>
      <c r="Q18" s="159"/>
      <c r="R18" s="159"/>
      <c r="S18" s="159"/>
      <c r="T18" s="161"/>
      <c r="U18" s="159"/>
      <c r="V18" s="159"/>
      <c r="W18" s="159"/>
      <c r="X18" s="159"/>
      <c r="Y18" s="159"/>
      <c r="Z18" s="159"/>
      <c r="AA18" s="159"/>
      <c r="AB18" s="159"/>
      <c r="AC18" s="159"/>
      <c r="AD18" s="162"/>
      <c r="AE18" s="159"/>
      <c r="AF18" s="162"/>
      <c r="AG18" s="159"/>
      <c r="AH18" s="162"/>
      <c r="AI18" s="159"/>
      <c r="AJ18" s="167"/>
    </row>
    <row r="19" spans="1:36" s="153" customFormat="1" ht="15" customHeight="1">
      <c r="A19" s="145" t="s">
        <v>68</v>
      </c>
      <c r="B19" s="146" t="s">
        <v>80</v>
      </c>
      <c r="C19" s="168" t="s">
        <v>81</v>
      </c>
      <c r="D19" s="147">
        <v>81.900000000000006</v>
      </c>
      <c r="E19" s="148">
        <v>81</v>
      </c>
      <c r="F19" s="148">
        <v>83.4</v>
      </c>
      <c r="G19" s="148">
        <v>82.5</v>
      </c>
      <c r="H19" s="150">
        <v>79.5</v>
      </c>
      <c r="I19" s="148">
        <v>78.599999999999994</v>
      </c>
      <c r="J19" s="149">
        <v>73.2</v>
      </c>
      <c r="K19" s="148">
        <v>72.400000000000006</v>
      </c>
      <c r="L19" s="148">
        <v>80.400000000000006</v>
      </c>
      <c r="M19" s="148">
        <v>79.5</v>
      </c>
      <c r="N19" s="149">
        <v>86.2</v>
      </c>
      <c r="O19" s="148">
        <v>85.3</v>
      </c>
      <c r="P19" s="148">
        <v>82.1</v>
      </c>
      <c r="Q19" s="148">
        <v>81.2</v>
      </c>
      <c r="R19" s="148">
        <v>75.400000000000006</v>
      </c>
      <c r="S19" s="148">
        <v>74.599999999999994</v>
      </c>
      <c r="T19" s="149">
        <v>87.4</v>
      </c>
      <c r="U19" s="148">
        <v>86.4</v>
      </c>
      <c r="V19" s="148">
        <v>81.7</v>
      </c>
      <c r="W19" s="148">
        <v>80.8</v>
      </c>
      <c r="X19" s="148">
        <v>99.8</v>
      </c>
      <c r="Y19" s="148">
        <v>98.7</v>
      </c>
      <c r="Z19" s="148">
        <v>97.9</v>
      </c>
      <c r="AA19" s="148">
        <v>96.8</v>
      </c>
      <c r="AB19" s="148">
        <v>62.7</v>
      </c>
      <c r="AC19" s="148">
        <v>62</v>
      </c>
      <c r="AD19" s="155">
        <v>93.7</v>
      </c>
      <c r="AE19" s="148">
        <v>92.7</v>
      </c>
      <c r="AF19" s="155">
        <v>73.3</v>
      </c>
      <c r="AG19" s="148">
        <v>72.5</v>
      </c>
      <c r="AH19" s="155">
        <v>86.6</v>
      </c>
      <c r="AI19" s="148">
        <v>85.7</v>
      </c>
      <c r="AJ19" s="169" t="s">
        <v>82</v>
      </c>
    </row>
    <row r="20" spans="1:36" s="153" customFormat="1" ht="15" customHeight="1">
      <c r="A20" s="146"/>
      <c r="B20" s="170"/>
      <c r="C20" s="168" t="s">
        <v>83</v>
      </c>
      <c r="D20" s="147">
        <v>81.7</v>
      </c>
      <c r="E20" s="148">
        <v>80.7</v>
      </c>
      <c r="F20" s="148">
        <v>80.3</v>
      </c>
      <c r="G20" s="148">
        <v>79.3</v>
      </c>
      <c r="H20" s="150">
        <v>83</v>
      </c>
      <c r="I20" s="148">
        <v>82</v>
      </c>
      <c r="J20" s="149">
        <v>73.900000000000006</v>
      </c>
      <c r="K20" s="148">
        <v>73</v>
      </c>
      <c r="L20" s="148">
        <v>80.3</v>
      </c>
      <c r="M20" s="148">
        <v>79.3</v>
      </c>
      <c r="N20" s="149">
        <v>85.7</v>
      </c>
      <c r="O20" s="148">
        <v>84.7</v>
      </c>
      <c r="P20" s="148">
        <v>81.2</v>
      </c>
      <c r="Q20" s="148">
        <v>80.2</v>
      </c>
      <c r="R20" s="148">
        <v>75</v>
      </c>
      <c r="S20" s="148">
        <v>74.099999999999994</v>
      </c>
      <c r="T20" s="149">
        <v>86.7</v>
      </c>
      <c r="U20" s="148">
        <v>85.7</v>
      </c>
      <c r="V20" s="148">
        <v>83.7</v>
      </c>
      <c r="W20" s="148">
        <v>82.7</v>
      </c>
      <c r="X20" s="148">
        <v>99.5</v>
      </c>
      <c r="Y20" s="148">
        <v>98.3</v>
      </c>
      <c r="Z20" s="148">
        <v>87.3</v>
      </c>
      <c r="AA20" s="148">
        <v>86.3</v>
      </c>
      <c r="AB20" s="148">
        <v>63.7</v>
      </c>
      <c r="AC20" s="148">
        <v>62.9</v>
      </c>
      <c r="AD20" s="155">
        <v>91.5</v>
      </c>
      <c r="AE20" s="148">
        <v>90.4</v>
      </c>
      <c r="AF20" s="155">
        <v>71.900000000000006</v>
      </c>
      <c r="AG20" s="148">
        <v>71</v>
      </c>
      <c r="AH20" s="155">
        <v>86.9</v>
      </c>
      <c r="AI20" s="148">
        <v>85.9</v>
      </c>
      <c r="AJ20" s="169" t="s">
        <v>3</v>
      </c>
    </row>
    <row r="21" spans="1:36" s="153" customFormat="1" ht="15" customHeight="1">
      <c r="A21" s="170"/>
      <c r="B21" s="170"/>
      <c r="C21" s="168" t="s">
        <v>84</v>
      </c>
      <c r="D21" s="147">
        <v>86.3</v>
      </c>
      <c r="E21" s="148">
        <v>85.2</v>
      </c>
      <c r="F21" s="148">
        <v>83.8</v>
      </c>
      <c r="G21" s="148">
        <v>82.7</v>
      </c>
      <c r="H21" s="150">
        <v>83.4</v>
      </c>
      <c r="I21" s="148">
        <v>82.3</v>
      </c>
      <c r="J21" s="149">
        <v>76.900000000000006</v>
      </c>
      <c r="K21" s="148">
        <v>75.900000000000006</v>
      </c>
      <c r="L21" s="148">
        <v>85.8</v>
      </c>
      <c r="M21" s="148">
        <v>84.7</v>
      </c>
      <c r="N21" s="149">
        <v>93.9</v>
      </c>
      <c r="O21" s="148">
        <v>92.7</v>
      </c>
      <c r="P21" s="148">
        <v>88.8</v>
      </c>
      <c r="Q21" s="148">
        <v>87.7</v>
      </c>
      <c r="R21" s="148">
        <v>78.3</v>
      </c>
      <c r="S21" s="148">
        <v>77.3</v>
      </c>
      <c r="T21" s="149">
        <v>93.1</v>
      </c>
      <c r="U21" s="148">
        <v>91.9</v>
      </c>
      <c r="V21" s="148">
        <v>92.6</v>
      </c>
      <c r="W21" s="148">
        <v>91.4</v>
      </c>
      <c r="X21" s="148">
        <v>104.7</v>
      </c>
      <c r="Y21" s="148">
        <v>103.4</v>
      </c>
      <c r="Z21" s="148">
        <v>90.6</v>
      </c>
      <c r="AA21" s="148">
        <v>89.4</v>
      </c>
      <c r="AB21" s="148">
        <v>67.3</v>
      </c>
      <c r="AC21" s="148">
        <v>66.400000000000006</v>
      </c>
      <c r="AD21" s="155">
        <v>92.8</v>
      </c>
      <c r="AE21" s="148">
        <v>91.6</v>
      </c>
      <c r="AF21" s="155">
        <v>79.2</v>
      </c>
      <c r="AG21" s="148">
        <v>78.2</v>
      </c>
      <c r="AH21" s="155">
        <v>93.3</v>
      </c>
      <c r="AI21" s="148">
        <v>92.1</v>
      </c>
      <c r="AJ21" s="169" t="s">
        <v>4</v>
      </c>
    </row>
    <row r="22" spans="1:36" s="153" customFormat="1" ht="15" customHeight="1">
      <c r="A22" s="170"/>
      <c r="B22" s="170"/>
      <c r="C22" s="168" t="s">
        <v>85</v>
      </c>
      <c r="D22" s="147">
        <v>86.9</v>
      </c>
      <c r="E22" s="148">
        <v>85.8</v>
      </c>
      <c r="F22" s="148">
        <v>84.4</v>
      </c>
      <c r="G22" s="148">
        <v>83.3</v>
      </c>
      <c r="H22" s="150">
        <v>83.8</v>
      </c>
      <c r="I22" s="148">
        <v>82.7</v>
      </c>
      <c r="J22" s="149">
        <v>80.400000000000006</v>
      </c>
      <c r="K22" s="148">
        <v>79.400000000000006</v>
      </c>
      <c r="L22" s="148">
        <v>83.4</v>
      </c>
      <c r="M22" s="148">
        <v>82.3</v>
      </c>
      <c r="N22" s="149">
        <v>91.2</v>
      </c>
      <c r="O22" s="148">
        <v>90</v>
      </c>
      <c r="P22" s="148">
        <v>90</v>
      </c>
      <c r="Q22" s="148">
        <v>88.8</v>
      </c>
      <c r="R22" s="148">
        <v>81.2</v>
      </c>
      <c r="S22" s="148">
        <v>80.2</v>
      </c>
      <c r="T22" s="149">
        <v>95.4</v>
      </c>
      <c r="U22" s="148">
        <v>94.2</v>
      </c>
      <c r="V22" s="148">
        <v>89.3</v>
      </c>
      <c r="W22" s="148">
        <v>88.2</v>
      </c>
      <c r="X22" s="148">
        <v>104.9</v>
      </c>
      <c r="Y22" s="148">
        <v>103.6</v>
      </c>
      <c r="Z22" s="148">
        <v>104.3</v>
      </c>
      <c r="AA22" s="148">
        <v>103</v>
      </c>
      <c r="AB22" s="148">
        <v>67.900000000000006</v>
      </c>
      <c r="AC22" s="148">
        <v>67</v>
      </c>
      <c r="AD22" s="155">
        <v>94.2</v>
      </c>
      <c r="AE22" s="148">
        <v>93</v>
      </c>
      <c r="AF22" s="155">
        <v>83.6</v>
      </c>
      <c r="AG22" s="148">
        <v>82.5</v>
      </c>
      <c r="AH22" s="155">
        <v>91.8</v>
      </c>
      <c r="AI22" s="148">
        <v>90.6</v>
      </c>
      <c r="AJ22" s="169" t="s">
        <v>5</v>
      </c>
    </row>
    <row r="23" spans="1:36" s="153" customFormat="1" ht="15" customHeight="1">
      <c r="A23" s="145" t="s">
        <v>76</v>
      </c>
      <c r="B23" s="146" t="s">
        <v>77</v>
      </c>
      <c r="C23" s="168" t="s">
        <v>86</v>
      </c>
      <c r="D23" s="147">
        <v>84</v>
      </c>
      <c r="E23" s="148">
        <v>82.9</v>
      </c>
      <c r="F23" s="148">
        <v>78.7</v>
      </c>
      <c r="G23" s="148">
        <v>77.7</v>
      </c>
      <c r="H23" s="150">
        <v>79</v>
      </c>
      <c r="I23" s="148">
        <v>78</v>
      </c>
      <c r="J23" s="149">
        <v>75.400000000000006</v>
      </c>
      <c r="K23" s="148">
        <v>74.400000000000006</v>
      </c>
      <c r="L23" s="148">
        <v>80.3</v>
      </c>
      <c r="M23" s="148">
        <v>79.3</v>
      </c>
      <c r="N23" s="149">
        <v>88.5</v>
      </c>
      <c r="O23" s="148">
        <v>87.4</v>
      </c>
      <c r="P23" s="148">
        <v>88.9</v>
      </c>
      <c r="Q23" s="148">
        <v>87.8</v>
      </c>
      <c r="R23" s="148">
        <v>80.3</v>
      </c>
      <c r="S23" s="148">
        <v>79.3</v>
      </c>
      <c r="T23" s="149">
        <v>90.1</v>
      </c>
      <c r="U23" s="148">
        <v>88.9</v>
      </c>
      <c r="V23" s="148">
        <v>85.4</v>
      </c>
      <c r="W23" s="148">
        <v>84.3</v>
      </c>
      <c r="X23" s="148">
        <v>108</v>
      </c>
      <c r="Y23" s="148">
        <v>106.6</v>
      </c>
      <c r="Z23" s="148">
        <v>88.5</v>
      </c>
      <c r="AA23" s="148">
        <v>87.4</v>
      </c>
      <c r="AB23" s="148">
        <v>65.900000000000006</v>
      </c>
      <c r="AC23" s="148">
        <v>65.099999999999994</v>
      </c>
      <c r="AD23" s="155">
        <v>91.9</v>
      </c>
      <c r="AE23" s="148">
        <v>90.7</v>
      </c>
      <c r="AF23" s="155">
        <v>71.2</v>
      </c>
      <c r="AG23" s="148">
        <v>70.3</v>
      </c>
      <c r="AH23" s="155">
        <v>90.7</v>
      </c>
      <c r="AI23" s="148">
        <v>89.5</v>
      </c>
      <c r="AJ23" s="169" t="s">
        <v>87</v>
      </c>
    </row>
    <row r="24" spans="1:36" s="153" customFormat="1" ht="15" customHeight="1">
      <c r="A24" s="170"/>
      <c r="B24" s="170"/>
      <c r="C24" s="168" t="s">
        <v>88</v>
      </c>
      <c r="D24" s="147">
        <v>140.19999999999999</v>
      </c>
      <c r="E24" s="148">
        <v>138.80000000000001</v>
      </c>
      <c r="F24" s="148">
        <v>160.1</v>
      </c>
      <c r="G24" s="148">
        <v>158.5</v>
      </c>
      <c r="H24" s="150">
        <v>130.6</v>
      </c>
      <c r="I24" s="148">
        <v>129.30000000000001</v>
      </c>
      <c r="J24" s="149">
        <v>232.4</v>
      </c>
      <c r="K24" s="148">
        <v>230.1</v>
      </c>
      <c r="L24" s="148">
        <v>175.6</v>
      </c>
      <c r="M24" s="148">
        <v>173.9</v>
      </c>
      <c r="N24" s="149">
        <v>141.5</v>
      </c>
      <c r="O24" s="148">
        <v>140.1</v>
      </c>
      <c r="P24" s="148">
        <v>131.30000000000001</v>
      </c>
      <c r="Q24" s="148">
        <v>130</v>
      </c>
      <c r="R24" s="148">
        <v>172.4</v>
      </c>
      <c r="S24" s="148">
        <v>170.7</v>
      </c>
      <c r="T24" s="149">
        <v>166</v>
      </c>
      <c r="U24" s="148">
        <v>164.4</v>
      </c>
      <c r="V24" s="148">
        <v>150.69999999999999</v>
      </c>
      <c r="W24" s="148">
        <v>149.19999999999999</v>
      </c>
      <c r="X24" s="148">
        <v>121.5</v>
      </c>
      <c r="Y24" s="148">
        <v>120.3</v>
      </c>
      <c r="Z24" s="148">
        <v>143.9</v>
      </c>
      <c r="AA24" s="148">
        <v>142.5</v>
      </c>
      <c r="AB24" s="148">
        <v>132.9</v>
      </c>
      <c r="AC24" s="148">
        <v>131.6</v>
      </c>
      <c r="AD24" s="155">
        <v>135.5</v>
      </c>
      <c r="AE24" s="148">
        <v>134.19999999999999</v>
      </c>
      <c r="AF24" s="155">
        <v>184.1</v>
      </c>
      <c r="AG24" s="148">
        <v>182.3</v>
      </c>
      <c r="AH24" s="155">
        <v>130</v>
      </c>
      <c r="AI24" s="148">
        <v>128.69999999999999</v>
      </c>
      <c r="AJ24" s="169" t="s">
        <v>6</v>
      </c>
    </row>
    <row r="25" spans="1:36" s="153" customFormat="1" ht="15" customHeight="1">
      <c r="A25" s="170"/>
      <c r="B25" s="170"/>
      <c r="C25" s="168" t="s">
        <v>89</v>
      </c>
      <c r="D25" s="147">
        <v>119.8</v>
      </c>
      <c r="E25" s="148">
        <v>118.7</v>
      </c>
      <c r="F25" s="148">
        <v>108.1</v>
      </c>
      <c r="G25" s="148">
        <v>107.1</v>
      </c>
      <c r="H25" s="150">
        <v>133.69999999999999</v>
      </c>
      <c r="I25" s="148">
        <v>132.5</v>
      </c>
      <c r="J25" s="149">
        <v>85.9</v>
      </c>
      <c r="K25" s="148">
        <v>85.1</v>
      </c>
      <c r="L25" s="148">
        <v>98.9</v>
      </c>
      <c r="M25" s="148">
        <v>98</v>
      </c>
      <c r="N25" s="149">
        <v>129.4</v>
      </c>
      <c r="O25" s="148">
        <v>128.19999999999999</v>
      </c>
      <c r="P25" s="148">
        <v>138.80000000000001</v>
      </c>
      <c r="Q25" s="148">
        <v>137.6</v>
      </c>
      <c r="R25" s="148">
        <v>85.1</v>
      </c>
      <c r="S25" s="148">
        <v>84.3</v>
      </c>
      <c r="T25" s="149">
        <v>137.30000000000001</v>
      </c>
      <c r="U25" s="148">
        <v>136.1</v>
      </c>
      <c r="V25" s="148">
        <v>145.30000000000001</v>
      </c>
      <c r="W25" s="148">
        <v>144</v>
      </c>
      <c r="X25" s="148">
        <v>122.4</v>
      </c>
      <c r="Y25" s="148">
        <v>121.3</v>
      </c>
      <c r="Z25" s="148">
        <v>97.7</v>
      </c>
      <c r="AA25" s="148">
        <v>96.8</v>
      </c>
      <c r="AB25" s="148">
        <v>87.6</v>
      </c>
      <c r="AC25" s="148">
        <v>86.8</v>
      </c>
      <c r="AD25" s="155">
        <v>119.4</v>
      </c>
      <c r="AE25" s="148">
        <v>118.3</v>
      </c>
      <c r="AF25" s="155">
        <v>82.4</v>
      </c>
      <c r="AG25" s="148">
        <v>81.7</v>
      </c>
      <c r="AH25" s="155">
        <v>116.9</v>
      </c>
      <c r="AI25" s="148">
        <v>115.9</v>
      </c>
      <c r="AJ25" s="169" t="s">
        <v>7</v>
      </c>
    </row>
    <row r="26" spans="1:36" s="153" customFormat="1" ht="15" customHeight="1">
      <c r="A26" s="170"/>
      <c r="B26" s="170"/>
      <c r="C26" s="168" t="s">
        <v>90</v>
      </c>
      <c r="D26" s="147">
        <v>83</v>
      </c>
      <c r="E26" s="148">
        <v>82.3</v>
      </c>
      <c r="F26" s="148">
        <v>84.2</v>
      </c>
      <c r="G26" s="148">
        <v>83.4</v>
      </c>
      <c r="H26" s="150">
        <v>81.8</v>
      </c>
      <c r="I26" s="148">
        <v>81.099999999999994</v>
      </c>
      <c r="J26" s="149">
        <v>75.5</v>
      </c>
      <c r="K26" s="148">
        <v>74.8</v>
      </c>
      <c r="L26" s="148">
        <v>81.8</v>
      </c>
      <c r="M26" s="148">
        <v>81.099999999999994</v>
      </c>
      <c r="N26" s="149">
        <v>87.4</v>
      </c>
      <c r="O26" s="148">
        <v>86.6</v>
      </c>
      <c r="P26" s="148">
        <v>83.7</v>
      </c>
      <c r="Q26" s="148">
        <v>83</v>
      </c>
      <c r="R26" s="148">
        <v>77.2</v>
      </c>
      <c r="S26" s="148">
        <v>76.5</v>
      </c>
      <c r="T26" s="149">
        <v>89.6</v>
      </c>
      <c r="U26" s="148">
        <v>88.8</v>
      </c>
      <c r="V26" s="148">
        <v>81.599999999999994</v>
      </c>
      <c r="W26" s="148">
        <v>80.900000000000006</v>
      </c>
      <c r="X26" s="148">
        <v>103.7</v>
      </c>
      <c r="Y26" s="148">
        <v>102.8</v>
      </c>
      <c r="Z26" s="148">
        <v>85.6</v>
      </c>
      <c r="AA26" s="148">
        <v>84.8</v>
      </c>
      <c r="AB26" s="148">
        <v>64.7</v>
      </c>
      <c r="AC26" s="148">
        <v>64.099999999999994</v>
      </c>
      <c r="AD26" s="155">
        <v>91.5</v>
      </c>
      <c r="AE26" s="148">
        <v>90.7</v>
      </c>
      <c r="AF26" s="155">
        <v>73.3</v>
      </c>
      <c r="AG26" s="148">
        <v>72.599999999999994</v>
      </c>
      <c r="AH26" s="155">
        <v>90.7</v>
      </c>
      <c r="AI26" s="148">
        <v>89.9</v>
      </c>
      <c r="AJ26" s="169" t="s">
        <v>8</v>
      </c>
    </row>
    <row r="27" spans="1:36" s="153" customFormat="1" ht="15" customHeight="1">
      <c r="A27" s="170"/>
      <c r="B27" s="170"/>
      <c r="C27" s="168" t="s">
        <v>91</v>
      </c>
      <c r="D27" s="147">
        <v>83.6</v>
      </c>
      <c r="E27" s="148">
        <v>82.7</v>
      </c>
      <c r="F27" s="148">
        <v>81.400000000000006</v>
      </c>
      <c r="G27" s="148">
        <v>80.5</v>
      </c>
      <c r="H27" s="150">
        <v>81.5</v>
      </c>
      <c r="I27" s="148">
        <v>80.599999999999994</v>
      </c>
      <c r="J27" s="149">
        <v>75.400000000000006</v>
      </c>
      <c r="K27" s="148">
        <v>74.599999999999994</v>
      </c>
      <c r="L27" s="148">
        <v>82.7</v>
      </c>
      <c r="M27" s="148">
        <v>81.8</v>
      </c>
      <c r="N27" s="149">
        <v>88.7</v>
      </c>
      <c r="O27" s="148">
        <v>87.7</v>
      </c>
      <c r="P27" s="148">
        <v>84.9</v>
      </c>
      <c r="Q27" s="148">
        <v>84</v>
      </c>
      <c r="R27" s="148">
        <v>76.2</v>
      </c>
      <c r="S27" s="148">
        <v>75.400000000000006</v>
      </c>
      <c r="T27" s="149">
        <v>103</v>
      </c>
      <c r="U27" s="148">
        <v>101.9</v>
      </c>
      <c r="V27" s="148">
        <v>90.7</v>
      </c>
      <c r="W27" s="148">
        <v>89.7</v>
      </c>
      <c r="X27" s="148">
        <v>101.3</v>
      </c>
      <c r="Y27" s="148">
        <v>100.2</v>
      </c>
      <c r="Z27" s="148">
        <v>83.5</v>
      </c>
      <c r="AA27" s="148">
        <v>82.6</v>
      </c>
      <c r="AB27" s="148">
        <v>61.3</v>
      </c>
      <c r="AC27" s="148">
        <v>60.6</v>
      </c>
      <c r="AD27" s="155">
        <v>90.6</v>
      </c>
      <c r="AE27" s="148">
        <v>89.6</v>
      </c>
      <c r="AF27" s="155">
        <v>73.099999999999994</v>
      </c>
      <c r="AG27" s="148">
        <v>72.3</v>
      </c>
      <c r="AH27" s="155">
        <v>94.9</v>
      </c>
      <c r="AI27" s="148">
        <v>93.9</v>
      </c>
      <c r="AJ27" s="169" t="s">
        <v>9</v>
      </c>
    </row>
    <row r="28" spans="1:36" s="153" customFormat="1" ht="15" customHeight="1">
      <c r="A28" s="170"/>
      <c r="B28" s="170"/>
      <c r="C28" s="168" t="s">
        <v>92</v>
      </c>
      <c r="D28" s="147">
        <v>83.5</v>
      </c>
      <c r="E28" s="148">
        <v>81.900000000000006</v>
      </c>
      <c r="F28" s="148">
        <v>77.099999999999994</v>
      </c>
      <c r="G28" s="148">
        <v>75.599999999999994</v>
      </c>
      <c r="H28" s="150">
        <v>79.900000000000006</v>
      </c>
      <c r="I28" s="148">
        <v>78.3</v>
      </c>
      <c r="J28" s="149">
        <v>75.400000000000006</v>
      </c>
      <c r="K28" s="148">
        <v>73.900000000000006</v>
      </c>
      <c r="L28" s="148">
        <v>81.099999999999994</v>
      </c>
      <c r="M28" s="148">
        <v>79.5</v>
      </c>
      <c r="N28" s="149">
        <v>87.9</v>
      </c>
      <c r="O28" s="148">
        <v>86.2</v>
      </c>
      <c r="P28" s="148">
        <v>85.6</v>
      </c>
      <c r="Q28" s="148">
        <v>83.9</v>
      </c>
      <c r="R28" s="148">
        <v>76.400000000000006</v>
      </c>
      <c r="S28" s="148">
        <v>74.900000000000006</v>
      </c>
      <c r="T28" s="149">
        <v>96.9</v>
      </c>
      <c r="U28" s="148">
        <v>95</v>
      </c>
      <c r="V28" s="148">
        <v>83.8</v>
      </c>
      <c r="W28" s="148">
        <v>82.2</v>
      </c>
      <c r="X28" s="148">
        <v>100.7</v>
      </c>
      <c r="Y28" s="148">
        <v>98.7</v>
      </c>
      <c r="Z28" s="148">
        <v>84.7</v>
      </c>
      <c r="AA28" s="148">
        <v>83</v>
      </c>
      <c r="AB28" s="148">
        <v>71.5</v>
      </c>
      <c r="AC28" s="148">
        <v>70.099999999999994</v>
      </c>
      <c r="AD28" s="155">
        <v>91.3</v>
      </c>
      <c r="AE28" s="148">
        <v>89.5</v>
      </c>
      <c r="AF28" s="155">
        <v>78.900000000000006</v>
      </c>
      <c r="AG28" s="148">
        <v>77.400000000000006</v>
      </c>
      <c r="AH28" s="155">
        <v>93.1</v>
      </c>
      <c r="AI28" s="148">
        <v>91.3</v>
      </c>
      <c r="AJ28" s="151">
        <v>10</v>
      </c>
    </row>
    <row r="29" spans="1:36" s="153" customFormat="1" ht="15" customHeight="1">
      <c r="A29" s="146"/>
      <c r="B29" s="170"/>
      <c r="C29" s="168" t="s">
        <v>93</v>
      </c>
      <c r="D29" s="147">
        <v>84.8</v>
      </c>
      <c r="E29" s="148">
        <v>83.1</v>
      </c>
      <c r="F29" s="148">
        <v>79</v>
      </c>
      <c r="G29" s="148">
        <v>77.400000000000006</v>
      </c>
      <c r="H29" s="150">
        <v>85.9</v>
      </c>
      <c r="I29" s="148">
        <v>84.1</v>
      </c>
      <c r="J29" s="149">
        <v>75.400000000000006</v>
      </c>
      <c r="K29" s="148">
        <v>73.8</v>
      </c>
      <c r="L29" s="148">
        <v>87</v>
      </c>
      <c r="M29" s="148">
        <v>85.2</v>
      </c>
      <c r="N29" s="149">
        <v>91.8</v>
      </c>
      <c r="O29" s="148">
        <v>89.9</v>
      </c>
      <c r="P29" s="148">
        <v>87.4</v>
      </c>
      <c r="Q29" s="148">
        <v>85.6</v>
      </c>
      <c r="R29" s="148">
        <v>75.5</v>
      </c>
      <c r="S29" s="148">
        <v>73.900000000000006</v>
      </c>
      <c r="T29" s="149">
        <v>89.4</v>
      </c>
      <c r="U29" s="148">
        <v>87.6</v>
      </c>
      <c r="V29" s="148">
        <v>83.8</v>
      </c>
      <c r="W29" s="148">
        <v>82.1</v>
      </c>
      <c r="X29" s="148">
        <v>99.6</v>
      </c>
      <c r="Y29" s="148">
        <v>97.6</v>
      </c>
      <c r="Z29" s="148">
        <v>96.9</v>
      </c>
      <c r="AA29" s="148">
        <v>94.9</v>
      </c>
      <c r="AB29" s="148">
        <v>65.599999999999994</v>
      </c>
      <c r="AC29" s="148">
        <v>64.3</v>
      </c>
      <c r="AD29" s="155">
        <v>90.3</v>
      </c>
      <c r="AE29" s="148">
        <v>88.4</v>
      </c>
      <c r="AF29" s="155">
        <v>71.099999999999994</v>
      </c>
      <c r="AG29" s="148">
        <v>69.599999999999994</v>
      </c>
      <c r="AH29" s="155">
        <v>92</v>
      </c>
      <c r="AI29" s="148">
        <v>90.1</v>
      </c>
      <c r="AJ29" s="151">
        <v>11</v>
      </c>
    </row>
    <row r="30" spans="1:36" s="153" customFormat="1" ht="15" customHeight="1">
      <c r="A30" s="171"/>
      <c r="B30" s="171"/>
      <c r="C30" s="172" t="s">
        <v>94</v>
      </c>
      <c r="D30" s="173">
        <v>178</v>
      </c>
      <c r="E30" s="174">
        <v>174.5</v>
      </c>
      <c r="F30" s="174">
        <v>181.1</v>
      </c>
      <c r="G30" s="174">
        <v>177.5</v>
      </c>
      <c r="H30" s="175">
        <v>185.8</v>
      </c>
      <c r="I30" s="174">
        <v>182.2</v>
      </c>
      <c r="J30" s="174">
        <v>256.8</v>
      </c>
      <c r="K30" s="174">
        <v>251.8</v>
      </c>
      <c r="L30" s="174">
        <v>190.2</v>
      </c>
      <c r="M30" s="174">
        <v>186.5</v>
      </c>
      <c r="N30" s="174">
        <v>177.6</v>
      </c>
      <c r="O30" s="174">
        <v>174.1</v>
      </c>
      <c r="P30" s="174">
        <v>176.8</v>
      </c>
      <c r="Q30" s="174">
        <v>173.3</v>
      </c>
      <c r="R30" s="174">
        <v>177.1</v>
      </c>
      <c r="S30" s="174">
        <v>173.6</v>
      </c>
      <c r="T30" s="174">
        <v>187.3</v>
      </c>
      <c r="U30" s="174">
        <v>183.6</v>
      </c>
      <c r="V30" s="174">
        <v>200.3</v>
      </c>
      <c r="W30" s="174">
        <v>196.4</v>
      </c>
      <c r="X30" s="174">
        <v>150.1</v>
      </c>
      <c r="Y30" s="174">
        <v>147.19999999999999</v>
      </c>
      <c r="Z30" s="174">
        <v>136.4</v>
      </c>
      <c r="AA30" s="174">
        <v>133.69999999999999</v>
      </c>
      <c r="AB30" s="174">
        <v>189.7</v>
      </c>
      <c r="AC30" s="174">
        <v>186</v>
      </c>
      <c r="AD30" s="176">
        <v>174.4</v>
      </c>
      <c r="AE30" s="174">
        <v>171</v>
      </c>
      <c r="AF30" s="176">
        <v>202.1</v>
      </c>
      <c r="AG30" s="174">
        <v>198.1</v>
      </c>
      <c r="AH30" s="176">
        <v>162.4</v>
      </c>
      <c r="AI30" s="174">
        <v>159.19999999999999</v>
      </c>
      <c r="AJ30" s="177">
        <v>12</v>
      </c>
    </row>
    <row r="31" spans="1:36" s="129" customFormat="1" ht="11.25" customHeight="1">
      <c r="A31" s="178" t="s">
        <v>126</v>
      </c>
      <c r="B31" s="179"/>
      <c r="C31" s="179"/>
      <c r="E31" s="180"/>
      <c r="F31" s="180"/>
      <c r="G31" s="180"/>
      <c r="H31" s="180"/>
      <c r="I31" s="180"/>
      <c r="J31" s="181"/>
      <c r="K31" s="181"/>
      <c r="L31" s="181"/>
      <c r="M31" s="180"/>
      <c r="N31" s="180"/>
      <c r="O31" s="180"/>
      <c r="P31" s="180"/>
      <c r="Q31" s="180"/>
      <c r="R31" s="180"/>
      <c r="S31" s="180"/>
      <c r="T31" s="141" t="s">
        <v>100</v>
      </c>
      <c r="U31" s="180"/>
      <c r="V31" s="180"/>
      <c r="W31" s="180"/>
      <c r="X31" s="180"/>
      <c r="Y31" s="180"/>
      <c r="Z31" s="180"/>
      <c r="AA31" s="180"/>
      <c r="AB31" s="135"/>
      <c r="AC31" s="135"/>
      <c r="AD31" s="135"/>
      <c r="AE31" s="135"/>
      <c r="AF31" s="135"/>
      <c r="AG31" s="135"/>
      <c r="AH31" s="135"/>
      <c r="AI31" s="135"/>
      <c r="AJ31" s="180"/>
    </row>
    <row r="32" spans="1:36" s="129" customFormat="1">
      <c r="AB32" s="135"/>
      <c r="AC32" s="135"/>
      <c r="AD32" s="135"/>
      <c r="AE32" s="135"/>
      <c r="AF32" s="135"/>
      <c r="AG32" s="135"/>
      <c r="AH32" s="135"/>
      <c r="AI32" s="135"/>
    </row>
    <row r="33" spans="5:5" ht="18.75">
      <c r="E33" s="182"/>
    </row>
  </sheetData>
  <mergeCells count="19">
    <mergeCell ref="AJ9:AJ11"/>
    <mergeCell ref="X9:Y10"/>
    <mergeCell ref="Z9:AA10"/>
    <mergeCell ref="AB9:AC10"/>
    <mergeCell ref="AD9:AE10"/>
    <mergeCell ref="AF9:AG10"/>
    <mergeCell ref="AH9:AI10"/>
    <mergeCell ref="V9:W10"/>
    <mergeCell ref="A8:E8"/>
    <mergeCell ref="A9:C11"/>
    <mergeCell ref="D9:E10"/>
    <mergeCell ref="F9:G10"/>
    <mergeCell ref="H9:I10"/>
    <mergeCell ref="J9:K10"/>
    <mergeCell ref="L9:M10"/>
    <mergeCell ref="N9:O10"/>
    <mergeCell ref="P9:Q10"/>
    <mergeCell ref="R9:S10"/>
    <mergeCell ref="T9:U10"/>
  </mergeCells>
  <phoneticPr fontId="13"/>
  <printOptions horizontalCentered="1"/>
  <pageMargins left="0.39370078740157483" right="0.39370078740157483" top="0.39370078740157483" bottom="0.39370078740157483" header="0.51181102362204722" footer="0.51181102362204722"/>
  <pageSetup paperSize="9" scale="98" orientation="portrait" r:id="rId1"/>
  <headerFooter alignWithMargins="0"/>
  <colBreaks count="2" manualBreakCount="2">
    <brk id="19" max="30" man="1"/>
    <brk id="3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showGridLines="0" view="pageBreakPreview" topLeftCell="H14" zoomScale="60" zoomScaleNormal="100" workbookViewId="0">
      <selection activeCell="P82" sqref="P82"/>
    </sheetView>
  </sheetViews>
  <sheetFormatPr defaultColWidth="8.75" defaultRowHeight="10.5"/>
  <cols>
    <col min="1" max="2" width="4.375" style="226" customWidth="1"/>
    <col min="3" max="3" width="3.875" style="226" customWidth="1"/>
    <col min="4" max="4" width="5.5" style="226" customWidth="1"/>
    <col min="5" max="5" width="5.375" style="226" customWidth="1"/>
    <col min="6" max="6" width="5.5" style="226" customWidth="1"/>
    <col min="7" max="7" width="5.375" style="226" customWidth="1"/>
    <col min="8" max="8" width="5.5" style="226" customWidth="1"/>
    <col min="9" max="9" width="5.375" style="226" customWidth="1"/>
    <col min="10" max="10" width="5.5" style="226" customWidth="1"/>
    <col min="11" max="11" width="5.375" style="226" customWidth="1"/>
    <col min="12" max="12" width="5.5" style="226" customWidth="1"/>
    <col min="13" max="13" width="5.375" style="226" customWidth="1"/>
    <col min="14" max="14" width="5.5" style="226" customWidth="1"/>
    <col min="15" max="15" width="5.375" style="226" customWidth="1"/>
    <col min="16" max="16" width="5.5" style="226" customWidth="1"/>
    <col min="17" max="17" width="5.375" style="226" customWidth="1"/>
    <col min="18" max="18" width="5.5" style="226" customWidth="1"/>
    <col min="19" max="19" width="5.375" style="226" customWidth="1"/>
    <col min="20" max="35" width="5.75" style="226" customWidth="1"/>
    <col min="36" max="36" width="6.875" style="226" customWidth="1"/>
    <col min="37" max="16384" width="8.75" style="226"/>
  </cols>
  <sheetData>
    <row r="1" spans="1:37" s="52" customFormat="1" ht="20.100000000000001" customHeight="1">
      <c r="A1" s="184"/>
      <c r="B1" s="184"/>
      <c r="C1" s="184"/>
      <c r="D1" s="184"/>
      <c r="E1" s="184"/>
      <c r="F1" s="184"/>
      <c r="G1" s="184"/>
      <c r="J1" s="185"/>
      <c r="K1" s="185"/>
      <c r="L1" s="185"/>
      <c r="M1" s="185"/>
      <c r="N1" s="185"/>
      <c r="O1" s="185"/>
      <c r="Q1" s="185"/>
      <c r="S1" s="186" t="s">
        <v>127</v>
      </c>
      <c r="T1" s="187" t="s">
        <v>128</v>
      </c>
      <c r="U1" s="187"/>
      <c r="V1" s="187"/>
      <c r="W1" s="187"/>
      <c r="X1" s="187"/>
      <c r="Y1" s="187"/>
      <c r="Z1" s="187"/>
      <c r="AA1" s="187"/>
      <c r="AB1" s="187"/>
      <c r="AC1" s="187"/>
      <c r="AD1" s="187"/>
      <c r="AE1" s="187"/>
      <c r="AF1" s="187"/>
      <c r="AG1" s="187"/>
      <c r="AH1" s="187"/>
      <c r="AI1" s="187"/>
      <c r="AJ1" s="58"/>
    </row>
    <row r="2" spans="1:37" s="54" customFormat="1" ht="9.75" customHeight="1">
      <c r="K2" s="55"/>
      <c r="L2" s="55"/>
      <c r="M2" s="55"/>
      <c r="N2" s="55"/>
      <c r="O2" s="55"/>
      <c r="P2" s="55"/>
      <c r="Q2" s="55"/>
      <c r="R2" s="55"/>
      <c r="S2" s="55"/>
      <c r="T2" s="55"/>
      <c r="U2" s="55"/>
      <c r="V2" s="55"/>
      <c r="W2" s="55"/>
      <c r="X2" s="55"/>
      <c r="Y2" s="55"/>
      <c r="Z2" s="55"/>
      <c r="AA2" s="55"/>
      <c r="AB2" s="55"/>
      <c r="AC2" s="55"/>
      <c r="AD2" s="56"/>
      <c r="AE2" s="56"/>
      <c r="AF2" s="56"/>
      <c r="AG2" s="56"/>
      <c r="AH2" s="56"/>
      <c r="AI2" s="56"/>
    </row>
    <row r="3" spans="1:37" s="54" customFormat="1" ht="12" customHeight="1">
      <c r="C3" s="57"/>
      <c r="D3" s="57"/>
      <c r="E3" s="57"/>
      <c r="F3" s="58"/>
      <c r="H3" s="58"/>
      <c r="I3" s="58"/>
      <c r="J3" s="59" t="s">
        <v>103</v>
      </c>
      <c r="M3" s="58"/>
      <c r="N3" s="58"/>
      <c r="O3" s="58"/>
      <c r="P3" s="58"/>
      <c r="Q3" s="58"/>
      <c r="R3" s="58"/>
      <c r="S3" s="58"/>
      <c r="T3" s="58" t="s">
        <v>104</v>
      </c>
      <c r="U3" s="58"/>
      <c r="V3" s="58"/>
      <c r="W3" s="58"/>
      <c r="X3" s="58"/>
      <c r="Y3" s="58"/>
      <c r="Z3" s="58"/>
      <c r="AA3" s="58"/>
      <c r="AB3" s="58"/>
      <c r="AC3" s="58"/>
      <c r="AD3" s="58"/>
      <c r="AF3" s="56"/>
      <c r="AG3" s="56"/>
      <c r="AH3" s="56"/>
      <c r="AI3" s="56"/>
    </row>
    <row r="4" spans="1:37" s="54" customFormat="1" ht="12" customHeight="1">
      <c r="C4" s="57"/>
      <c r="D4" s="57"/>
      <c r="E4" s="57"/>
      <c r="F4" s="58"/>
      <c r="G4" s="58"/>
      <c r="H4" s="58"/>
      <c r="I4" s="58"/>
      <c r="J4" s="59" t="s">
        <v>129</v>
      </c>
      <c r="K4" s="58"/>
      <c r="L4" s="58"/>
      <c r="M4" s="58"/>
      <c r="N4" s="58"/>
      <c r="O4" s="58"/>
      <c r="P4" s="58"/>
      <c r="Q4" s="58"/>
      <c r="R4" s="58"/>
      <c r="S4" s="58"/>
      <c r="T4" s="58" t="s">
        <v>108</v>
      </c>
      <c r="U4" s="58"/>
      <c r="V4" s="58"/>
      <c r="W4" s="58"/>
      <c r="X4" s="58"/>
      <c r="Y4" s="58"/>
      <c r="Z4" s="58"/>
      <c r="AA4" s="58"/>
      <c r="AB4" s="58"/>
      <c r="AC4" s="58"/>
      <c r="AD4" s="58"/>
      <c r="AF4" s="56"/>
      <c r="AG4" s="56"/>
      <c r="AH4" s="56"/>
      <c r="AI4" s="56"/>
    </row>
    <row r="5" spans="1:37" s="54" customFormat="1" ht="3" customHeight="1">
      <c r="C5" s="57"/>
      <c r="D5" s="57"/>
      <c r="E5" s="57"/>
      <c r="F5" s="58"/>
      <c r="G5" s="58"/>
      <c r="H5" s="58"/>
      <c r="I5" s="58"/>
      <c r="J5" s="58"/>
      <c r="K5" s="58"/>
      <c r="L5" s="58"/>
      <c r="M5" s="58"/>
      <c r="N5" s="58"/>
      <c r="O5" s="58"/>
      <c r="P5" s="58"/>
      <c r="Q5" s="58"/>
      <c r="R5" s="58"/>
      <c r="S5" s="58"/>
      <c r="T5" s="58"/>
      <c r="U5" s="58"/>
      <c r="V5" s="58"/>
      <c r="W5" s="58"/>
      <c r="X5" s="58"/>
      <c r="Y5" s="58"/>
      <c r="Z5" s="58"/>
      <c r="AA5" s="58"/>
      <c r="AB5" s="58"/>
      <c r="AC5" s="58"/>
      <c r="AD5" s="58"/>
      <c r="AF5" s="56"/>
      <c r="AG5" s="56"/>
      <c r="AH5" s="56"/>
      <c r="AI5" s="56"/>
    </row>
    <row r="6" spans="1:37" s="54" customFormat="1" ht="11.25" customHeight="1">
      <c r="A6" s="804" t="s">
        <v>130</v>
      </c>
      <c r="B6" s="804"/>
      <c r="C6" s="804"/>
      <c r="D6" s="804"/>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9"/>
    </row>
    <row r="7" spans="1:37" s="54" customFormat="1" ht="17.25" customHeight="1">
      <c r="A7" s="805" t="s">
        <v>110</v>
      </c>
      <c r="B7" s="805"/>
      <c r="C7" s="806"/>
      <c r="D7" s="809" t="s">
        <v>111</v>
      </c>
      <c r="E7" s="805"/>
      <c r="F7" s="810" t="s">
        <v>112</v>
      </c>
      <c r="G7" s="787"/>
      <c r="H7" s="810" t="s">
        <v>113</v>
      </c>
      <c r="I7" s="787"/>
      <c r="J7" s="786" t="s">
        <v>51</v>
      </c>
      <c r="K7" s="787"/>
      <c r="L7" s="810" t="s">
        <v>114</v>
      </c>
      <c r="M7" s="787"/>
      <c r="N7" s="768" t="s">
        <v>115</v>
      </c>
      <c r="O7" s="791"/>
      <c r="P7" s="786" t="s">
        <v>116</v>
      </c>
      <c r="Q7" s="787"/>
      <c r="R7" s="768" t="s">
        <v>55</v>
      </c>
      <c r="S7" s="791"/>
      <c r="T7" s="786" t="s">
        <v>56</v>
      </c>
      <c r="U7" s="793"/>
      <c r="V7" s="768" t="s">
        <v>117</v>
      </c>
      <c r="W7" s="769"/>
      <c r="X7" s="768" t="s">
        <v>131</v>
      </c>
      <c r="Y7" s="769"/>
      <c r="Z7" s="768" t="s">
        <v>119</v>
      </c>
      <c r="AA7" s="791"/>
      <c r="AB7" s="768" t="s">
        <v>120</v>
      </c>
      <c r="AC7" s="769"/>
      <c r="AD7" s="768" t="s">
        <v>121</v>
      </c>
      <c r="AE7" s="769"/>
      <c r="AF7" s="768" t="s">
        <v>122</v>
      </c>
      <c r="AG7" s="791"/>
      <c r="AH7" s="812" t="s">
        <v>123</v>
      </c>
      <c r="AI7" s="769"/>
      <c r="AJ7" s="811" t="s">
        <v>64</v>
      </c>
      <c r="AK7" s="189"/>
    </row>
    <row r="8" spans="1:37" s="54" customFormat="1" ht="17.25" customHeight="1">
      <c r="A8" s="793"/>
      <c r="B8" s="793"/>
      <c r="C8" s="807"/>
      <c r="D8" s="794"/>
      <c r="E8" s="795"/>
      <c r="F8" s="788"/>
      <c r="G8" s="789"/>
      <c r="H8" s="788"/>
      <c r="I8" s="789"/>
      <c r="J8" s="788"/>
      <c r="K8" s="789"/>
      <c r="L8" s="788"/>
      <c r="M8" s="789"/>
      <c r="N8" s="788"/>
      <c r="O8" s="792"/>
      <c r="P8" s="788"/>
      <c r="Q8" s="789"/>
      <c r="R8" s="788"/>
      <c r="S8" s="792"/>
      <c r="T8" s="794"/>
      <c r="U8" s="795"/>
      <c r="V8" s="770"/>
      <c r="W8" s="771"/>
      <c r="X8" s="770"/>
      <c r="Y8" s="771"/>
      <c r="Z8" s="788"/>
      <c r="AA8" s="792"/>
      <c r="AB8" s="770"/>
      <c r="AC8" s="771"/>
      <c r="AD8" s="770"/>
      <c r="AE8" s="771"/>
      <c r="AF8" s="788"/>
      <c r="AG8" s="792"/>
      <c r="AH8" s="813"/>
      <c r="AI8" s="771"/>
      <c r="AJ8" s="810"/>
      <c r="AK8" s="189"/>
    </row>
    <row r="9" spans="1:37" s="193" customFormat="1" ht="24.95" customHeight="1">
      <c r="A9" s="795"/>
      <c r="B9" s="795"/>
      <c r="C9" s="808"/>
      <c r="D9" s="190" t="s">
        <v>132</v>
      </c>
      <c r="E9" s="190" t="s">
        <v>133</v>
      </c>
      <c r="F9" s="190" t="s">
        <v>132</v>
      </c>
      <c r="G9" s="190" t="s">
        <v>133</v>
      </c>
      <c r="H9" s="190" t="s">
        <v>132</v>
      </c>
      <c r="I9" s="190" t="s">
        <v>133</v>
      </c>
      <c r="J9" s="190" t="s">
        <v>132</v>
      </c>
      <c r="K9" s="190" t="s">
        <v>133</v>
      </c>
      <c r="L9" s="190" t="s">
        <v>132</v>
      </c>
      <c r="M9" s="190" t="s">
        <v>133</v>
      </c>
      <c r="N9" s="190" t="s">
        <v>132</v>
      </c>
      <c r="O9" s="190" t="s">
        <v>133</v>
      </c>
      <c r="P9" s="190" t="s">
        <v>132</v>
      </c>
      <c r="Q9" s="190" t="s">
        <v>133</v>
      </c>
      <c r="R9" s="190" t="s">
        <v>132</v>
      </c>
      <c r="S9" s="191" t="s">
        <v>133</v>
      </c>
      <c r="T9" s="190" t="s">
        <v>132</v>
      </c>
      <c r="U9" s="190" t="s">
        <v>133</v>
      </c>
      <c r="V9" s="190" t="s">
        <v>132</v>
      </c>
      <c r="W9" s="190" t="s">
        <v>133</v>
      </c>
      <c r="X9" s="190" t="s">
        <v>132</v>
      </c>
      <c r="Y9" s="190" t="s">
        <v>133</v>
      </c>
      <c r="Z9" s="190" t="s">
        <v>132</v>
      </c>
      <c r="AA9" s="190" t="s">
        <v>133</v>
      </c>
      <c r="AB9" s="190" t="s">
        <v>132</v>
      </c>
      <c r="AC9" s="190" t="s">
        <v>133</v>
      </c>
      <c r="AD9" s="190" t="s">
        <v>132</v>
      </c>
      <c r="AE9" s="190" t="s">
        <v>133</v>
      </c>
      <c r="AF9" s="190" t="s">
        <v>132</v>
      </c>
      <c r="AG9" s="190" t="s">
        <v>133</v>
      </c>
      <c r="AH9" s="190" t="s">
        <v>132</v>
      </c>
      <c r="AI9" s="190" t="s">
        <v>133</v>
      </c>
      <c r="AJ9" s="788"/>
      <c r="AK9" s="192"/>
    </row>
    <row r="10" spans="1:37" s="202" customFormat="1" ht="15.75" hidden="1" customHeight="1">
      <c r="A10" s="194" t="s">
        <v>68</v>
      </c>
      <c r="B10" s="195" t="s">
        <v>69</v>
      </c>
      <c r="C10" s="195" t="s">
        <v>70</v>
      </c>
      <c r="D10" s="196"/>
      <c r="E10" s="197"/>
      <c r="F10" s="198"/>
      <c r="G10" s="198"/>
      <c r="H10" s="199"/>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200">
        <v>26</v>
      </c>
      <c r="AK10" s="201"/>
    </row>
    <row r="11" spans="1:37" s="202" customFormat="1" ht="15.75" customHeight="1">
      <c r="A11" s="194" t="s">
        <v>68</v>
      </c>
      <c r="B11" s="195" t="s">
        <v>71</v>
      </c>
      <c r="C11" s="195" t="s">
        <v>70</v>
      </c>
      <c r="D11" s="196">
        <v>131.5</v>
      </c>
      <c r="E11" s="197">
        <v>10.5</v>
      </c>
      <c r="F11" s="198">
        <v>156</v>
      </c>
      <c r="G11" s="198">
        <v>17.899999999999999</v>
      </c>
      <c r="H11" s="199">
        <v>148.30000000000001</v>
      </c>
      <c r="I11" s="198">
        <v>13.3</v>
      </c>
      <c r="J11" s="198">
        <v>138.30000000000001</v>
      </c>
      <c r="K11" s="198">
        <v>14.9</v>
      </c>
      <c r="L11" s="198">
        <v>143.9</v>
      </c>
      <c r="M11" s="198">
        <v>15.2</v>
      </c>
      <c r="N11" s="198">
        <v>150.5</v>
      </c>
      <c r="O11" s="198">
        <v>24.2</v>
      </c>
      <c r="P11" s="198">
        <v>131.19999999999999</v>
      </c>
      <c r="Q11" s="198">
        <v>6.6</v>
      </c>
      <c r="R11" s="198">
        <v>132.5</v>
      </c>
      <c r="S11" s="198">
        <v>12.9</v>
      </c>
      <c r="T11" s="198">
        <v>134.5</v>
      </c>
      <c r="U11" s="198">
        <v>9.9</v>
      </c>
      <c r="V11" s="198">
        <v>135.9</v>
      </c>
      <c r="W11" s="198">
        <v>16.2</v>
      </c>
      <c r="X11" s="198">
        <v>88.7</v>
      </c>
      <c r="Y11" s="198">
        <v>4.0999999999999996</v>
      </c>
      <c r="Z11" s="198">
        <v>127</v>
      </c>
      <c r="AA11" s="198">
        <v>7.1</v>
      </c>
      <c r="AB11" s="198">
        <v>120.5</v>
      </c>
      <c r="AC11" s="198">
        <v>6.4</v>
      </c>
      <c r="AD11" s="198">
        <v>121.5</v>
      </c>
      <c r="AE11" s="198">
        <v>5.2</v>
      </c>
      <c r="AF11" s="198">
        <v>134.1</v>
      </c>
      <c r="AG11" s="198">
        <v>7.4</v>
      </c>
      <c r="AH11" s="198">
        <v>128.1</v>
      </c>
      <c r="AI11" s="198">
        <v>11.1</v>
      </c>
      <c r="AJ11" s="200">
        <v>27</v>
      </c>
    </row>
    <row r="12" spans="1:37" s="202" customFormat="1" ht="15.75" customHeight="1">
      <c r="A12" s="203"/>
      <c r="B12" s="195" t="s">
        <v>72</v>
      </c>
      <c r="C12" s="195" t="s">
        <v>70</v>
      </c>
      <c r="D12" s="196">
        <v>131</v>
      </c>
      <c r="E12" s="197">
        <v>10.6</v>
      </c>
      <c r="F12" s="198">
        <v>156.30000000000001</v>
      </c>
      <c r="G12" s="198">
        <v>17.3</v>
      </c>
      <c r="H12" s="199">
        <v>147.1</v>
      </c>
      <c r="I12" s="198">
        <v>13.8</v>
      </c>
      <c r="J12" s="198">
        <v>137.5</v>
      </c>
      <c r="K12" s="198">
        <v>15.4</v>
      </c>
      <c r="L12" s="198">
        <v>145.4</v>
      </c>
      <c r="M12" s="198">
        <v>16.2</v>
      </c>
      <c r="N12" s="198">
        <v>149.80000000000001</v>
      </c>
      <c r="O12" s="198">
        <v>22.9</v>
      </c>
      <c r="P12" s="198">
        <v>129.5</v>
      </c>
      <c r="Q12" s="198">
        <v>6.5</v>
      </c>
      <c r="R12" s="198">
        <v>133.5</v>
      </c>
      <c r="S12" s="198">
        <v>12.8</v>
      </c>
      <c r="T12" s="198">
        <v>138</v>
      </c>
      <c r="U12" s="198">
        <v>10.6</v>
      </c>
      <c r="V12" s="198">
        <v>139</v>
      </c>
      <c r="W12" s="198">
        <v>17.8</v>
      </c>
      <c r="X12" s="198">
        <v>93.6</v>
      </c>
      <c r="Y12" s="198">
        <v>4.3</v>
      </c>
      <c r="Z12" s="198">
        <v>120.4</v>
      </c>
      <c r="AA12" s="198">
        <v>7</v>
      </c>
      <c r="AB12" s="198">
        <v>115.7</v>
      </c>
      <c r="AC12" s="198">
        <v>8.6999999999999993</v>
      </c>
      <c r="AD12" s="198">
        <v>122.5</v>
      </c>
      <c r="AE12" s="198">
        <v>5</v>
      </c>
      <c r="AF12" s="198">
        <v>140.1</v>
      </c>
      <c r="AG12" s="198">
        <v>6.9</v>
      </c>
      <c r="AH12" s="198">
        <v>127.2</v>
      </c>
      <c r="AI12" s="198">
        <v>11.6</v>
      </c>
      <c r="AJ12" s="200">
        <v>28</v>
      </c>
    </row>
    <row r="13" spans="1:37" s="202" customFormat="1" ht="15.75" customHeight="1">
      <c r="A13" s="203"/>
      <c r="B13" s="195" t="s">
        <v>73</v>
      </c>
      <c r="C13" s="195" t="s">
        <v>70</v>
      </c>
      <c r="D13" s="196">
        <v>130.19999999999999</v>
      </c>
      <c r="E13" s="197">
        <v>10.8</v>
      </c>
      <c r="F13" s="198">
        <v>156.9</v>
      </c>
      <c r="G13" s="198">
        <v>19.7</v>
      </c>
      <c r="H13" s="199">
        <v>146.5</v>
      </c>
      <c r="I13" s="198">
        <v>14.1</v>
      </c>
      <c r="J13" s="198">
        <v>142</v>
      </c>
      <c r="K13" s="198">
        <v>12.3</v>
      </c>
      <c r="L13" s="198">
        <v>145</v>
      </c>
      <c r="M13" s="198">
        <v>14.1</v>
      </c>
      <c r="N13" s="198">
        <v>149.6</v>
      </c>
      <c r="O13" s="198">
        <v>22.8</v>
      </c>
      <c r="P13" s="198">
        <v>128.4</v>
      </c>
      <c r="Q13" s="198">
        <v>7</v>
      </c>
      <c r="R13" s="198">
        <v>133.5</v>
      </c>
      <c r="S13" s="198">
        <v>11.5</v>
      </c>
      <c r="T13" s="198">
        <v>138.1</v>
      </c>
      <c r="U13" s="198">
        <v>11.7</v>
      </c>
      <c r="V13" s="198">
        <v>143</v>
      </c>
      <c r="W13" s="198">
        <v>17.3</v>
      </c>
      <c r="X13" s="198">
        <v>87.4</v>
      </c>
      <c r="Y13" s="198">
        <v>4.0999999999999996</v>
      </c>
      <c r="Z13" s="198">
        <v>119.6</v>
      </c>
      <c r="AA13" s="198">
        <v>6.5</v>
      </c>
      <c r="AB13" s="198">
        <v>115.3</v>
      </c>
      <c r="AC13" s="198">
        <v>8.9</v>
      </c>
      <c r="AD13" s="198">
        <v>122</v>
      </c>
      <c r="AE13" s="198">
        <v>5.2</v>
      </c>
      <c r="AF13" s="198">
        <v>139</v>
      </c>
      <c r="AG13" s="198">
        <v>6.8</v>
      </c>
      <c r="AH13" s="198">
        <v>127.9</v>
      </c>
      <c r="AI13" s="198">
        <v>12.7</v>
      </c>
      <c r="AJ13" s="200">
        <v>29</v>
      </c>
    </row>
    <row r="14" spans="1:37" s="202" customFormat="1" ht="15.75" customHeight="1">
      <c r="A14" s="203"/>
      <c r="B14" s="195" t="s">
        <v>74</v>
      </c>
      <c r="C14" s="195" t="s">
        <v>75</v>
      </c>
      <c r="D14" s="196">
        <v>129.1</v>
      </c>
      <c r="E14" s="197">
        <v>10.199999999999999</v>
      </c>
      <c r="F14" s="197">
        <v>153.5</v>
      </c>
      <c r="G14" s="197">
        <v>16.399999999999999</v>
      </c>
      <c r="H14" s="204">
        <v>145.4</v>
      </c>
      <c r="I14" s="197">
        <v>14</v>
      </c>
      <c r="J14" s="197">
        <v>139.5</v>
      </c>
      <c r="K14" s="197">
        <v>13.8</v>
      </c>
      <c r="L14" s="198">
        <v>143.19999999999999</v>
      </c>
      <c r="M14" s="197">
        <v>12.6</v>
      </c>
      <c r="N14" s="197">
        <v>146</v>
      </c>
      <c r="O14" s="197">
        <v>21.2</v>
      </c>
      <c r="P14" s="197">
        <v>128.1</v>
      </c>
      <c r="Q14" s="197">
        <v>7.1</v>
      </c>
      <c r="R14" s="197">
        <v>134.4</v>
      </c>
      <c r="S14" s="197">
        <v>10.9</v>
      </c>
      <c r="T14" s="198">
        <v>136.4</v>
      </c>
      <c r="U14" s="197">
        <v>12</v>
      </c>
      <c r="V14" s="197">
        <v>141.80000000000001</v>
      </c>
      <c r="W14" s="197">
        <v>15.8</v>
      </c>
      <c r="X14" s="197">
        <v>87.8</v>
      </c>
      <c r="Y14" s="197">
        <v>4.4000000000000004</v>
      </c>
      <c r="Z14" s="197">
        <v>118.7</v>
      </c>
      <c r="AA14" s="197">
        <v>6</v>
      </c>
      <c r="AB14" s="197">
        <v>116.3</v>
      </c>
      <c r="AC14" s="197">
        <v>10.199999999999999</v>
      </c>
      <c r="AD14" s="197">
        <v>121</v>
      </c>
      <c r="AE14" s="197">
        <v>5.0999999999999996</v>
      </c>
      <c r="AF14" s="197">
        <v>136.80000000000001</v>
      </c>
      <c r="AG14" s="197">
        <v>8.5</v>
      </c>
      <c r="AH14" s="197">
        <v>128.80000000000001</v>
      </c>
      <c r="AI14" s="197">
        <v>11.8</v>
      </c>
      <c r="AJ14" s="200">
        <v>30</v>
      </c>
    </row>
    <row r="15" spans="1:37" s="212" customFormat="1" ht="15.75" customHeight="1">
      <c r="A15" s="205" t="s">
        <v>76</v>
      </c>
      <c r="B15" s="206" t="s">
        <v>77</v>
      </c>
      <c r="C15" s="206" t="s">
        <v>75</v>
      </c>
      <c r="D15" s="207">
        <v>126.4</v>
      </c>
      <c r="E15" s="208">
        <v>10</v>
      </c>
      <c r="F15" s="208">
        <v>155.9</v>
      </c>
      <c r="G15" s="208">
        <v>14</v>
      </c>
      <c r="H15" s="209">
        <v>142.69999999999999</v>
      </c>
      <c r="I15" s="208">
        <v>13.2</v>
      </c>
      <c r="J15" s="208">
        <v>134.1</v>
      </c>
      <c r="K15" s="208">
        <v>11.6</v>
      </c>
      <c r="L15" s="210">
        <v>139.6</v>
      </c>
      <c r="M15" s="208">
        <v>13.7</v>
      </c>
      <c r="N15" s="208">
        <v>141</v>
      </c>
      <c r="O15" s="208">
        <v>20.3</v>
      </c>
      <c r="P15" s="208">
        <v>126.7</v>
      </c>
      <c r="Q15" s="208">
        <v>7.9</v>
      </c>
      <c r="R15" s="208">
        <v>132.5</v>
      </c>
      <c r="S15" s="208">
        <v>11.2</v>
      </c>
      <c r="T15" s="210">
        <v>138.80000000000001</v>
      </c>
      <c r="U15" s="208">
        <v>10.6</v>
      </c>
      <c r="V15" s="208">
        <v>138.19999999999999</v>
      </c>
      <c r="W15" s="208">
        <v>13.3</v>
      </c>
      <c r="X15" s="208">
        <v>86</v>
      </c>
      <c r="Y15" s="208">
        <v>5</v>
      </c>
      <c r="Z15" s="208">
        <v>108</v>
      </c>
      <c r="AA15" s="208">
        <v>7.6</v>
      </c>
      <c r="AB15" s="208">
        <v>106.4</v>
      </c>
      <c r="AC15" s="208">
        <v>10.8</v>
      </c>
      <c r="AD15" s="208">
        <v>117.9</v>
      </c>
      <c r="AE15" s="208">
        <v>4.7</v>
      </c>
      <c r="AF15" s="208">
        <v>134.6</v>
      </c>
      <c r="AG15" s="208">
        <v>8.6999999999999993</v>
      </c>
      <c r="AH15" s="208">
        <v>128.5</v>
      </c>
      <c r="AI15" s="208">
        <v>10.3</v>
      </c>
      <c r="AJ15" s="211" t="s">
        <v>78</v>
      </c>
    </row>
    <row r="16" spans="1:37" s="202" customFormat="1" ht="10.5" customHeight="1">
      <c r="A16" s="213"/>
      <c r="B16" s="214"/>
      <c r="C16" s="214"/>
      <c r="D16" s="207"/>
      <c r="E16" s="208"/>
      <c r="F16" s="208"/>
      <c r="G16" s="208"/>
      <c r="H16" s="209"/>
      <c r="I16" s="208"/>
      <c r="J16" s="208"/>
      <c r="K16" s="208"/>
      <c r="L16" s="210"/>
      <c r="M16" s="208"/>
      <c r="N16" s="208"/>
      <c r="O16" s="208"/>
      <c r="P16" s="208"/>
      <c r="Q16" s="208"/>
      <c r="R16" s="208"/>
      <c r="S16" s="208"/>
      <c r="T16" s="210"/>
      <c r="U16" s="208"/>
      <c r="V16" s="197"/>
      <c r="W16" s="208"/>
      <c r="X16" s="208"/>
      <c r="Y16" s="208"/>
      <c r="Z16" s="208"/>
      <c r="AA16" s="208"/>
      <c r="AB16" s="208"/>
      <c r="AC16" s="208"/>
      <c r="AD16" s="208"/>
      <c r="AE16" s="208"/>
      <c r="AF16" s="208"/>
      <c r="AG16" s="208"/>
      <c r="AH16" s="208"/>
      <c r="AI16" s="208"/>
      <c r="AJ16" s="215"/>
    </row>
    <row r="17" spans="1:36" s="202" customFormat="1" ht="15.75" customHeight="1">
      <c r="A17" s="194" t="s">
        <v>68</v>
      </c>
      <c r="B17" s="195" t="s">
        <v>80</v>
      </c>
      <c r="C17" s="216" t="s">
        <v>81</v>
      </c>
      <c r="D17" s="196">
        <v>116.9</v>
      </c>
      <c r="E17" s="197">
        <v>9.6999999999999993</v>
      </c>
      <c r="F17" s="197">
        <v>135.80000000000001</v>
      </c>
      <c r="G17" s="197">
        <v>12.8</v>
      </c>
      <c r="H17" s="204">
        <v>124.6</v>
      </c>
      <c r="I17" s="197">
        <v>12.3</v>
      </c>
      <c r="J17" s="197">
        <v>126.7</v>
      </c>
      <c r="K17" s="197">
        <v>10.199999999999999</v>
      </c>
      <c r="L17" s="197">
        <v>128.69999999999999</v>
      </c>
      <c r="M17" s="197">
        <v>12.6</v>
      </c>
      <c r="N17" s="197">
        <v>136.19999999999999</v>
      </c>
      <c r="O17" s="197">
        <v>20.3</v>
      </c>
      <c r="P17" s="197">
        <v>118.4</v>
      </c>
      <c r="Q17" s="197">
        <v>7.8</v>
      </c>
      <c r="R17" s="197">
        <v>122.2</v>
      </c>
      <c r="S17" s="197">
        <v>10.1</v>
      </c>
      <c r="T17" s="198">
        <v>121.7</v>
      </c>
      <c r="U17" s="197">
        <v>9.4</v>
      </c>
      <c r="V17" s="197">
        <v>125.5</v>
      </c>
      <c r="W17" s="197">
        <v>12.3</v>
      </c>
      <c r="X17" s="197">
        <v>80.099999999999994</v>
      </c>
      <c r="Y17" s="197">
        <v>5.9</v>
      </c>
      <c r="Z17" s="197">
        <v>109.3</v>
      </c>
      <c r="AA17" s="197">
        <v>7.7</v>
      </c>
      <c r="AB17" s="197">
        <v>100.5</v>
      </c>
      <c r="AC17" s="197">
        <v>11</v>
      </c>
      <c r="AD17" s="197">
        <v>113.6</v>
      </c>
      <c r="AE17" s="197">
        <v>4.9000000000000004</v>
      </c>
      <c r="AF17" s="197">
        <v>126.4</v>
      </c>
      <c r="AG17" s="197">
        <v>10.4</v>
      </c>
      <c r="AH17" s="197">
        <v>119.7</v>
      </c>
      <c r="AI17" s="197">
        <v>10</v>
      </c>
      <c r="AJ17" s="217" t="s">
        <v>82</v>
      </c>
    </row>
    <row r="18" spans="1:36" s="202" customFormat="1" ht="15.75" customHeight="1">
      <c r="A18" s="195"/>
      <c r="B18" s="218"/>
      <c r="C18" s="216" t="s">
        <v>83</v>
      </c>
      <c r="D18" s="196">
        <v>126</v>
      </c>
      <c r="E18" s="197">
        <v>10.199999999999999</v>
      </c>
      <c r="F18" s="197">
        <v>159.1</v>
      </c>
      <c r="G18" s="197">
        <v>15.2</v>
      </c>
      <c r="H18" s="204">
        <v>149.6</v>
      </c>
      <c r="I18" s="197">
        <v>15</v>
      </c>
      <c r="J18" s="197">
        <v>129.6</v>
      </c>
      <c r="K18" s="197">
        <v>11.2</v>
      </c>
      <c r="L18" s="197">
        <v>135.5</v>
      </c>
      <c r="M18" s="197">
        <v>13.5</v>
      </c>
      <c r="N18" s="197">
        <v>141</v>
      </c>
      <c r="O18" s="197">
        <v>19.600000000000001</v>
      </c>
      <c r="P18" s="197">
        <v>125.2</v>
      </c>
      <c r="Q18" s="197">
        <v>7.8</v>
      </c>
      <c r="R18" s="197">
        <v>127</v>
      </c>
      <c r="S18" s="197">
        <v>10.4</v>
      </c>
      <c r="T18" s="198">
        <v>135.6</v>
      </c>
      <c r="U18" s="197">
        <v>10.6</v>
      </c>
      <c r="V18" s="197">
        <v>141</v>
      </c>
      <c r="W18" s="197">
        <v>14.8</v>
      </c>
      <c r="X18" s="197">
        <v>82.9</v>
      </c>
      <c r="Y18" s="197">
        <v>4.4000000000000004</v>
      </c>
      <c r="Z18" s="197">
        <v>109.3</v>
      </c>
      <c r="AA18" s="197">
        <v>6.8</v>
      </c>
      <c r="AB18" s="197">
        <v>103.8</v>
      </c>
      <c r="AC18" s="197">
        <v>11.7</v>
      </c>
      <c r="AD18" s="197">
        <v>116.8</v>
      </c>
      <c r="AE18" s="197">
        <v>4.9000000000000004</v>
      </c>
      <c r="AF18" s="197">
        <v>129</v>
      </c>
      <c r="AG18" s="197">
        <v>8.3000000000000007</v>
      </c>
      <c r="AH18" s="197">
        <v>126.3</v>
      </c>
      <c r="AI18" s="197">
        <v>9.9</v>
      </c>
      <c r="AJ18" s="217" t="s">
        <v>3</v>
      </c>
    </row>
    <row r="19" spans="1:36" s="202" customFormat="1" ht="15.75" customHeight="1">
      <c r="A19" s="218"/>
      <c r="B19" s="218"/>
      <c r="C19" s="216" t="s">
        <v>84</v>
      </c>
      <c r="D19" s="196">
        <v>125.9</v>
      </c>
      <c r="E19" s="197">
        <v>10.6</v>
      </c>
      <c r="F19" s="197">
        <v>156.80000000000001</v>
      </c>
      <c r="G19" s="197">
        <v>15.5</v>
      </c>
      <c r="H19" s="204">
        <v>143.5</v>
      </c>
      <c r="I19" s="197">
        <v>14.8</v>
      </c>
      <c r="J19" s="197">
        <v>130.9</v>
      </c>
      <c r="K19" s="197">
        <v>12.6</v>
      </c>
      <c r="L19" s="197">
        <v>141.4</v>
      </c>
      <c r="M19" s="197">
        <v>14.6</v>
      </c>
      <c r="N19" s="197">
        <v>138.19999999999999</v>
      </c>
      <c r="O19" s="197">
        <v>20.3</v>
      </c>
      <c r="P19" s="197">
        <v>124.6</v>
      </c>
      <c r="Q19" s="197">
        <v>8.1999999999999993</v>
      </c>
      <c r="R19" s="197">
        <v>130</v>
      </c>
      <c r="S19" s="197">
        <v>11.5</v>
      </c>
      <c r="T19" s="198">
        <v>139.5</v>
      </c>
      <c r="U19" s="197">
        <v>12.2</v>
      </c>
      <c r="V19" s="197">
        <v>139.19999999999999</v>
      </c>
      <c r="W19" s="197">
        <v>16.399999999999999</v>
      </c>
      <c r="X19" s="197">
        <v>88.6</v>
      </c>
      <c r="Y19" s="197">
        <v>5.3</v>
      </c>
      <c r="Z19" s="197">
        <v>107.9</v>
      </c>
      <c r="AA19" s="197">
        <v>7.5</v>
      </c>
      <c r="AB19" s="197">
        <v>106.7</v>
      </c>
      <c r="AC19" s="197">
        <v>11.3</v>
      </c>
      <c r="AD19" s="197">
        <v>116.3</v>
      </c>
      <c r="AE19" s="197">
        <v>5</v>
      </c>
      <c r="AF19" s="197">
        <v>136.9</v>
      </c>
      <c r="AG19" s="197">
        <v>10.3</v>
      </c>
      <c r="AH19" s="197">
        <v>127.8</v>
      </c>
      <c r="AI19" s="197">
        <v>10.8</v>
      </c>
      <c r="AJ19" s="217" t="s">
        <v>4</v>
      </c>
    </row>
    <row r="20" spans="1:36" s="202" customFormat="1" ht="15.75" customHeight="1">
      <c r="A20" s="218"/>
      <c r="B20" s="218"/>
      <c r="C20" s="216" t="s">
        <v>85</v>
      </c>
      <c r="D20" s="196">
        <v>130.6</v>
      </c>
      <c r="E20" s="197">
        <v>10.8</v>
      </c>
      <c r="F20" s="197">
        <v>162.9</v>
      </c>
      <c r="G20" s="197">
        <v>15</v>
      </c>
      <c r="H20" s="204">
        <v>149.5</v>
      </c>
      <c r="I20" s="197">
        <v>14.6</v>
      </c>
      <c r="J20" s="197">
        <v>137.19999999999999</v>
      </c>
      <c r="K20" s="197">
        <v>13.3</v>
      </c>
      <c r="L20" s="197">
        <v>144.4</v>
      </c>
      <c r="M20" s="197">
        <v>14.9</v>
      </c>
      <c r="N20" s="197">
        <v>143.5</v>
      </c>
      <c r="O20" s="197">
        <v>21.3</v>
      </c>
      <c r="P20" s="197">
        <v>129.5</v>
      </c>
      <c r="Q20" s="197">
        <v>8.1999999999999993</v>
      </c>
      <c r="R20" s="197">
        <v>135.6</v>
      </c>
      <c r="S20" s="197">
        <v>11.6</v>
      </c>
      <c r="T20" s="198">
        <v>143.30000000000001</v>
      </c>
      <c r="U20" s="197">
        <v>11.4</v>
      </c>
      <c r="V20" s="197">
        <v>145.30000000000001</v>
      </c>
      <c r="W20" s="197">
        <v>14.8</v>
      </c>
      <c r="X20" s="197">
        <v>90</v>
      </c>
      <c r="Y20" s="197">
        <v>5</v>
      </c>
      <c r="Z20" s="197">
        <v>110.6</v>
      </c>
      <c r="AA20" s="197">
        <v>8.6999999999999993</v>
      </c>
      <c r="AB20" s="197">
        <v>112</v>
      </c>
      <c r="AC20" s="197">
        <v>13.2</v>
      </c>
      <c r="AD20" s="197">
        <v>121.4</v>
      </c>
      <c r="AE20" s="197">
        <v>5.2</v>
      </c>
      <c r="AF20" s="197">
        <v>140.19999999999999</v>
      </c>
      <c r="AG20" s="197">
        <v>10.199999999999999</v>
      </c>
      <c r="AH20" s="197">
        <v>130.5</v>
      </c>
      <c r="AI20" s="197">
        <v>11.3</v>
      </c>
      <c r="AJ20" s="217" t="s">
        <v>5</v>
      </c>
    </row>
    <row r="21" spans="1:36" s="202" customFormat="1" ht="15.75" customHeight="1">
      <c r="A21" s="194" t="s">
        <v>76</v>
      </c>
      <c r="B21" s="195" t="s">
        <v>77</v>
      </c>
      <c r="C21" s="216" t="s">
        <v>86</v>
      </c>
      <c r="D21" s="196">
        <v>121.6</v>
      </c>
      <c r="E21" s="197">
        <v>10.199999999999999</v>
      </c>
      <c r="F21" s="197">
        <v>144.1</v>
      </c>
      <c r="G21" s="197">
        <v>13.9</v>
      </c>
      <c r="H21" s="204">
        <v>129.69999999999999</v>
      </c>
      <c r="I21" s="197">
        <v>12.6</v>
      </c>
      <c r="J21" s="197">
        <v>131.69999999999999</v>
      </c>
      <c r="K21" s="197">
        <v>11.8</v>
      </c>
      <c r="L21" s="197">
        <v>134.19999999999999</v>
      </c>
      <c r="M21" s="197">
        <v>12.8</v>
      </c>
      <c r="N21" s="197">
        <v>136.1</v>
      </c>
      <c r="O21" s="197">
        <v>20.399999999999999</v>
      </c>
      <c r="P21" s="197">
        <v>124.4</v>
      </c>
      <c r="Q21" s="197">
        <v>8</v>
      </c>
      <c r="R21" s="197">
        <v>126</v>
      </c>
      <c r="S21" s="197">
        <v>11.4</v>
      </c>
      <c r="T21" s="198">
        <v>131.69999999999999</v>
      </c>
      <c r="U21" s="197">
        <v>11.8</v>
      </c>
      <c r="V21" s="197">
        <v>133.6</v>
      </c>
      <c r="W21" s="197">
        <v>13.8</v>
      </c>
      <c r="X21" s="197">
        <v>88.4</v>
      </c>
      <c r="Y21" s="197">
        <v>6.4</v>
      </c>
      <c r="Z21" s="197">
        <v>108.8</v>
      </c>
      <c r="AA21" s="197">
        <v>8.6999999999999993</v>
      </c>
      <c r="AB21" s="197">
        <v>107.9</v>
      </c>
      <c r="AC21" s="197">
        <v>12.6</v>
      </c>
      <c r="AD21" s="197">
        <v>113.2</v>
      </c>
      <c r="AE21" s="197">
        <v>5</v>
      </c>
      <c r="AF21" s="197">
        <v>129.1</v>
      </c>
      <c r="AG21" s="197">
        <v>9.8000000000000007</v>
      </c>
      <c r="AH21" s="197">
        <v>122</v>
      </c>
      <c r="AI21" s="197">
        <v>10.1</v>
      </c>
      <c r="AJ21" s="217" t="s">
        <v>87</v>
      </c>
    </row>
    <row r="22" spans="1:36" s="202" customFormat="1" ht="15.75" customHeight="1">
      <c r="A22" s="218"/>
      <c r="B22" s="218"/>
      <c r="C22" s="216" t="s">
        <v>88</v>
      </c>
      <c r="D22" s="196">
        <v>131.30000000000001</v>
      </c>
      <c r="E22" s="197">
        <v>10.199999999999999</v>
      </c>
      <c r="F22" s="197">
        <v>162.69999999999999</v>
      </c>
      <c r="G22" s="197">
        <v>13.9</v>
      </c>
      <c r="H22" s="204">
        <v>153.4</v>
      </c>
      <c r="I22" s="197">
        <v>14</v>
      </c>
      <c r="J22" s="197">
        <v>135.5</v>
      </c>
      <c r="K22" s="197">
        <v>10.6</v>
      </c>
      <c r="L22" s="197">
        <v>141.1</v>
      </c>
      <c r="M22" s="197">
        <v>12.8</v>
      </c>
      <c r="N22" s="197">
        <v>141.19999999999999</v>
      </c>
      <c r="O22" s="197">
        <v>20.100000000000001</v>
      </c>
      <c r="P22" s="197">
        <v>131.69999999999999</v>
      </c>
      <c r="Q22" s="197">
        <v>8.1</v>
      </c>
      <c r="R22" s="197">
        <v>131.6</v>
      </c>
      <c r="S22" s="197">
        <v>12</v>
      </c>
      <c r="T22" s="198">
        <v>146.1</v>
      </c>
      <c r="U22" s="197">
        <v>12.1</v>
      </c>
      <c r="V22" s="197">
        <v>144.5</v>
      </c>
      <c r="W22" s="197">
        <v>13.8</v>
      </c>
      <c r="X22" s="197">
        <v>89.7</v>
      </c>
      <c r="Y22" s="197">
        <v>4.5999999999999996</v>
      </c>
      <c r="Z22" s="197">
        <v>115.4</v>
      </c>
      <c r="AA22" s="197">
        <v>7.3</v>
      </c>
      <c r="AB22" s="197">
        <v>110</v>
      </c>
      <c r="AC22" s="197">
        <v>11.8</v>
      </c>
      <c r="AD22" s="197">
        <v>122</v>
      </c>
      <c r="AE22" s="197">
        <v>4.9000000000000004</v>
      </c>
      <c r="AF22" s="197">
        <v>135.19999999999999</v>
      </c>
      <c r="AG22" s="197">
        <v>8.5</v>
      </c>
      <c r="AH22" s="197">
        <v>131.1</v>
      </c>
      <c r="AI22" s="197">
        <v>10.1</v>
      </c>
      <c r="AJ22" s="217" t="s">
        <v>6</v>
      </c>
    </row>
    <row r="23" spans="1:36" s="202" customFormat="1" ht="15.75" customHeight="1">
      <c r="A23" s="218"/>
      <c r="B23" s="218"/>
      <c r="C23" s="216" t="s">
        <v>89</v>
      </c>
      <c r="D23" s="196">
        <v>130.5</v>
      </c>
      <c r="E23" s="197">
        <v>9.6</v>
      </c>
      <c r="F23" s="197">
        <v>164.7</v>
      </c>
      <c r="G23" s="197">
        <v>13.4</v>
      </c>
      <c r="H23" s="204">
        <v>146.1</v>
      </c>
      <c r="I23" s="197">
        <v>12.6</v>
      </c>
      <c r="J23" s="197">
        <v>146.30000000000001</v>
      </c>
      <c r="K23" s="197">
        <v>11</v>
      </c>
      <c r="L23" s="197">
        <v>148.6</v>
      </c>
      <c r="M23" s="197">
        <v>13.9</v>
      </c>
      <c r="N23" s="197">
        <v>144.9</v>
      </c>
      <c r="O23" s="197">
        <v>19.600000000000001</v>
      </c>
      <c r="P23" s="197">
        <v>129.30000000000001</v>
      </c>
      <c r="Q23" s="197">
        <v>7.7</v>
      </c>
      <c r="R23" s="197">
        <v>141.4</v>
      </c>
      <c r="S23" s="197">
        <v>11.2</v>
      </c>
      <c r="T23" s="198">
        <v>148.69999999999999</v>
      </c>
      <c r="U23" s="197">
        <v>9.6999999999999993</v>
      </c>
      <c r="V23" s="197">
        <v>144.4</v>
      </c>
      <c r="W23" s="197">
        <v>12</v>
      </c>
      <c r="X23" s="197">
        <v>86.3</v>
      </c>
      <c r="Y23" s="197">
        <v>4.7</v>
      </c>
      <c r="Z23" s="197">
        <v>108</v>
      </c>
      <c r="AA23" s="197">
        <v>6.6</v>
      </c>
      <c r="AB23" s="197">
        <v>111.1</v>
      </c>
      <c r="AC23" s="197">
        <v>10.3</v>
      </c>
      <c r="AD23" s="197">
        <v>121.2</v>
      </c>
      <c r="AE23" s="197">
        <v>4.4000000000000004</v>
      </c>
      <c r="AF23" s="197">
        <v>144.9</v>
      </c>
      <c r="AG23" s="197">
        <v>6.3</v>
      </c>
      <c r="AH23" s="197">
        <v>133.6</v>
      </c>
      <c r="AI23" s="197">
        <v>10.6</v>
      </c>
      <c r="AJ23" s="217" t="s">
        <v>7</v>
      </c>
    </row>
    <row r="24" spans="1:36" s="202" customFormat="1" ht="15.75" customHeight="1">
      <c r="A24" s="218"/>
      <c r="B24" s="218"/>
      <c r="C24" s="216" t="s">
        <v>90</v>
      </c>
      <c r="D24" s="196">
        <v>123.2</v>
      </c>
      <c r="E24" s="197">
        <v>9.1999999999999993</v>
      </c>
      <c r="F24" s="197">
        <v>151.9</v>
      </c>
      <c r="G24" s="197">
        <v>13</v>
      </c>
      <c r="H24" s="204">
        <v>134.9</v>
      </c>
      <c r="I24" s="197">
        <v>11.9</v>
      </c>
      <c r="J24" s="197">
        <v>131.4</v>
      </c>
      <c r="K24" s="197">
        <v>11.4</v>
      </c>
      <c r="L24" s="197">
        <v>140.1</v>
      </c>
      <c r="M24" s="197">
        <v>13.3</v>
      </c>
      <c r="N24" s="197">
        <v>139.69999999999999</v>
      </c>
      <c r="O24" s="197">
        <v>21.7</v>
      </c>
      <c r="P24" s="197">
        <v>125.1</v>
      </c>
      <c r="Q24" s="197">
        <v>7.5</v>
      </c>
      <c r="R24" s="197">
        <v>138</v>
      </c>
      <c r="S24" s="197">
        <v>11</v>
      </c>
      <c r="T24" s="198">
        <v>132.5</v>
      </c>
      <c r="U24" s="197">
        <v>10.1</v>
      </c>
      <c r="V24" s="197">
        <v>138.19999999999999</v>
      </c>
      <c r="W24" s="197">
        <v>12</v>
      </c>
      <c r="X24" s="197">
        <v>85.3</v>
      </c>
      <c r="Y24" s="197">
        <v>5.5</v>
      </c>
      <c r="Z24" s="197">
        <v>104.5</v>
      </c>
      <c r="AA24" s="197">
        <v>7.6</v>
      </c>
      <c r="AB24" s="197">
        <v>85.4</v>
      </c>
      <c r="AC24" s="197">
        <v>5.0999999999999996</v>
      </c>
      <c r="AD24" s="197">
        <v>117.3</v>
      </c>
      <c r="AE24" s="197">
        <v>4.4000000000000004</v>
      </c>
      <c r="AF24" s="197">
        <v>132.19999999999999</v>
      </c>
      <c r="AG24" s="197">
        <v>5.7</v>
      </c>
      <c r="AH24" s="197">
        <v>128.6</v>
      </c>
      <c r="AI24" s="197">
        <v>9.3000000000000007</v>
      </c>
      <c r="AJ24" s="217" t="s">
        <v>8</v>
      </c>
    </row>
    <row r="25" spans="1:36" s="202" customFormat="1" ht="15.75" customHeight="1">
      <c r="A25" s="218"/>
      <c r="B25" s="218"/>
      <c r="C25" s="216" t="s">
        <v>91</v>
      </c>
      <c r="D25" s="196">
        <v>125.9</v>
      </c>
      <c r="E25" s="197">
        <v>9.6999999999999993</v>
      </c>
      <c r="F25" s="197">
        <v>155.80000000000001</v>
      </c>
      <c r="G25" s="197">
        <v>14</v>
      </c>
      <c r="H25" s="204">
        <v>145.19999999999999</v>
      </c>
      <c r="I25" s="197">
        <v>13.1</v>
      </c>
      <c r="J25" s="197">
        <v>129</v>
      </c>
      <c r="K25" s="197">
        <v>10.8</v>
      </c>
      <c r="L25" s="197">
        <v>134.5</v>
      </c>
      <c r="M25" s="197">
        <v>13.5</v>
      </c>
      <c r="N25" s="197">
        <v>141.69999999999999</v>
      </c>
      <c r="O25" s="197">
        <v>20.9</v>
      </c>
      <c r="P25" s="197">
        <v>127</v>
      </c>
      <c r="Q25" s="197">
        <v>7.7</v>
      </c>
      <c r="R25" s="197">
        <v>130.19999999999999</v>
      </c>
      <c r="S25" s="197">
        <v>10.199999999999999</v>
      </c>
      <c r="T25" s="198">
        <v>142.19999999999999</v>
      </c>
      <c r="U25" s="197">
        <v>10.7</v>
      </c>
      <c r="V25" s="197">
        <v>130.69999999999999</v>
      </c>
      <c r="W25" s="197">
        <v>12.2</v>
      </c>
      <c r="X25" s="197">
        <v>84.8</v>
      </c>
      <c r="Y25" s="197">
        <v>4.5</v>
      </c>
      <c r="Z25" s="197">
        <v>103.2</v>
      </c>
      <c r="AA25" s="197">
        <v>7.1</v>
      </c>
      <c r="AB25" s="197">
        <v>102.4</v>
      </c>
      <c r="AC25" s="197">
        <v>9.9</v>
      </c>
      <c r="AD25" s="197">
        <v>118.3</v>
      </c>
      <c r="AE25" s="197">
        <v>4.5999999999999996</v>
      </c>
      <c r="AF25" s="197">
        <v>128.19999999999999</v>
      </c>
      <c r="AG25" s="197">
        <v>7.2</v>
      </c>
      <c r="AH25" s="197">
        <v>128.1</v>
      </c>
      <c r="AI25" s="197">
        <v>9.9</v>
      </c>
      <c r="AJ25" s="217" t="s">
        <v>9</v>
      </c>
    </row>
    <row r="26" spans="1:36" s="202" customFormat="1" ht="15.75" customHeight="1">
      <c r="A26" s="218"/>
      <c r="B26" s="218"/>
      <c r="C26" s="216" t="s">
        <v>92</v>
      </c>
      <c r="D26" s="196">
        <v>126.8</v>
      </c>
      <c r="E26" s="197">
        <v>9.9</v>
      </c>
      <c r="F26" s="197">
        <v>156.9</v>
      </c>
      <c r="G26" s="197">
        <v>14.4</v>
      </c>
      <c r="H26" s="204">
        <v>140.80000000000001</v>
      </c>
      <c r="I26" s="197">
        <v>12.7</v>
      </c>
      <c r="J26" s="197">
        <v>140.9</v>
      </c>
      <c r="K26" s="197">
        <v>12</v>
      </c>
      <c r="L26" s="197">
        <v>140.9</v>
      </c>
      <c r="M26" s="197">
        <v>14</v>
      </c>
      <c r="N26" s="197">
        <v>142.19999999999999</v>
      </c>
      <c r="O26" s="197">
        <v>20.100000000000001</v>
      </c>
      <c r="P26" s="197">
        <v>126.4</v>
      </c>
      <c r="Q26" s="197">
        <v>7.8</v>
      </c>
      <c r="R26" s="197">
        <v>134.19999999999999</v>
      </c>
      <c r="S26" s="197">
        <v>10.9</v>
      </c>
      <c r="T26" s="198">
        <v>139.69999999999999</v>
      </c>
      <c r="U26" s="197">
        <v>9.6</v>
      </c>
      <c r="V26" s="197">
        <v>135.5</v>
      </c>
      <c r="W26" s="197">
        <v>12</v>
      </c>
      <c r="X26" s="197">
        <v>85</v>
      </c>
      <c r="Y26" s="197">
        <v>4.7</v>
      </c>
      <c r="Z26" s="197">
        <v>106.2</v>
      </c>
      <c r="AA26" s="197">
        <v>7.3</v>
      </c>
      <c r="AB26" s="197">
        <v>114.1</v>
      </c>
      <c r="AC26" s="197">
        <v>12.6</v>
      </c>
      <c r="AD26" s="197">
        <v>117.7</v>
      </c>
      <c r="AE26" s="197">
        <v>4.4000000000000004</v>
      </c>
      <c r="AF26" s="197">
        <v>140.1</v>
      </c>
      <c r="AG26" s="197">
        <v>7.7</v>
      </c>
      <c r="AH26" s="197">
        <v>130.5</v>
      </c>
      <c r="AI26" s="197">
        <v>10.3</v>
      </c>
      <c r="AJ26" s="200">
        <v>10</v>
      </c>
    </row>
    <row r="27" spans="1:36" s="202" customFormat="1" ht="15.75" customHeight="1">
      <c r="A27" s="195"/>
      <c r="B27" s="218"/>
      <c r="C27" s="216" t="s">
        <v>93</v>
      </c>
      <c r="D27" s="196">
        <v>129.69999999999999</v>
      </c>
      <c r="E27" s="197">
        <v>9.8000000000000007</v>
      </c>
      <c r="F27" s="197">
        <v>158.80000000000001</v>
      </c>
      <c r="G27" s="197">
        <v>14.1</v>
      </c>
      <c r="H27" s="204">
        <v>149.1</v>
      </c>
      <c r="I27" s="197">
        <v>12.5</v>
      </c>
      <c r="J27" s="197">
        <v>136.4</v>
      </c>
      <c r="K27" s="197">
        <v>12.4</v>
      </c>
      <c r="L27" s="197">
        <v>142.1</v>
      </c>
      <c r="M27" s="197">
        <v>14.3</v>
      </c>
      <c r="N27" s="197">
        <v>144.69999999999999</v>
      </c>
      <c r="O27" s="197">
        <v>19</v>
      </c>
      <c r="P27" s="197">
        <v>130.4</v>
      </c>
      <c r="Q27" s="197">
        <v>8.1</v>
      </c>
      <c r="R27" s="197">
        <v>136.5</v>
      </c>
      <c r="S27" s="197">
        <v>12.4</v>
      </c>
      <c r="T27" s="198">
        <v>142.6</v>
      </c>
      <c r="U27" s="197">
        <v>9.6</v>
      </c>
      <c r="V27" s="197">
        <v>142.4</v>
      </c>
      <c r="W27" s="197">
        <v>13.3</v>
      </c>
      <c r="X27" s="197">
        <v>83.8</v>
      </c>
      <c r="Y27" s="197">
        <v>4.4000000000000004</v>
      </c>
      <c r="Z27" s="197">
        <v>107.4</v>
      </c>
      <c r="AA27" s="197">
        <v>7.6</v>
      </c>
      <c r="AB27" s="197">
        <v>114.6</v>
      </c>
      <c r="AC27" s="197">
        <v>10.6</v>
      </c>
      <c r="AD27" s="197">
        <v>119.2</v>
      </c>
      <c r="AE27" s="197">
        <v>4.5</v>
      </c>
      <c r="AF27" s="197">
        <v>133.4</v>
      </c>
      <c r="AG27" s="197">
        <v>9.9</v>
      </c>
      <c r="AH27" s="197">
        <v>132.6</v>
      </c>
      <c r="AI27" s="197">
        <v>10.3</v>
      </c>
      <c r="AJ27" s="200">
        <v>11</v>
      </c>
    </row>
    <row r="28" spans="1:36" s="202" customFormat="1" ht="15.75" customHeight="1">
      <c r="A28" s="219"/>
      <c r="B28" s="219"/>
      <c r="C28" s="220" t="s">
        <v>94</v>
      </c>
      <c r="D28" s="221">
        <v>128.1</v>
      </c>
      <c r="E28" s="222">
        <v>9.6999999999999993</v>
      </c>
      <c r="F28" s="222">
        <v>160.6</v>
      </c>
      <c r="G28" s="222">
        <v>13.1</v>
      </c>
      <c r="H28" s="223">
        <v>145.80000000000001</v>
      </c>
      <c r="I28" s="222">
        <v>12.7</v>
      </c>
      <c r="J28" s="222">
        <v>134</v>
      </c>
      <c r="K28" s="222">
        <v>11.6</v>
      </c>
      <c r="L28" s="222">
        <v>143.5</v>
      </c>
      <c r="M28" s="222">
        <v>13.8</v>
      </c>
      <c r="N28" s="222">
        <v>143.30000000000001</v>
      </c>
      <c r="O28" s="222">
        <v>20.9</v>
      </c>
      <c r="P28" s="222">
        <v>128.19999999999999</v>
      </c>
      <c r="Q28" s="222">
        <v>7.7</v>
      </c>
      <c r="R28" s="222">
        <v>137</v>
      </c>
      <c r="S28" s="222">
        <v>11.2</v>
      </c>
      <c r="T28" s="222">
        <v>141.5</v>
      </c>
      <c r="U28" s="222">
        <v>10.4</v>
      </c>
      <c r="V28" s="222">
        <v>138.1</v>
      </c>
      <c r="W28" s="222">
        <v>12.3</v>
      </c>
      <c r="X28" s="222">
        <v>87.2</v>
      </c>
      <c r="Y28" s="222">
        <v>5.3</v>
      </c>
      <c r="Z28" s="222">
        <v>105.9</v>
      </c>
      <c r="AA28" s="222">
        <v>8.3000000000000007</v>
      </c>
      <c r="AB28" s="222">
        <v>108.5</v>
      </c>
      <c r="AC28" s="222">
        <v>9.1999999999999993</v>
      </c>
      <c r="AD28" s="222">
        <v>117.1</v>
      </c>
      <c r="AE28" s="222">
        <v>4.3</v>
      </c>
      <c r="AF28" s="222">
        <v>139.19999999999999</v>
      </c>
      <c r="AG28" s="222">
        <v>10.3</v>
      </c>
      <c r="AH28" s="222">
        <v>130.69999999999999</v>
      </c>
      <c r="AI28" s="222">
        <v>10.5</v>
      </c>
      <c r="AJ28" s="224">
        <v>12</v>
      </c>
    </row>
    <row r="29" spans="1:36" s="52" customFormat="1" ht="11.25" customHeight="1">
      <c r="A29" s="178" t="s">
        <v>134</v>
      </c>
      <c r="C29" s="225"/>
      <c r="D29" s="225"/>
      <c r="E29" s="181"/>
      <c r="F29" s="181"/>
      <c r="G29" s="181"/>
      <c r="H29" s="181"/>
      <c r="I29" s="181"/>
      <c r="J29" s="181"/>
      <c r="K29" s="181"/>
      <c r="L29" s="181"/>
      <c r="M29" s="181"/>
      <c r="N29" s="181"/>
      <c r="O29" s="181"/>
      <c r="P29" s="181"/>
      <c r="Q29" s="181"/>
      <c r="R29" s="181"/>
      <c r="S29" s="181"/>
      <c r="T29" s="189" t="s">
        <v>100</v>
      </c>
      <c r="U29" s="181"/>
      <c r="V29" s="181"/>
      <c r="W29" s="181"/>
      <c r="X29" s="181"/>
      <c r="Y29" s="181"/>
      <c r="Z29" s="181"/>
      <c r="AA29" s="181"/>
      <c r="AB29" s="181"/>
      <c r="AC29" s="181"/>
      <c r="AD29" s="181"/>
      <c r="AE29" s="181"/>
      <c r="AF29" s="181"/>
      <c r="AG29" s="181"/>
      <c r="AH29" s="181"/>
      <c r="AI29" s="181"/>
      <c r="AJ29" s="181"/>
    </row>
    <row r="30" spans="1:36" s="52" customFormat="1" ht="11.25"/>
    <row r="31" spans="1:36" ht="18.75">
      <c r="E31" s="227"/>
    </row>
  </sheetData>
  <mergeCells count="19">
    <mergeCell ref="AJ7:AJ9"/>
    <mergeCell ref="X7:Y8"/>
    <mergeCell ref="Z7:AA8"/>
    <mergeCell ref="AB7:AC8"/>
    <mergeCell ref="AD7:AE8"/>
    <mergeCell ref="AF7:AG8"/>
    <mergeCell ref="AH7:AI8"/>
    <mergeCell ref="V7:W8"/>
    <mergeCell ref="A6:D6"/>
    <mergeCell ref="A7:C9"/>
    <mergeCell ref="D7:E8"/>
    <mergeCell ref="F7:G8"/>
    <mergeCell ref="H7:I8"/>
    <mergeCell ref="J7:K8"/>
    <mergeCell ref="L7:M8"/>
    <mergeCell ref="N7:O8"/>
    <mergeCell ref="P7:Q8"/>
    <mergeCell ref="R7:S8"/>
    <mergeCell ref="T7:U8"/>
  </mergeCells>
  <phoneticPr fontId="13"/>
  <printOptions horizontalCentered="1"/>
  <pageMargins left="0.39370078740157483" right="0.39370078740157483" top="0.39370078740157483" bottom="0.39370078740157483" header="0.51181102362204722" footer="0.51181102362204722"/>
  <pageSetup paperSize="9" scale="96" orientation="portrait" r:id="rId1"/>
  <headerFooter alignWithMargins="0"/>
  <colBreaks count="1" manualBreakCount="1">
    <brk id="19"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5"/>
  <sheetViews>
    <sheetView view="pageBreakPreview" topLeftCell="A34" zoomScaleNormal="100" zoomScaleSheetLayoutView="100" workbookViewId="0">
      <selection activeCell="P82" sqref="P82"/>
    </sheetView>
  </sheetViews>
  <sheetFormatPr defaultRowHeight="10.5"/>
  <cols>
    <col min="1" max="1" width="3" style="126" customWidth="1"/>
    <col min="2" max="3" width="3.625" style="126" customWidth="1"/>
    <col min="4" max="4" width="0.875" style="126" customWidth="1"/>
    <col min="5" max="5" width="6.625" style="126" customWidth="1"/>
    <col min="6" max="6" width="0.75" style="126" customWidth="1"/>
    <col min="7" max="7" width="6.625" style="126" customWidth="1"/>
    <col min="8" max="8" width="0.75" style="126" customWidth="1"/>
    <col min="9" max="9" width="6.625" style="126" customWidth="1"/>
    <col min="10" max="10" width="0.75" style="126" customWidth="1"/>
    <col min="11" max="11" width="6.625" style="58" customWidth="1"/>
    <col min="12" max="12" width="0.75" style="58" customWidth="1"/>
    <col min="13" max="13" width="6.625" style="58" customWidth="1"/>
    <col min="14" max="14" width="0.75" style="58" customWidth="1"/>
    <col min="15" max="15" width="6.625" style="58" customWidth="1"/>
    <col min="16" max="16" width="0.75" style="58" customWidth="1"/>
    <col min="17" max="17" width="6.625" style="58" customWidth="1"/>
    <col min="18" max="18" width="0.75" style="58" customWidth="1"/>
    <col min="19" max="19" width="6.625" style="58" customWidth="1"/>
    <col min="20" max="20" width="0.75" style="58" customWidth="1"/>
    <col min="21" max="21" width="6.625" style="58" customWidth="1"/>
    <col min="22" max="22" width="0.75" style="58" customWidth="1"/>
    <col min="23" max="23" width="6.125" style="58" customWidth="1"/>
    <col min="24" max="24" width="0.75" style="58" customWidth="1"/>
    <col min="25" max="25" width="6.125" style="58" customWidth="1"/>
    <col min="26" max="26" width="0.75" style="58" customWidth="1"/>
    <col min="27" max="27" width="6.125" style="58" customWidth="1"/>
    <col min="28" max="28" width="0.75" style="58" customWidth="1"/>
    <col min="29" max="29" width="9" style="58"/>
    <col min="30" max="30" width="0.75" style="58" customWidth="1"/>
    <col min="31" max="31" width="6.625" style="58" customWidth="1"/>
    <col min="32" max="32" width="0.75" style="58" customWidth="1"/>
    <col min="33" max="33" width="6.625" style="58" customWidth="1"/>
    <col min="34" max="34" width="0.75" style="58" customWidth="1"/>
    <col min="35" max="35" width="6.625" style="58" customWidth="1"/>
    <col min="36" max="36" width="0.75" style="58" customWidth="1"/>
    <col min="37" max="37" width="7" style="58" customWidth="1"/>
    <col min="38" max="38" width="0.75" style="58" customWidth="1"/>
    <col min="39" max="39" width="6.625" style="58" customWidth="1"/>
    <col min="40" max="40" width="0.75" style="58" customWidth="1"/>
    <col min="41" max="41" width="6.625" style="58" customWidth="1"/>
    <col min="42" max="42" width="0.75" style="58" customWidth="1"/>
    <col min="43" max="43" width="6.875" style="58" customWidth="1"/>
    <col min="44" max="44" width="0.75" style="58" customWidth="1"/>
    <col min="45" max="45" width="7" style="58" customWidth="1"/>
    <col min="46" max="46" width="0.75" style="58" customWidth="1"/>
    <col min="47" max="47" width="6.625" style="58" customWidth="1"/>
    <col min="48" max="48" width="0.75" style="58" customWidth="1"/>
    <col min="49" max="49" width="6.625" style="58" customWidth="1"/>
    <col min="50" max="50" width="0.75" style="58" customWidth="1"/>
    <col min="51" max="51" width="6.625" style="58" customWidth="1"/>
    <col min="52" max="52" width="0.75" style="58" customWidth="1"/>
    <col min="53" max="53" width="8.875" style="58" customWidth="1"/>
    <col min="54" max="16384" width="9" style="126"/>
  </cols>
  <sheetData>
    <row r="1" spans="1:55" s="51" customFormat="1" ht="15" customHeight="1">
      <c r="A1" s="228"/>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229"/>
      <c r="AY1" s="229"/>
      <c r="AZ1" s="229"/>
      <c r="BA1" s="229"/>
    </row>
    <row r="2" spans="1:55" s="51" customFormat="1" ht="15" customHeight="1">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row>
    <row r="3" spans="1:55" s="51" customFormat="1" ht="20.25" customHeight="1">
      <c r="A3" s="750" t="s">
        <v>135</v>
      </c>
      <c r="B3" s="750"/>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0"/>
      <c r="AH3" s="750"/>
      <c r="AI3" s="750"/>
      <c r="AJ3" s="750"/>
      <c r="AK3" s="750"/>
      <c r="AL3" s="750"/>
      <c r="AM3" s="750"/>
      <c r="AN3" s="750"/>
      <c r="AO3" s="750"/>
      <c r="AP3" s="750"/>
      <c r="AQ3" s="750"/>
      <c r="AR3" s="750"/>
      <c r="AS3" s="750"/>
      <c r="AT3" s="750"/>
      <c r="AU3" s="750"/>
      <c r="AV3" s="750"/>
      <c r="AW3" s="750"/>
      <c r="AX3" s="750"/>
      <c r="AY3" s="750"/>
      <c r="AZ3" s="750"/>
      <c r="BA3" s="750"/>
    </row>
    <row r="4" spans="1:55" s="125" customFormat="1" ht="11.25" customHeight="1">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row>
    <row r="5" spans="1:55" s="125" customFormat="1" ht="11.25" customHeight="1">
      <c r="A5" s="125" t="s">
        <v>558</v>
      </c>
    </row>
    <row r="6" spans="1:55" s="125" customFormat="1" ht="11.25" customHeight="1">
      <c r="A6" s="65"/>
      <c r="B6" s="65"/>
      <c r="C6" s="65"/>
      <c r="D6" s="65"/>
      <c r="E6" s="65"/>
      <c r="F6" s="65"/>
      <c r="G6" s="65"/>
      <c r="H6" s="65"/>
      <c r="I6" s="65"/>
      <c r="J6" s="65"/>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row>
    <row r="7" spans="1:55" s="125" customFormat="1" ht="21.95" customHeight="1">
      <c r="A7" s="814" t="s">
        <v>136</v>
      </c>
      <c r="B7" s="814"/>
      <c r="C7" s="814"/>
      <c r="D7" s="230"/>
      <c r="E7" s="817" t="s">
        <v>137</v>
      </c>
      <c r="F7" s="817"/>
      <c r="G7" s="817"/>
      <c r="H7" s="817"/>
      <c r="I7" s="817"/>
      <c r="J7" s="817"/>
      <c r="K7" s="817"/>
      <c r="L7" s="817"/>
      <c r="M7" s="818" t="s">
        <v>138</v>
      </c>
      <c r="N7" s="818"/>
      <c r="O7" s="818"/>
      <c r="P7" s="818"/>
      <c r="Q7" s="818"/>
      <c r="R7" s="818"/>
      <c r="S7" s="818"/>
      <c r="T7" s="818"/>
      <c r="U7" s="819" t="s">
        <v>139</v>
      </c>
      <c r="V7" s="820"/>
      <c r="W7" s="820"/>
      <c r="X7" s="820"/>
      <c r="Y7" s="820"/>
      <c r="Z7" s="820"/>
      <c r="AA7" s="820"/>
      <c r="AB7" s="821"/>
      <c r="AC7" s="818" t="s">
        <v>140</v>
      </c>
      <c r="AD7" s="818"/>
      <c r="AE7" s="818"/>
      <c r="AF7" s="818"/>
      <c r="AG7" s="818"/>
      <c r="AH7" s="818"/>
      <c r="AI7" s="818"/>
      <c r="AJ7" s="818"/>
      <c r="AK7" s="819" t="s">
        <v>141</v>
      </c>
      <c r="AL7" s="820"/>
      <c r="AM7" s="820"/>
      <c r="AN7" s="820"/>
      <c r="AO7" s="820"/>
      <c r="AP7" s="820"/>
      <c r="AQ7" s="820"/>
      <c r="AR7" s="821"/>
      <c r="AS7" s="822" t="s">
        <v>142</v>
      </c>
      <c r="AT7" s="823"/>
      <c r="AU7" s="823"/>
      <c r="AV7" s="823"/>
      <c r="AW7" s="823"/>
      <c r="AX7" s="823"/>
      <c r="AY7" s="823"/>
      <c r="AZ7" s="823"/>
      <c r="BA7" s="822" t="s">
        <v>143</v>
      </c>
    </row>
    <row r="8" spans="1:55" s="125" customFormat="1" ht="21.95" customHeight="1">
      <c r="A8" s="815"/>
      <c r="B8" s="815"/>
      <c r="C8" s="815"/>
      <c r="D8" s="230"/>
      <c r="E8" s="817" t="s">
        <v>144</v>
      </c>
      <c r="F8" s="817"/>
      <c r="G8" s="817" t="s">
        <v>145</v>
      </c>
      <c r="H8" s="817"/>
      <c r="I8" s="817"/>
      <c r="J8" s="817"/>
      <c r="K8" s="817"/>
      <c r="L8" s="817"/>
      <c r="M8" s="818" t="s">
        <v>144</v>
      </c>
      <c r="N8" s="818"/>
      <c r="O8" s="818" t="s">
        <v>145</v>
      </c>
      <c r="P8" s="818"/>
      <c r="Q8" s="818"/>
      <c r="R8" s="818"/>
      <c r="S8" s="818"/>
      <c r="T8" s="818"/>
      <c r="U8" s="818" t="s">
        <v>144</v>
      </c>
      <c r="V8" s="818"/>
      <c r="W8" s="818" t="s">
        <v>145</v>
      </c>
      <c r="X8" s="818"/>
      <c r="Y8" s="818"/>
      <c r="Z8" s="818"/>
      <c r="AA8" s="818"/>
      <c r="AB8" s="818"/>
      <c r="AC8" s="818" t="s">
        <v>144</v>
      </c>
      <c r="AD8" s="818"/>
      <c r="AE8" s="818" t="s">
        <v>145</v>
      </c>
      <c r="AF8" s="818"/>
      <c r="AG8" s="818"/>
      <c r="AH8" s="818"/>
      <c r="AI8" s="818"/>
      <c r="AJ8" s="818"/>
      <c r="AK8" s="822" t="s">
        <v>144</v>
      </c>
      <c r="AL8" s="826"/>
      <c r="AM8" s="818" t="s">
        <v>145</v>
      </c>
      <c r="AN8" s="818"/>
      <c r="AO8" s="818"/>
      <c r="AP8" s="818"/>
      <c r="AQ8" s="818"/>
      <c r="AR8" s="818"/>
      <c r="AS8" s="822" t="s">
        <v>144</v>
      </c>
      <c r="AT8" s="826"/>
      <c r="AU8" s="818" t="s">
        <v>145</v>
      </c>
      <c r="AV8" s="818"/>
      <c r="AW8" s="818"/>
      <c r="AX8" s="818"/>
      <c r="AY8" s="818"/>
      <c r="AZ8" s="819"/>
      <c r="BA8" s="824"/>
    </row>
    <row r="9" spans="1:55" s="125" customFormat="1" ht="21.95" customHeight="1">
      <c r="A9" s="816"/>
      <c r="B9" s="816"/>
      <c r="C9" s="816"/>
      <c r="D9" s="231"/>
      <c r="E9" s="817"/>
      <c r="F9" s="817"/>
      <c r="G9" s="817" t="s">
        <v>146</v>
      </c>
      <c r="H9" s="817"/>
      <c r="I9" s="817" t="s">
        <v>66</v>
      </c>
      <c r="J9" s="817"/>
      <c r="K9" s="818" t="s">
        <v>67</v>
      </c>
      <c r="L9" s="818"/>
      <c r="M9" s="818"/>
      <c r="N9" s="818"/>
      <c r="O9" s="818" t="s">
        <v>146</v>
      </c>
      <c r="P9" s="818"/>
      <c r="Q9" s="818" t="s">
        <v>66</v>
      </c>
      <c r="R9" s="818"/>
      <c r="S9" s="818" t="s">
        <v>67</v>
      </c>
      <c r="T9" s="818"/>
      <c r="U9" s="818"/>
      <c r="V9" s="818"/>
      <c r="W9" s="818" t="s">
        <v>146</v>
      </c>
      <c r="X9" s="818"/>
      <c r="Y9" s="818" t="s">
        <v>66</v>
      </c>
      <c r="Z9" s="818"/>
      <c r="AA9" s="818" t="s">
        <v>67</v>
      </c>
      <c r="AB9" s="818"/>
      <c r="AC9" s="818"/>
      <c r="AD9" s="818"/>
      <c r="AE9" s="818" t="s">
        <v>146</v>
      </c>
      <c r="AF9" s="818"/>
      <c r="AG9" s="818" t="s">
        <v>66</v>
      </c>
      <c r="AH9" s="818"/>
      <c r="AI9" s="818" t="s">
        <v>67</v>
      </c>
      <c r="AJ9" s="818"/>
      <c r="AK9" s="825"/>
      <c r="AL9" s="827"/>
      <c r="AM9" s="818" t="s">
        <v>146</v>
      </c>
      <c r="AN9" s="818"/>
      <c r="AO9" s="818" t="s">
        <v>66</v>
      </c>
      <c r="AP9" s="818"/>
      <c r="AQ9" s="818" t="s">
        <v>67</v>
      </c>
      <c r="AR9" s="818"/>
      <c r="AS9" s="825"/>
      <c r="AT9" s="827"/>
      <c r="AU9" s="825" t="s">
        <v>146</v>
      </c>
      <c r="AV9" s="827"/>
      <c r="AW9" s="825" t="s">
        <v>66</v>
      </c>
      <c r="AX9" s="827"/>
      <c r="AY9" s="818" t="s">
        <v>67</v>
      </c>
      <c r="AZ9" s="819"/>
      <c r="BA9" s="825"/>
    </row>
    <row r="10" spans="1:55" s="51" customFormat="1" ht="21.95" customHeight="1">
      <c r="A10" s="828" t="s">
        <v>147</v>
      </c>
      <c r="B10" s="829"/>
      <c r="C10" s="232" t="s">
        <v>17</v>
      </c>
      <c r="D10" s="233"/>
      <c r="E10" s="234">
        <v>2480</v>
      </c>
      <c r="F10" s="235"/>
      <c r="G10" s="235">
        <v>476457</v>
      </c>
      <c r="H10" s="235"/>
      <c r="I10" s="235">
        <v>314122</v>
      </c>
      <c r="J10" s="235"/>
      <c r="K10" s="236">
        <v>162335</v>
      </c>
      <c r="L10" s="236"/>
      <c r="M10" s="236">
        <v>2306</v>
      </c>
      <c r="N10" s="236"/>
      <c r="O10" s="236">
        <v>432421</v>
      </c>
      <c r="P10" s="236"/>
      <c r="Q10" s="236">
        <v>285256</v>
      </c>
      <c r="R10" s="236"/>
      <c r="S10" s="236">
        <v>147165</v>
      </c>
      <c r="T10" s="236"/>
      <c r="U10" s="236">
        <v>59</v>
      </c>
      <c r="V10" s="236"/>
      <c r="W10" s="236">
        <v>5187</v>
      </c>
      <c r="X10" s="236"/>
      <c r="Y10" s="236">
        <v>3965</v>
      </c>
      <c r="Z10" s="236"/>
      <c r="AA10" s="236">
        <v>1222</v>
      </c>
      <c r="AB10" s="236"/>
      <c r="AC10" s="236">
        <v>2</v>
      </c>
      <c r="AD10" s="236"/>
      <c r="AE10" s="236">
        <v>848</v>
      </c>
      <c r="AF10" s="236"/>
      <c r="AG10" s="236">
        <v>736</v>
      </c>
      <c r="AH10" s="236"/>
      <c r="AI10" s="236">
        <v>112</v>
      </c>
      <c r="AJ10" s="236"/>
      <c r="AK10" s="236">
        <v>78</v>
      </c>
      <c r="AL10" s="236"/>
      <c r="AM10" s="236">
        <v>22924</v>
      </c>
      <c r="AN10" s="236"/>
      <c r="AO10" s="236">
        <v>11766</v>
      </c>
      <c r="AP10" s="236"/>
      <c r="AQ10" s="236">
        <v>11158</v>
      </c>
      <c r="AR10" s="236"/>
      <c r="AS10" s="236">
        <v>35</v>
      </c>
      <c r="AT10" s="236"/>
      <c r="AU10" s="236">
        <v>15077</v>
      </c>
      <c r="AV10" s="236"/>
      <c r="AW10" s="236">
        <v>12399</v>
      </c>
      <c r="AX10" s="236"/>
      <c r="AY10" s="236">
        <v>2678</v>
      </c>
      <c r="AZ10" s="237"/>
      <c r="BA10" s="238" t="s">
        <v>148</v>
      </c>
    </row>
    <row r="11" spans="1:55" s="51" customFormat="1" ht="21.95" customHeight="1">
      <c r="A11" s="830" t="s">
        <v>31</v>
      </c>
      <c r="B11" s="831"/>
      <c r="C11" s="232" t="s">
        <v>17</v>
      </c>
      <c r="D11" s="233"/>
      <c r="E11" s="234">
        <v>2477</v>
      </c>
      <c r="F11" s="235"/>
      <c r="G11" s="235">
        <v>485020</v>
      </c>
      <c r="H11" s="235"/>
      <c r="I11" s="235">
        <v>315001</v>
      </c>
      <c r="J11" s="235"/>
      <c r="K11" s="236">
        <v>170019</v>
      </c>
      <c r="L11" s="236"/>
      <c r="M11" s="236">
        <v>2307</v>
      </c>
      <c r="N11" s="236"/>
      <c r="O11" s="236">
        <v>443294</v>
      </c>
      <c r="P11" s="236"/>
      <c r="Q11" s="236">
        <v>287319</v>
      </c>
      <c r="R11" s="236"/>
      <c r="S11" s="236">
        <v>155975</v>
      </c>
      <c r="T11" s="236"/>
      <c r="U11" s="236">
        <v>59</v>
      </c>
      <c r="V11" s="236"/>
      <c r="W11" s="236">
        <v>5130</v>
      </c>
      <c r="X11" s="236"/>
      <c r="Y11" s="236">
        <v>3882</v>
      </c>
      <c r="Z11" s="236"/>
      <c r="AA11" s="236">
        <v>1248</v>
      </c>
      <c r="AB11" s="236"/>
      <c r="AC11" s="236">
        <v>2</v>
      </c>
      <c r="AD11" s="236"/>
      <c r="AE11" s="236">
        <v>849</v>
      </c>
      <c r="AF11" s="236"/>
      <c r="AG11" s="236">
        <v>731</v>
      </c>
      <c r="AH11" s="236"/>
      <c r="AI11" s="236">
        <v>118</v>
      </c>
      <c r="AJ11" s="236"/>
      <c r="AK11" s="236">
        <v>78</v>
      </c>
      <c r="AL11" s="236"/>
      <c r="AM11" s="236">
        <v>21666</v>
      </c>
      <c r="AN11" s="236"/>
      <c r="AO11" s="236">
        <v>11183</v>
      </c>
      <c r="AP11" s="236"/>
      <c r="AQ11" s="236">
        <v>10483</v>
      </c>
      <c r="AR11" s="236"/>
      <c r="AS11" s="236">
        <v>31</v>
      </c>
      <c r="AT11" s="236"/>
      <c r="AU11" s="236">
        <v>14081</v>
      </c>
      <c r="AV11" s="236"/>
      <c r="AW11" s="236">
        <v>11886</v>
      </c>
      <c r="AX11" s="236"/>
      <c r="AY11" s="236">
        <v>2195</v>
      </c>
      <c r="AZ11" s="237"/>
      <c r="BA11" s="238" t="s">
        <v>31</v>
      </c>
    </row>
    <row r="12" spans="1:55" s="51" customFormat="1" ht="21.95" customHeight="1">
      <c r="A12" s="830" t="s">
        <v>32</v>
      </c>
      <c r="B12" s="831"/>
      <c r="C12" s="232" t="s">
        <v>17</v>
      </c>
      <c r="D12" s="239"/>
      <c r="E12" s="240">
        <v>2436</v>
      </c>
      <c r="F12" s="241"/>
      <c r="G12" s="241">
        <v>473017</v>
      </c>
      <c r="H12" s="241"/>
      <c r="I12" s="241">
        <v>301096</v>
      </c>
      <c r="J12" s="241"/>
      <c r="K12" s="242">
        <v>171921</v>
      </c>
      <c r="L12" s="242"/>
      <c r="M12" s="242">
        <v>2271</v>
      </c>
      <c r="N12" s="242"/>
      <c r="O12" s="242">
        <v>433533</v>
      </c>
      <c r="P12" s="242"/>
      <c r="Q12" s="242">
        <v>274677</v>
      </c>
      <c r="R12" s="242"/>
      <c r="S12" s="242">
        <v>158856</v>
      </c>
      <c r="T12" s="242"/>
      <c r="U12" s="242">
        <v>58</v>
      </c>
      <c r="V12" s="242"/>
      <c r="W12" s="242">
        <v>5077</v>
      </c>
      <c r="X12" s="242"/>
      <c r="Y12" s="242">
        <v>3807</v>
      </c>
      <c r="Z12" s="242"/>
      <c r="AA12" s="242">
        <v>1270</v>
      </c>
      <c r="AB12" s="242"/>
      <c r="AC12" s="242">
        <v>2</v>
      </c>
      <c r="AD12" s="242"/>
      <c r="AE12" s="242">
        <v>841</v>
      </c>
      <c r="AF12" s="242"/>
      <c r="AG12" s="242">
        <v>729</v>
      </c>
      <c r="AH12" s="242"/>
      <c r="AI12" s="242">
        <v>112</v>
      </c>
      <c r="AJ12" s="242"/>
      <c r="AK12" s="242">
        <v>76</v>
      </c>
      <c r="AL12" s="242"/>
      <c r="AM12" s="242">
        <v>20035</v>
      </c>
      <c r="AN12" s="242"/>
      <c r="AO12" s="242">
        <v>10417</v>
      </c>
      <c r="AP12" s="242"/>
      <c r="AQ12" s="242">
        <v>9618</v>
      </c>
      <c r="AR12" s="242"/>
      <c r="AS12" s="242">
        <v>29</v>
      </c>
      <c r="AT12" s="242"/>
      <c r="AU12" s="242">
        <v>13531</v>
      </c>
      <c r="AV12" s="242"/>
      <c r="AW12" s="242">
        <v>11466</v>
      </c>
      <c r="AX12" s="242"/>
      <c r="AY12" s="242">
        <v>2065</v>
      </c>
      <c r="AZ12" s="243"/>
      <c r="BA12" s="215">
        <v>29</v>
      </c>
    </row>
    <row r="13" spans="1:55" s="246" customFormat="1" ht="21.95" customHeight="1">
      <c r="A13" s="830" t="s">
        <v>33</v>
      </c>
      <c r="B13" s="831"/>
      <c r="C13" s="232" t="s">
        <v>17</v>
      </c>
      <c r="D13" s="244"/>
      <c r="E13" s="240">
        <v>2423</v>
      </c>
      <c r="F13" s="241"/>
      <c r="G13" s="241">
        <v>469014</v>
      </c>
      <c r="H13" s="241"/>
      <c r="I13" s="241">
        <v>296850</v>
      </c>
      <c r="J13" s="241"/>
      <c r="K13" s="242">
        <v>172164</v>
      </c>
      <c r="L13" s="242"/>
      <c r="M13" s="242">
        <v>2279</v>
      </c>
      <c r="N13" s="242"/>
      <c r="O13" s="242">
        <v>436602</v>
      </c>
      <c r="P13" s="242"/>
      <c r="Q13" s="242">
        <v>276786</v>
      </c>
      <c r="R13" s="242"/>
      <c r="S13" s="242">
        <v>159816</v>
      </c>
      <c r="T13" s="242"/>
      <c r="U13" s="242">
        <v>53</v>
      </c>
      <c r="V13" s="242"/>
      <c r="W13" s="242">
        <v>4961</v>
      </c>
      <c r="X13" s="242"/>
      <c r="Y13" s="242">
        <v>3669</v>
      </c>
      <c r="Z13" s="242"/>
      <c r="AA13" s="242">
        <v>1292</v>
      </c>
      <c r="AB13" s="242"/>
      <c r="AC13" s="242">
        <v>2</v>
      </c>
      <c r="AD13" s="242"/>
      <c r="AE13" s="242">
        <v>817</v>
      </c>
      <c r="AF13" s="242"/>
      <c r="AG13" s="242">
        <v>712</v>
      </c>
      <c r="AH13" s="242"/>
      <c r="AI13" s="242">
        <v>105</v>
      </c>
      <c r="AJ13" s="242"/>
      <c r="AK13" s="242">
        <v>77</v>
      </c>
      <c r="AL13" s="242"/>
      <c r="AM13" s="242">
        <v>19125</v>
      </c>
      <c r="AN13" s="242"/>
      <c r="AO13" s="242">
        <v>9995</v>
      </c>
      <c r="AP13" s="242"/>
      <c r="AQ13" s="242">
        <v>9130</v>
      </c>
      <c r="AR13" s="242"/>
      <c r="AS13" s="242">
        <v>12</v>
      </c>
      <c r="AT13" s="242"/>
      <c r="AU13" s="242">
        <v>7509</v>
      </c>
      <c r="AV13" s="242"/>
      <c r="AW13" s="242">
        <v>5688</v>
      </c>
      <c r="AX13" s="242"/>
      <c r="AY13" s="242">
        <v>1821</v>
      </c>
      <c r="AZ13" s="245"/>
      <c r="BA13" s="215">
        <v>30</v>
      </c>
    </row>
    <row r="14" spans="1:55" s="246" customFormat="1" ht="21.95" customHeight="1">
      <c r="A14" s="833" t="s">
        <v>149</v>
      </c>
      <c r="B14" s="833"/>
      <c r="C14" s="247" t="s">
        <v>17</v>
      </c>
      <c r="D14" s="248"/>
      <c r="E14" s="249">
        <v>2378</v>
      </c>
      <c r="F14" s="246">
        <v>466364</v>
      </c>
      <c r="G14" s="250">
        <v>466364</v>
      </c>
      <c r="H14" s="246">
        <v>466364</v>
      </c>
      <c r="I14" s="250">
        <v>291444</v>
      </c>
      <c r="J14" s="246">
        <v>466364</v>
      </c>
      <c r="K14" s="250">
        <v>174920</v>
      </c>
      <c r="L14" s="251">
        <v>466364</v>
      </c>
      <c r="M14" s="251">
        <v>2237</v>
      </c>
      <c r="N14" s="246">
        <v>174920</v>
      </c>
      <c r="O14" s="251">
        <v>434687</v>
      </c>
      <c r="P14" s="246">
        <v>0</v>
      </c>
      <c r="Q14" s="251">
        <v>271866</v>
      </c>
      <c r="R14" s="246">
        <v>0</v>
      </c>
      <c r="S14" s="251">
        <v>162821</v>
      </c>
      <c r="T14" s="251">
        <v>0</v>
      </c>
      <c r="U14" s="251">
        <v>50</v>
      </c>
      <c r="V14" s="246">
        <v>0</v>
      </c>
      <c r="W14" s="251">
        <v>4821</v>
      </c>
      <c r="X14" s="246">
        <v>0</v>
      </c>
      <c r="Y14" s="251">
        <v>3518</v>
      </c>
      <c r="Z14" s="246">
        <v>0</v>
      </c>
      <c r="AA14" s="251">
        <v>1303</v>
      </c>
      <c r="AB14" s="251">
        <v>0</v>
      </c>
      <c r="AC14" s="251">
        <v>2</v>
      </c>
      <c r="AD14" s="246">
        <v>0</v>
      </c>
      <c r="AE14" s="251">
        <v>787</v>
      </c>
      <c r="AF14" s="246">
        <v>0</v>
      </c>
      <c r="AG14" s="251">
        <v>690</v>
      </c>
      <c r="AH14" s="246">
        <v>0</v>
      </c>
      <c r="AI14" s="251">
        <v>97</v>
      </c>
      <c r="AJ14" s="251">
        <v>0</v>
      </c>
      <c r="AK14" s="251">
        <v>77</v>
      </c>
      <c r="AL14" s="246">
        <v>0</v>
      </c>
      <c r="AM14" s="251">
        <v>18788</v>
      </c>
      <c r="AN14" s="246">
        <v>0</v>
      </c>
      <c r="AO14" s="251">
        <v>9826</v>
      </c>
      <c r="AP14" s="246">
        <v>0</v>
      </c>
      <c r="AQ14" s="251">
        <v>8962</v>
      </c>
      <c r="AR14" s="251">
        <v>0</v>
      </c>
      <c r="AS14" s="251">
        <v>12</v>
      </c>
      <c r="AT14" s="246">
        <v>0</v>
      </c>
      <c r="AU14" s="251">
        <v>7281</v>
      </c>
      <c r="AV14" s="246">
        <v>0</v>
      </c>
      <c r="AW14" s="251">
        <v>5544</v>
      </c>
      <c r="AX14" s="251">
        <v>0</v>
      </c>
      <c r="AY14" s="251">
        <v>1737</v>
      </c>
      <c r="AZ14" s="245"/>
      <c r="BA14" s="252" t="s">
        <v>78</v>
      </c>
    </row>
    <row r="15" spans="1:55" s="51" customFormat="1" ht="15.6" customHeight="1">
      <c r="A15" s="830"/>
      <c r="B15" s="831"/>
      <c r="C15" s="230"/>
      <c r="D15" s="239"/>
      <c r="E15" s="253"/>
      <c r="F15" s="254"/>
      <c r="G15" s="254"/>
      <c r="H15" s="254"/>
      <c r="I15" s="254"/>
      <c r="J15" s="254"/>
      <c r="K15" s="254"/>
      <c r="L15" s="255"/>
      <c r="M15" s="254"/>
      <c r="N15" s="255"/>
      <c r="O15" s="254"/>
      <c r="P15" s="255"/>
      <c r="Q15" s="254"/>
      <c r="R15" s="255"/>
      <c r="S15" s="254"/>
      <c r="T15" s="255"/>
      <c r="U15" s="254"/>
      <c r="V15" s="255"/>
      <c r="W15" s="254"/>
      <c r="X15" s="255"/>
      <c r="Y15" s="254"/>
      <c r="Z15" s="255"/>
      <c r="AA15" s="254"/>
      <c r="AB15" s="255"/>
      <c r="AC15" s="254"/>
      <c r="AD15" s="255"/>
      <c r="AE15" s="254"/>
      <c r="AF15" s="255"/>
      <c r="AG15" s="254"/>
      <c r="AH15" s="255"/>
      <c r="AI15" s="254"/>
      <c r="AJ15" s="255"/>
      <c r="AK15" s="254"/>
      <c r="AL15" s="254"/>
      <c r="AM15" s="254"/>
      <c r="AN15" s="254"/>
      <c r="AO15" s="254"/>
      <c r="AP15" s="254"/>
      <c r="AQ15" s="254"/>
      <c r="AR15" s="255"/>
      <c r="AS15" s="255"/>
      <c r="AT15" s="255"/>
      <c r="AU15" s="255"/>
      <c r="AV15" s="255"/>
      <c r="AW15" s="255"/>
      <c r="AX15" s="255"/>
      <c r="AY15" s="255"/>
      <c r="AZ15" s="256"/>
      <c r="BA15" s="215"/>
    </row>
    <row r="16" spans="1:55" s="258" customFormat="1" ht="21.95" customHeight="1">
      <c r="A16" s="257" t="s">
        <v>150</v>
      </c>
      <c r="B16" s="832" t="s">
        <v>151</v>
      </c>
      <c r="C16" s="832"/>
      <c r="D16" s="244"/>
      <c r="E16" s="234">
        <v>484</v>
      </c>
      <c r="F16" s="241"/>
      <c r="G16" s="241">
        <v>102223</v>
      </c>
      <c r="I16" s="241">
        <v>67995</v>
      </c>
      <c r="K16" s="241">
        <v>34228</v>
      </c>
      <c r="L16" s="242"/>
      <c r="M16" s="258">
        <v>465</v>
      </c>
      <c r="O16" s="242">
        <v>97240</v>
      </c>
      <c r="Q16" s="242">
        <v>64472</v>
      </c>
      <c r="S16" s="242">
        <v>32768</v>
      </c>
      <c r="T16" s="242"/>
      <c r="U16" s="242">
        <v>5</v>
      </c>
      <c r="W16" s="242">
        <v>460</v>
      </c>
      <c r="Y16" s="242">
        <v>290</v>
      </c>
      <c r="AA16" s="242">
        <v>170</v>
      </c>
      <c r="AB16" s="242"/>
      <c r="AC16" s="242">
        <v>1</v>
      </c>
      <c r="AE16" s="242">
        <v>765</v>
      </c>
      <c r="AG16" s="242">
        <v>669</v>
      </c>
      <c r="AI16" s="242">
        <v>96</v>
      </c>
      <c r="AJ16" s="242"/>
      <c r="AK16" s="242">
        <v>11</v>
      </c>
      <c r="AM16" s="242">
        <v>2516</v>
      </c>
      <c r="AO16" s="242">
        <v>1392</v>
      </c>
      <c r="AP16" s="242"/>
      <c r="AQ16" s="242">
        <v>1124</v>
      </c>
      <c r="AR16" s="242"/>
      <c r="AS16" s="242">
        <v>2</v>
      </c>
      <c r="AU16" s="242">
        <v>1242</v>
      </c>
      <c r="AW16" s="242">
        <v>1172</v>
      </c>
      <c r="AX16" s="242"/>
      <c r="AY16" s="242">
        <v>70</v>
      </c>
      <c r="AZ16" s="243"/>
      <c r="BA16" s="238" t="s">
        <v>82</v>
      </c>
      <c r="BB16" s="832"/>
      <c r="BC16" s="832"/>
    </row>
    <row r="17" spans="1:55" s="258" customFormat="1" ht="21.95" customHeight="1">
      <c r="A17" s="257" t="s">
        <v>3</v>
      </c>
      <c r="B17" s="832" t="s">
        <v>152</v>
      </c>
      <c r="C17" s="832"/>
      <c r="D17" s="244"/>
      <c r="E17" s="234">
        <v>36</v>
      </c>
      <c r="F17" s="241"/>
      <c r="G17" s="241">
        <v>8907</v>
      </c>
      <c r="I17" s="241">
        <v>5477</v>
      </c>
      <c r="K17" s="241">
        <v>3430</v>
      </c>
      <c r="L17" s="242"/>
      <c r="M17" s="258">
        <v>32</v>
      </c>
      <c r="O17" s="242">
        <v>7490</v>
      </c>
      <c r="Q17" s="242">
        <v>5010</v>
      </c>
      <c r="S17" s="242">
        <v>2480</v>
      </c>
      <c r="T17" s="242"/>
      <c r="U17" s="242" t="s">
        <v>29</v>
      </c>
      <c r="W17" s="242" t="s">
        <v>29</v>
      </c>
      <c r="Y17" s="242" t="s">
        <v>29</v>
      </c>
      <c r="AA17" s="242" t="s">
        <v>29</v>
      </c>
      <c r="AB17" s="242"/>
      <c r="AC17" s="242" t="s">
        <v>29</v>
      </c>
      <c r="AD17" s="242"/>
      <c r="AE17" s="242" t="s">
        <v>29</v>
      </c>
      <c r="AF17" s="242"/>
      <c r="AG17" s="242" t="s">
        <v>29</v>
      </c>
      <c r="AH17" s="242"/>
      <c r="AI17" s="242" t="s">
        <v>29</v>
      </c>
      <c r="AJ17" s="242"/>
      <c r="AK17" s="242">
        <v>3</v>
      </c>
      <c r="AM17" s="242">
        <v>152</v>
      </c>
      <c r="AO17" s="242">
        <v>87</v>
      </c>
      <c r="AP17" s="242"/>
      <c r="AQ17" s="242">
        <v>65</v>
      </c>
      <c r="AR17" s="242"/>
      <c r="AS17" s="242">
        <v>1</v>
      </c>
      <c r="AU17" s="242">
        <v>1265</v>
      </c>
      <c r="AW17" s="242">
        <v>380</v>
      </c>
      <c r="AX17" s="242"/>
      <c r="AY17" s="242">
        <v>885</v>
      </c>
      <c r="AZ17" s="259"/>
      <c r="BA17" s="238" t="s">
        <v>3</v>
      </c>
      <c r="BB17" s="832"/>
      <c r="BC17" s="832"/>
    </row>
    <row r="18" spans="1:55" s="258" customFormat="1" ht="21.95" customHeight="1">
      <c r="A18" s="257" t="s">
        <v>4</v>
      </c>
      <c r="B18" s="832" t="s">
        <v>153</v>
      </c>
      <c r="C18" s="832"/>
      <c r="D18" s="244"/>
      <c r="E18" s="234">
        <v>50</v>
      </c>
      <c r="F18" s="241"/>
      <c r="G18" s="241">
        <v>12144</v>
      </c>
      <c r="I18" s="241">
        <v>6860</v>
      </c>
      <c r="K18" s="241">
        <v>5284</v>
      </c>
      <c r="L18" s="242"/>
      <c r="M18" s="258">
        <v>49</v>
      </c>
      <c r="O18" s="242">
        <v>12122</v>
      </c>
      <c r="Q18" s="242">
        <v>6845</v>
      </c>
      <c r="S18" s="242">
        <v>5277</v>
      </c>
      <c r="T18" s="242"/>
      <c r="U18" s="242">
        <v>1</v>
      </c>
      <c r="W18" s="242">
        <v>22</v>
      </c>
      <c r="Y18" s="242">
        <v>15</v>
      </c>
      <c r="AA18" s="242">
        <v>7</v>
      </c>
      <c r="AB18" s="242"/>
      <c r="AC18" s="242" t="s">
        <v>29</v>
      </c>
      <c r="AD18" s="242"/>
      <c r="AE18" s="242" t="s">
        <v>29</v>
      </c>
      <c r="AF18" s="242"/>
      <c r="AG18" s="242" t="s">
        <v>29</v>
      </c>
      <c r="AH18" s="242"/>
      <c r="AI18" s="242" t="s">
        <v>29</v>
      </c>
      <c r="AJ18" s="242"/>
      <c r="AK18" s="242" t="s">
        <v>29</v>
      </c>
      <c r="AM18" s="242" t="s">
        <v>29</v>
      </c>
      <c r="AO18" s="242" t="s">
        <v>29</v>
      </c>
      <c r="AP18" s="242"/>
      <c r="AQ18" s="242" t="s">
        <v>29</v>
      </c>
      <c r="AR18" s="242"/>
      <c r="AS18" s="242" t="s">
        <v>29</v>
      </c>
      <c r="AU18" s="242" t="s">
        <v>29</v>
      </c>
      <c r="AW18" s="242" t="s">
        <v>29</v>
      </c>
      <c r="AX18" s="242"/>
      <c r="AY18" s="242" t="s">
        <v>29</v>
      </c>
      <c r="AZ18" s="259"/>
      <c r="BA18" s="238" t="s">
        <v>4</v>
      </c>
      <c r="BB18" s="832"/>
      <c r="BC18" s="832"/>
    </row>
    <row r="19" spans="1:55" s="258" customFormat="1" ht="21.95" customHeight="1">
      <c r="A19" s="257" t="s">
        <v>5</v>
      </c>
      <c r="B19" s="832" t="s">
        <v>154</v>
      </c>
      <c r="C19" s="832"/>
      <c r="D19" s="244"/>
      <c r="E19" s="234">
        <v>66</v>
      </c>
      <c r="F19" s="241"/>
      <c r="G19" s="241">
        <v>12865</v>
      </c>
      <c r="I19" s="241">
        <v>8931</v>
      </c>
      <c r="K19" s="241">
        <v>3934</v>
      </c>
      <c r="L19" s="242"/>
      <c r="M19" s="258">
        <v>65</v>
      </c>
      <c r="O19" s="242">
        <v>12774</v>
      </c>
      <c r="Q19" s="242">
        <v>8881</v>
      </c>
      <c r="S19" s="242">
        <v>3893</v>
      </c>
      <c r="T19" s="242"/>
      <c r="U19" s="242" t="s">
        <v>29</v>
      </c>
      <c r="W19" s="242" t="s">
        <v>29</v>
      </c>
      <c r="Y19" s="242" t="s">
        <v>29</v>
      </c>
      <c r="AA19" s="242" t="s">
        <v>29</v>
      </c>
      <c r="AB19" s="242"/>
      <c r="AC19" s="242" t="s">
        <v>29</v>
      </c>
      <c r="AD19" s="242"/>
      <c r="AE19" s="242" t="s">
        <v>29</v>
      </c>
      <c r="AF19" s="242"/>
      <c r="AG19" s="242" t="s">
        <v>29</v>
      </c>
      <c r="AH19" s="242"/>
      <c r="AI19" s="242" t="s">
        <v>29</v>
      </c>
      <c r="AJ19" s="242"/>
      <c r="AK19" s="242">
        <v>1</v>
      </c>
      <c r="AM19" s="242">
        <v>91</v>
      </c>
      <c r="AO19" s="242">
        <v>50</v>
      </c>
      <c r="AP19" s="242"/>
      <c r="AQ19" s="242">
        <v>41</v>
      </c>
      <c r="AR19" s="242"/>
      <c r="AS19" s="242" t="s">
        <v>29</v>
      </c>
      <c r="AU19" s="242" t="s">
        <v>29</v>
      </c>
      <c r="AW19" s="242" t="s">
        <v>29</v>
      </c>
      <c r="AX19" s="242"/>
      <c r="AY19" s="242" t="s">
        <v>29</v>
      </c>
      <c r="AZ19" s="259"/>
      <c r="BA19" s="238" t="s">
        <v>5</v>
      </c>
      <c r="BB19" s="832"/>
      <c r="BC19" s="832"/>
    </row>
    <row r="20" spans="1:55" s="258" customFormat="1" ht="21.95" customHeight="1">
      <c r="A20" s="257" t="s">
        <v>87</v>
      </c>
      <c r="B20" s="832" t="s">
        <v>155</v>
      </c>
      <c r="C20" s="832"/>
      <c r="D20" s="244"/>
      <c r="E20" s="234">
        <v>540</v>
      </c>
      <c r="F20" s="241"/>
      <c r="G20" s="241">
        <v>126098</v>
      </c>
      <c r="I20" s="241">
        <v>71891</v>
      </c>
      <c r="K20" s="241">
        <v>54207</v>
      </c>
      <c r="L20" s="242"/>
      <c r="M20" s="258">
        <v>484</v>
      </c>
      <c r="O20" s="242">
        <v>113429</v>
      </c>
      <c r="Q20" s="242">
        <v>64088</v>
      </c>
      <c r="S20" s="242">
        <v>49341</v>
      </c>
      <c r="T20" s="242"/>
      <c r="U20" s="242">
        <v>23</v>
      </c>
      <c r="W20" s="242">
        <v>3508</v>
      </c>
      <c r="Y20" s="242">
        <v>2595</v>
      </c>
      <c r="AA20" s="242">
        <v>913</v>
      </c>
      <c r="AB20" s="242"/>
      <c r="AC20" s="242" t="s">
        <v>29</v>
      </c>
      <c r="AD20" s="242"/>
      <c r="AE20" s="242" t="s">
        <v>29</v>
      </c>
      <c r="AF20" s="242"/>
      <c r="AG20" s="242" t="s">
        <v>29</v>
      </c>
      <c r="AH20" s="242"/>
      <c r="AI20" s="242" t="s">
        <v>29</v>
      </c>
      <c r="AJ20" s="242"/>
      <c r="AK20" s="242">
        <v>27</v>
      </c>
      <c r="AM20" s="242">
        <v>6489</v>
      </c>
      <c r="AO20" s="242">
        <v>3232</v>
      </c>
      <c r="AP20" s="242"/>
      <c r="AQ20" s="242">
        <v>3257</v>
      </c>
      <c r="AR20" s="242"/>
      <c r="AS20" s="242">
        <v>6</v>
      </c>
      <c r="AU20" s="242">
        <v>2672</v>
      </c>
      <c r="AW20" s="242">
        <v>1976</v>
      </c>
      <c r="AX20" s="242"/>
      <c r="AY20" s="242">
        <v>696</v>
      </c>
      <c r="AZ20" s="243"/>
      <c r="BA20" s="238" t="s">
        <v>87</v>
      </c>
      <c r="BB20" s="832"/>
      <c r="BC20" s="832"/>
    </row>
    <row r="21" spans="1:55" s="258" customFormat="1" ht="15.6" customHeight="1">
      <c r="A21" s="257"/>
      <c r="B21" s="832"/>
      <c r="C21" s="832"/>
      <c r="D21" s="244"/>
      <c r="E21" s="260"/>
      <c r="F21" s="241"/>
      <c r="L21" s="242"/>
      <c r="T21" s="242"/>
      <c r="AB21" s="242"/>
      <c r="AC21" s="242"/>
      <c r="AD21" s="242"/>
      <c r="AE21" s="242"/>
      <c r="AF21" s="242"/>
      <c r="AG21" s="242"/>
      <c r="AH21" s="242"/>
      <c r="AI21" s="242"/>
      <c r="AJ21" s="242"/>
      <c r="AP21" s="242"/>
      <c r="AQ21" s="242"/>
      <c r="AR21" s="242"/>
      <c r="AZ21" s="261"/>
      <c r="BA21" s="215"/>
      <c r="BB21" s="832"/>
      <c r="BC21" s="832"/>
    </row>
    <row r="22" spans="1:55" s="258" customFormat="1" ht="21.95" customHeight="1">
      <c r="A22" s="257" t="s">
        <v>156</v>
      </c>
      <c r="B22" s="832" t="s">
        <v>157</v>
      </c>
      <c r="C22" s="832"/>
      <c r="D22" s="244"/>
      <c r="E22" s="234">
        <v>163</v>
      </c>
      <c r="F22" s="241"/>
      <c r="G22" s="241">
        <v>30820</v>
      </c>
      <c r="I22" s="241">
        <v>18903</v>
      </c>
      <c r="K22" s="241">
        <v>11917</v>
      </c>
      <c r="L22" s="242"/>
      <c r="M22" s="258">
        <v>160</v>
      </c>
      <c r="O22" s="242">
        <v>30690</v>
      </c>
      <c r="Q22" s="242">
        <v>18820</v>
      </c>
      <c r="S22" s="242">
        <v>11870</v>
      </c>
      <c r="T22" s="242"/>
      <c r="U22" s="242">
        <v>1</v>
      </c>
      <c r="W22" s="242">
        <v>35</v>
      </c>
      <c r="Y22" s="242">
        <v>24</v>
      </c>
      <c r="AA22" s="242">
        <v>11</v>
      </c>
      <c r="AB22" s="242"/>
      <c r="AC22" s="242" t="s">
        <v>29</v>
      </c>
      <c r="AD22" s="242"/>
      <c r="AE22" s="242" t="s">
        <v>29</v>
      </c>
      <c r="AF22" s="242"/>
      <c r="AG22" s="242" t="s">
        <v>29</v>
      </c>
      <c r="AH22" s="242"/>
      <c r="AI22" s="242" t="s">
        <v>29</v>
      </c>
      <c r="AJ22" s="242"/>
      <c r="AK22" s="242">
        <v>1</v>
      </c>
      <c r="AM22" s="242">
        <v>82</v>
      </c>
      <c r="AO22" s="242">
        <v>46</v>
      </c>
      <c r="AP22" s="242"/>
      <c r="AQ22" s="242">
        <v>36</v>
      </c>
      <c r="AR22" s="242"/>
      <c r="AS22" s="242">
        <v>1</v>
      </c>
      <c r="AU22" s="242">
        <v>13</v>
      </c>
      <c r="AW22" s="242">
        <v>13</v>
      </c>
      <c r="AX22" s="242"/>
      <c r="AY22" s="242" t="s">
        <v>29</v>
      </c>
      <c r="AZ22" s="259"/>
      <c r="BA22" s="238" t="s">
        <v>158</v>
      </c>
      <c r="BB22" s="832"/>
      <c r="BC22" s="832"/>
    </row>
    <row r="23" spans="1:55" s="258" customFormat="1" ht="21.95" customHeight="1">
      <c r="A23" s="257" t="s">
        <v>7</v>
      </c>
      <c r="B23" s="832" t="s">
        <v>159</v>
      </c>
      <c r="C23" s="832"/>
      <c r="D23" s="244"/>
      <c r="E23" s="234">
        <v>98</v>
      </c>
      <c r="F23" s="241"/>
      <c r="G23" s="241">
        <v>6010</v>
      </c>
      <c r="I23" s="241">
        <v>5000</v>
      </c>
      <c r="K23" s="241">
        <v>1010</v>
      </c>
      <c r="L23" s="242"/>
      <c r="M23" s="258">
        <v>93</v>
      </c>
      <c r="O23" s="242">
        <v>5264</v>
      </c>
      <c r="Q23" s="242">
        <v>4396</v>
      </c>
      <c r="S23" s="242">
        <v>868</v>
      </c>
      <c r="T23" s="242"/>
      <c r="U23" s="242">
        <v>3</v>
      </c>
      <c r="W23" s="242">
        <v>417</v>
      </c>
      <c r="Y23" s="242">
        <v>328</v>
      </c>
      <c r="AA23" s="242">
        <v>89</v>
      </c>
      <c r="AB23" s="242"/>
      <c r="AC23" s="242" t="s">
        <v>29</v>
      </c>
      <c r="AD23" s="242"/>
      <c r="AE23" s="242" t="s">
        <v>29</v>
      </c>
      <c r="AF23" s="242"/>
      <c r="AG23" s="242" t="s">
        <v>29</v>
      </c>
      <c r="AH23" s="242"/>
      <c r="AI23" s="242" t="s">
        <v>29</v>
      </c>
      <c r="AJ23" s="242"/>
      <c r="AK23" s="242">
        <v>1</v>
      </c>
      <c r="AM23" s="242">
        <v>115</v>
      </c>
      <c r="AO23" s="242">
        <v>64</v>
      </c>
      <c r="AP23" s="242"/>
      <c r="AQ23" s="242">
        <v>51</v>
      </c>
      <c r="AR23" s="242"/>
      <c r="AS23" s="242">
        <v>1</v>
      </c>
      <c r="AU23" s="242">
        <v>214</v>
      </c>
      <c r="AW23" s="242">
        <v>212</v>
      </c>
      <c r="AX23" s="242"/>
      <c r="AY23" s="242">
        <v>2</v>
      </c>
      <c r="AZ23" s="259"/>
      <c r="BA23" s="238" t="s">
        <v>7</v>
      </c>
      <c r="BB23" s="832"/>
      <c r="BC23" s="832"/>
    </row>
    <row r="24" spans="1:55" s="258" customFormat="1" ht="21.95" customHeight="1">
      <c r="A24" s="257" t="s">
        <v>8</v>
      </c>
      <c r="B24" s="832" t="s">
        <v>160</v>
      </c>
      <c r="C24" s="832"/>
      <c r="D24" s="244"/>
      <c r="E24" s="234">
        <v>49</v>
      </c>
      <c r="F24" s="241"/>
      <c r="G24" s="241">
        <v>3290</v>
      </c>
      <c r="I24" s="241">
        <v>2905</v>
      </c>
      <c r="K24" s="241">
        <v>385</v>
      </c>
      <c r="L24" s="242"/>
      <c r="M24" s="258">
        <v>48</v>
      </c>
      <c r="O24" s="242">
        <v>3199</v>
      </c>
      <c r="Q24" s="242">
        <v>2855</v>
      </c>
      <c r="S24" s="242">
        <v>344</v>
      </c>
      <c r="T24" s="242"/>
      <c r="U24" s="242" t="s">
        <v>29</v>
      </c>
      <c r="W24" s="242" t="s">
        <v>29</v>
      </c>
      <c r="Y24" s="242" t="s">
        <v>29</v>
      </c>
      <c r="AA24" s="242" t="s">
        <v>29</v>
      </c>
      <c r="AB24" s="242"/>
      <c r="AC24" s="242" t="s">
        <v>29</v>
      </c>
      <c r="AD24" s="242"/>
      <c r="AE24" s="242" t="s">
        <v>29</v>
      </c>
      <c r="AF24" s="242"/>
      <c r="AG24" s="242" t="s">
        <v>29</v>
      </c>
      <c r="AH24" s="242"/>
      <c r="AI24" s="242" t="s">
        <v>29</v>
      </c>
      <c r="AJ24" s="242"/>
      <c r="AK24" s="242">
        <v>1</v>
      </c>
      <c r="AM24" s="242">
        <v>91</v>
      </c>
      <c r="AO24" s="242">
        <v>50</v>
      </c>
      <c r="AP24" s="242"/>
      <c r="AQ24" s="242">
        <v>41</v>
      </c>
      <c r="AR24" s="242"/>
      <c r="AS24" s="242" t="s">
        <v>29</v>
      </c>
      <c r="AU24" s="242" t="s">
        <v>29</v>
      </c>
      <c r="AW24" s="242" t="s">
        <v>29</v>
      </c>
      <c r="AX24" s="242"/>
      <c r="AY24" s="242" t="s">
        <v>29</v>
      </c>
      <c r="AZ24" s="259"/>
      <c r="BA24" s="238" t="s">
        <v>8</v>
      </c>
      <c r="BB24" s="832"/>
      <c r="BC24" s="832"/>
    </row>
    <row r="25" spans="1:55" s="258" customFormat="1" ht="21.95" customHeight="1">
      <c r="A25" s="257" t="s">
        <v>9</v>
      </c>
      <c r="B25" s="832" t="s">
        <v>161</v>
      </c>
      <c r="C25" s="832"/>
      <c r="D25" s="244"/>
      <c r="E25" s="234">
        <v>89</v>
      </c>
      <c r="F25" s="241"/>
      <c r="G25" s="241">
        <v>23785</v>
      </c>
      <c r="I25" s="241">
        <v>15340</v>
      </c>
      <c r="K25" s="241">
        <v>8445</v>
      </c>
      <c r="L25" s="242"/>
      <c r="M25" s="258">
        <v>76</v>
      </c>
      <c r="O25" s="242">
        <v>18266</v>
      </c>
      <c r="Q25" s="242">
        <v>11502</v>
      </c>
      <c r="S25" s="242">
        <v>6764</v>
      </c>
      <c r="T25" s="242"/>
      <c r="U25" s="242">
        <v>1</v>
      </c>
      <c r="W25" s="242">
        <v>17</v>
      </c>
      <c r="Y25" s="242">
        <v>9</v>
      </c>
      <c r="AA25" s="242">
        <v>8</v>
      </c>
      <c r="AB25" s="242"/>
      <c r="AC25" s="242" t="s">
        <v>29</v>
      </c>
      <c r="AD25" s="242"/>
      <c r="AE25" s="242" t="s">
        <v>29</v>
      </c>
      <c r="AF25" s="242"/>
      <c r="AG25" s="242" t="s">
        <v>29</v>
      </c>
      <c r="AH25" s="242"/>
      <c r="AI25" s="242" t="s">
        <v>29</v>
      </c>
      <c r="AJ25" s="242"/>
      <c r="AK25" s="242">
        <v>11</v>
      </c>
      <c r="AM25" s="242">
        <v>3627</v>
      </c>
      <c r="AO25" s="242">
        <v>2038</v>
      </c>
      <c r="AP25" s="242"/>
      <c r="AQ25" s="242">
        <v>1589</v>
      </c>
      <c r="AR25" s="242"/>
      <c r="AS25" s="242">
        <v>1</v>
      </c>
      <c r="AU25" s="242">
        <v>1875</v>
      </c>
      <c r="AW25" s="242">
        <v>1791</v>
      </c>
      <c r="AX25" s="242"/>
      <c r="AY25" s="242">
        <v>84</v>
      </c>
      <c r="AZ25" s="259"/>
      <c r="BA25" s="238" t="s">
        <v>9</v>
      </c>
      <c r="BB25" s="832"/>
      <c r="BC25" s="832"/>
    </row>
    <row r="26" spans="1:55" s="258" customFormat="1" ht="21.95" customHeight="1">
      <c r="A26" s="262">
        <v>10</v>
      </c>
      <c r="B26" s="832" t="s">
        <v>162</v>
      </c>
      <c r="C26" s="832"/>
      <c r="D26" s="244"/>
      <c r="E26" s="234">
        <v>67</v>
      </c>
      <c r="F26" s="241"/>
      <c r="G26" s="241">
        <v>16198</v>
      </c>
      <c r="I26" s="241">
        <v>12013</v>
      </c>
      <c r="K26" s="241">
        <v>4185</v>
      </c>
      <c r="L26" s="242"/>
      <c r="M26" s="258">
        <v>65</v>
      </c>
      <c r="O26" s="242">
        <v>15976</v>
      </c>
      <c r="Q26" s="242">
        <v>11804</v>
      </c>
      <c r="S26" s="242">
        <v>4172</v>
      </c>
      <c r="T26" s="242"/>
      <c r="U26" s="242">
        <v>1</v>
      </c>
      <c r="W26" s="242">
        <v>20</v>
      </c>
      <c r="Y26" s="242">
        <v>12</v>
      </c>
      <c r="AA26" s="242">
        <v>8</v>
      </c>
      <c r="AB26" s="242"/>
      <c r="AC26" s="242" t="s">
        <v>29</v>
      </c>
      <c r="AD26" s="242"/>
      <c r="AE26" s="242" t="s">
        <v>29</v>
      </c>
      <c r="AF26" s="242"/>
      <c r="AG26" s="242" t="s">
        <v>29</v>
      </c>
      <c r="AH26" s="242"/>
      <c r="AI26" s="242" t="s">
        <v>29</v>
      </c>
      <c r="AJ26" s="242"/>
      <c r="AK26" s="242">
        <v>1</v>
      </c>
      <c r="AM26" s="242">
        <v>202</v>
      </c>
      <c r="AO26" s="242">
        <v>197</v>
      </c>
      <c r="AP26" s="242"/>
      <c r="AQ26" s="242">
        <v>5</v>
      </c>
      <c r="AR26" s="242"/>
      <c r="AS26" s="242" t="s">
        <v>29</v>
      </c>
      <c r="AT26" s="242"/>
      <c r="AU26" s="242" t="s">
        <v>29</v>
      </c>
      <c r="AV26" s="242"/>
      <c r="AW26" s="242" t="s">
        <v>29</v>
      </c>
      <c r="AX26" s="242"/>
      <c r="AY26" s="242" t="s">
        <v>29</v>
      </c>
      <c r="AZ26" s="259"/>
      <c r="BA26" s="215">
        <v>10</v>
      </c>
      <c r="BB26" s="832"/>
      <c r="BC26" s="832"/>
    </row>
    <row r="27" spans="1:55" s="258" customFormat="1" ht="15.6" customHeight="1">
      <c r="A27" s="262"/>
      <c r="B27" s="832"/>
      <c r="C27" s="832"/>
      <c r="D27" s="244"/>
      <c r="E27" s="260"/>
      <c r="F27" s="241"/>
      <c r="L27" s="242"/>
      <c r="T27" s="242"/>
      <c r="AB27" s="242"/>
      <c r="AC27" s="242"/>
      <c r="AD27" s="242"/>
      <c r="AE27" s="242"/>
      <c r="AF27" s="242"/>
      <c r="AG27" s="242"/>
      <c r="AH27" s="242"/>
      <c r="AI27" s="242"/>
      <c r="AJ27" s="242"/>
      <c r="AQ27" s="242"/>
      <c r="AR27" s="242"/>
      <c r="AY27" s="242"/>
      <c r="AZ27" s="261"/>
      <c r="BA27" s="215"/>
      <c r="BB27" s="832"/>
      <c r="BC27" s="832"/>
    </row>
    <row r="28" spans="1:55" s="258" customFormat="1" ht="21.95" customHeight="1">
      <c r="A28" s="262">
        <v>11</v>
      </c>
      <c r="B28" s="832" t="s">
        <v>163</v>
      </c>
      <c r="C28" s="832"/>
      <c r="D28" s="244"/>
      <c r="E28" s="234">
        <v>77</v>
      </c>
      <c r="F28" s="241"/>
      <c r="G28" s="241">
        <v>8560</v>
      </c>
      <c r="I28" s="241">
        <v>5834</v>
      </c>
      <c r="K28" s="241">
        <v>2726</v>
      </c>
      <c r="L28" s="242"/>
      <c r="M28" s="258">
        <v>75</v>
      </c>
      <c r="O28" s="242">
        <v>8444</v>
      </c>
      <c r="Q28" s="242">
        <v>5769</v>
      </c>
      <c r="S28" s="242">
        <v>2675</v>
      </c>
      <c r="T28" s="242"/>
      <c r="U28" s="242">
        <v>1</v>
      </c>
      <c r="W28" s="242">
        <v>7</v>
      </c>
      <c r="Y28" s="242">
        <v>5</v>
      </c>
      <c r="AA28" s="242">
        <v>2</v>
      </c>
      <c r="AB28" s="242"/>
      <c r="AC28" s="242" t="s">
        <v>29</v>
      </c>
      <c r="AD28" s="242"/>
      <c r="AE28" s="242" t="s">
        <v>29</v>
      </c>
      <c r="AF28" s="242"/>
      <c r="AG28" s="242" t="s">
        <v>29</v>
      </c>
      <c r="AH28" s="242"/>
      <c r="AI28" s="242" t="s">
        <v>29</v>
      </c>
      <c r="AJ28" s="242"/>
      <c r="AK28" s="242">
        <v>1</v>
      </c>
      <c r="AM28" s="242">
        <v>109</v>
      </c>
      <c r="AO28" s="242">
        <v>60</v>
      </c>
      <c r="AP28" s="242"/>
      <c r="AQ28" s="242">
        <v>49</v>
      </c>
      <c r="AR28" s="242"/>
      <c r="AS28" s="242" t="s">
        <v>29</v>
      </c>
      <c r="AT28" s="242"/>
      <c r="AU28" s="242" t="s">
        <v>29</v>
      </c>
      <c r="AV28" s="242"/>
      <c r="AW28" s="242" t="s">
        <v>29</v>
      </c>
      <c r="AX28" s="242"/>
      <c r="AY28" s="242" t="s">
        <v>29</v>
      </c>
      <c r="AZ28" s="259"/>
      <c r="BA28" s="215">
        <v>11</v>
      </c>
      <c r="BB28" s="832"/>
      <c r="BC28" s="832"/>
    </row>
    <row r="29" spans="1:55" s="202" customFormat="1" ht="22.5" customHeight="1">
      <c r="A29" s="263">
        <v>12</v>
      </c>
      <c r="B29" s="834" t="s">
        <v>164</v>
      </c>
      <c r="C29" s="834"/>
      <c r="D29" s="264"/>
      <c r="E29" s="234">
        <v>164</v>
      </c>
      <c r="F29" s="242"/>
      <c r="G29" s="241">
        <v>45999</v>
      </c>
      <c r="I29" s="241">
        <v>22562</v>
      </c>
      <c r="K29" s="241">
        <v>23437</v>
      </c>
      <c r="L29" s="242"/>
      <c r="M29" s="258">
        <v>162</v>
      </c>
      <c r="N29" s="258"/>
      <c r="O29" s="242">
        <v>45790</v>
      </c>
      <c r="P29" s="258"/>
      <c r="Q29" s="242">
        <v>22435</v>
      </c>
      <c r="R29" s="258"/>
      <c r="S29" s="242">
        <v>23355</v>
      </c>
      <c r="T29" s="242"/>
      <c r="U29" s="242">
        <v>1</v>
      </c>
      <c r="V29" s="258"/>
      <c r="W29" s="242">
        <v>56</v>
      </c>
      <c r="X29" s="258"/>
      <c r="Y29" s="242">
        <v>42</v>
      </c>
      <c r="Z29" s="258"/>
      <c r="AA29" s="242">
        <v>14</v>
      </c>
      <c r="AB29" s="242"/>
      <c r="AC29" s="242" t="s">
        <v>29</v>
      </c>
      <c r="AD29" s="242"/>
      <c r="AE29" s="242" t="s">
        <v>29</v>
      </c>
      <c r="AF29" s="242"/>
      <c r="AG29" s="242" t="s">
        <v>29</v>
      </c>
      <c r="AH29" s="242"/>
      <c r="AI29" s="242" t="s">
        <v>29</v>
      </c>
      <c r="AJ29" s="242"/>
      <c r="AK29" s="242">
        <v>1</v>
      </c>
      <c r="AM29" s="242">
        <v>153</v>
      </c>
      <c r="AO29" s="242">
        <v>85</v>
      </c>
      <c r="AP29" s="242"/>
      <c r="AQ29" s="242">
        <v>68</v>
      </c>
      <c r="AR29" s="242"/>
      <c r="AS29" s="242" t="s">
        <v>29</v>
      </c>
      <c r="AT29" s="242"/>
      <c r="AU29" s="242" t="s">
        <v>29</v>
      </c>
      <c r="AV29" s="242"/>
      <c r="AW29" s="242" t="s">
        <v>29</v>
      </c>
      <c r="AX29" s="242"/>
      <c r="AY29" s="242" t="s">
        <v>29</v>
      </c>
      <c r="AZ29" s="259"/>
      <c r="BA29" s="215">
        <v>12</v>
      </c>
      <c r="BB29" s="834"/>
      <c r="BC29" s="834"/>
    </row>
    <row r="30" spans="1:55" s="202" customFormat="1" ht="22.5" customHeight="1">
      <c r="A30" s="263">
        <v>13</v>
      </c>
      <c r="B30" s="834" t="s">
        <v>165</v>
      </c>
      <c r="C30" s="834"/>
      <c r="D30" s="264"/>
      <c r="E30" s="234">
        <v>74</v>
      </c>
      <c r="F30" s="242"/>
      <c r="G30" s="241">
        <v>9838</v>
      </c>
      <c r="I30" s="241">
        <v>7225</v>
      </c>
      <c r="K30" s="241">
        <v>2613</v>
      </c>
      <c r="L30" s="242"/>
      <c r="M30" s="258">
        <v>73</v>
      </c>
      <c r="N30" s="258"/>
      <c r="O30" s="242">
        <v>9686</v>
      </c>
      <c r="P30" s="258"/>
      <c r="Q30" s="242">
        <v>7142</v>
      </c>
      <c r="R30" s="258"/>
      <c r="S30" s="242">
        <v>2544</v>
      </c>
      <c r="T30" s="242"/>
      <c r="U30" s="242" t="s">
        <v>29</v>
      </c>
      <c r="V30" s="258"/>
      <c r="W30" s="242" t="s">
        <v>29</v>
      </c>
      <c r="X30" s="258"/>
      <c r="Y30" s="242" t="s">
        <v>29</v>
      </c>
      <c r="Z30" s="258"/>
      <c r="AA30" s="242" t="s">
        <v>29</v>
      </c>
      <c r="AB30" s="242"/>
      <c r="AC30" s="242" t="s">
        <v>29</v>
      </c>
      <c r="AD30" s="242"/>
      <c r="AE30" s="242" t="s">
        <v>29</v>
      </c>
      <c r="AF30" s="242"/>
      <c r="AG30" s="242" t="s">
        <v>29</v>
      </c>
      <c r="AH30" s="242"/>
      <c r="AI30" s="242" t="s">
        <v>29</v>
      </c>
      <c r="AJ30" s="242"/>
      <c r="AK30" s="242">
        <v>1</v>
      </c>
      <c r="AM30" s="242">
        <v>152</v>
      </c>
      <c r="AO30" s="242">
        <v>83</v>
      </c>
      <c r="AP30" s="242"/>
      <c r="AQ30" s="242">
        <v>69</v>
      </c>
      <c r="AR30" s="242"/>
      <c r="AS30" s="242" t="s">
        <v>29</v>
      </c>
      <c r="AT30" s="242"/>
      <c r="AU30" s="242" t="s">
        <v>29</v>
      </c>
      <c r="AV30" s="242"/>
      <c r="AW30" s="242" t="s">
        <v>29</v>
      </c>
      <c r="AX30" s="242"/>
      <c r="AY30" s="242" t="s">
        <v>29</v>
      </c>
      <c r="AZ30" s="259"/>
      <c r="BA30" s="215">
        <v>13</v>
      </c>
      <c r="BB30" s="834"/>
      <c r="BC30" s="834"/>
    </row>
    <row r="31" spans="1:55" s="202" customFormat="1" ht="22.5" customHeight="1">
      <c r="A31" s="263">
        <v>14</v>
      </c>
      <c r="B31" s="834" t="s">
        <v>166</v>
      </c>
      <c r="C31" s="834"/>
      <c r="D31" s="264"/>
      <c r="E31" s="265">
        <v>25</v>
      </c>
      <c r="F31" s="242"/>
      <c r="G31" s="241">
        <v>2627</v>
      </c>
      <c r="I31" s="242">
        <v>2007</v>
      </c>
      <c r="K31" s="242">
        <v>620</v>
      </c>
      <c r="L31" s="242"/>
      <c r="M31" s="202">
        <v>23</v>
      </c>
      <c r="O31" s="242">
        <v>2500</v>
      </c>
      <c r="Q31" s="242">
        <v>1935</v>
      </c>
      <c r="S31" s="242">
        <v>565</v>
      </c>
      <c r="T31" s="242"/>
      <c r="U31" s="242">
        <v>1</v>
      </c>
      <c r="W31" s="242">
        <v>16</v>
      </c>
      <c r="Y31" s="242">
        <v>10</v>
      </c>
      <c r="AA31" s="242">
        <v>6</v>
      </c>
      <c r="AB31" s="242"/>
      <c r="AC31" s="242" t="s">
        <v>29</v>
      </c>
      <c r="AD31" s="242"/>
      <c r="AE31" s="242" t="s">
        <v>29</v>
      </c>
      <c r="AF31" s="242"/>
      <c r="AG31" s="242" t="s">
        <v>29</v>
      </c>
      <c r="AH31" s="242"/>
      <c r="AI31" s="242" t="s">
        <v>29</v>
      </c>
      <c r="AJ31" s="242"/>
      <c r="AK31" s="242">
        <v>1</v>
      </c>
      <c r="AM31" s="242">
        <v>111</v>
      </c>
      <c r="AO31" s="242">
        <v>62</v>
      </c>
      <c r="AP31" s="242"/>
      <c r="AQ31" s="242">
        <v>49</v>
      </c>
      <c r="AR31" s="242"/>
      <c r="AS31" s="242" t="s">
        <v>29</v>
      </c>
      <c r="AT31" s="242"/>
      <c r="AU31" s="242" t="s">
        <v>29</v>
      </c>
      <c r="AV31" s="242"/>
      <c r="AW31" s="242" t="s">
        <v>29</v>
      </c>
      <c r="AX31" s="242"/>
      <c r="AY31" s="242" t="s">
        <v>29</v>
      </c>
      <c r="AZ31" s="259"/>
      <c r="BA31" s="215">
        <v>14</v>
      </c>
      <c r="BB31" s="834"/>
      <c r="BC31" s="834"/>
    </row>
    <row r="32" spans="1:55" s="202" customFormat="1" ht="22.5" customHeight="1">
      <c r="A32" s="263">
        <v>15</v>
      </c>
      <c r="B32" s="834" t="s">
        <v>167</v>
      </c>
      <c r="C32" s="834"/>
      <c r="D32" s="264"/>
      <c r="E32" s="265">
        <v>20</v>
      </c>
      <c r="F32" s="242"/>
      <c r="G32" s="241">
        <v>3347</v>
      </c>
      <c r="I32" s="242">
        <v>2070</v>
      </c>
      <c r="K32" s="242">
        <v>1277</v>
      </c>
      <c r="L32" s="242"/>
      <c r="M32" s="202">
        <v>17</v>
      </c>
      <c r="O32" s="242">
        <v>3139</v>
      </c>
      <c r="Q32" s="242">
        <v>1954</v>
      </c>
      <c r="S32" s="242">
        <v>1185</v>
      </c>
      <c r="T32" s="242"/>
      <c r="U32" s="242">
        <v>2</v>
      </c>
      <c r="W32" s="242">
        <v>19</v>
      </c>
      <c r="Y32" s="242">
        <v>12</v>
      </c>
      <c r="AA32" s="242">
        <v>7</v>
      </c>
      <c r="AB32" s="242"/>
      <c r="AC32" s="242" t="s">
        <v>29</v>
      </c>
      <c r="AD32" s="242"/>
      <c r="AE32" s="242" t="s">
        <v>29</v>
      </c>
      <c r="AF32" s="242"/>
      <c r="AG32" s="242" t="s">
        <v>29</v>
      </c>
      <c r="AH32" s="242"/>
      <c r="AI32" s="242" t="s">
        <v>29</v>
      </c>
      <c r="AJ32" s="242"/>
      <c r="AK32" s="242">
        <v>1</v>
      </c>
      <c r="AM32" s="242">
        <v>189</v>
      </c>
      <c r="AO32" s="242">
        <v>104</v>
      </c>
      <c r="AP32" s="242"/>
      <c r="AQ32" s="242">
        <v>85</v>
      </c>
      <c r="AR32" s="242"/>
      <c r="AS32" s="242" t="s">
        <v>29</v>
      </c>
      <c r="AT32" s="242"/>
      <c r="AU32" s="242" t="s">
        <v>29</v>
      </c>
      <c r="AV32" s="242"/>
      <c r="AW32" s="242" t="s">
        <v>29</v>
      </c>
      <c r="AX32" s="242"/>
      <c r="AY32" s="242" t="s">
        <v>29</v>
      </c>
      <c r="AZ32" s="259"/>
      <c r="BA32" s="215">
        <v>15</v>
      </c>
      <c r="BB32" s="834"/>
      <c r="BC32" s="834"/>
    </row>
    <row r="33" spans="1:55" s="202" customFormat="1" ht="15.6" customHeight="1">
      <c r="A33" s="263"/>
      <c r="B33" s="834"/>
      <c r="C33" s="834"/>
      <c r="D33" s="264"/>
      <c r="E33" s="266"/>
      <c r="F33" s="242"/>
      <c r="T33" s="242"/>
      <c r="AB33" s="242"/>
      <c r="AC33" s="242"/>
      <c r="AD33" s="242"/>
      <c r="AE33" s="242"/>
      <c r="AF33" s="242"/>
      <c r="AG33" s="242"/>
      <c r="AH33" s="242"/>
      <c r="AI33" s="242"/>
      <c r="AJ33" s="242"/>
      <c r="AQ33" s="242"/>
      <c r="AR33" s="242"/>
      <c r="AS33" s="242"/>
      <c r="AT33" s="242"/>
      <c r="AU33" s="242"/>
      <c r="AV33" s="242"/>
      <c r="AW33" s="242"/>
      <c r="AX33" s="242"/>
      <c r="AY33" s="242"/>
      <c r="AZ33" s="261"/>
      <c r="BA33" s="215"/>
      <c r="BB33" s="834"/>
      <c r="BC33" s="834"/>
    </row>
    <row r="34" spans="1:55" s="202" customFormat="1" ht="22.5" customHeight="1">
      <c r="A34" s="263">
        <v>16</v>
      </c>
      <c r="B34" s="834" t="s">
        <v>168</v>
      </c>
      <c r="C34" s="834"/>
      <c r="D34" s="264"/>
      <c r="E34" s="265">
        <v>27</v>
      </c>
      <c r="F34" s="242"/>
      <c r="G34" s="241">
        <v>3005</v>
      </c>
      <c r="I34" s="242">
        <v>2376</v>
      </c>
      <c r="K34" s="242">
        <v>629</v>
      </c>
      <c r="M34" s="202">
        <v>24</v>
      </c>
      <c r="O34" s="242">
        <v>2881</v>
      </c>
      <c r="Q34" s="242">
        <v>2304</v>
      </c>
      <c r="S34" s="242">
        <v>577</v>
      </c>
      <c r="T34" s="242"/>
      <c r="U34" s="242">
        <v>2</v>
      </c>
      <c r="W34" s="242">
        <v>26</v>
      </c>
      <c r="Y34" s="242">
        <v>18</v>
      </c>
      <c r="AA34" s="242">
        <v>8</v>
      </c>
      <c r="AB34" s="242"/>
      <c r="AC34" s="242" t="s">
        <v>29</v>
      </c>
      <c r="AD34" s="242"/>
      <c r="AE34" s="242" t="s">
        <v>29</v>
      </c>
      <c r="AF34" s="242"/>
      <c r="AG34" s="242" t="s">
        <v>29</v>
      </c>
      <c r="AH34" s="242"/>
      <c r="AI34" s="242" t="s">
        <v>29</v>
      </c>
      <c r="AJ34" s="242"/>
      <c r="AK34" s="242">
        <v>1</v>
      </c>
      <c r="AM34" s="242">
        <v>98</v>
      </c>
      <c r="AO34" s="242">
        <v>54</v>
      </c>
      <c r="AP34" s="242"/>
      <c r="AQ34" s="242">
        <v>44</v>
      </c>
      <c r="AR34" s="242"/>
      <c r="AS34" s="242" t="s">
        <v>29</v>
      </c>
      <c r="AT34" s="242"/>
      <c r="AU34" s="242" t="s">
        <v>29</v>
      </c>
      <c r="AV34" s="242"/>
      <c r="AW34" s="242" t="s">
        <v>29</v>
      </c>
      <c r="AX34" s="242"/>
      <c r="AY34" s="242" t="s">
        <v>29</v>
      </c>
      <c r="AZ34" s="259"/>
      <c r="BA34" s="215">
        <v>16</v>
      </c>
      <c r="BB34" s="834"/>
      <c r="BC34" s="834"/>
    </row>
    <row r="35" spans="1:55" s="202" customFormat="1" ht="22.5" customHeight="1">
      <c r="A35" s="263">
        <v>17</v>
      </c>
      <c r="B35" s="834" t="s">
        <v>169</v>
      </c>
      <c r="C35" s="834"/>
      <c r="D35" s="264"/>
      <c r="E35" s="265">
        <v>51</v>
      </c>
      <c r="F35" s="242"/>
      <c r="G35" s="241">
        <v>10190</v>
      </c>
      <c r="I35" s="242">
        <v>7261</v>
      </c>
      <c r="K35" s="242">
        <v>2929</v>
      </c>
      <c r="L35" s="242"/>
      <c r="M35" s="202">
        <v>48</v>
      </c>
      <c r="O35" s="242">
        <v>9992</v>
      </c>
      <c r="Q35" s="242">
        <v>7140</v>
      </c>
      <c r="S35" s="242">
        <v>2852</v>
      </c>
      <c r="T35" s="242"/>
      <c r="U35" s="242">
        <v>2</v>
      </c>
      <c r="W35" s="242">
        <v>53</v>
      </c>
      <c r="Y35" s="242">
        <v>41</v>
      </c>
      <c r="AA35" s="242">
        <v>12</v>
      </c>
      <c r="AB35" s="242"/>
      <c r="AC35" s="267" t="s">
        <v>29</v>
      </c>
      <c r="AE35" s="267" t="s">
        <v>29</v>
      </c>
      <c r="AG35" s="242" t="s">
        <v>29</v>
      </c>
      <c r="AH35" s="242"/>
      <c r="AI35" s="242" t="s">
        <v>29</v>
      </c>
      <c r="AJ35" s="242"/>
      <c r="AK35" s="242">
        <v>1</v>
      </c>
      <c r="AM35" s="242">
        <v>145</v>
      </c>
      <c r="AO35" s="242">
        <v>80</v>
      </c>
      <c r="AP35" s="242"/>
      <c r="AQ35" s="242">
        <v>65</v>
      </c>
      <c r="AR35" s="242"/>
      <c r="AS35" s="242" t="s">
        <v>29</v>
      </c>
      <c r="AT35" s="242"/>
      <c r="AU35" s="242" t="s">
        <v>29</v>
      </c>
      <c r="AV35" s="242"/>
      <c r="AW35" s="242" t="s">
        <v>29</v>
      </c>
      <c r="AX35" s="242"/>
      <c r="AY35" s="242" t="s">
        <v>29</v>
      </c>
      <c r="AZ35" s="259"/>
      <c r="BA35" s="215">
        <v>17</v>
      </c>
      <c r="BB35" s="834"/>
      <c r="BC35" s="834"/>
    </row>
    <row r="36" spans="1:55" s="202" customFormat="1" ht="22.5" customHeight="1">
      <c r="A36" s="263">
        <v>18</v>
      </c>
      <c r="B36" s="834" t="s">
        <v>170</v>
      </c>
      <c r="C36" s="834"/>
      <c r="D36" s="264"/>
      <c r="E36" s="265">
        <v>31</v>
      </c>
      <c r="F36" s="242"/>
      <c r="G36" s="241">
        <v>9393</v>
      </c>
      <c r="I36" s="242">
        <v>4030</v>
      </c>
      <c r="K36" s="242">
        <v>5363</v>
      </c>
      <c r="L36" s="242"/>
      <c r="M36" s="202">
        <v>30</v>
      </c>
      <c r="O36" s="242">
        <v>9293</v>
      </c>
      <c r="Q36" s="242">
        <v>3975</v>
      </c>
      <c r="S36" s="242">
        <v>5318</v>
      </c>
      <c r="T36" s="242"/>
      <c r="U36" s="242" t="s">
        <v>29</v>
      </c>
      <c r="W36" s="242" t="s">
        <v>29</v>
      </c>
      <c r="Y36" s="242" t="s">
        <v>29</v>
      </c>
      <c r="AA36" s="242" t="s">
        <v>29</v>
      </c>
      <c r="AB36" s="242"/>
      <c r="AC36" s="242" t="s">
        <v>29</v>
      </c>
      <c r="AD36" s="242"/>
      <c r="AE36" s="242" t="s">
        <v>29</v>
      </c>
      <c r="AF36" s="242"/>
      <c r="AG36" s="242" t="s">
        <v>29</v>
      </c>
      <c r="AH36" s="242"/>
      <c r="AI36" s="242" t="s">
        <v>29</v>
      </c>
      <c r="AJ36" s="242"/>
      <c r="AK36" s="242">
        <v>1</v>
      </c>
      <c r="AM36" s="242">
        <v>100</v>
      </c>
      <c r="AO36" s="242">
        <v>55</v>
      </c>
      <c r="AP36" s="242"/>
      <c r="AQ36" s="242">
        <v>45</v>
      </c>
      <c r="AR36" s="242"/>
      <c r="AS36" s="242" t="s">
        <v>29</v>
      </c>
      <c r="AT36" s="242"/>
      <c r="AU36" s="242" t="s">
        <v>29</v>
      </c>
      <c r="AV36" s="242"/>
      <c r="AW36" s="242" t="s">
        <v>29</v>
      </c>
      <c r="AX36" s="242"/>
      <c r="AY36" s="242" t="s">
        <v>29</v>
      </c>
      <c r="AZ36" s="259"/>
      <c r="BA36" s="215">
        <v>18</v>
      </c>
      <c r="BB36" s="834"/>
      <c r="BC36" s="834"/>
    </row>
    <row r="37" spans="1:55" s="202" customFormat="1" ht="22.5" customHeight="1">
      <c r="A37" s="263">
        <v>19</v>
      </c>
      <c r="B37" s="834" t="s">
        <v>171</v>
      </c>
      <c r="C37" s="834"/>
      <c r="D37" s="264"/>
      <c r="E37" s="265">
        <v>48</v>
      </c>
      <c r="F37" s="242"/>
      <c r="G37" s="241">
        <v>6501</v>
      </c>
      <c r="I37" s="242">
        <v>3741</v>
      </c>
      <c r="K37" s="242">
        <v>2760</v>
      </c>
      <c r="L37" s="242"/>
      <c r="M37" s="202">
        <v>45</v>
      </c>
      <c r="O37" s="242">
        <v>6024</v>
      </c>
      <c r="Q37" s="242">
        <v>3474</v>
      </c>
      <c r="S37" s="242">
        <v>2550</v>
      </c>
      <c r="T37" s="242"/>
      <c r="U37" s="242">
        <v>1</v>
      </c>
      <c r="W37" s="242">
        <v>13</v>
      </c>
      <c r="Y37" s="242">
        <v>11</v>
      </c>
      <c r="AA37" s="242">
        <v>2</v>
      </c>
      <c r="AB37" s="242"/>
      <c r="AC37" s="242" t="s">
        <v>29</v>
      </c>
      <c r="AD37" s="242"/>
      <c r="AE37" s="242" t="s">
        <v>29</v>
      </c>
      <c r="AF37" s="242"/>
      <c r="AG37" s="242" t="s">
        <v>29</v>
      </c>
      <c r="AH37" s="242"/>
      <c r="AI37" s="242" t="s">
        <v>29</v>
      </c>
      <c r="AJ37" s="242"/>
      <c r="AK37" s="242">
        <v>2</v>
      </c>
      <c r="AM37" s="242">
        <v>464</v>
      </c>
      <c r="AO37" s="242">
        <v>256</v>
      </c>
      <c r="AP37" s="242"/>
      <c r="AQ37" s="242">
        <v>208</v>
      </c>
      <c r="AR37" s="242"/>
      <c r="AS37" s="242" t="s">
        <v>29</v>
      </c>
      <c r="AT37" s="242"/>
      <c r="AU37" s="242" t="s">
        <v>29</v>
      </c>
      <c r="AV37" s="242"/>
      <c r="AW37" s="242" t="s">
        <v>29</v>
      </c>
      <c r="AX37" s="242"/>
      <c r="AY37" s="242" t="s">
        <v>29</v>
      </c>
      <c r="AZ37" s="259"/>
      <c r="BA37" s="215">
        <v>19</v>
      </c>
      <c r="BB37" s="834"/>
      <c r="BC37" s="834"/>
    </row>
    <row r="38" spans="1:55" s="202" customFormat="1" ht="22.5" customHeight="1">
      <c r="A38" s="263">
        <v>20</v>
      </c>
      <c r="B38" s="834" t="s">
        <v>172</v>
      </c>
      <c r="C38" s="834"/>
      <c r="D38" s="264"/>
      <c r="E38" s="265">
        <v>110</v>
      </c>
      <c r="F38" s="242"/>
      <c r="G38" s="241">
        <v>13082</v>
      </c>
      <c r="I38" s="242">
        <v>11048</v>
      </c>
      <c r="K38" s="242">
        <v>2034</v>
      </c>
      <c r="L38" s="242"/>
      <c r="M38" s="202">
        <v>103</v>
      </c>
      <c r="O38" s="242">
        <v>11702</v>
      </c>
      <c r="Q38" s="242">
        <v>10244</v>
      </c>
      <c r="S38" s="242">
        <v>1458</v>
      </c>
      <c r="T38" s="242"/>
      <c r="U38" s="242">
        <v>2</v>
      </c>
      <c r="W38" s="242">
        <v>77</v>
      </c>
      <c r="Y38" s="242">
        <v>54</v>
      </c>
      <c r="AA38" s="242">
        <v>23</v>
      </c>
      <c r="AB38" s="242"/>
      <c r="AC38" s="242">
        <v>1</v>
      </c>
      <c r="AD38" s="242"/>
      <c r="AE38" s="242">
        <v>22</v>
      </c>
      <c r="AF38" s="242"/>
      <c r="AG38" s="242">
        <v>21</v>
      </c>
      <c r="AH38" s="242"/>
      <c r="AI38" s="242">
        <v>1</v>
      </c>
      <c r="AJ38" s="242"/>
      <c r="AK38" s="242">
        <v>4</v>
      </c>
      <c r="AM38" s="242">
        <v>1281</v>
      </c>
      <c r="AO38" s="242">
        <v>729</v>
      </c>
      <c r="AP38" s="242"/>
      <c r="AQ38" s="242">
        <v>552</v>
      </c>
      <c r="AR38" s="242"/>
      <c r="AS38" s="242" t="s">
        <v>29</v>
      </c>
      <c r="AT38" s="242"/>
      <c r="AU38" s="242" t="s">
        <v>29</v>
      </c>
      <c r="AV38" s="242"/>
      <c r="AW38" s="242" t="s">
        <v>29</v>
      </c>
      <c r="AX38" s="242"/>
      <c r="AY38" s="242" t="s">
        <v>29</v>
      </c>
      <c r="AZ38" s="259"/>
      <c r="BA38" s="215">
        <v>20</v>
      </c>
      <c r="BB38" s="834"/>
      <c r="BC38" s="834"/>
    </row>
    <row r="39" spans="1:55" s="202" customFormat="1" ht="15.6" customHeight="1">
      <c r="A39" s="263"/>
      <c r="B39" s="834"/>
      <c r="C39" s="834"/>
      <c r="D39" s="264"/>
      <c r="E39" s="266"/>
      <c r="F39" s="242"/>
      <c r="L39" s="242"/>
      <c r="T39" s="242"/>
      <c r="AB39" s="242"/>
      <c r="AC39" s="242"/>
      <c r="AD39" s="242"/>
      <c r="AE39" s="242"/>
      <c r="AF39" s="242"/>
      <c r="AG39" s="242"/>
      <c r="AH39" s="242"/>
      <c r="AI39" s="242"/>
      <c r="AJ39" s="242"/>
      <c r="AP39" s="242"/>
      <c r="AQ39" s="242"/>
      <c r="AR39" s="242"/>
      <c r="AS39" s="242"/>
      <c r="AT39" s="242"/>
      <c r="AU39" s="242"/>
      <c r="AV39" s="242"/>
      <c r="AW39" s="242"/>
      <c r="AX39" s="242"/>
      <c r="AY39" s="242"/>
      <c r="AZ39" s="261"/>
      <c r="BA39" s="215"/>
      <c r="BB39" s="834"/>
      <c r="BC39" s="834"/>
    </row>
    <row r="40" spans="1:55" s="202" customFormat="1" ht="22.5" customHeight="1">
      <c r="A40" s="263">
        <v>21</v>
      </c>
      <c r="B40" s="834" t="s">
        <v>173</v>
      </c>
      <c r="C40" s="834"/>
      <c r="D40" s="264"/>
      <c r="E40" s="265">
        <v>25</v>
      </c>
      <c r="F40" s="242"/>
      <c r="G40" s="241">
        <v>3976</v>
      </c>
      <c r="H40" s="242"/>
      <c r="I40" s="242">
        <v>2156</v>
      </c>
      <c r="J40" s="242"/>
      <c r="K40" s="242">
        <v>1820</v>
      </c>
      <c r="L40" s="242"/>
      <c r="M40" s="202">
        <v>21</v>
      </c>
      <c r="O40" s="242">
        <v>2042</v>
      </c>
      <c r="Q40" s="242">
        <v>1427</v>
      </c>
      <c r="S40" s="242">
        <v>615</v>
      </c>
      <c r="T40" s="242"/>
      <c r="U40" s="242">
        <v>1</v>
      </c>
      <c r="W40" s="242">
        <v>30</v>
      </c>
      <c r="Y40" s="242">
        <v>21</v>
      </c>
      <c r="AA40" s="242">
        <v>9</v>
      </c>
      <c r="AB40" s="242"/>
      <c r="AC40" s="242" t="s">
        <v>29</v>
      </c>
      <c r="AD40" s="242"/>
      <c r="AE40" s="242" t="s">
        <v>29</v>
      </c>
      <c r="AF40" s="242"/>
      <c r="AG40" s="242" t="s">
        <v>29</v>
      </c>
      <c r="AH40" s="242"/>
      <c r="AI40" s="242" t="s">
        <v>29</v>
      </c>
      <c r="AJ40" s="242"/>
      <c r="AK40" s="242">
        <v>3</v>
      </c>
      <c r="AM40" s="242">
        <v>1904</v>
      </c>
      <c r="AO40" s="242">
        <v>708</v>
      </c>
      <c r="AP40" s="242"/>
      <c r="AQ40" s="242">
        <v>1196</v>
      </c>
      <c r="AR40" s="242"/>
      <c r="AS40" s="242" t="s">
        <v>29</v>
      </c>
      <c r="AT40" s="242"/>
      <c r="AU40" s="242" t="s">
        <v>29</v>
      </c>
      <c r="AV40" s="242"/>
      <c r="AW40" s="242" t="s">
        <v>29</v>
      </c>
      <c r="AX40" s="242"/>
      <c r="AY40" s="242" t="s">
        <v>29</v>
      </c>
      <c r="AZ40" s="259"/>
      <c r="BA40" s="215">
        <v>21</v>
      </c>
      <c r="BB40" s="834"/>
      <c r="BC40" s="834"/>
    </row>
    <row r="41" spans="1:55" s="202" customFormat="1" ht="22.5" customHeight="1">
      <c r="A41" s="263">
        <v>22</v>
      </c>
      <c r="B41" s="834" t="s">
        <v>174</v>
      </c>
      <c r="C41" s="834"/>
      <c r="D41" s="264"/>
      <c r="E41" s="265">
        <v>17</v>
      </c>
      <c r="F41" s="242"/>
      <c r="G41" s="241">
        <v>1173</v>
      </c>
      <c r="H41" s="242"/>
      <c r="I41" s="242">
        <v>930</v>
      </c>
      <c r="J41" s="242"/>
      <c r="K41" s="242">
        <v>243</v>
      </c>
      <c r="L41" s="242"/>
      <c r="M41" s="202">
        <v>16</v>
      </c>
      <c r="O41" s="242">
        <v>1014</v>
      </c>
      <c r="Q41" s="242">
        <v>843</v>
      </c>
      <c r="S41" s="242">
        <v>171</v>
      </c>
      <c r="T41" s="242"/>
      <c r="U41" s="242" t="s">
        <v>29</v>
      </c>
      <c r="W41" s="242" t="s">
        <v>29</v>
      </c>
      <c r="Y41" s="242" t="s">
        <v>29</v>
      </c>
      <c r="AA41" s="242" t="s">
        <v>29</v>
      </c>
      <c r="AB41" s="242"/>
      <c r="AC41" s="242" t="s">
        <v>29</v>
      </c>
      <c r="AD41" s="242"/>
      <c r="AE41" s="242" t="s">
        <v>29</v>
      </c>
      <c r="AF41" s="242"/>
      <c r="AG41" s="242" t="s">
        <v>29</v>
      </c>
      <c r="AH41" s="242"/>
      <c r="AI41" s="242" t="s">
        <v>29</v>
      </c>
      <c r="AJ41" s="242"/>
      <c r="AK41" s="242">
        <v>1</v>
      </c>
      <c r="AM41" s="242">
        <v>159</v>
      </c>
      <c r="AO41" s="242">
        <v>87</v>
      </c>
      <c r="AP41" s="242"/>
      <c r="AQ41" s="242">
        <v>72</v>
      </c>
      <c r="AR41" s="242"/>
      <c r="AS41" s="242" t="s">
        <v>29</v>
      </c>
      <c r="AT41" s="242"/>
      <c r="AU41" s="242" t="s">
        <v>29</v>
      </c>
      <c r="AV41" s="242"/>
      <c r="AW41" s="242" t="s">
        <v>29</v>
      </c>
      <c r="AX41" s="242"/>
      <c r="AY41" s="242" t="s">
        <v>29</v>
      </c>
      <c r="AZ41" s="259"/>
      <c r="BA41" s="215">
        <v>22</v>
      </c>
      <c r="BB41" s="834"/>
      <c r="BC41" s="834"/>
    </row>
    <row r="42" spans="1:55" s="202" customFormat="1" ht="22.5" customHeight="1">
      <c r="A42" s="263">
        <v>23</v>
      </c>
      <c r="B42" s="834" t="s">
        <v>175</v>
      </c>
      <c r="C42" s="834"/>
      <c r="D42" s="264"/>
      <c r="E42" s="265">
        <v>22</v>
      </c>
      <c r="F42" s="242"/>
      <c r="G42" s="241">
        <v>2405</v>
      </c>
      <c r="H42" s="242"/>
      <c r="I42" s="242">
        <v>1953</v>
      </c>
      <c r="J42" s="242"/>
      <c r="K42" s="242">
        <v>452</v>
      </c>
      <c r="L42" s="242"/>
      <c r="M42" s="201">
        <v>20</v>
      </c>
      <c r="N42" s="201"/>
      <c r="O42" s="242">
        <v>2149</v>
      </c>
      <c r="P42" s="201"/>
      <c r="Q42" s="242">
        <v>1808</v>
      </c>
      <c r="R42" s="201"/>
      <c r="S42" s="242">
        <v>341</v>
      </c>
      <c r="T42" s="242"/>
      <c r="U42" s="242">
        <v>1</v>
      </c>
      <c r="V42" s="201"/>
      <c r="W42" s="242">
        <v>32</v>
      </c>
      <c r="X42" s="201"/>
      <c r="Y42" s="242">
        <v>21</v>
      </c>
      <c r="Z42" s="201"/>
      <c r="AA42" s="242">
        <v>11</v>
      </c>
      <c r="AB42" s="242"/>
      <c r="AC42" s="242" t="s">
        <v>29</v>
      </c>
      <c r="AD42" s="242"/>
      <c r="AE42" s="242" t="s">
        <v>29</v>
      </c>
      <c r="AF42" s="242"/>
      <c r="AG42" s="242" t="s">
        <v>29</v>
      </c>
      <c r="AH42" s="242"/>
      <c r="AI42" s="242" t="s">
        <v>29</v>
      </c>
      <c r="AJ42" s="242"/>
      <c r="AK42" s="242">
        <v>1</v>
      </c>
      <c r="AL42" s="201"/>
      <c r="AM42" s="242">
        <v>224</v>
      </c>
      <c r="AN42" s="201"/>
      <c r="AO42" s="242">
        <v>124</v>
      </c>
      <c r="AP42" s="242"/>
      <c r="AQ42" s="242">
        <v>100</v>
      </c>
      <c r="AR42" s="242"/>
      <c r="AS42" s="242" t="s">
        <v>29</v>
      </c>
      <c r="AT42" s="242"/>
      <c r="AU42" s="242" t="s">
        <v>29</v>
      </c>
      <c r="AV42" s="242"/>
      <c r="AW42" s="242" t="s">
        <v>29</v>
      </c>
      <c r="AX42" s="242"/>
      <c r="AY42" s="242" t="s">
        <v>29</v>
      </c>
      <c r="AZ42" s="268"/>
      <c r="BA42" s="215">
        <v>23</v>
      </c>
      <c r="BB42" s="834"/>
      <c r="BC42" s="834"/>
    </row>
    <row r="43" spans="1:55" s="258" customFormat="1" ht="22.5" customHeight="1">
      <c r="A43" s="269">
        <v>24</v>
      </c>
      <c r="B43" s="835" t="s">
        <v>176</v>
      </c>
      <c r="C43" s="835"/>
      <c r="D43" s="270"/>
      <c r="E43" s="271">
        <v>45</v>
      </c>
      <c r="F43" s="272"/>
      <c r="G43" s="272">
        <v>3928</v>
      </c>
      <c r="H43" s="272"/>
      <c r="I43" s="273">
        <v>2936</v>
      </c>
      <c r="J43" s="272"/>
      <c r="K43" s="273">
        <v>992</v>
      </c>
      <c r="L43" s="273"/>
      <c r="M43" s="274">
        <v>43</v>
      </c>
      <c r="N43" s="274"/>
      <c r="O43" s="273">
        <v>3581</v>
      </c>
      <c r="P43" s="274"/>
      <c r="Q43" s="273">
        <v>2743</v>
      </c>
      <c r="R43" s="274"/>
      <c r="S43" s="273">
        <v>838</v>
      </c>
      <c r="T43" s="273"/>
      <c r="U43" s="273">
        <v>1</v>
      </c>
      <c r="V43" s="274"/>
      <c r="W43" s="273">
        <v>13</v>
      </c>
      <c r="X43" s="274"/>
      <c r="Y43" s="273">
        <v>10</v>
      </c>
      <c r="Z43" s="274"/>
      <c r="AA43" s="273">
        <v>3</v>
      </c>
      <c r="AB43" s="273"/>
      <c r="AC43" s="273" t="s">
        <v>29</v>
      </c>
      <c r="AD43" s="273"/>
      <c r="AE43" s="273" t="s">
        <v>29</v>
      </c>
      <c r="AF43" s="273"/>
      <c r="AG43" s="273" t="s">
        <v>29</v>
      </c>
      <c r="AH43" s="273"/>
      <c r="AI43" s="273" t="s">
        <v>29</v>
      </c>
      <c r="AJ43" s="273"/>
      <c r="AK43" s="273">
        <v>1</v>
      </c>
      <c r="AL43" s="231"/>
      <c r="AM43" s="273">
        <v>334</v>
      </c>
      <c r="AN43" s="231"/>
      <c r="AO43" s="273">
        <v>183</v>
      </c>
      <c r="AP43" s="273"/>
      <c r="AQ43" s="273">
        <v>151</v>
      </c>
      <c r="AR43" s="273"/>
      <c r="AS43" s="273" t="s">
        <v>29</v>
      </c>
      <c r="AT43" s="273"/>
      <c r="AU43" s="273" t="s">
        <v>29</v>
      </c>
      <c r="AV43" s="273"/>
      <c r="AW43" s="273" t="s">
        <v>29</v>
      </c>
      <c r="AX43" s="273"/>
      <c r="AY43" s="273" t="s">
        <v>29</v>
      </c>
      <c r="AZ43" s="275"/>
      <c r="BA43" s="276">
        <v>24</v>
      </c>
      <c r="BB43" s="832"/>
      <c r="BC43" s="832"/>
    </row>
    <row r="44" spans="1:55" s="51" customFormat="1" ht="14.25" customHeight="1">
      <c r="A44" s="109"/>
      <c r="B44" s="836" t="s">
        <v>177</v>
      </c>
      <c r="C44" s="836"/>
      <c r="D44" s="836"/>
      <c r="E44" s="836"/>
      <c r="F44" s="836"/>
      <c r="G44" s="836"/>
      <c r="H44" s="836"/>
      <c r="I44" s="836"/>
      <c r="J44" s="836"/>
      <c r="K44" s="836"/>
      <c r="L44" s="836"/>
      <c r="M44" s="836"/>
      <c r="N44" s="836"/>
      <c r="O44" s="836"/>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row>
    <row r="45" spans="1:55" s="51" customFormat="1" ht="11.25">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row>
  </sheetData>
  <mergeCells count="102">
    <mergeCell ref="B42:C42"/>
    <mergeCell ref="BB42:BC42"/>
    <mergeCell ref="B43:C43"/>
    <mergeCell ref="BB43:BC43"/>
    <mergeCell ref="B44:O44"/>
    <mergeCell ref="B39:C39"/>
    <mergeCell ref="BB39:BC39"/>
    <mergeCell ref="B40:C40"/>
    <mergeCell ref="BB40:BC40"/>
    <mergeCell ref="B41:C41"/>
    <mergeCell ref="BB41:BC41"/>
    <mergeCell ref="B36:C36"/>
    <mergeCell ref="BB36:BC36"/>
    <mergeCell ref="B37:C37"/>
    <mergeCell ref="BB37:BC37"/>
    <mergeCell ref="B38:C38"/>
    <mergeCell ref="BB38:BC38"/>
    <mergeCell ref="B33:C33"/>
    <mergeCell ref="BB33:BC33"/>
    <mergeCell ref="B34:C34"/>
    <mergeCell ref="BB34:BC34"/>
    <mergeCell ref="B35:C35"/>
    <mergeCell ref="BB35:BC35"/>
    <mergeCell ref="B30:C30"/>
    <mergeCell ref="BB30:BC30"/>
    <mergeCell ref="B31:C31"/>
    <mergeCell ref="BB31:BC31"/>
    <mergeCell ref="B32:C32"/>
    <mergeCell ref="BB32:BC32"/>
    <mergeCell ref="B27:C27"/>
    <mergeCell ref="BB27:BC27"/>
    <mergeCell ref="B28:C28"/>
    <mergeCell ref="BB28:BC28"/>
    <mergeCell ref="B29:C29"/>
    <mergeCell ref="BB29:BC29"/>
    <mergeCell ref="B24:C24"/>
    <mergeCell ref="BB24:BC24"/>
    <mergeCell ref="B25:C25"/>
    <mergeCell ref="BB25:BC25"/>
    <mergeCell ref="B26:C26"/>
    <mergeCell ref="BB26:BC26"/>
    <mergeCell ref="B21:C21"/>
    <mergeCell ref="BB21:BC21"/>
    <mergeCell ref="B22:C22"/>
    <mergeCell ref="BB22:BC22"/>
    <mergeCell ref="B23:C23"/>
    <mergeCell ref="BB23:BC23"/>
    <mergeCell ref="B18:C18"/>
    <mergeCell ref="BB18:BC18"/>
    <mergeCell ref="B19:C19"/>
    <mergeCell ref="BB19:BC19"/>
    <mergeCell ref="B20:C20"/>
    <mergeCell ref="BB20:BC20"/>
    <mergeCell ref="A13:B13"/>
    <mergeCell ref="A14:B14"/>
    <mergeCell ref="A15:B15"/>
    <mergeCell ref="B16:C16"/>
    <mergeCell ref="BB16:BC16"/>
    <mergeCell ref="B17:C17"/>
    <mergeCell ref="BB17:BC17"/>
    <mergeCell ref="A10:B10"/>
    <mergeCell ref="A11:B11"/>
    <mergeCell ref="A12:B12"/>
    <mergeCell ref="AE9:AF9"/>
    <mergeCell ref="AG9:AH9"/>
    <mergeCell ref="AI9:AJ9"/>
    <mergeCell ref="AM9:AN9"/>
    <mergeCell ref="AO9:AP9"/>
    <mergeCell ref="AQ9:AR9"/>
    <mergeCell ref="W8:AB8"/>
    <mergeCell ref="AC8:AD9"/>
    <mergeCell ref="S9:T9"/>
    <mergeCell ref="W9:X9"/>
    <mergeCell ref="Y9:Z9"/>
    <mergeCell ref="AA9:AB9"/>
    <mergeCell ref="AU9:AV9"/>
    <mergeCell ref="AW9:AX9"/>
    <mergeCell ref="AY9:AZ9"/>
    <mergeCell ref="A3:BA3"/>
    <mergeCell ref="A7:C9"/>
    <mergeCell ref="E7:L7"/>
    <mergeCell ref="M7:T7"/>
    <mergeCell ref="U7:AB7"/>
    <mergeCell ref="AC7:AJ7"/>
    <mergeCell ref="AK7:AR7"/>
    <mergeCell ref="AS7:AZ7"/>
    <mergeCell ref="BA7:BA9"/>
    <mergeCell ref="E8:F9"/>
    <mergeCell ref="AE8:AJ8"/>
    <mergeCell ref="AK8:AL9"/>
    <mergeCell ref="AM8:AR8"/>
    <mergeCell ref="AS8:AT9"/>
    <mergeCell ref="AU8:AZ8"/>
    <mergeCell ref="G9:H9"/>
    <mergeCell ref="I9:J9"/>
    <mergeCell ref="K9:L9"/>
    <mergeCell ref="O9:P9"/>
    <mergeCell ref="Q9:R9"/>
    <mergeCell ref="G8:L8"/>
    <mergeCell ref="M8:N9"/>
    <mergeCell ref="O8:T8"/>
    <mergeCell ref="U8:V9"/>
  </mergeCells>
  <phoneticPr fontId="13"/>
  <printOptions horizontalCentered="1"/>
  <pageMargins left="0.39370078740157483" right="0.39370078740157483" top="0.39370078740157483" bottom="0.39370078740157483" header="0.51181102362204722" footer="0.51181102362204722"/>
  <pageSetup paperSize="9" scale="96" orientation="portrait" r:id="rId1"/>
  <headerFooter alignWithMargins="0"/>
  <colBreaks count="1" manualBreakCount="1">
    <brk id="28" max="4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view="pageBreakPreview" topLeftCell="A25" zoomScale="130" zoomScaleNormal="100" zoomScaleSheetLayoutView="130" workbookViewId="0"/>
  </sheetViews>
  <sheetFormatPr defaultRowHeight="10.5"/>
  <cols>
    <col min="1" max="1" width="0.75" style="58" customWidth="1"/>
    <col min="2" max="2" width="6.5" style="58" customWidth="1"/>
    <col min="3" max="3" width="3" style="58" bestFit="1" customWidth="1"/>
    <col min="4" max="4" width="3.25" style="58" customWidth="1"/>
    <col min="5" max="5" width="0.75" style="58" customWidth="1"/>
    <col min="6" max="15" width="8.25" style="58" customWidth="1"/>
    <col min="16" max="16384" width="9" style="58"/>
  </cols>
  <sheetData>
    <row r="1" spans="1:15" s="52" customFormat="1" ht="15" customHeight="1">
      <c r="A1" s="277"/>
      <c r="B1" s="277"/>
      <c r="G1" s="58"/>
    </row>
    <row r="2" spans="1:15" s="52" customFormat="1" ht="6" customHeight="1"/>
    <row r="3" spans="1:15" s="52" customFormat="1" ht="20.25" customHeight="1">
      <c r="A3" s="837" t="s">
        <v>178</v>
      </c>
      <c r="B3" s="837"/>
      <c r="C3" s="837"/>
      <c r="D3" s="837"/>
      <c r="E3" s="837"/>
      <c r="F3" s="837"/>
      <c r="G3" s="837"/>
      <c r="H3" s="837"/>
      <c r="I3" s="837"/>
      <c r="J3" s="837"/>
      <c r="K3" s="837"/>
      <c r="L3" s="837"/>
      <c r="M3" s="837"/>
      <c r="N3" s="837"/>
      <c r="O3" s="837"/>
    </row>
    <row r="4" spans="1:15" s="52" customFormat="1" ht="6" customHeight="1"/>
    <row r="5" spans="1:15" s="52" customFormat="1" ht="15" customHeight="1">
      <c r="A5" s="838" t="s">
        <v>179</v>
      </c>
      <c r="B5" s="838"/>
      <c r="C5" s="838"/>
      <c r="D5" s="838"/>
      <c r="E5" s="838"/>
      <c r="F5" s="838"/>
      <c r="G5" s="838"/>
      <c r="H5" s="838"/>
      <c r="I5" s="838"/>
      <c r="J5" s="838"/>
      <c r="K5" s="838"/>
      <c r="L5" s="838"/>
      <c r="M5" s="838"/>
      <c r="N5" s="838"/>
      <c r="O5" s="838"/>
    </row>
    <row r="6" spans="1:15" s="54" customFormat="1" ht="6.75" customHeight="1"/>
    <row r="7" spans="1:15" s="54" customFormat="1" ht="11.25" customHeight="1">
      <c r="C7" s="57"/>
      <c r="D7" s="57"/>
      <c r="F7" s="839" t="s">
        <v>180</v>
      </c>
      <c r="G7" s="839"/>
      <c r="H7" s="839"/>
      <c r="I7" s="839"/>
      <c r="J7" s="839"/>
      <c r="K7" s="839"/>
      <c r="L7" s="839"/>
      <c r="M7" s="839"/>
      <c r="N7" s="839"/>
      <c r="O7" s="57"/>
    </row>
    <row r="8" spans="1:15" s="54" customFormat="1" ht="11.25" customHeight="1">
      <c r="E8" s="278"/>
      <c r="F8" s="839"/>
      <c r="G8" s="839"/>
      <c r="H8" s="839"/>
      <c r="I8" s="839"/>
      <c r="J8" s="839"/>
      <c r="K8" s="839"/>
      <c r="L8" s="839"/>
      <c r="M8" s="839"/>
      <c r="N8" s="839"/>
    </row>
    <row r="9" spans="1:15" s="54" customFormat="1" ht="11.25" customHeight="1">
      <c r="E9" s="278"/>
      <c r="F9" s="839"/>
      <c r="G9" s="839"/>
      <c r="H9" s="839"/>
      <c r="I9" s="839"/>
      <c r="J9" s="839"/>
      <c r="K9" s="839"/>
      <c r="L9" s="839"/>
      <c r="M9" s="839"/>
      <c r="N9" s="839"/>
    </row>
    <row r="10" spans="1:15" s="54" customFormat="1" ht="11.25" customHeight="1">
      <c r="E10" s="278"/>
      <c r="F10" s="839"/>
      <c r="G10" s="839"/>
      <c r="H10" s="839"/>
      <c r="I10" s="839"/>
      <c r="J10" s="839"/>
      <c r="K10" s="839"/>
      <c r="L10" s="839"/>
      <c r="M10" s="839"/>
      <c r="N10" s="839"/>
    </row>
    <row r="11" spans="1:15" s="54" customFormat="1" ht="11.25" customHeight="1">
      <c r="E11" s="278"/>
      <c r="F11" s="839"/>
      <c r="G11" s="839"/>
      <c r="H11" s="839"/>
      <c r="I11" s="839"/>
      <c r="J11" s="839"/>
      <c r="K11" s="839"/>
      <c r="L11" s="839"/>
      <c r="M11" s="839"/>
      <c r="N11" s="839"/>
    </row>
    <row r="12" spans="1:15" s="54" customFormat="1" ht="11.25" customHeight="1">
      <c r="E12" s="278"/>
      <c r="F12" s="839"/>
      <c r="G12" s="839"/>
      <c r="H12" s="839"/>
      <c r="I12" s="839"/>
      <c r="J12" s="839"/>
      <c r="K12" s="839"/>
      <c r="L12" s="839"/>
      <c r="M12" s="839"/>
      <c r="N12" s="839"/>
    </row>
    <row r="13" spans="1:15" s="54" customFormat="1" ht="11.25" customHeight="1">
      <c r="E13" s="278"/>
      <c r="F13" s="839"/>
      <c r="G13" s="839"/>
      <c r="H13" s="839"/>
      <c r="I13" s="839"/>
      <c r="J13" s="839"/>
      <c r="K13" s="839"/>
      <c r="L13" s="839"/>
      <c r="M13" s="839"/>
      <c r="N13" s="839"/>
    </row>
    <row r="14" spans="1:15" s="54" customFormat="1" ht="16.350000000000001" customHeight="1">
      <c r="E14" s="278"/>
      <c r="F14" s="839"/>
      <c r="G14" s="839"/>
      <c r="H14" s="839"/>
      <c r="I14" s="839"/>
      <c r="J14" s="839"/>
      <c r="K14" s="839"/>
      <c r="L14" s="839"/>
      <c r="M14" s="839"/>
      <c r="N14" s="839"/>
    </row>
    <row r="15" spans="1:15" s="54" customFormat="1" ht="11.25" customHeight="1">
      <c r="A15" s="188"/>
      <c r="B15" s="188"/>
      <c r="C15" s="188"/>
      <c r="D15" s="188"/>
      <c r="E15" s="188"/>
      <c r="F15" s="188"/>
      <c r="G15" s="188"/>
      <c r="H15" s="188"/>
      <c r="I15" s="188"/>
      <c r="J15" s="188"/>
      <c r="K15" s="188"/>
      <c r="L15" s="188"/>
      <c r="M15" s="189"/>
      <c r="N15" s="189"/>
      <c r="O15" s="189"/>
    </row>
    <row r="16" spans="1:15" s="202" customFormat="1" ht="15" customHeight="1">
      <c r="A16" s="840" t="s">
        <v>110</v>
      </c>
      <c r="B16" s="840"/>
      <c r="C16" s="840"/>
      <c r="D16" s="840"/>
      <c r="E16" s="841"/>
      <c r="F16" s="846" t="s">
        <v>181</v>
      </c>
      <c r="G16" s="847"/>
      <c r="H16" s="848" t="s">
        <v>182</v>
      </c>
      <c r="I16" s="848"/>
      <c r="J16" s="848"/>
      <c r="K16" s="848"/>
      <c r="L16" s="822" t="s">
        <v>183</v>
      </c>
      <c r="M16" s="848" t="s">
        <v>184</v>
      </c>
      <c r="N16" s="848"/>
      <c r="O16" s="848"/>
    </row>
    <row r="17" spans="1:15" s="202" customFormat="1" ht="15" customHeight="1">
      <c r="A17" s="842"/>
      <c r="B17" s="842"/>
      <c r="C17" s="842"/>
      <c r="D17" s="842"/>
      <c r="E17" s="843"/>
      <c r="F17" s="822" t="s">
        <v>185</v>
      </c>
      <c r="G17" s="822" t="s">
        <v>186</v>
      </c>
      <c r="H17" s="818" t="s">
        <v>185</v>
      </c>
      <c r="I17" s="818" t="s">
        <v>187</v>
      </c>
      <c r="J17" s="818"/>
      <c r="K17" s="818"/>
      <c r="L17" s="824"/>
      <c r="M17" s="818" t="s">
        <v>188</v>
      </c>
      <c r="N17" s="818" t="s">
        <v>66</v>
      </c>
      <c r="O17" s="818" t="s">
        <v>67</v>
      </c>
    </row>
    <row r="18" spans="1:15" s="202" customFormat="1" ht="15" customHeight="1">
      <c r="A18" s="844"/>
      <c r="B18" s="844"/>
      <c r="C18" s="844"/>
      <c r="D18" s="844"/>
      <c r="E18" s="845"/>
      <c r="F18" s="825"/>
      <c r="G18" s="825"/>
      <c r="H18" s="818"/>
      <c r="I18" s="279" t="s">
        <v>188</v>
      </c>
      <c r="J18" s="279" t="s">
        <v>66</v>
      </c>
      <c r="K18" s="279" t="s">
        <v>67</v>
      </c>
      <c r="L18" s="825"/>
      <c r="M18" s="818"/>
      <c r="N18" s="818"/>
      <c r="O18" s="818"/>
    </row>
    <row r="19" spans="1:15" s="202" customFormat="1" ht="4.5" customHeight="1">
      <c r="A19" s="280"/>
      <c r="B19" s="280"/>
      <c r="C19" s="280"/>
      <c r="D19" s="280"/>
      <c r="E19" s="281"/>
      <c r="F19" s="215"/>
      <c r="G19" s="282"/>
      <c r="H19" s="282"/>
      <c r="I19" s="282"/>
      <c r="J19" s="282"/>
      <c r="K19" s="282"/>
      <c r="L19" s="282"/>
      <c r="M19" s="282"/>
      <c r="N19" s="282"/>
      <c r="O19" s="282"/>
    </row>
    <row r="20" spans="1:15" s="202" customFormat="1" ht="13.5" customHeight="1">
      <c r="A20" s="201"/>
      <c r="B20" s="283" t="s">
        <v>189</v>
      </c>
      <c r="C20" s="203" t="s">
        <v>148</v>
      </c>
      <c r="D20" s="261" t="s">
        <v>17</v>
      </c>
      <c r="E20" s="284"/>
      <c r="F20" s="285">
        <v>1383379</v>
      </c>
      <c r="G20" s="286">
        <v>497349</v>
      </c>
      <c r="H20" s="286">
        <v>797505</v>
      </c>
      <c r="I20" s="286">
        <v>190204</v>
      </c>
      <c r="J20" s="287">
        <v>91318</v>
      </c>
      <c r="K20" s="287">
        <v>98638</v>
      </c>
      <c r="L20" s="288">
        <v>1.73</v>
      </c>
      <c r="M20" s="286">
        <v>52213</v>
      </c>
      <c r="N20" s="286">
        <v>27112</v>
      </c>
      <c r="O20" s="287">
        <v>25047</v>
      </c>
    </row>
    <row r="21" spans="1:15" s="202" customFormat="1" ht="13.5" customHeight="1">
      <c r="A21" s="201"/>
      <c r="C21" s="203" t="s">
        <v>31</v>
      </c>
      <c r="D21" s="261" t="s">
        <v>17</v>
      </c>
      <c r="E21" s="284"/>
      <c r="F21" s="285">
        <v>1456372</v>
      </c>
      <c r="G21" s="286">
        <v>520385</v>
      </c>
      <c r="H21" s="286">
        <v>756097</v>
      </c>
      <c r="I21" s="286">
        <v>181043</v>
      </c>
      <c r="J21" s="287">
        <v>84878</v>
      </c>
      <c r="K21" s="287">
        <v>95902</v>
      </c>
      <c r="L21" s="288">
        <v>1.93</v>
      </c>
      <c r="M21" s="286">
        <v>50783</v>
      </c>
      <c r="N21" s="286">
        <v>26270</v>
      </c>
      <c r="O21" s="287">
        <v>24445</v>
      </c>
    </row>
    <row r="22" spans="1:15" s="202" customFormat="1" ht="13.5" customHeight="1">
      <c r="A22" s="201"/>
      <c r="C22" s="203" t="s">
        <v>32</v>
      </c>
      <c r="D22" s="261" t="s">
        <v>17</v>
      </c>
      <c r="E22" s="284"/>
      <c r="F22" s="285">
        <v>1607344</v>
      </c>
      <c r="G22" s="287">
        <v>569868</v>
      </c>
      <c r="H22" s="287">
        <v>719564</v>
      </c>
      <c r="I22" s="287">
        <v>171563</v>
      </c>
      <c r="J22" s="287">
        <v>78699</v>
      </c>
      <c r="K22" s="287">
        <v>92620</v>
      </c>
      <c r="L22" s="289">
        <v>2.2337748970209739</v>
      </c>
      <c r="M22" s="287">
        <v>49199</v>
      </c>
      <c r="N22" s="287">
        <v>24938</v>
      </c>
      <c r="O22" s="287">
        <v>24210</v>
      </c>
    </row>
    <row r="23" spans="1:15" s="202" customFormat="1" ht="13.5" customHeight="1">
      <c r="A23" s="201"/>
      <c r="C23" s="203" t="s">
        <v>33</v>
      </c>
      <c r="D23" s="261" t="s">
        <v>17</v>
      </c>
      <c r="E23" s="284"/>
      <c r="F23" s="285">
        <v>1716744</v>
      </c>
      <c r="G23" s="287">
        <v>598750</v>
      </c>
      <c r="H23" s="287">
        <v>678187</v>
      </c>
      <c r="I23" s="287">
        <v>158993</v>
      </c>
      <c r="J23" s="287">
        <v>72336</v>
      </c>
      <c r="K23" s="287">
        <v>86397</v>
      </c>
      <c r="L23" s="289">
        <v>2.5313726155175491</v>
      </c>
      <c r="M23" s="287">
        <v>44808</v>
      </c>
      <c r="N23" s="287">
        <v>22462</v>
      </c>
      <c r="O23" s="287">
        <v>22298</v>
      </c>
    </row>
    <row r="24" spans="1:15" s="212" customFormat="1" ht="13.5" customHeight="1">
      <c r="A24" s="290"/>
      <c r="B24" s="291" t="s">
        <v>76</v>
      </c>
      <c r="C24" s="292" t="s">
        <v>78</v>
      </c>
      <c r="D24" s="293" t="s">
        <v>17</v>
      </c>
      <c r="E24" s="294"/>
      <c r="F24" s="295">
        <v>1726389</v>
      </c>
      <c r="G24" s="296">
        <v>600578</v>
      </c>
      <c r="H24" s="296">
        <v>677702</v>
      </c>
      <c r="I24" s="296">
        <v>156218</v>
      </c>
      <c r="J24" s="296">
        <v>69928</v>
      </c>
      <c r="K24" s="296">
        <v>85941</v>
      </c>
      <c r="L24" s="297">
        <v>2.5499999999999998</v>
      </c>
      <c r="M24" s="296">
        <v>39951</v>
      </c>
      <c r="N24" s="296">
        <v>19797</v>
      </c>
      <c r="O24" s="296">
        <v>20116</v>
      </c>
    </row>
    <row r="25" spans="1:15" s="202" customFormat="1" ht="5.0999999999999996" customHeight="1">
      <c r="A25" s="298"/>
      <c r="B25" s="299"/>
      <c r="C25" s="203"/>
      <c r="D25" s="261"/>
      <c r="E25" s="300"/>
      <c r="F25" s="285"/>
      <c r="G25" s="287"/>
      <c r="H25" s="287"/>
      <c r="I25" s="287"/>
      <c r="J25" s="287"/>
      <c r="K25" s="287"/>
      <c r="L25" s="288"/>
      <c r="M25" s="287"/>
      <c r="N25" s="287"/>
      <c r="O25" s="287"/>
    </row>
    <row r="26" spans="1:15" s="202" customFormat="1" ht="13.5" customHeight="1">
      <c r="A26" s="201"/>
      <c r="B26" s="201" t="s">
        <v>190</v>
      </c>
      <c r="C26" s="301" t="s">
        <v>82</v>
      </c>
      <c r="D26" s="302" t="s">
        <v>2</v>
      </c>
      <c r="E26" s="284"/>
      <c r="F26" s="303">
        <v>142179</v>
      </c>
      <c r="G26" s="286">
        <v>54295</v>
      </c>
      <c r="H26" s="286">
        <v>52330</v>
      </c>
      <c r="I26" s="286">
        <v>13585</v>
      </c>
      <c r="J26" s="286">
        <v>6144</v>
      </c>
      <c r="K26" s="286">
        <v>7415</v>
      </c>
      <c r="L26" s="288">
        <v>2.7169692337091536</v>
      </c>
      <c r="M26" s="286">
        <v>2770</v>
      </c>
      <c r="N26" s="286">
        <v>1394</v>
      </c>
      <c r="O26" s="286">
        <v>1374</v>
      </c>
    </row>
    <row r="27" spans="1:15" s="202" customFormat="1" ht="13.5" customHeight="1">
      <c r="A27" s="201"/>
      <c r="B27" s="201"/>
      <c r="C27" s="301" t="s">
        <v>3</v>
      </c>
      <c r="D27" s="302" t="s">
        <v>2</v>
      </c>
      <c r="E27" s="284"/>
      <c r="F27" s="303">
        <v>145693</v>
      </c>
      <c r="G27" s="286">
        <v>53525</v>
      </c>
      <c r="H27" s="286">
        <v>54175</v>
      </c>
      <c r="I27" s="286">
        <v>13476</v>
      </c>
      <c r="J27" s="286">
        <v>5863</v>
      </c>
      <c r="K27" s="286">
        <v>7593</v>
      </c>
      <c r="L27" s="288">
        <v>2.6893031841255191</v>
      </c>
      <c r="M27" s="286">
        <v>3455</v>
      </c>
      <c r="N27" s="286">
        <v>1627</v>
      </c>
      <c r="O27" s="286">
        <v>1827</v>
      </c>
    </row>
    <row r="28" spans="1:15" s="202" customFormat="1" ht="13.5" customHeight="1">
      <c r="A28" s="201"/>
      <c r="B28" s="201"/>
      <c r="C28" s="301" t="s">
        <v>4</v>
      </c>
      <c r="D28" s="302" t="s">
        <v>2</v>
      </c>
      <c r="E28" s="284"/>
      <c r="F28" s="303">
        <v>146514</v>
      </c>
      <c r="G28" s="286">
        <v>45634</v>
      </c>
      <c r="H28" s="286">
        <v>56905</v>
      </c>
      <c r="I28" s="286">
        <v>13547</v>
      </c>
      <c r="J28" s="286">
        <v>6153</v>
      </c>
      <c r="K28" s="286">
        <v>7373</v>
      </c>
      <c r="L28" s="288">
        <v>2.574712239697742</v>
      </c>
      <c r="M28" s="286">
        <v>3937</v>
      </c>
      <c r="N28" s="286">
        <v>1833</v>
      </c>
      <c r="O28" s="286">
        <v>2101</v>
      </c>
    </row>
    <row r="29" spans="1:15" s="202" customFormat="1" ht="13.5" customHeight="1">
      <c r="A29" s="201"/>
      <c r="B29" s="201"/>
      <c r="C29" s="301" t="s">
        <v>5</v>
      </c>
      <c r="D29" s="302" t="s">
        <v>2</v>
      </c>
      <c r="E29" s="284"/>
      <c r="F29" s="303">
        <v>142866</v>
      </c>
      <c r="G29" s="286">
        <v>50288</v>
      </c>
      <c r="H29" s="286">
        <v>59025</v>
      </c>
      <c r="I29" s="286">
        <v>15456</v>
      </c>
      <c r="J29" s="286">
        <v>6790</v>
      </c>
      <c r="K29" s="286">
        <v>8631</v>
      </c>
      <c r="L29" s="288">
        <v>2.4204320203303684</v>
      </c>
      <c r="M29" s="286">
        <v>3697</v>
      </c>
      <c r="N29" s="286">
        <v>1838</v>
      </c>
      <c r="O29" s="286">
        <v>1857</v>
      </c>
    </row>
    <row r="30" spans="1:15" s="202" customFormat="1" ht="13.5" customHeight="1">
      <c r="A30" s="201"/>
      <c r="B30" s="201" t="s">
        <v>191</v>
      </c>
      <c r="C30" s="301" t="s">
        <v>192</v>
      </c>
      <c r="D30" s="302" t="s">
        <v>2</v>
      </c>
      <c r="E30" s="284"/>
      <c r="F30" s="303">
        <v>139539</v>
      </c>
      <c r="G30" s="286">
        <v>49649</v>
      </c>
      <c r="H30" s="286">
        <v>58941</v>
      </c>
      <c r="I30" s="286">
        <v>13637</v>
      </c>
      <c r="J30" s="286">
        <v>5867</v>
      </c>
      <c r="K30" s="286">
        <v>7738</v>
      </c>
      <c r="L30" s="288">
        <v>2.3674352318420113</v>
      </c>
      <c r="M30" s="286">
        <v>3486</v>
      </c>
      <c r="N30" s="286">
        <v>1740</v>
      </c>
      <c r="O30" s="286">
        <v>1742</v>
      </c>
    </row>
    <row r="31" spans="1:15" s="202" customFormat="1" ht="13.5" customHeight="1">
      <c r="A31" s="298"/>
      <c r="B31" s="298"/>
      <c r="C31" s="301" t="s">
        <v>6</v>
      </c>
      <c r="D31" s="302" t="s">
        <v>2</v>
      </c>
      <c r="E31" s="300"/>
      <c r="F31" s="303">
        <v>140070</v>
      </c>
      <c r="G31" s="286">
        <v>46791</v>
      </c>
      <c r="H31" s="287">
        <v>58513</v>
      </c>
      <c r="I31" s="286">
        <v>13117</v>
      </c>
      <c r="J31" s="286">
        <v>5862</v>
      </c>
      <c r="K31" s="286">
        <v>7226</v>
      </c>
      <c r="L31" s="288">
        <v>2.3938270128005743</v>
      </c>
      <c r="M31" s="286">
        <v>3381</v>
      </c>
      <c r="N31" s="286">
        <v>1690</v>
      </c>
      <c r="O31" s="286">
        <v>1689</v>
      </c>
    </row>
    <row r="32" spans="1:15" s="202" customFormat="1" ht="13.5" customHeight="1">
      <c r="A32" s="201"/>
      <c r="B32" s="201"/>
      <c r="C32" s="218" t="s">
        <v>7</v>
      </c>
      <c r="D32" s="302" t="s">
        <v>2</v>
      </c>
      <c r="E32" s="284"/>
      <c r="F32" s="303">
        <v>142549</v>
      </c>
      <c r="G32" s="286">
        <v>52528</v>
      </c>
      <c r="H32" s="286">
        <v>58503</v>
      </c>
      <c r="I32" s="286">
        <v>13245</v>
      </c>
      <c r="J32" s="286">
        <v>6010</v>
      </c>
      <c r="K32" s="286">
        <v>7198</v>
      </c>
      <c r="L32" s="288">
        <v>2.4366100883715367</v>
      </c>
      <c r="M32" s="286">
        <v>3553</v>
      </c>
      <c r="N32" s="286">
        <v>1746</v>
      </c>
      <c r="O32" s="286">
        <v>1804</v>
      </c>
    </row>
    <row r="33" spans="1:15" s="202" customFormat="1" ht="13.5" customHeight="1">
      <c r="A33" s="201"/>
      <c r="B33" s="201"/>
      <c r="C33" s="218" t="s">
        <v>8</v>
      </c>
      <c r="D33" s="302" t="s">
        <v>2</v>
      </c>
      <c r="E33" s="284"/>
      <c r="F33" s="303">
        <v>141299</v>
      </c>
      <c r="G33" s="286">
        <v>48564</v>
      </c>
      <c r="H33" s="286">
        <v>57059</v>
      </c>
      <c r="I33" s="286">
        <v>11928</v>
      </c>
      <c r="J33" s="286">
        <v>5178</v>
      </c>
      <c r="K33" s="286">
        <v>6719</v>
      </c>
      <c r="L33" s="288">
        <v>2.4763665679384497</v>
      </c>
      <c r="M33" s="286">
        <v>2953</v>
      </c>
      <c r="N33" s="286">
        <v>1477</v>
      </c>
      <c r="O33" s="286">
        <v>1472</v>
      </c>
    </row>
    <row r="34" spans="1:15" s="202" customFormat="1" ht="13.5" customHeight="1">
      <c r="A34" s="201"/>
      <c r="B34" s="201"/>
      <c r="C34" s="218" t="s">
        <v>9</v>
      </c>
      <c r="D34" s="302" t="s">
        <v>2</v>
      </c>
      <c r="E34" s="284"/>
      <c r="F34" s="303">
        <v>144231</v>
      </c>
      <c r="G34" s="286">
        <v>48630</v>
      </c>
      <c r="H34" s="286">
        <v>56535</v>
      </c>
      <c r="I34" s="286">
        <v>12737</v>
      </c>
      <c r="J34" s="286">
        <v>5697</v>
      </c>
      <c r="K34" s="286">
        <v>7002</v>
      </c>
      <c r="L34" s="288">
        <v>2.551180684531706</v>
      </c>
      <c r="M34" s="286">
        <v>3271</v>
      </c>
      <c r="N34" s="286">
        <v>1624</v>
      </c>
      <c r="O34" s="286">
        <v>1644</v>
      </c>
    </row>
    <row r="35" spans="1:15" s="202" customFormat="1" ht="13.5" customHeight="1">
      <c r="A35" s="201"/>
      <c r="B35" s="201"/>
      <c r="C35" s="218" t="s">
        <v>18</v>
      </c>
      <c r="D35" s="302" t="s">
        <v>2</v>
      </c>
      <c r="E35" s="284"/>
      <c r="F35" s="303">
        <v>149235</v>
      </c>
      <c r="G35" s="286">
        <v>57020</v>
      </c>
      <c r="H35" s="286">
        <v>57082</v>
      </c>
      <c r="I35" s="286">
        <v>13454</v>
      </c>
      <c r="J35" s="286">
        <v>6050</v>
      </c>
      <c r="K35" s="286">
        <v>7374</v>
      </c>
      <c r="L35" s="288">
        <v>2.6143968326267473</v>
      </c>
      <c r="M35" s="286">
        <v>3558</v>
      </c>
      <c r="N35" s="286">
        <v>1795</v>
      </c>
      <c r="O35" s="286">
        <v>1757</v>
      </c>
    </row>
    <row r="36" spans="1:15" s="202" customFormat="1" ht="13.5" customHeight="1">
      <c r="A36" s="201"/>
      <c r="B36" s="201"/>
      <c r="C36" s="218" t="s">
        <v>10</v>
      </c>
      <c r="D36" s="302" t="s">
        <v>2</v>
      </c>
      <c r="E36" s="284"/>
      <c r="F36" s="303">
        <v>147728</v>
      </c>
      <c r="G36" s="286">
        <v>48584</v>
      </c>
      <c r="H36" s="286">
        <v>55495</v>
      </c>
      <c r="I36" s="286">
        <v>11405</v>
      </c>
      <c r="J36" s="286">
        <v>5302</v>
      </c>
      <c r="K36" s="286">
        <v>6076</v>
      </c>
      <c r="L36" s="288">
        <v>2.6620055860888368</v>
      </c>
      <c r="M36" s="286">
        <v>3096</v>
      </c>
      <c r="N36" s="286">
        <v>1607</v>
      </c>
      <c r="O36" s="286">
        <v>1484</v>
      </c>
    </row>
    <row r="37" spans="1:15" s="202" customFormat="1" ht="13.5" customHeight="1">
      <c r="A37" s="274"/>
      <c r="B37" s="274"/>
      <c r="C37" s="219" t="s">
        <v>11</v>
      </c>
      <c r="D37" s="304" t="s">
        <v>2</v>
      </c>
      <c r="E37" s="305"/>
      <c r="F37" s="306">
        <v>144486</v>
      </c>
      <c r="G37" s="307">
        <v>45070</v>
      </c>
      <c r="H37" s="307">
        <v>53139</v>
      </c>
      <c r="I37" s="307">
        <v>10631</v>
      </c>
      <c r="J37" s="307">
        <v>5012</v>
      </c>
      <c r="K37" s="307">
        <v>5596</v>
      </c>
      <c r="L37" s="308">
        <v>2.7190199288658046</v>
      </c>
      <c r="M37" s="307">
        <v>2794</v>
      </c>
      <c r="N37" s="307">
        <v>1426</v>
      </c>
      <c r="O37" s="307">
        <v>1365</v>
      </c>
    </row>
    <row r="38" spans="1:15">
      <c r="F38" s="309"/>
      <c r="G38" s="309"/>
      <c r="H38" s="309"/>
      <c r="I38" s="309"/>
      <c r="J38" s="309"/>
      <c r="K38" s="309"/>
      <c r="L38" s="310"/>
      <c r="M38" s="309"/>
      <c r="N38" s="309"/>
      <c r="O38" s="309"/>
    </row>
  </sheetData>
  <mergeCells count="15">
    <mergeCell ref="A3:O3"/>
    <mergeCell ref="A5:O5"/>
    <mergeCell ref="F7:N14"/>
    <mergeCell ref="A16:E18"/>
    <mergeCell ref="F16:G16"/>
    <mergeCell ref="H16:K16"/>
    <mergeCell ref="L16:L18"/>
    <mergeCell ref="M16:O16"/>
    <mergeCell ref="F17:F18"/>
    <mergeCell ref="G17:G18"/>
    <mergeCell ref="H17:H18"/>
    <mergeCell ref="I17:K17"/>
    <mergeCell ref="M17:M18"/>
    <mergeCell ref="N17:N18"/>
    <mergeCell ref="O17:O18"/>
  </mergeCells>
  <phoneticPr fontId="1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view="pageBreakPreview" topLeftCell="A6" zoomScale="90" zoomScaleNormal="100" zoomScaleSheetLayoutView="90" workbookViewId="0">
      <selection activeCell="P82" sqref="P82"/>
    </sheetView>
  </sheetViews>
  <sheetFormatPr defaultRowHeight="10.5"/>
  <cols>
    <col min="1" max="1" width="0.75" style="326" customWidth="1"/>
    <col min="2" max="2" width="6.5" style="326" customWidth="1"/>
    <col min="3" max="3" width="6.125" style="326" customWidth="1"/>
    <col min="4" max="4" width="3.25" style="326" customWidth="1"/>
    <col min="5" max="5" width="0.75" style="326" customWidth="1"/>
    <col min="6" max="6" width="12.625" style="326" customWidth="1"/>
    <col min="7" max="7" width="0.75" style="326" customWidth="1"/>
    <col min="8" max="8" width="12.625" style="326" customWidth="1"/>
    <col min="9" max="9" width="0.75" style="326" customWidth="1"/>
    <col min="10" max="10" width="12.625" style="326" customWidth="1"/>
    <col min="11" max="11" width="0.75" style="326" customWidth="1"/>
    <col min="12" max="12" width="12.625" style="326" customWidth="1"/>
    <col min="13" max="13" width="0.75" style="326" customWidth="1"/>
    <col min="14" max="14" width="12.625" style="326" customWidth="1"/>
    <col min="15" max="15" width="0.75" style="326" customWidth="1"/>
    <col min="16" max="16" width="12.625" style="326" customWidth="1"/>
    <col min="17" max="17" width="0.75" style="326" customWidth="1"/>
    <col min="18" max="16384" width="9" style="326"/>
  </cols>
  <sheetData>
    <row r="1" spans="1:17" s="52" customFormat="1" ht="15" customHeight="1">
      <c r="A1" s="277"/>
      <c r="B1" s="277"/>
      <c r="G1" s="58"/>
    </row>
    <row r="2" spans="1:17" s="52" customFormat="1" ht="6" customHeight="1"/>
    <row r="3" spans="1:17" s="52" customFormat="1" ht="20.25" customHeight="1">
      <c r="A3" s="837" t="s">
        <v>178</v>
      </c>
      <c r="B3" s="837"/>
      <c r="C3" s="837"/>
      <c r="D3" s="837"/>
      <c r="E3" s="837"/>
      <c r="F3" s="837"/>
      <c r="G3" s="837"/>
      <c r="H3" s="837"/>
      <c r="I3" s="837"/>
      <c r="J3" s="837"/>
      <c r="K3" s="837"/>
      <c r="L3" s="837"/>
      <c r="M3" s="837"/>
      <c r="N3" s="837"/>
      <c r="O3" s="837"/>
      <c r="P3" s="837"/>
    </row>
    <row r="4" spans="1:17" s="52" customFormat="1" ht="6" customHeight="1"/>
    <row r="5" spans="1:17" s="51" customFormat="1" ht="17.100000000000001" customHeight="1">
      <c r="A5" s="838" t="s">
        <v>193</v>
      </c>
      <c r="B5" s="838"/>
      <c r="C5" s="838"/>
      <c r="D5" s="838"/>
      <c r="E5" s="838"/>
      <c r="F5" s="838"/>
      <c r="G5" s="838"/>
      <c r="H5" s="838"/>
      <c r="I5" s="838"/>
      <c r="J5" s="838"/>
      <c r="K5" s="838"/>
      <c r="L5" s="838"/>
      <c r="M5" s="838"/>
      <c r="N5" s="838"/>
      <c r="O5" s="838"/>
      <c r="P5" s="838"/>
      <c r="Q5" s="838"/>
    </row>
    <row r="6" spans="1:17" s="51" customFormat="1" ht="9.9499999999999993" customHeight="1">
      <c r="A6" s="52"/>
      <c r="B6" s="52"/>
      <c r="C6" s="52"/>
      <c r="D6" s="52"/>
      <c r="E6" s="52"/>
      <c r="F6" s="52"/>
      <c r="G6" s="52"/>
      <c r="H6" s="52"/>
      <c r="I6" s="52"/>
      <c r="J6" s="52"/>
      <c r="K6" s="52"/>
      <c r="L6" s="52"/>
      <c r="M6" s="52"/>
      <c r="N6" s="52"/>
      <c r="O6" s="52"/>
      <c r="P6" s="52"/>
      <c r="Q6" s="52"/>
    </row>
    <row r="7" spans="1:17" s="52" customFormat="1" ht="9.9499999999999993" customHeight="1">
      <c r="C7" s="850" t="s">
        <v>556</v>
      </c>
      <c r="D7" s="850"/>
      <c r="E7" s="850"/>
      <c r="F7" s="850"/>
      <c r="G7" s="850"/>
      <c r="H7" s="850"/>
      <c r="I7" s="850"/>
      <c r="J7" s="850"/>
      <c r="K7" s="850"/>
      <c r="L7" s="850"/>
      <c r="M7" s="850"/>
      <c r="N7" s="850"/>
      <c r="O7" s="850"/>
      <c r="P7" s="850"/>
      <c r="Q7" s="57"/>
    </row>
    <row r="8" spans="1:17" s="52" customFormat="1" ht="9.9499999999999993" customHeight="1">
      <c r="C8" s="850" t="s">
        <v>194</v>
      </c>
      <c r="D8" s="850"/>
      <c r="E8" s="850"/>
      <c r="F8" s="850"/>
      <c r="G8" s="850"/>
      <c r="H8" s="850"/>
      <c r="I8" s="850"/>
      <c r="J8" s="850"/>
      <c r="K8" s="850"/>
      <c r="L8" s="850"/>
      <c r="M8" s="850"/>
      <c r="N8" s="850"/>
      <c r="O8" s="850"/>
      <c r="P8" s="850"/>
      <c r="Q8" s="54"/>
    </row>
    <row r="9" spans="1:17" s="52" customFormat="1" ht="9.9499999999999993" customHeight="1">
      <c r="C9" s="850" t="s">
        <v>195</v>
      </c>
      <c r="D9" s="850"/>
      <c r="E9" s="850"/>
      <c r="F9" s="850"/>
      <c r="G9" s="850"/>
      <c r="H9" s="850"/>
      <c r="I9" s="850"/>
      <c r="J9" s="850"/>
      <c r="K9" s="850"/>
      <c r="L9" s="850"/>
      <c r="M9" s="850"/>
      <c r="N9" s="850"/>
      <c r="O9" s="850"/>
      <c r="P9" s="850"/>
      <c r="Q9" s="54"/>
    </row>
    <row r="10" spans="1:17" s="52" customFormat="1" ht="9.9499999999999993" customHeight="1">
      <c r="C10" s="850" t="s">
        <v>555</v>
      </c>
      <c r="D10" s="850"/>
      <c r="E10" s="850"/>
      <c r="F10" s="850"/>
      <c r="G10" s="850"/>
      <c r="H10" s="850"/>
      <c r="I10" s="850"/>
      <c r="J10" s="850"/>
      <c r="K10" s="850"/>
      <c r="L10" s="850"/>
      <c r="M10" s="850"/>
      <c r="N10" s="850"/>
      <c r="O10" s="850"/>
      <c r="P10" s="850"/>
      <c r="Q10" s="54"/>
    </row>
    <row r="11" spans="1:17" s="52" customFormat="1" ht="9.9499999999999993" customHeight="1">
      <c r="C11" s="849"/>
      <c r="D11" s="849"/>
      <c r="E11" s="849"/>
      <c r="F11" s="849"/>
      <c r="G11" s="849"/>
      <c r="H11" s="849"/>
      <c r="I11" s="849"/>
      <c r="J11" s="849"/>
      <c r="K11" s="849"/>
      <c r="L11" s="849"/>
      <c r="M11" s="849"/>
      <c r="N11" s="849"/>
      <c r="O11" s="849"/>
      <c r="P11" s="849"/>
      <c r="Q11" s="54"/>
    </row>
    <row r="12" spans="1:17" s="58" customFormat="1" ht="9.9499999999999993" customHeight="1">
      <c r="C12" s="54"/>
      <c r="D12" s="850"/>
      <c r="E12" s="850"/>
      <c r="F12" s="850"/>
      <c r="G12" s="850"/>
      <c r="H12" s="850"/>
      <c r="I12" s="850"/>
      <c r="J12" s="850"/>
      <c r="K12" s="850"/>
      <c r="L12" s="850"/>
      <c r="M12" s="850"/>
      <c r="N12" s="850"/>
      <c r="O12" s="850"/>
      <c r="P12" s="850"/>
      <c r="Q12" s="54"/>
    </row>
    <row r="13" spans="1:17" s="311" customFormat="1" ht="15" customHeight="1">
      <c r="A13" s="840" t="s">
        <v>196</v>
      </c>
      <c r="B13" s="840"/>
      <c r="C13" s="840"/>
      <c r="D13" s="840"/>
      <c r="E13" s="841"/>
      <c r="F13" s="846" t="s">
        <v>197</v>
      </c>
      <c r="G13" s="847"/>
      <c r="H13" s="847"/>
      <c r="I13" s="847"/>
      <c r="J13" s="847"/>
      <c r="K13" s="851"/>
      <c r="L13" s="822" t="s">
        <v>198</v>
      </c>
      <c r="M13" s="826"/>
      <c r="N13" s="822" t="s">
        <v>199</v>
      </c>
      <c r="O13" s="826"/>
      <c r="P13" s="822" t="s">
        <v>200</v>
      </c>
      <c r="Q13" s="823"/>
    </row>
    <row r="14" spans="1:17" s="311" customFormat="1" ht="15" customHeight="1">
      <c r="A14" s="844"/>
      <c r="B14" s="844"/>
      <c r="C14" s="844"/>
      <c r="D14" s="844"/>
      <c r="E14" s="845"/>
      <c r="F14" s="846" t="s">
        <v>201</v>
      </c>
      <c r="G14" s="851"/>
      <c r="H14" s="846" t="s">
        <v>202</v>
      </c>
      <c r="I14" s="851"/>
      <c r="J14" s="846" t="s">
        <v>203</v>
      </c>
      <c r="K14" s="851"/>
      <c r="L14" s="825"/>
      <c r="M14" s="827"/>
      <c r="N14" s="825"/>
      <c r="O14" s="827"/>
      <c r="P14" s="825"/>
      <c r="Q14" s="852"/>
    </row>
    <row r="15" spans="1:17" s="311" customFormat="1" ht="3.75" customHeight="1">
      <c r="A15" s="280"/>
      <c r="B15" s="280"/>
      <c r="C15" s="280"/>
      <c r="D15" s="280"/>
      <c r="E15" s="280"/>
      <c r="F15" s="312"/>
      <c r="G15" s="280"/>
      <c r="H15" s="280"/>
      <c r="I15" s="280"/>
      <c r="J15" s="280"/>
      <c r="K15" s="280"/>
      <c r="L15" s="282"/>
      <c r="M15" s="282"/>
      <c r="N15" s="282"/>
      <c r="O15" s="282"/>
      <c r="P15" s="282"/>
      <c r="Q15" s="282"/>
    </row>
    <row r="16" spans="1:17" s="52" customFormat="1" ht="14.1" customHeight="1">
      <c r="B16" s="283" t="s">
        <v>189</v>
      </c>
      <c r="C16" s="203" t="s">
        <v>148</v>
      </c>
      <c r="D16" s="261" t="s">
        <v>17</v>
      </c>
      <c r="F16" s="313">
        <v>8801</v>
      </c>
      <c r="G16" s="314"/>
      <c r="H16" s="314">
        <v>8601</v>
      </c>
      <c r="I16" s="314"/>
      <c r="J16" s="314">
        <v>200</v>
      </c>
      <c r="K16" s="314"/>
      <c r="L16" s="314">
        <v>8165</v>
      </c>
      <c r="M16" s="314"/>
      <c r="N16" s="314">
        <v>572</v>
      </c>
      <c r="O16" s="314"/>
      <c r="P16" s="314">
        <v>8165</v>
      </c>
      <c r="Q16" s="315"/>
    </row>
    <row r="17" spans="1:17" s="52" customFormat="1" ht="14.1" customHeight="1">
      <c r="B17" s="202"/>
      <c r="C17" s="203" t="s">
        <v>31</v>
      </c>
      <c r="D17" s="261" t="s">
        <v>17</v>
      </c>
      <c r="F17" s="313">
        <v>7170</v>
      </c>
      <c r="G17" s="314"/>
      <c r="H17" s="314">
        <v>7008</v>
      </c>
      <c r="I17" s="314"/>
      <c r="J17" s="314">
        <v>162</v>
      </c>
      <c r="K17" s="314"/>
      <c r="L17" s="314" t="s">
        <v>204</v>
      </c>
      <c r="M17" s="314"/>
      <c r="N17" s="314">
        <v>546</v>
      </c>
      <c r="O17" s="314"/>
      <c r="P17" s="314" t="s">
        <v>204</v>
      </c>
      <c r="Q17" s="315"/>
    </row>
    <row r="18" spans="1:17" s="52" customFormat="1" ht="14.1" customHeight="1">
      <c r="B18" s="202"/>
      <c r="C18" s="203" t="s">
        <v>32</v>
      </c>
      <c r="D18" s="261" t="s">
        <v>17</v>
      </c>
      <c r="F18" s="313">
        <v>6097</v>
      </c>
      <c r="G18" s="314"/>
      <c r="H18" s="314">
        <v>5903</v>
      </c>
      <c r="I18" s="314"/>
      <c r="J18" s="314">
        <v>194</v>
      </c>
      <c r="K18" s="314"/>
      <c r="L18" s="314" t="s">
        <v>204</v>
      </c>
      <c r="M18" s="314"/>
      <c r="N18" s="314">
        <v>509</v>
      </c>
      <c r="O18" s="314"/>
      <c r="P18" s="314" t="s">
        <v>204</v>
      </c>
      <c r="Q18" s="315"/>
    </row>
    <row r="19" spans="1:17" s="52" customFormat="1" ht="14.1" customHeight="1">
      <c r="B19" s="202"/>
      <c r="C19" s="203" t="s">
        <v>33</v>
      </c>
      <c r="D19" s="261" t="s">
        <v>17</v>
      </c>
      <c r="F19" s="313">
        <v>5291</v>
      </c>
      <c r="G19" s="314"/>
      <c r="H19" s="314">
        <v>5092</v>
      </c>
      <c r="I19" s="314"/>
      <c r="J19" s="314">
        <v>199</v>
      </c>
      <c r="K19" s="314"/>
      <c r="L19" s="314" t="s">
        <v>204</v>
      </c>
      <c r="M19" s="314"/>
      <c r="N19" s="314">
        <v>450</v>
      </c>
      <c r="O19" s="314"/>
      <c r="P19" s="314" t="s">
        <v>204</v>
      </c>
      <c r="Q19" s="315"/>
    </row>
    <row r="20" spans="1:17" s="316" customFormat="1" ht="14.1" customHeight="1">
      <c r="B20" s="291" t="s">
        <v>76</v>
      </c>
      <c r="C20" s="292" t="s">
        <v>78</v>
      </c>
      <c r="D20" s="293" t="s">
        <v>17</v>
      </c>
      <c r="F20" s="317">
        <v>1769</v>
      </c>
      <c r="G20" s="318"/>
      <c r="H20" s="318">
        <v>1711</v>
      </c>
      <c r="I20" s="318"/>
      <c r="J20" s="318">
        <v>58</v>
      </c>
      <c r="K20" s="318"/>
      <c r="L20" s="318" t="s">
        <v>204</v>
      </c>
      <c r="M20" s="318"/>
      <c r="N20" s="318">
        <v>401</v>
      </c>
      <c r="O20" s="318"/>
      <c r="P20" s="318" t="s">
        <v>204</v>
      </c>
      <c r="Q20" s="319"/>
    </row>
    <row r="21" spans="1:17" s="52" customFormat="1" ht="7.5" customHeight="1">
      <c r="A21" s="320"/>
      <c r="B21" s="299"/>
      <c r="C21" s="203"/>
      <c r="D21" s="261"/>
      <c r="E21" s="320"/>
      <c r="F21" s="313"/>
      <c r="G21" s="314"/>
      <c r="H21" s="314"/>
      <c r="I21" s="314"/>
      <c r="J21" s="314"/>
      <c r="K21" s="314"/>
      <c r="L21" s="314"/>
      <c r="M21" s="314"/>
      <c r="N21" s="314"/>
      <c r="O21" s="314"/>
      <c r="P21" s="314"/>
      <c r="Q21" s="315"/>
    </row>
    <row r="22" spans="1:17" s="52" customFormat="1" ht="14.1" customHeight="1">
      <c r="A22" s="181"/>
      <c r="B22" s="201" t="s">
        <v>190</v>
      </c>
      <c r="C22" s="301" t="s">
        <v>82</v>
      </c>
      <c r="D22" s="302" t="s">
        <v>2</v>
      </c>
      <c r="E22" s="181"/>
      <c r="F22" s="854">
        <v>5247</v>
      </c>
      <c r="G22" s="314"/>
      <c r="H22" s="853">
        <v>5061</v>
      </c>
      <c r="I22" s="853"/>
      <c r="J22" s="853">
        <v>186</v>
      </c>
      <c r="K22" s="853"/>
      <c r="L22" s="855" t="s">
        <v>204</v>
      </c>
      <c r="M22" s="853"/>
      <c r="N22" s="853">
        <v>92</v>
      </c>
      <c r="O22" s="853"/>
      <c r="P22" s="853" t="s">
        <v>204</v>
      </c>
      <c r="Q22" s="315"/>
    </row>
    <row r="23" spans="1:17" s="52" customFormat="1" ht="14.1" customHeight="1">
      <c r="A23" s="181"/>
      <c r="B23" s="201"/>
      <c r="C23" s="301" t="s">
        <v>3</v>
      </c>
      <c r="D23" s="302" t="s">
        <v>2</v>
      </c>
      <c r="E23" s="181"/>
      <c r="F23" s="854"/>
      <c r="G23" s="314"/>
      <c r="H23" s="853"/>
      <c r="I23" s="853"/>
      <c r="J23" s="853"/>
      <c r="K23" s="853"/>
      <c r="L23" s="855"/>
      <c r="M23" s="853"/>
      <c r="N23" s="853"/>
      <c r="O23" s="853"/>
      <c r="P23" s="853"/>
      <c r="Q23" s="315"/>
    </row>
    <row r="24" spans="1:17" s="52" customFormat="1" ht="14.1" customHeight="1">
      <c r="A24" s="181"/>
      <c r="B24" s="201"/>
      <c r="C24" s="301" t="s">
        <v>4</v>
      </c>
      <c r="D24" s="302" t="s">
        <v>2</v>
      </c>
      <c r="E24" s="181"/>
      <c r="F24" s="854"/>
      <c r="G24" s="314"/>
      <c r="H24" s="853"/>
      <c r="I24" s="853"/>
      <c r="J24" s="853"/>
      <c r="K24" s="853"/>
      <c r="L24" s="855"/>
      <c r="M24" s="853"/>
      <c r="N24" s="853"/>
      <c r="O24" s="853"/>
      <c r="P24" s="853"/>
      <c r="Q24" s="315"/>
    </row>
    <row r="25" spans="1:17" s="52" customFormat="1" ht="14.1" customHeight="1">
      <c r="A25" s="181"/>
      <c r="B25" s="201"/>
      <c r="C25" s="301" t="s">
        <v>5</v>
      </c>
      <c r="D25" s="302" t="s">
        <v>2</v>
      </c>
      <c r="E25" s="181"/>
      <c r="F25" s="854">
        <v>1609</v>
      </c>
      <c r="G25" s="314"/>
      <c r="H25" s="853">
        <v>1546</v>
      </c>
      <c r="I25" s="853"/>
      <c r="J25" s="853">
        <v>63</v>
      </c>
      <c r="K25" s="853"/>
      <c r="L25" s="855" t="s">
        <v>204</v>
      </c>
      <c r="M25" s="853"/>
      <c r="N25" s="853">
        <v>121</v>
      </c>
      <c r="O25" s="853"/>
      <c r="P25" s="853" t="s">
        <v>204</v>
      </c>
      <c r="Q25" s="315"/>
    </row>
    <row r="26" spans="1:17" s="52" customFormat="1" ht="14.1" customHeight="1">
      <c r="A26" s="181"/>
      <c r="B26" s="201" t="s">
        <v>191</v>
      </c>
      <c r="C26" s="301" t="s">
        <v>192</v>
      </c>
      <c r="D26" s="302" t="s">
        <v>2</v>
      </c>
      <c r="E26" s="181"/>
      <c r="F26" s="854"/>
      <c r="G26" s="314"/>
      <c r="H26" s="853"/>
      <c r="I26" s="853"/>
      <c r="J26" s="853"/>
      <c r="K26" s="853"/>
      <c r="L26" s="855"/>
      <c r="M26" s="853"/>
      <c r="N26" s="853"/>
      <c r="O26" s="853"/>
      <c r="P26" s="853"/>
      <c r="Q26" s="315"/>
    </row>
    <row r="27" spans="1:17" s="52" customFormat="1" ht="14.1" customHeight="1">
      <c r="A27" s="321"/>
      <c r="B27" s="298"/>
      <c r="C27" s="301" t="s">
        <v>6</v>
      </c>
      <c r="D27" s="302" t="s">
        <v>2</v>
      </c>
      <c r="E27" s="321"/>
      <c r="F27" s="854"/>
      <c r="G27" s="314"/>
      <c r="H27" s="853"/>
      <c r="I27" s="853"/>
      <c r="J27" s="853"/>
      <c r="K27" s="853"/>
      <c r="L27" s="855"/>
      <c r="M27" s="853"/>
      <c r="N27" s="853"/>
      <c r="O27" s="853"/>
      <c r="P27" s="853"/>
      <c r="Q27" s="315"/>
    </row>
    <row r="28" spans="1:17" s="52" customFormat="1" ht="14.1" customHeight="1">
      <c r="A28" s="181"/>
      <c r="B28" s="201"/>
      <c r="C28" s="218" t="s">
        <v>7</v>
      </c>
      <c r="D28" s="302" t="s">
        <v>2</v>
      </c>
      <c r="E28" s="181"/>
      <c r="F28" s="854">
        <v>1426</v>
      </c>
      <c r="G28" s="314"/>
      <c r="H28" s="853">
        <v>1375</v>
      </c>
      <c r="I28" s="853"/>
      <c r="J28" s="853">
        <v>51</v>
      </c>
      <c r="K28" s="853"/>
      <c r="L28" s="855" t="s">
        <v>204</v>
      </c>
      <c r="M28" s="853"/>
      <c r="N28" s="853">
        <v>84</v>
      </c>
      <c r="O28" s="853"/>
      <c r="P28" s="853" t="s">
        <v>204</v>
      </c>
      <c r="Q28" s="315"/>
    </row>
    <row r="29" spans="1:17" s="52" customFormat="1" ht="14.1" customHeight="1">
      <c r="A29" s="181"/>
      <c r="B29" s="201"/>
      <c r="C29" s="218" t="s">
        <v>8</v>
      </c>
      <c r="D29" s="302" t="s">
        <v>2</v>
      </c>
      <c r="E29" s="181"/>
      <c r="F29" s="854"/>
      <c r="G29" s="314"/>
      <c r="H29" s="853"/>
      <c r="I29" s="853"/>
      <c r="J29" s="853"/>
      <c r="K29" s="853"/>
      <c r="L29" s="855"/>
      <c r="M29" s="853"/>
      <c r="N29" s="853"/>
      <c r="O29" s="853"/>
      <c r="P29" s="853"/>
      <c r="Q29" s="315"/>
    </row>
    <row r="30" spans="1:17" s="52" customFormat="1" ht="14.1" customHeight="1">
      <c r="A30" s="181"/>
      <c r="B30" s="201"/>
      <c r="C30" s="218" t="s">
        <v>9</v>
      </c>
      <c r="D30" s="302" t="s">
        <v>2</v>
      </c>
      <c r="E30" s="181"/>
      <c r="F30" s="854"/>
      <c r="G30" s="314"/>
      <c r="H30" s="853"/>
      <c r="I30" s="853"/>
      <c r="J30" s="853"/>
      <c r="K30" s="853"/>
      <c r="L30" s="855"/>
      <c r="M30" s="853"/>
      <c r="N30" s="853"/>
      <c r="O30" s="853"/>
      <c r="P30" s="856"/>
      <c r="Q30" s="315"/>
    </row>
    <row r="31" spans="1:17" s="52" customFormat="1" ht="14.1" customHeight="1">
      <c r="A31" s="181"/>
      <c r="B31" s="201"/>
      <c r="C31" s="218" t="s">
        <v>18</v>
      </c>
      <c r="D31" s="302" t="s">
        <v>2</v>
      </c>
      <c r="E31" s="181"/>
      <c r="F31" s="854">
        <v>1769</v>
      </c>
      <c r="G31" s="314"/>
      <c r="H31" s="853">
        <v>1711</v>
      </c>
      <c r="I31" s="853"/>
      <c r="J31" s="853">
        <v>58</v>
      </c>
      <c r="K31" s="853"/>
      <c r="L31" s="855" t="s">
        <v>204</v>
      </c>
      <c r="M31" s="853"/>
      <c r="N31" s="853">
        <v>104</v>
      </c>
      <c r="O31" s="853"/>
      <c r="P31" s="853" t="s">
        <v>204</v>
      </c>
      <c r="Q31" s="315"/>
    </row>
    <row r="32" spans="1:17" s="52" customFormat="1" ht="14.1" customHeight="1">
      <c r="A32" s="181"/>
      <c r="B32" s="201"/>
      <c r="C32" s="218" t="s">
        <v>10</v>
      </c>
      <c r="D32" s="302" t="s">
        <v>2</v>
      </c>
      <c r="E32" s="181"/>
      <c r="F32" s="854"/>
      <c r="G32" s="314"/>
      <c r="H32" s="853"/>
      <c r="I32" s="853"/>
      <c r="J32" s="853"/>
      <c r="K32" s="853"/>
      <c r="L32" s="855"/>
      <c r="M32" s="853"/>
      <c r="N32" s="853"/>
      <c r="O32" s="853"/>
      <c r="P32" s="853"/>
      <c r="Q32" s="315"/>
    </row>
    <row r="33" spans="1:17" s="52" customFormat="1" ht="14.1" customHeight="1">
      <c r="A33" s="181"/>
      <c r="B33" s="201"/>
      <c r="C33" s="218" t="s">
        <v>11</v>
      </c>
      <c r="D33" s="302" t="s">
        <v>2</v>
      </c>
      <c r="E33" s="181"/>
      <c r="F33" s="854"/>
      <c r="G33" s="314"/>
      <c r="H33" s="853"/>
      <c r="I33" s="853"/>
      <c r="J33" s="853"/>
      <c r="K33" s="853"/>
      <c r="L33" s="855"/>
      <c r="M33" s="853"/>
      <c r="N33" s="853"/>
      <c r="O33" s="853"/>
      <c r="P33" s="853"/>
      <c r="Q33" s="315"/>
    </row>
    <row r="34" spans="1:17" s="51" customFormat="1" ht="3.75" customHeight="1">
      <c r="A34" s="63"/>
      <c r="B34" s="63"/>
      <c r="C34" s="322"/>
      <c r="D34" s="323"/>
      <c r="E34" s="63"/>
      <c r="F34" s="324"/>
      <c r="G34" s="325"/>
      <c r="H34" s="325"/>
      <c r="I34" s="325"/>
      <c r="J34" s="325"/>
      <c r="K34" s="325"/>
      <c r="L34" s="325"/>
      <c r="M34" s="325"/>
      <c r="N34" s="325"/>
      <c r="O34" s="325"/>
      <c r="P34" s="325"/>
      <c r="Q34" s="325"/>
    </row>
    <row r="35" spans="1:17" s="51" customFormat="1" ht="11.25" customHeight="1">
      <c r="A35" s="181"/>
      <c r="B35" s="181"/>
      <c r="C35" s="189" t="s">
        <v>205</v>
      </c>
      <c r="D35" s="189"/>
      <c r="E35" s="189"/>
      <c r="F35" s="189"/>
      <c r="G35" s="189"/>
      <c r="H35" s="189"/>
      <c r="I35" s="189"/>
      <c r="J35" s="189"/>
      <c r="K35" s="181"/>
      <c r="L35" s="181"/>
      <c r="M35" s="181"/>
      <c r="N35" s="181"/>
      <c r="O35" s="181"/>
      <c r="P35" s="181"/>
      <c r="Q35" s="181"/>
    </row>
  </sheetData>
  <mergeCells count="56">
    <mergeCell ref="M31:M33"/>
    <mergeCell ref="N31:N33"/>
    <mergeCell ref="O31:O33"/>
    <mergeCell ref="P31:P33"/>
    <mergeCell ref="A3:P3"/>
    <mergeCell ref="M28:M30"/>
    <mergeCell ref="N28:N30"/>
    <mergeCell ref="O28:O30"/>
    <mergeCell ref="P28:P30"/>
    <mergeCell ref="F31:F33"/>
    <mergeCell ref="H31:H33"/>
    <mergeCell ref="I31:I33"/>
    <mergeCell ref="J31:J33"/>
    <mergeCell ref="K31:K33"/>
    <mergeCell ref="L31:L33"/>
    <mergeCell ref="M25:M27"/>
    <mergeCell ref="N25:N27"/>
    <mergeCell ref="O25:O27"/>
    <mergeCell ref="P25:P27"/>
    <mergeCell ref="F28:F30"/>
    <mergeCell ref="H28:H30"/>
    <mergeCell ref="I28:I30"/>
    <mergeCell ref="J28:J30"/>
    <mergeCell ref="K28:K30"/>
    <mergeCell ref="L28:L30"/>
    <mergeCell ref="M22:M24"/>
    <mergeCell ref="N22:N24"/>
    <mergeCell ref="O22:O24"/>
    <mergeCell ref="P22:P24"/>
    <mergeCell ref="F25:F27"/>
    <mergeCell ref="H25:H27"/>
    <mergeCell ref="I25:I27"/>
    <mergeCell ref="J25:J27"/>
    <mergeCell ref="K25:K27"/>
    <mergeCell ref="L25:L27"/>
    <mergeCell ref="F22:F24"/>
    <mergeCell ref="H22:H24"/>
    <mergeCell ref="I22:I24"/>
    <mergeCell ref="J22:J24"/>
    <mergeCell ref="K22:K24"/>
    <mergeCell ref="L22:L24"/>
    <mergeCell ref="D12:P12"/>
    <mergeCell ref="A13:E14"/>
    <mergeCell ref="F13:K13"/>
    <mergeCell ref="L13:M14"/>
    <mergeCell ref="N13:O14"/>
    <mergeCell ref="P13:Q14"/>
    <mergeCell ref="F14:G14"/>
    <mergeCell ref="H14:I14"/>
    <mergeCell ref="J14:K14"/>
    <mergeCell ref="C11:P11"/>
    <mergeCell ref="A5:Q5"/>
    <mergeCell ref="C7:P7"/>
    <mergeCell ref="C8:P8"/>
    <mergeCell ref="C9:P9"/>
    <mergeCell ref="C10:P10"/>
  </mergeCells>
  <phoneticPr fontId="13"/>
  <pageMargins left="0.39370078740157483" right="0.39370078740157483" top="0.39370078740157483" bottom="0.39370078740157483" header="0.51181102362204722" footer="0.51181102362204722"/>
  <pageSetup paperSize="9" scale="9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view="pageBreakPreview" topLeftCell="A20" zoomScale="80" zoomScaleNormal="100" zoomScaleSheetLayoutView="80" workbookViewId="0">
      <selection activeCell="P82" sqref="P82"/>
    </sheetView>
  </sheetViews>
  <sheetFormatPr defaultRowHeight="10.5"/>
  <cols>
    <col min="1" max="1" width="0.75" style="332" customWidth="1"/>
    <col min="2" max="2" width="6.5" style="332" customWidth="1"/>
    <col min="3" max="3" width="3" style="332" bestFit="1" customWidth="1"/>
    <col min="4" max="4" width="2.5" style="332" customWidth="1"/>
    <col min="5" max="5" width="0.75" style="332" customWidth="1"/>
    <col min="6" max="6" width="7.375" style="332" customWidth="1"/>
    <col min="7" max="7" width="0.75" style="332" customWidth="1"/>
    <col min="8" max="8" width="7.375" style="332" customWidth="1"/>
    <col min="9" max="9" width="0.75" style="332" customWidth="1"/>
    <col min="10" max="10" width="7.375" style="332" customWidth="1"/>
    <col min="11" max="11" width="0.75" style="332" customWidth="1"/>
    <col min="12" max="12" width="7.375" style="332" customWidth="1"/>
    <col min="13" max="13" width="0.75" style="332" customWidth="1"/>
    <col min="14" max="14" width="7.375" style="332" customWidth="1"/>
    <col min="15" max="15" width="0.75" style="332" customWidth="1"/>
    <col min="16" max="16" width="7.375" style="332" customWidth="1"/>
    <col min="17" max="17" width="0.75" style="332" customWidth="1"/>
    <col min="18" max="18" width="10" style="332" customWidth="1"/>
    <col min="19" max="19" width="0.75" style="332" customWidth="1"/>
    <col min="20" max="20" width="7.375" style="332" customWidth="1"/>
    <col min="21" max="21" width="0.75" style="332" customWidth="1"/>
    <col min="22" max="22" width="7.375" style="332" customWidth="1"/>
    <col min="23" max="23" width="0.75" style="332" customWidth="1"/>
    <col min="24" max="24" width="7.375" style="332" customWidth="1"/>
    <col min="25" max="25" width="0.75" style="332" customWidth="1"/>
    <col min="26" max="16384" width="9" style="332"/>
  </cols>
  <sheetData>
    <row r="1" spans="1:26" s="52" customFormat="1" ht="15" customHeight="1">
      <c r="Y1" s="229"/>
    </row>
    <row r="2" spans="1:26" s="52" customFormat="1" ht="4.5" customHeight="1"/>
    <row r="3" spans="1:26" s="52" customFormat="1" ht="20.25" customHeight="1">
      <c r="A3" s="837" t="s">
        <v>206</v>
      </c>
      <c r="B3" s="837"/>
      <c r="C3" s="837"/>
      <c r="D3" s="837"/>
      <c r="E3" s="837"/>
      <c r="F3" s="837"/>
      <c r="G3" s="837"/>
      <c r="H3" s="837"/>
      <c r="I3" s="837"/>
      <c r="J3" s="837"/>
      <c r="K3" s="837"/>
      <c r="L3" s="837"/>
      <c r="M3" s="837"/>
      <c r="N3" s="837"/>
      <c r="O3" s="837"/>
      <c r="P3" s="837"/>
      <c r="Q3" s="837"/>
      <c r="R3" s="837"/>
      <c r="S3" s="837"/>
      <c r="T3" s="837"/>
      <c r="U3" s="837"/>
      <c r="V3" s="837"/>
      <c r="W3" s="837"/>
      <c r="X3" s="837"/>
      <c r="Y3" s="837"/>
    </row>
    <row r="4" spans="1:26" s="54" customFormat="1" ht="4.5" customHeight="1"/>
    <row r="5" spans="1:26" s="52" customFormat="1" ht="15" customHeight="1">
      <c r="A5" s="838" t="s">
        <v>179</v>
      </c>
      <c r="B5" s="838"/>
      <c r="C5" s="838"/>
      <c r="D5" s="838"/>
      <c r="E5" s="838"/>
      <c r="F5" s="838"/>
      <c r="G5" s="838"/>
      <c r="H5" s="838"/>
      <c r="I5" s="838"/>
      <c r="J5" s="838"/>
      <c r="K5" s="838"/>
      <c r="L5" s="838"/>
      <c r="M5" s="838"/>
      <c r="N5" s="838"/>
      <c r="O5" s="838"/>
      <c r="P5" s="838"/>
      <c r="Q5" s="838"/>
      <c r="R5" s="838"/>
      <c r="S5" s="838"/>
      <c r="T5" s="838"/>
      <c r="U5" s="838"/>
      <c r="V5" s="838"/>
      <c r="W5" s="838"/>
      <c r="X5" s="838"/>
      <c r="Y5" s="838"/>
    </row>
    <row r="6" spans="1:26" s="54" customFormat="1" ht="4.5" customHeight="1"/>
    <row r="7" spans="1:26" s="54" customFormat="1" ht="11.25" customHeight="1">
      <c r="C7" s="850" t="s">
        <v>207</v>
      </c>
      <c r="D7" s="850"/>
      <c r="E7" s="850"/>
      <c r="F7" s="850"/>
      <c r="G7" s="850"/>
      <c r="H7" s="850"/>
      <c r="I7" s="850"/>
      <c r="J7" s="850"/>
      <c r="K7" s="850"/>
      <c r="L7" s="850"/>
      <c r="M7" s="850"/>
      <c r="N7" s="850"/>
      <c r="O7" s="850"/>
      <c r="P7" s="850"/>
      <c r="Q7" s="850"/>
      <c r="R7" s="850"/>
      <c r="S7" s="850"/>
      <c r="T7" s="850"/>
      <c r="U7" s="850"/>
      <c r="V7" s="850"/>
      <c r="W7" s="850"/>
      <c r="X7" s="850"/>
    </row>
    <row r="8" spans="1:26" s="54" customFormat="1" ht="11.25" customHeight="1">
      <c r="C8" s="850" t="s">
        <v>208</v>
      </c>
      <c r="D8" s="850"/>
      <c r="E8" s="850"/>
      <c r="F8" s="850"/>
      <c r="G8" s="850"/>
      <c r="H8" s="850"/>
      <c r="I8" s="850"/>
      <c r="J8" s="850"/>
      <c r="K8" s="850"/>
      <c r="L8" s="850"/>
      <c r="M8" s="850"/>
      <c r="N8" s="850"/>
      <c r="O8" s="850"/>
      <c r="P8" s="850"/>
      <c r="Q8" s="850"/>
      <c r="R8" s="850"/>
      <c r="S8" s="850"/>
      <c r="T8" s="850"/>
      <c r="U8" s="850"/>
      <c r="V8" s="850"/>
      <c r="W8" s="850"/>
      <c r="X8" s="850"/>
    </row>
    <row r="9" spans="1:26" s="54" customFormat="1" ht="11.25" customHeight="1">
      <c r="C9" s="850" t="s">
        <v>209</v>
      </c>
      <c r="D9" s="850"/>
      <c r="E9" s="850"/>
      <c r="F9" s="850"/>
      <c r="G9" s="850"/>
      <c r="H9" s="850"/>
      <c r="I9" s="850"/>
      <c r="J9" s="850"/>
      <c r="K9" s="850"/>
      <c r="L9" s="850"/>
      <c r="M9" s="850"/>
      <c r="N9" s="850"/>
      <c r="O9" s="850"/>
      <c r="P9" s="850"/>
      <c r="Q9" s="850"/>
      <c r="R9" s="850"/>
      <c r="S9" s="850"/>
      <c r="T9" s="850"/>
      <c r="U9" s="850"/>
      <c r="V9" s="850"/>
      <c r="W9" s="850"/>
      <c r="X9" s="850"/>
    </row>
    <row r="10" spans="1:26" s="54" customFormat="1" ht="11.25" customHeight="1">
      <c r="C10" s="850" t="s">
        <v>210</v>
      </c>
      <c r="D10" s="850"/>
      <c r="E10" s="850"/>
      <c r="F10" s="850"/>
      <c r="G10" s="850"/>
      <c r="H10" s="850"/>
      <c r="I10" s="850"/>
      <c r="J10" s="850"/>
      <c r="K10" s="850"/>
      <c r="L10" s="850"/>
      <c r="M10" s="850"/>
      <c r="N10" s="850"/>
      <c r="O10" s="850"/>
      <c r="P10" s="850"/>
      <c r="Q10" s="850"/>
      <c r="R10" s="850"/>
      <c r="S10" s="850"/>
      <c r="T10" s="850"/>
      <c r="U10" s="850"/>
      <c r="V10" s="850"/>
      <c r="W10" s="850"/>
      <c r="X10" s="850"/>
    </row>
    <row r="11" spans="1:26" s="54" customFormat="1" ht="11.25" customHeight="1">
      <c r="C11" s="850" t="s">
        <v>211</v>
      </c>
      <c r="D11" s="850"/>
      <c r="E11" s="850"/>
      <c r="F11" s="850"/>
      <c r="G11" s="850"/>
      <c r="H11" s="850"/>
      <c r="I11" s="850"/>
      <c r="J11" s="850"/>
      <c r="K11" s="850"/>
      <c r="L11" s="850"/>
      <c r="M11" s="850"/>
      <c r="N11" s="850"/>
      <c r="O11" s="850"/>
      <c r="P11" s="850"/>
      <c r="Q11" s="850"/>
      <c r="R11" s="850"/>
      <c r="S11" s="850"/>
      <c r="T11" s="850"/>
      <c r="U11" s="850"/>
      <c r="V11" s="850"/>
      <c r="W11" s="850"/>
      <c r="X11" s="850"/>
    </row>
    <row r="12" spans="1:26" s="54" customFormat="1" ht="11.25" customHeight="1">
      <c r="C12" s="850" t="s">
        <v>212</v>
      </c>
      <c r="D12" s="850"/>
      <c r="E12" s="850"/>
      <c r="F12" s="850"/>
      <c r="G12" s="850"/>
      <c r="H12" s="850"/>
      <c r="I12" s="850"/>
      <c r="J12" s="850"/>
      <c r="K12" s="850"/>
      <c r="L12" s="850"/>
      <c r="M12" s="850"/>
      <c r="N12" s="850"/>
      <c r="O12" s="850"/>
      <c r="P12" s="850"/>
      <c r="Q12" s="850"/>
      <c r="R12" s="850"/>
      <c r="S12" s="850"/>
      <c r="T12" s="850"/>
      <c r="U12" s="850"/>
      <c r="V12" s="850"/>
      <c r="W12" s="850"/>
      <c r="X12" s="850"/>
    </row>
    <row r="13" spans="1:26" s="54" customFormat="1" ht="11.25" customHeight="1">
      <c r="A13" s="188"/>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9"/>
    </row>
    <row r="14" spans="1:26" s="202" customFormat="1" ht="15" customHeight="1">
      <c r="A14" s="840" t="s">
        <v>196</v>
      </c>
      <c r="B14" s="840"/>
      <c r="C14" s="840"/>
      <c r="D14" s="840"/>
      <c r="E14" s="841"/>
      <c r="F14" s="846" t="s">
        <v>213</v>
      </c>
      <c r="G14" s="847"/>
      <c r="H14" s="847"/>
      <c r="I14" s="847"/>
      <c r="J14" s="847"/>
      <c r="K14" s="851"/>
      <c r="L14" s="846" t="s">
        <v>214</v>
      </c>
      <c r="M14" s="847"/>
      <c r="N14" s="847"/>
      <c r="O14" s="847"/>
      <c r="P14" s="847"/>
      <c r="Q14" s="851"/>
      <c r="R14" s="822" t="s">
        <v>215</v>
      </c>
      <c r="S14" s="826"/>
      <c r="T14" s="846" t="s">
        <v>216</v>
      </c>
      <c r="U14" s="847"/>
      <c r="V14" s="847"/>
      <c r="W14" s="847"/>
      <c r="X14" s="847"/>
      <c r="Y14" s="847"/>
      <c r="Z14" s="201"/>
    </row>
    <row r="15" spans="1:26" s="202" customFormat="1" ht="15" customHeight="1">
      <c r="A15" s="842"/>
      <c r="B15" s="842"/>
      <c r="C15" s="842"/>
      <c r="D15" s="842"/>
      <c r="E15" s="843"/>
      <c r="F15" s="822" t="s">
        <v>188</v>
      </c>
      <c r="G15" s="826"/>
      <c r="H15" s="822" t="s">
        <v>66</v>
      </c>
      <c r="I15" s="826"/>
      <c r="J15" s="822" t="s">
        <v>67</v>
      </c>
      <c r="K15" s="826"/>
      <c r="L15" s="822" t="s">
        <v>188</v>
      </c>
      <c r="M15" s="826"/>
      <c r="N15" s="822" t="s">
        <v>66</v>
      </c>
      <c r="O15" s="826"/>
      <c r="P15" s="822" t="s">
        <v>67</v>
      </c>
      <c r="Q15" s="826"/>
      <c r="R15" s="824"/>
      <c r="S15" s="857"/>
      <c r="T15" s="822" t="s">
        <v>188</v>
      </c>
      <c r="U15" s="826"/>
      <c r="V15" s="822" t="s">
        <v>66</v>
      </c>
      <c r="W15" s="826"/>
      <c r="X15" s="822" t="s">
        <v>67</v>
      </c>
      <c r="Y15" s="823"/>
      <c r="Z15" s="201"/>
    </row>
    <row r="16" spans="1:26" s="202" customFormat="1" ht="15" customHeight="1">
      <c r="A16" s="844"/>
      <c r="B16" s="844"/>
      <c r="C16" s="844"/>
      <c r="D16" s="844"/>
      <c r="E16" s="845"/>
      <c r="F16" s="825"/>
      <c r="G16" s="827"/>
      <c r="H16" s="825"/>
      <c r="I16" s="827"/>
      <c r="J16" s="825"/>
      <c r="K16" s="827"/>
      <c r="L16" s="825"/>
      <c r="M16" s="827"/>
      <c r="N16" s="825"/>
      <c r="O16" s="827"/>
      <c r="P16" s="825"/>
      <c r="Q16" s="827"/>
      <c r="R16" s="825"/>
      <c r="S16" s="827"/>
      <c r="T16" s="825"/>
      <c r="U16" s="827"/>
      <c r="V16" s="825"/>
      <c r="W16" s="827"/>
      <c r="X16" s="825"/>
      <c r="Y16" s="852"/>
      <c r="Z16" s="201"/>
    </row>
    <row r="17" spans="1:26" s="202" customFormat="1" ht="4.5" customHeight="1">
      <c r="A17" s="280"/>
      <c r="B17" s="280"/>
      <c r="C17" s="280"/>
      <c r="D17" s="280"/>
      <c r="E17" s="280"/>
      <c r="F17" s="215"/>
      <c r="G17" s="282"/>
      <c r="H17" s="282"/>
      <c r="I17" s="282"/>
      <c r="J17" s="282"/>
      <c r="K17" s="282"/>
      <c r="L17" s="282"/>
      <c r="M17" s="282"/>
      <c r="N17" s="282"/>
      <c r="O17" s="282"/>
      <c r="P17" s="282"/>
      <c r="Q17" s="282"/>
      <c r="R17" s="282"/>
      <c r="S17" s="282"/>
      <c r="T17" s="282"/>
      <c r="U17" s="282"/>
      <c r="V17" s="282"/>
      <c r="W17" s="282"/>
      <c r="X17" s="282"/>
      <c r="Y17" s="282"/>
      <c r="Z17" s="201"/>
    </row>
    <row r="18" spans="1:26" s="202" customFormat="1" ht="13.5" customHeight="1">
      <c r="B18" s="283" t="s">
        <v>189</v>
      </c>
      <c r="C18" s="203" t="s">
        <v>148</v>
      </c>
      <c r="D18" s="261" t="s">
        <v>17</v>
      </c>
      <c r="F18" s="327">
        <v>48140</v>
      </c>
      <c r="G18" s="243"/>
      <c r="H18" s="243">
        <v>21000</v>
      </c>
      <c r="I18" s="243"/>
      <c r="J18" s="243">
        <v>27140</v>
      </c>
      <c r="K18" s="243"/>
      <c r="L18" s="243">
        <v>34076</v>
      </c>
      <c r="M18" s="243"/>
      <c r="N18" s="243">
        <v>13451</v>
      </c>
      <c r="O18" s="243"/>
      <c r="P18" s="243">
        <v>20625</v>
      </c>
      <c r="Q18" s="243"/>
      <c r="R18" s="243">
        <v>18618529</v>
      </c>
      <c r="S18" s="243"/>
      <c r="T18" s="243">
        <v>140560</v>
      </c>
      <c r="U18" s="243"/>
      <c r="V18" s="243">
        <v>57321</v>
      </c>
      <c r="W18" s="243"/>
      <c r="X18" s="243">
        <v>83239</v>
      </c>
      <c r="Y18" s="237"/>
    </row>
    <row r="19" spans="1:26" s="202" customFormat="1" ht="13.5" customHeight="1">
      <c r="C19" s="203" t="s">
        <v>31</v>
      </c>
      <c r="D19" s="261" t="s">
        <v>17</v>
      </c>
      <c r="F19" s="327">
        <v>45005</v>
      </c>
      <c r="G19" s="243">
        <v>19557</v>
      </c>
      <c r="H19" s="243">
        <v>19567</v>
      </c>
      <c r="I19" s="243">
        <v>31840</v>
      </c>
      <c r="J19" s="243">
        <v>25438</v>
      </c>
      <c r="K19" s="243">
        <v>19444</v>
      </c>
      <c r="L19" s="243">
        <v>31840</v>
      </c>
      <c r="M19" s="243"/>
      <c r="N19" s="243">
        <v>12396</v>
      </c>
      <c r="O19" s="243"/>
      <c r="P19" s="243">
        <v>19444</v>
      </c>
      <c r="Q19" s="243"/>
      <c r="R19" s="243">
        <v>17709818</v>
      </c>
      <c r="S19" s="243"/>
      <c r="T19" s="243">
        <v>132244</v>
      </c>
      <c r="U19" s="243"/>
      <c r="V19" s="243">
        <v>53595</v>
      </c>
      <c r="W19" s="243"/>
      <c r="X19" s="243">
        <v>78649</v>
      </c>
      <c r="Y19" s="237"/>
    </row>
    <row r="20" spans="1:26" s="202" customFormat="1" ht="13.5" customHeight="1">
      <c r="C20" s="203" t="s">
        <v>32</v>
      </c>
      <c r="D20" s="261" t="s">
        <v>17</v>
      </c>
      <c r="F20" s="327">
        <v>43981</v>
      </c>
      <c r="G20" s="243"/>
      <c r="H20" s="243">
        <v>18781</v>
      </c>
      <c r="I20" s="243"/>
      <c r="J20" s="243">
        <v>25200</v>
      </c>
      <c r="K20" s="243"/>
      <c r="L20" s="243">
        <v>30290</v>
      </c>
      <c r="M20" s="243"/>
      <c r="N20" s="243">
        <v>11366</v>
      </c>
      <c r="O20" s="243"/>
      <c r="P20" s="243">
        <v>18924</v>
      </c>
      <c r="Q20" s="243"/>
      <c r="R20" s="243">
        <v>16484186</v>
      </c>
      <c r="S20" s="243"/>
      <c r="T20" s="243">
        <v>124101</v>
      </c>
      <c r="U20" s="243"/>
      <c r="V20" s="243">
        <v>47996</v>
      </c>
      <c r="W20" s="243"/>
      <c r="X20" s="243">
        <v>76105</v>
      </c>
      <c r="Y20" s="243"/>
      <c r="Z20" s="201"/>
    </row>
    <row r="21" spans="1:26" s="202" customFormat="1" ht="13.5" customHeight="1">
      <c r="C21" s="203" t="s">
        <v>33</v>
      </c>
      <c r="D21" s="261" t="s">
        <v>17</v>
      </c>
      <c r="F21" s="327">
        <v>44057</v>
      </c>
      <c r="G21" s="243">
        <v>18906</v>
      </c>
      <c r="H21" s="243">
        <v>18906</v>
      </c>
      <c r="I21" s="243"/>
      <c r="J21" s="243">
        <v>25151</v>
      </c>
      <c r="K21" s="243"/>
      <c r="L21" s="243">
        <v>28910</v>
      </c>
      <c r="M21" s="243">
        <v>10959</v>
      </c>
      <c r="N21" s="243">
        <v>10959</v>
      </c>
      <c r="O21" s="243"/>
      <c r="P21" s="243">
        <v>17951</v>
      </c>
      <c r="Q21" s="243"/>
      <c r="R21" s="243">
        <v>16266844</v>
      </c>
      <c r="S21" s="243"/>
      <c r="T21" s="243">
        <v>119104</v>
      </c>
      <c r="U21" s="243"/>
      <c r="V21" s="243">
        <v>46207</v>
      </c>
      <c r="W21" s="243"/>
      <c r="X21" s="243">
        <v>72897</v>
      </c>
      <c r="Y21" s="243"/>
      <c r="Z21" s="201"/>
    </row>
    <row r="22" spans="1:26" s="212" customFormat="1" ht="13.5" customHeight="1">
      <c r="B22" s="283" t="s">
        <v>76</v>
      </c>
      <c r="C22" s="292" t="s">
        <v>78</v>
      </c>
      <c r="D22" s="293" t="s">
        <v>17</v>
      </c>
      <c r="F22" s="328">
        <v>45401</v>
      </c>
      <c r="G22" s="245"/>
      <c r="H22" s="245">
        <v>19298</v>
      </c>
      <c r="I22" s="245"/>
      <c r="J22" s="245">
        <v>26103</v>
      </c>
      <c r="K22" s="245"/>
      <c r="L22" s="245">
        <v>30014</v>
      </c>
      <c r="M22" s="245"/>
      <c r="N22" s="245">
        <v>11287</v>
      </c>
      <c r="O22" s="245"/>
      <c r="P22" s="245">
        <v>18727</v>
      </c>
      <c r="Q22" s="245"/>
      <c r="R22" s="245">
        <v>17088762</v>
      </c>
      <c r="S22" s="245"/>
      <c r="T22" s="245">
        <v>122224</v>
      </c>
      <c r="U22" s="245"/>
      <c r="V22" s="245">
        <v>47145</v>
      </c>
      <c r="W22" s="245"/>
      <c r="X22" s="245">
        <v>75079</v>
      </c>
      <c r="Y22" s="245"/>
      <c r="Z22" s="290"/>
    </row>
    <row r="23" spans="1:26" s="202" customFormat="1" ht="9.9499999999999993" customHeight="1">
      <c r="A23" s="299"/>
      <c r="B23" s="299"/>
      <c r="C23" s="203"/>
      <c r="D23" s="261"/>
      <c r="E23" s="299"/>
      <c r="F23" s="327"/>
      <c r="G23" s="243"/>
      <c r="H23" s="243"/>
      <c r="I23" s="243"/>
      <c r="J23" s="243"/>
      <c r="K23" s="243"/>
      <c r="L23" s="243"/>
      <c r="M23" s="243"/>
      <c r="N23" s="243"/>
      <c r="O23" s="243"/>
      <c r="P23" s="243"/>
      <c r="Q23" s="243"/>
      <c r="R23" s="243"/>
      <c r="S23" s="243"/>
      <c r="T23" s="243"/>
      <c r="U23" s="243"/>
      <c r="V23" s="243"/>
      <c r="W23" s="243"/>
      <c r="X23" s="243"/>
      <c r="Y23" s="237"/>
    </row>
    <row r="24" spans="1:26" s="202" customFormat="1" ht="13.5" customHeight="1">
      <c r="A24" s="201"/>
      <c r="B24" s="201" t="s">
        <v>190</v>
      </c>
      <c r="C24" s="301" t="s">
        <v>82</v>
      </c>
      <c r="D24" s="302" t="s">
        <v>2</v>
      </c>
      <c r="E24" s="201"/>
      <c r="F24" s="327">
        <v>3865</v>
      </c>
      <c r="G24" s="329"/>
      <c r="H24" s="237">
        <v>1650</v>
      </c>
      <c r="I24" s="237"/>
      <c r="J24" s="237">
        <v>2215</v>
      </c>
      <c r="K24" s="237"/>
      <c r="L24" s="237">
        <v>2160</v>
      </c>
      <c r="M24" s="237"/>
      <c r="N24" s="237">
        <v>834</v>
      </c>
      <c r="O24" s="237"/>
      <c r="P24" s="237">
        <v>1326</v>
      </c>
      <c r="Q24" s="237"/>
      <c r="R24" s="237">
        <v>1465783</v>
      </c>
      <c r="S24" s="237"/>
      <c r="T24" s="237">
        <v>9592</v>
      </c>
      <c r="U24" s="237"/>
      <c r="V24" s="237">
        <v>3701</v>
      </c>
      <c r="W24" s="237"/>
      <c r="X24" s="237">
        <v>5891</v>
      </c>
      <c r="Y24" s="237"/>
    </row>
    <row r="25" spans="1:26" s="202" customFormat="1" ht="13.5" customHeight="1">
      <c r="A25" s="201"/>
      <c r="B25" s="201"/>
      <c r="C25" s="301" t="s">
        <v>3</v>
      </c>
      <c r="D25" s="302" t="s">
        <v>2</v>
      </c>
      <c r="E25" s="201"/>
      <c r="F25" s="327">
        <v>3324</v>
      </c>
      <c r="G25" s="329"/>
      <c r="H25" s="237">
        <v>1427</v>
      </c>
      <c r="I25" s="237"/>
      <c r="J25" s="237">
        <v>1897</v>
      </c>
      <c r="K25" s="237"/>
      <c r="L25" s="237">
        <v>2440</v>
      </c>
      <c r="M25" s="237"/>
      <c r="N25" s="237">
        <v>954</v>
      </c>
      <c r="O25" s="237"/>
      <c r="P25" s="237">
        <v>1486</v>
      </c>
      <c r="Q25" s="237"/>
      <c r="R25" s="237">
        <v>1200433</v>
      </c>
      <c r="S25" s="237"/>
      <c r="T25" s="237">
        <v>9419</v>
      </c>
      <c r="U25" s="237"/>
      <c r="V25" s="237">
        <v>3716</v>
      </c>
      <c r="W25" s="237"/>
      <c r="X25" s="237">
        <v>5703</v>
      </c>
      <c r="Y25" s="237"/>
    </row>
    <row r="26" spans="1:26" s="202" customFormat="1" ht="13.5" customHeight="1">
      <c r="A26" s="201"/>
      <c r="B26" s="201"/>
      <c r="C26" s="301" t="s">
        <v>4</v>
      </c>
      <c r="D26" s="302" t="s">
        <v>2</v>
      </c>
      <c r="E26" s="201"/>
      <c r="F26" s="327">
        <v>3377</v>
      </c>
      <c r="G26" s="329"/>
      <c r="H26" s="237">
        <v>1475</v>
      </c>
      <c r="I26" s="237"/>
      <c r="J26" s="237">
        <v>1902</v>
      </c>
      <c r="K26" s="237"/>
      <c r="L26" s="237">
        <v>2073</v>
      </c>
      <c r="M26" s="237"/>
      <c r="N26" s="237">
        <v>817</v>
      </c>
      <c r="O26" s="237"/>
      <c r="P26" s="237">
        <v>1256</v>
      </c>
      <c r="Q26" s="237"/>
      <c r="R26" s="237">
        <v>1254443</v>
      </c>
      <c r="S26" s="237"/>
      <c r="T26" s="237">
        <v>9203</v>
      </c>
      <c r="U26" s="237"/>
      <c r="V26" s="237">
        <v>3673</v>
      </c>
      <c r="W26" s="237"/>
      <c r="X26" s="237">
        <v>5530</v>
      </c>
      <c r="Y26" s="237"/>
    </row>
    <row r="27" spans="1:26" s="202" customFormat="1" ht="13.5" customHeight="1">
      <c r="A27" s="201"/>
      <c r="B27" s="201"/>
      <c r="C27" s="301" t="s">
        <v>5</v>
      </c>
      <c r="D27" s="302" t="s">
        <v>2</v>
      </c>
      <c r="E27" s="201"/>
      <c r="F27" s="327">
        <v>6015</v>
      </c>
      <c r="G27" s="329"/>
      <c r="H27" s="237">
        <v>2523</v>
      </c>
      <c r="I27" s="237"/>
      <c r="J27" s="237">
        <v>3492</v>
      </c>
      <c r="K27" s="237"/>
      <c r="L27" s="237">
        <v>2281</v>
      </c>
      <c r="M27" s="237"/>
      <c r="N27" s="237">
        <v>911</v>
      </c>
      <c r="O27" s="237"/>
      <c r="P27" s="237">
        <v>1370</v>
      </c>
      <c r="Q27" s="237"/>
      <c r="R27" s="237">
        <v>1313700</v>
      </c>
      <c r="S27" s="237"/>
      <c r="T27" s="237">
        <v>9240</v>
      </c>
      <c r="U27" s="237"/>
      <c r="V27" s="237">
        <v>3715</v>
      </c>
      <c r="W27" s="237"/>
      <c r="X27" s="237">
        <v>5525</v>
      </c>
      <c r="Y27" s="237"/>
    </row>
    <row r="28" spans="1:26" s="202" customFormat="1" ht="13.5" customHeight="1">
      <c r="A28" s="201"/>
      <c r="B28" s="201" t="s">
        <v>191</v>
      </c>
      <c r="C28" s="301" t="s">
        <v>192</v>
      </c>
      <c r="D28" s="302" t="s">
        <v>2</v>
      </c>
      <c r="E28" s="201"/>
      <c r="F28" s="327">
        <v>4535</v>
      </c>
      <c r="G28" s="329"/>
      <c r="H28" s="237">
        <v>1763</v>
      </c>
      <c r="I28" s="237"/>
      <c r="J28" s="237">
        <v>2772</v>
      </c>
      <c r="K28" s="237"/>
      <c r="L28" s="237">
        <v>3273</v>
      </c>
      <c r="M28" s="237"/>
      <c r="N28" s="237">
        <v>1183</v>
      </c>
      <c r="O28" s="237"/>
      <c r="P28" s="237">
        <v>2090</v>
      </c>
      <c r="Q28" s="237"/>
      <c r="R28" s="237">
        <v>1510351</v>
      </c>
      <c r="S28" s="237"/>
      <c r="T28" s="237">
        <v>10091</v>
      </c>
      <c r="U28" s="237"/>
      <c r="V28" s="237">
        <v>3967</v>
      </c>
      <c r="W28" s="237"/>
      <c r="X28" s="237">
        <v>6124</v>
      </c>
      <c r="Y28" s="237"/>
    </row>
    <row r="29" spans="1:26" s="202" customFormat="1" ht="13.5" customHeight="1">
      <c r="A29" s="298"/>
      <c r="B29" s="298"/>
      <c r="C29" s="301" t="s">
        <v>6</v>
      </c>
      <c r="D29" s="302" t="s">
        <v>2</v>
      </c>
      <c r="E29" s="298"/>
      <c r="F29" s="327">
        <v>3542</v>
      </c>
      <c r="G29" s="329"/>
      <c r="H29" s="237">
        <v>1458</v>
      </c>
      <c r="I29" s="237"/>
      <c r="J29" s="237">
        <v>2084</v>
      </c>
      <c r="K29" s="237"/>
      <c r="L29" s="237">
        <v>2458</v>
      </c>
      <c r="M29" s="237"/>
      <c r="N29" s="237">
        <v>871</v>
      </c>
      <c r="O29" s="237"/>
      <c r="P29" s="237">
        <v>1587</v>
      </c>
      <c r="Q29" s="237"/>
      <c r="R29" s="237">
        <v>1338071</v>
      </c>
      <c r="S29" s="237"/>
      <c r="T29" s="237">
        <v>10003</v>
      </c>
      <c r="U29" s="237"/>
      <c r="V29" s="237">
        <v>3814</v>
      </c>
      <c r="W29" s="237"/>
      <c r="X29" s="237">
        <v>6189</v>
      </c>
      <c r="Y29" s="237"/>
    </row>
    <row r="30" spans="1:26" s="202" customFormat="1" ht="13.5" customHeight="1">
      <c r="A30" s="201"/>
      <c r="B30" s="201"/>
      <c r="C30" s="218" t="s">
        <v>7</v>
      </c>
      <c r="D30" s="302" t="s">
        <v>2</v>
      </c>
      <c r="E30" s="201"/>
      <c r="F30" s="327">
        <v>4011</v>
      </c>
      <c r="G30" s="329"/>
      <c r="H30" s="237">
        <v>1793</v>
      </c>
      <c r="I30" s="237"/>
      <c r="J30" s="237">
        <v>2218</v>
      </c>
      <c r="K30" s="237"/>
      <c r="L30" s="237">
        <v>2733</v>
      </c>
      <c r="M30" s="237"/>
      <c r="N30" s="237">
        <v>1030</v>
      </c>
      <c r="O30" s="237"/>
      <c r="P30" s="237">
        <v>1703</v>
      </c>
      <c r="Q30" s="237"/>
      <c r="R30" s="237">
        <v>1589022</v>
      </c>
      <c r="S30" s="237"/>
      <c r="T30" s="237">
        <v>10924</v>
      </c>
      <c r="U30" s="237"/>
      <c r="V30" s="237">
        <v>4188</v>
      </c>
      <c r="W30" s="237"/>
      <c r="X30" s="237">
        <v>6736</v>
      </c>
      <c r="Y30" s="237"/>
    </row>
    <row r="31" spans="1:26" s="202" customFormat="1" ht="13.5" customHeight="1">
      <c r="A31" s="201"/>
      <c r="B31" s="201"/>
      <c r="C31" s="218" t="s">
        <v>8</v>
      </c>
      <c r="D31" s="302" t="s">
        <v>2</v>
      </c>
      <c r="E31" s="201"/>
      <c r="F31" s="327">
        <v>3414</v>
      </c>
      <c r="G31" s="329"/>
      <c r="H31" s="237">
        <v>1475</v>
      </c>
      <c r="I31" s="237"/>
      <c r="J31" s="237">
        <v>1939</v>
      </c>
      <c r="K31" s="237"/>
      <c r="L31" s="237">
        <v>2944</v>
      </c>
      <c r="M31" s="237"/>
      <c r="N31" s="237">
        <v>1038</v>
      </c>
      <c r="O31" s="237"/>
      <c r="P31" s="237">
        <v>1906</v>
      </c>
      <c r="Q31" s="237"/>
      <c r="R31" s="237">
        <v>1593412</v>
      </c>
      <c r="S31" s="237"/>
      <c r="T31" s="237">
        <v>11251</v>
      </c>
      <c r="U31" s="237"/>
      <c r="V31" s="237">
        <v>4193</v>
      </c>
      <c r="W31" s="237"/>
      <c r="X31" s="237">
        <v>7058</v>
      </c>
      <c r="Y31" s="237"/>
    </row>
    <row r="32" spans="1:26" s="202" customFormat="1" ht="13.5" customHeight="1">
      <c r="A32" s="201"/>
      <c r="B32" s="201"/>
      <c r="C32" s="218" t="s">
        <v>9</v>
      </c>
      <c r="D32" s="302" t="s">
        <v>2</v>
      </c>
      <c r="E32" s="201"/>
      <c r="F32" s="327">
        <v>3468</v>
      </c>
      <c r="G32" s="329"/>
      <c r="H32" s="237">
        <v>1452</v>
      </c>
      <c r="I32" s="237"/>
      <c r="J32" s="237">
        <v>2016</v>
      </c>
      <c r="K32" s="237"/>
      <c r="L32" s="237">
        <v>2347</v>
      </c>
      <c r="M32" s="237"/>
      <c r="N32" s="237">
        <v>867</v>
      </c>
      <c r="O32" s="237"/>
      <c r="P32" s="237">
        <v>1480</v>
      </c>
      <c r="Q32" s="237"/>
      <c r="R32" s="237">
        <v>1488849</v>
      </c>
      <c r="S32" s="237"/>
      <c r="T32" s="237">
        <v>11125</v>
      </c>
      <c r="U32" s="237"/>
      <c r="V32" s="237">
        <v>4189</v>
      </c>
      <c r="W32" s="237"/>
      <c r="X32" s="237">
        <v>6936</v>
      </c>
      <c r="Y32" s="237"/>
    </row>
    <row r="33" spans="1:25" s="202" customFormat="1" ht="13.5" customHeight="1">
      <c r="A33" s="201"/>
      <c r="B33" s="201"/>
      <c r="C33" s="218" t="s">
        <v>18</v>
      </c>
      <c r="D33" s="302" t="s">
        <v>2</v>
      </c>
      <c r="E33" s="201"/>
      <c r="F33" s="327">
        <v>4105</v>
      </c>
      <c r="G33" s="329"/>
      <c r="H33" s="237">
        <v>1832</v>
      </c>
      <c r="I33" s="237"/>
      <c r="J33" s="237">
        <v>2273</v>
      </c>
      <c r="K33" s="237"/>
      <c r="L33" s="237">
        <v>2558</v>
      </c>
      <c r="M33" s="237"/>
      <c r="N33" s="237">
        <v>968</v>
      </c>
      <c r="O33" s="237"/>
      <c r="P33" s="237">
        <v>1590</v>
      </c>
      <c r="Q33" s="237"/>
      <c r="R33" s="237">
        <v>1620094</v>
      </c>
      <c r="S33" s="237"/>
      <c r="T33" s="237">
        <v>10940</v>
      </c>
      <c r="U33" s="237"/>
      <c r="V33" s="237">
        <v>4122</v>
      </c>
      <c r="W33" s="237"/>
      <c r="X33" s="237">
        <v>6818</v>
      </c>
      <c r="Y33" s="237"/>
    </row>
    <row r="34" spans="1:25" s="202" customFormat="1" ht="13.5" customHeight="1">
      <c r="A34" s="201"/>
      <c r="B34" s="201"/>
      <c r="C34" s="218" t="s">
        <v>10</v>
      </c>
      <c r="D34" s="302" t="s">
        <v>2</v>
      </c>
      <c r="E34" s="201"/>
      <c r="F34" s="327">
        <v>3235</v>
      </c>
      <c r="G34" s="329"/>
      <c r="H34" s="237">
        <v>1330</v>
      </c>
      <c r="I34" s="237"/>
      <c r="J34" s="237">
        <v>1905</v>
      </c>
      <c r="K34" s="237"/>
      <c r="L34" s="237">
        <v>2472</v>
      </c>
      <c r="M34" s="237"/>
      <c r="N34" s="237">
        <v>948</v>
      </c>
      <c r="O34" s="237"/>
      <c r="P34" s="237">
        <v>1524</v>
      </c>
      <c r="Q34" s="237"/>
      <c r="R34" s="237">
        <v>1418953</v>
      </c>
      <c r="S34" s="237"/>
      <c r="T34" s="243">
        <v>10274</v>
      </c>
      <c r="U34" s="243"/>
      <c r="V34" s="237">
        <v>3928</v>
      </c>
      <c r="W34" s="243"/>
      <c r="X34" s="243">
        <v>6346</v>
      </c>
      <c r="Y34" s="237"/>
    </row>
    <row r="35" spans="1:25" s="202" customFormat="1" ht="13.5" customHeight="1">
      <c r="A35" s="201"/>
      <c r="B35" s="201"/>
      <c r="C35" s="218" t="s">
        <v>11</v>
      </c>
      <c r="D35" s="302" t="s">
        <v>2</v>
      </c>
      <c r="E35" s="201"/>
      <c r="F35" s="327">
        <v>2510</v>
      </c>
      <c r="G35" s="261"/>
      <c r="H35" s="243">
        <v>1120</v>
      </c>
      <c r="I35" s="243"/>
      <c r="J35" s="243">
        <v>1390</v>
      </c>
      <c r="K35" s="243"/>
      <c r="L35" s="243">
        <v>2275</v>
      </c>
      <c r="M35" s="243"/>
      <c r="N35" s="243">
        <v>866</v>
      </c>
      <c r="O35" s="243"/>
      <c r="P35" s="243">
        <v>1409</v>
      </c>
      <c r="Q35" s="243"/>
      <c r="R35" s="243">
        <v>1295651</v>
      </c>
      <c r="S35" s="243"/>
      <c r="T35" s="243">
        <v>10162</v>
      </c>
      <c r="U35" s="243"/>
      <c r="V35" s="243">
        <v>3939</v>
      </c>
      <c r="W35" s="243"/>
      <c r="X35" s="243">
        <v>6223</v>
      </c>
      <c r="Y35" s="243"/>
    </row>
    <row r="36" spans="1:25" s="52" customFormat="1" ht="4.5" customHeight="1">
      <c r="A36" s="63"/>
      <c r="B36" s="63"/>
      <c r="C36" s="63"/>
      <c r="D36" s="63"/>
      <c r="E36" s="63"/>
      <c r="F36" s="330"/>
      <c r="G36" s="63"/>
      <c r="H36" s="331"/>
      <c r="I36" s="63"/>
      <c r="J36" s="331"/>
      <c r="K36" s="63"/>
      <c r="L36" s="331"/>
      <c r="M36" s="63"/>
      <c r="N36" s="331"/>
      <c r="O36" s="63"/>
      <c r="P36" s="331"/>
      <c r="Q36" s="63"/>
      <c r="R36" s="331"/>
      <c r="S36" s="63"/>
      <c r="T36" s="331"/>
      <c r="U36" s="63"/>
      <c r="V36" s="331"/>
      <c r="W36" s="63"/>
      <c r="X36" s="331"/>
      <c r="Y36" s="63"/>
    </row>
  </sheetData>
  <mergeCells count="22">
    <mergeCell ref="X15:Y16"/>
    <mergeCell ref="C11:X11"/>
    <mergeCell ref="C12:X12"/>
    <mergeCell ref="A14:E16"/>
    <mergeCell ref="F14:K14"/>
    <mergeCell ref="L14:Q14"/>
    <mergeCell ref="R14:S16"/>
    <mergeCell ref="T14:Y14"/>
    <mergeCell ref="F15:G16"/>
    <mergeCell ref="H15:I16"/>
    <mergeCell ref="J15:K16"/>
    <mergeCell ref="L15:M16"/>
    <mergeCell ref="N15:O16"/>
    <mergeCell ref="P15:Q16"/>
    <mergeCell ref="T15:U16"/>
    <mergeCell ref="V15:W16"/>
    <mergeCell ref="C10:X10"/>
    <mergeCell ref="A3:Y3"/>
    <mergeCell ref="A5:Y5"/>
    <mergeCell ref="C7:X7"/>
    <mergeCell ref="C8:X8"/>
    <mergeCell ref="C9:X9"/>
  </mergeCells>
  <phoneticPr fontId="13"/>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目次</vt:lpstr>
      <vt:lpstr>1501</vt:lpstr>
      <vt:lpstr>1502</vt:lpstr>
      <vt:lpstr>1503</vt:lpstr>
      <vt:lpstr>1504</vt:lpstr>
      <vt:lpstr>1505</vt:lpstr>
      <vt:lpstr>1506</vt:lpstr>
      <vt:lpstr>1506（2）</vt:lpstr>
      <vt:lpstr>1507</vt:lpstr>
      <vt:lpstr>1507（2）</vt:lpstr>
      <vt:lpstr>1508</vt:lpstr>
      <vt:lpstr>1509</vt:lpstr>
      <vt:lpstr>1510</vt:lpstr>
      <vt:lpstr>1511（1）</vt:lpstr>
      <vt:lpstr>1511（2・3）</vt:lpstr>
      <vt:lpstr>1512</vt:lpstr>
      <vt:lpstr>1513</vt:lpstr>
      <vt:lpstr>1514</vt:lpstr>
      <vt:lpstr>'1503'!Print_Area</vt:lpstr>
      <vt:lpstr>'1505'!Print_Area</vt:lpstr>
      <vt:lpstr>'1507（2）'!Print_Area</vt:lpstr>
      <vt:lpstr>'1508'!Print_Area</vt:lpstr>
      <vt:lpstr>'1509'!Print_Area</vt:lpstr>
      <vt:lpstr>'1510'!Print_Area</vt:lpstr>
      <vt:lpstr>'1511（1）'!Print_Area</vt:lpstr>
      <vt:lpstr>'1511（2・3）'!Print_Area</vt:lpstr>
      <vt:lpstr>'1512'!Print_Area</vt:lpstr>
      <vt:lpstr>'1514'!Print_Area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2022-02-22T05:43:03Z</dcterms:created>
  <dcterms:modified xsi:type="dcterms:W3CDTF">2022-03-15T12:12:26Z</dcterms:modified>
</cp:coreProperties>
</file>