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ED82C9AA-7204-4C4E-A81A-B3317ED7D7D7}" xr6:coauthVersionLast="47" xr6:coauthVersionMax="47" xr10:uidLastSave="{00000000-0000-0000-0000-000000000000}"/>
  <bookViews>
    <workbookView xWindow="-4725" yWindow="-16320" windowWidth="29040" windowHeight="15720" xr2:uid="{00000000-000D-0000-FFFF-FFFF00000000}"/>
  </bookViews>
  <sheets>
    <sheet name="バリフリ【新築基準】" sheetId="1" r:id="rId1"/>
  </sheets>
  <definedNames>
    <definedName name="_xlnm.Print_Area" localSheetId="0">バリフリ【新築基準】!$A$2:$AB$298</definedName>
    <definedName name="_xlnm.Print_Titles" localSheetId="0">バリフリ【新築基準】!$9:$9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1" l="1"/>
  <c r="AD18" i="1"/>
  <c r="AD15" i="1"/>
  <c r="AD128" i="1"/>
  <c r="AG126" i="1" s="1"/>
  <c r="AD127" i="1"/>
  <c r="AD126" i="1"/>
  <c r="AD134" i="1"/>
  <c r="AD133" i="1"/>
  <c r="AG133" i="1" s="1"/>
  <c r="AD14" i="1"/>
  <c r="AD135" i="1"/>
  <c r="AE87" i="1"/>
  <c r="AE89" i="1"/>
  <c r="AF87" i="1" s="1"/>
  <c r="AI87" i="1" s="1"/>
  <c r="AE88" i="1"/>
  <c r="AE54" i="1"/>
  <c r="AE56" i="1"/>
  <c r="AE57" i="1"/>
  <c r="AE55" i="1"/>
  <c r="AD263" i="1"/>
  <c r="AD262" i="1"/>
  <c r="AD261" i="1"/>
  <c r="AG260" i="1" s="1"/>
  <c r="AD260" i="1"/>
  <c r="AD258" i="1"/>
  <c r="AD257" i="1"/>
  <c r="AD255" i="1"/>
  <c r="AG255" i="1" s="1"/>
  <c r="X203" i="1"/>
  <c r="AI203" i="1" s="1"/>
  <c r="X238" i="1"/>
  <c r="AI238" i="1" s="1"/>
  <c r="AI237" i="1"/>
  <c r="AE162" i="1"/>
  <c r="AE163" i="1"/>
  <c r="AE164" i="1"/>
  <c r="AD162" i="1"/>
  <c r="AD165" i="1"/>
  <c r="AD166" i="1"/>
  <c r="AE153" i="1"/>
  <c r="AE154" i="1"/>
  <c r="AI153" i="1" s="1"/>
  <c r="AE155" i="1"/>
  <c r="AE144" i="1"/>
  <c r="AE145" i="1"/>
  <c r="AE146" i="1"/>
  <c r="AI144" i="1" s="1"/>
  <c r="AD153" i="1"/>
  <c r="AG153" i="1" s="1"/>
  <c r="AD156" i="1"/>
  <c r="AD157" i="1"/>
  <c r="AD144" i="1"/>
  <c r="AG144" i="1" s="1"/>
  <c r="AD147" i="1"/>
  <c r="AD148" i="1"/>
  <c r="AD169" i="1"/>
  <c r="AD170" i="1"/>
  <c r="AD171" i="1"/>
  <c r="AI148" i="1"/>
  <c r="AD140" i="1"/>
  <c r="AD139" i="1"/>
  <c r="AD138" i="1"/>
  <c r="AG138" i="1" s="1"/>
  <c r="AG102" i="1"/>
  <c r="AI102" i="1" s="1"/>
  <c r="AD50" i="1"/>
  <c r="AG49" i="1" s="1"/>
  <c r="AD49" i="1"/>
  <c r="AD48" i="1"/>
  <c r="AD47" i="1"/>
  <c r="AD46" i="1"/>
  <c r="AD45" i="1"/>
  <c r="AD44" i="1"/>
  <c r="AD43" i="1"/>
  <c r="AE22" i="1"/>
  <c r="AI24" i="1" s="1"/>
  <c r="AD41" i="1"/>
  <c r="AD40" i="1"/>
  <c r="AG40" i="1" s="1"/>
  <c r="AD38" i="1"/>
  <c r="AD39" i="1"/>
  <c r="AG38" i="1" s="1"/>
  <c r="AD35" i="1"/>
  <c r="AD36" i="1"/>
  <c r="AG35" i="1" s="1"/>
  <c r="AD34" i="1"/>
  <c r="AD33" i="1"/>
  <c r="AG33" i="1" s="1"/>
  <c r="AD32" i="1"/>
  <c r="AD31" i="1"/>
  <c r="AG31" i="1" s="1"/>
  <c r="AE26" i="1"/>
  <c r="AI28" i="1" s="1"/>
  <c r="AD29" i="1"/>
  <c r="AD28" i="1"/>
  <c r="AD27" i="1"/>
  <c r="AD26" i="1"/>
  <c r="AD24" i="1"/>
  <c r="AD25" i="1"/>
  <c r="AD22" i="1"/>
  <c r="AD11" i="1"/>
  <c r="AD12" i="1"/>
  <c r="AD19" i="1"/>
  <c r="AD20" i="1"/>
  <c r="AD17" i="1"/>
  <c r="AE63" i="1"/>
  <c r="AD176" i="1"/>
  <c r="AD54" i="1"/>
  <c r="AD55" i="1"/>
  <c r="AD60" i="1"/>
  <c r="AG60" i="1" s="1"/>
  <c r="AD61" i="1"/>
  <c r="AD62" i="1"/>
  <c r="AE61" i="1"/>
  <c r="AE62" i="1"/>
  <c r="AD63" i="1"/>
  <c r="AG63" i="1" s="1"/>
  <c r="AD64" i="1"/>
  <c r="AE64" i="1"/>
  <c r="AD65" i="1"/>
  <c r="AD66" i="1"/>
  <c r="AE66" i="1"/>
  <c r="AI66" i="1" s="1"/>
  <c r="AD67" i="1"/>
  <c r="AE67" i="1"/>
  <c r="AI67" i="1" s="1"/>
  <c r="AE68" i="1"/>
  <c r="AI68" i="1" s="1"/>
  <c r="AE69" i="1"/>
  <c r="AE70" i="1"/>
  <c r="AD72" i="1"/>
  <c r="AG72" i="1" s="1"/>
  <c r="AE72" i="1"/>
  <c r="AI72" i="1"/>
  <c r="AD73" i="1"/>
  <c r="AD74" i="1"/>
  <c r="AE74" i="1"/>
  <c r="AI74" i="1"/>
  <c r="AE75" i="1"/>
  <c r="AI75" i="1"/>
  <c r="AD77" i="1"/>
  <c r="AD78" i="1"/>
  <c r="AI78" i="1"/>
  <c r="AD79" i="1"/>
  <c r="AI79" i="1"/>
  <c r="AD80" i="1"/>
  <c r="AI80" i="1"/>
  <c r="AI81" i="1"/>
  <c r="AF82" i="1"/>
  <c r="AH82" i="1"/>
  <c r="AI82" i="1"/>
  <c r="AF83" i="1"/>
  <c r="AG83" i="1"/>
  <c r="AF84" i="1"/>
  <c r="AD86" i="1"/>
  <c r="AD87" i="1"/>
  <c r="AE90" i="1"/>
  <c r="AD93" i="1"/>
  <c r="AD94" i="1"/>
  <c r="AE93" i="1"/>
  <c r="AI95" i="1" s="1"/>
  <c r="AE94" i="1"/>
  <c r="AD95" i="1"/>
  <c r="AE95" i="1"/>
  <c r="AD96" i="1"/>
  <c r="AD97" i="1"/>
  <c r="AE96" i="1" s="1"/>
  <c r="AE97" i="1"/>
  <c r="AE98" i="1"/>
  <c r="AD100" i="1"/>
  <c r="AD101" i="1"/>
  <c r="AD102" i="1"/>
  <c r="AD103" i="1"/>
  <c r="AI104" i="1"/>
  <c r="X105" i="1"/>
  <c r="AI105" i="1" s="1"/>
  <c r="AI106" i="1"/>
  <c r="AE109" i="1"/>
  <c r="AE110" i="1"/>
  <c r="AE111" i="1"/>
  <c r="AE112" i="1"/>
  <c r="AE113" i="1"/>
  <c r="AD115" i="1"/>
  <c r="AG115" i="1" s="1"/>
  <c r="AD116" i="1"/>
  <c r="AD117" i="1"/>
  <c r="AD120" i="1"/>
  <c r="AD121" i="1"/>
  <c r="AG120" i="1" s="1"/>
  <c r="AI121" i="1"/>
  <c r="AI122" i="1" s="1"/>
  <c r="AD122" i="1"/>
  <c r="AD123" i="1"/>
  <c r="AI123" i="1"/>
  <c r="AD124" i="1"/>
  <c r="AG124" i="1" s="1"/>
  <c r="AD125" i="1"/>
  <c r="AD129" i="1"/>
  <c r="AD130" i="1"/>
  <c r="AD131" i="1"/>
  <c r="AD132" i="1"/>
  <c r="AD136" i="1"/>
  <c r="AI149" i="1"/>
  <c r="AI150" i="1"/>
  <c r="AI151" i="1"/>
  <c r="AI157" i="1"/>
  <c r="AI158" i="1"/>
  <c r="AI159" i="1"/>
  <c r="AI160" i="1"/>
  <c r="AI166" i="1"/>
  <c r="AI167" i="1"/>
  <c r="AI168" i="1"/>
  <c r="AI169" i="1"/>
  <c r="AI170" i="1"/>
  <c r="AD172" i="1"/>
  <c r="AD173" i="1"/>
  <c r="AD174" i="1"/>
  <c r="AD175" i="1"/>
  <c r="AD177" i="1"/>
  <c r="AD178" i="1"/>
  <c r="AG177" i="1" s="1"/>
  <c r="AI178" i="1"/>
  <c r="AD180" i="1"/>
  <c r="AD181" i="1"/>
  <c r="AG180" i="1" s="1"/>
  <c r="AI181" i="1"/>
  <c r="AD183" i="1"/>
  <c r="AD184" i="1"/>
  <c r="AI184" i="1"/>
  <c r="AD186" i="1"/>
  <c r="AG186" i="1" s="1"/>
  <c r="AD187" i="1"/>
  <c r="AD188" i="1"/>
  <c r="AD189" i="1"/>
  <c r="AD190" i="1"/>
  <c r="AD191" i="1"/>
  <c r="AD192" i="1"/>
  <c r="AD193" i="1"/>
  <c r="AG192" i="1" s="1"/>
  <c r="AD194" i="1"/>
  <c r="AD195" i="1"/>
  <c r="AD196" i="1"/>
  <c r="AD197" i="1"/>
  <c r="AI196" i="1"/>
  <c r="AI197" i="1"/>
  <c r="AD199" i="1"/>
  <c r="AD200" i="1"/>
  <c r="AD201" i="1"/>
  <c r="AI202" i="1"/>
  <c r="AI204" i="1"/>
  <c r="AD206" i="1"/>
  <c r="AD207" i="1"/>
  <c r="AG206" i="1" s="1"/>
  <c r="AD208" i="1"/>
  <c r="AI207" i="1"/>
  <c r="AI208" i="1"/>
  <c r="AD210" i="1"/>
  <c r="AG210" i="1" s="1"/>
  <c r="AD211" i="1"/>
  <c r="AI211" i="1"/>
  <c r="AD212" i="1"/>
  <c r="AI212" i="1"/>
  <c r="AD214" i="1"/>
  <c r="AD215" i="1"/>
  <c r="AD218" i="1"/>
  <c r="AD219" i="1"/>
  <c r="AD222" i="1"/>
  <c r="AD223" i="1"/>
  <c r="AD224" i="1"/>
  <c r="AI226" i="1"/>
  <c r="AI227" i="1"/>
  <c r="AI228" i="1"/>
  <c r="AI229" i="1"/>
  <c r="AI230" i="1"/>
  <c r="AD232" i="1"/>
  <c r="AD233" i="1"/>
  <c r="AD234" i="1"/>
  <c r="AD235" i="1"/>
  <c r="AD236" i="1"/>
  <c r="AD237" i="1"/>
  <c r="AD238" i="1"/>
  <c r="AG236" i="1" s="1"/>
  <c r="AD239" i="1"/>
  <c r="AD240" i="1"/>
  <c r="AD241" i="1"/>
  <c r="AI239" i="1"/>
  <c r="AD243" i="1"/>
  <c r="AD244" i="1"/>
  <c r="AD245" i="1"/>
  <c r="AD246" i="1"/>
  <c r="AD247" i="1"/>
  <c r="AD248" i="1"/>
  <c r="AI249" i="1"/>
  <c r="AI250" i="1"/>
  <c r="AI251" i="1"/>
  <c r="AI253" i="1"/>
  <c r="AD264" i="1"/>
  <c r="AD265" i="1"/>
  <c r="AG263" i="1" s="1"/>
  <c r="AD266" i="1"/>
  <c r="AG266" i="1" s="1"/>
  <c r="AD267" i="1"/>
  <c r="AD268" i="1"/>
  <c r="AI266" i="1"/>
  <c r="AD269" i="1"/>
  <c r="AI269" i="1"/>
  <c r="AD270" i="1"/>
  <c r="AD271" i="1"/>
  <c r="AD272" i="1"/>
  <c r="AG272" i="1" s="1"/>
  <c r="AD273" i="1"/>
  <c r="AD274" i="1"/>
  <c r="AD275" i="1"/>
  <c r="AD276" i="1"/>
  <c r="AD277" i="1"/>
  <c r="AD278" i="1"/>
  <c r="AD279" i="1"/>
  <c r="AG278" i="1" s="1"/>
  <c r="AD280" i="1"/>
  <c r="AI279" i="1"/>
  <c r="AI280" i="1"/>
  <c r="AI281" i="1"/>
  <c r="AD284" i="1"/>
  <c r="AG284" i="1" s="1"/>
  <c r="AD285" i="1"/>
  <c r="AD286" i="1"/>
  <c r="AI285" i="1"/>
  <c r="AI286" i="1"/>
  <c r="AD287" i="1"/>
  <c r="AI287" i="1"/>
  <c r="AD288" i="1"/>
  <c r="AG287" i="1" s="1"/>
  <c r="AI288" i="1"/>
  <c r="AD289" i="1"/>
  <c r="AD290" i="1"/>
  <c r="AD291" i="1"/>
  <c r="AD292" i="1"/>
  <c r="AI290" i="1"/>
  <c r="X291" i="1"/>
  <c r="AI291" i="1"/>
  <c r="AI292" i="1"/>
  <c r="AD294" i="1"/>
  <c r="AD295" i="1"/>
  <c r="AD296" i="1"/>
  <c r="AG294" i="1" s="1"/>
  <c r="AI296" i="1"/>
  <c r="AI297" i="1"/>
  <c r="AI162" i="1"/>
  <c r="AG28" i="1"/>
  <c r="AG169" i="1"/>
  <c r="AG77" i="1"/>
  <c r="AF54" i="1"/>
  <c r="AI54" i="1" s="1"/>
  <c r="AG183" i="1"/>
  <c r="AG93" i="1"/>
  <c r="AG289" i="1"/>
  <c r="AG222" i="1"/>
  <c r="AG100" i="1"/>
  <c r="AE60" i="1"/>
  <c r="AI61" i="1" s="1"/>
  <c r="AG195" i="1"/>
  <c r="AG129" i="1"/>
  <c r="AI94" i="1"/>
  <c r="AG22" i="1" l="1"/>
  <c r="AG47" i="1"/>
  <c r="AG19" i="1"/>
  <c r="AG24" i="1"/>
  <c r="AG14" i="1"/>
  <c r="AI62" i="1"/>
  <c r="AG232" i="1"/>
  <c r="AI109" i="1"/>
  <c r="AG86" i="1"/>
  <c r="AG45" i="1"/>
  <c r="AG275" i="1"/>
  <c r="AG199" i="1"/>
  <c r="AG65" i="1"/>
  <c r="AG64" i="1"/>
  <c r="AG54" i="1"/>
  <c r="AG43" i="1"/>
  <c r="AG269" i="1"/>
  <c r="AG246" i="1"/>
  <c r="AG243" i="1"/>
  <c r="AG240" i="1"/>
  <c r="AG218" i="1"/>
  <c r="AG175" i="1"/>
  <c r="AG162" i="1"/>
  <c r="AG214" i="1"/>
  <c r="AG189" i="1"/>
  <c r="AG172" i="1"/>
  <c r="AI69" i="1"/>
  <c r="AG17" i="1"/>
  <c r="AG11" i="1"/>
  <c r="AG26" i="1"/>
  <c r="AI98" i="1"/>
  <c r="AI97" i="1"/>
  <c r="AG96" i="1"/>
</calcChain>
</file>

<file path=xl/sharedStrings.xml><?xml version="1.0" encoding="utf-8"?>
<sst xmlns="http://schemas.openxmlformats.org/spreadsheetml/2006/main" count="1775" uniqueCount="476">
  <si>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</si>
  <si>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</si>
  <si>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</si>
  <si>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</si>
  <si>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</si>
  <si>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</si>
  <si>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</si>
  <si>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</si>
  <si>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</si>
  <si>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</si>
  <si>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</si>
  <si>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</si>
  <si>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</si>
  <si>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</si>
  <si>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</si>
  <si>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</si>
  <si>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</si>
  <si>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</si>
  <si>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</si>
  <si>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</si>
  <si>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</si>
  <si>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</si>
  <si>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</si>
  <si>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</si>
  <si>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</si>
  <si>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</si>
  <si>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</si>
  <si>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</si>
  <si>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</si>
  <si>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</si>
  <si>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</si>
  <si>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</si>
  <si>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</si>
  <si>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</si>
  <si>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</si>
  <si>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</si>
  <si>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</si>
  <si>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</si>
  <si>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</si>
  <si>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</si>
  <si>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</si>
  <si>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</si>
  <si>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</si>
  <si>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</si>
  <si>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</si>
  <si>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</si>
  <si>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</si>
  <si>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</si>
  <si>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</si>
  <si>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</si>
  <si>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</si>
  <si>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</si>
  <si>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</si>
  <si>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</si>
  <si>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</si>
  <si>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</si>
  <si>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</si>
  <si>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</si>
  <si>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</si>
  <si>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</si>
  <si>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</si>
  <si>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</si>
  <si>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</si>
  <si>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</si>
  <si>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</si>
  <si>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</si>
  <si>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</si>
  <si>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</si>
  <si>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</si>
  <si>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</si>
  <si>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</si>
  <si>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</si>
  <si>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</si>
  <si>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</si>
  <si>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</si>
  <si>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</si>
  <si>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</si>
  <si>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</si>
  <si>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</si>
  <si>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</si>
  <si>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</si>
  <si>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</si>
  <si>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</si>
  <si>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</si>
  <si>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</si>
  <si>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</si>
  <si>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</si>
  <si>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</si>
  <si>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</si>
  <si>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</si>
  <si>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</si>
  <si>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</si>
  <si>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</si>
  <si>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</si>
  <si>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</si>
  <si>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</si>
  <si>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</si>
  <si>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</si>
  <si>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</si>
  <si>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</si>
  <si>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</si>
  <si>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</si>
  <si>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</si>
  <si>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</si>
  <si>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</si>
  <si>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</si>
  <si>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</si>
  <si>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</si>
  <si>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</si>
  <si>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</si>
  <si>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</si>
  <si>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</si>
  <si>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</si>
  <si>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</si>
  <si>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</si>
  <si>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</si>
  <si>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</si>
  <si>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</si>
  <si>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</si>
  <si>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</si>
  <si>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</si>
  <si>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</si>
  <si>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</si>
  <si>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</si>
  <si>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</si>
  <si>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</si>
  <si>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</si>
  <si>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</si>
  <si>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</si>
  <si>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</si>
  <si>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</si>
  <si>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</si>
  <si>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</si>
  <si>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</si>
  <si>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</si>
  <si>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</si>
  <si>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</si>
  <si>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</si>
  <si>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</si>
  <si>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</si>
  <si>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</si>
  <si>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</si>
  <si>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</si>
  <si>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</si>
  <si>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</si>
  <si>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</si>
  <si>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</si>
  <si>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</si>
  <si>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</si>
  <si>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</si>
  <si>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</si>
  <si>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</si>
  <si>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</si>
  <si>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</si>
  <si>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</si>
  <si>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</si>
  <si>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</si>
  <si>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</si>
  <si>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</si>
  <si>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</si>
  <si>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</si>
  <si>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</si>
  <si>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</si>
  <si>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</si>
  <si>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</si>
  <si>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</si>
  <si>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</si>
  <si>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</si>
  <si>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</si>
  <si>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</si>
  <si>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</si>
  <si>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</si>
  <si>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</si>
  <si>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</si>
  <si>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</si>
  <si>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</si>
  <si>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</si>
  <si>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</si>
  <si>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</si>
  <si>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</si>
  <si>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</si>
  <si>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</si>
  <si>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</si>
  <si>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</si>
  <si>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</si>
  <si>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</si>
  <si>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</si>
  <si>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</si>
  <si>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</si>
  <si>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</si>
  <si>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</si>
  <si>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</si>
  <si>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</si>
  <si>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</si>
  <si>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</si>
  <si>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</si>
  <si>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</si>
  <si>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</si>
  <si>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</si>
  <si>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</si>
  <si>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</si>
  <si>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</si>
  <si>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</si>
  <si>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</si>
  <si>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</si>
  <si>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</si>
  <si>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</si>
  <si>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</si>
  <si>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</si>
  <si>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</si>
  <si>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</si>
  <si>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</si>
  <si>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</si>
  <si>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</si>
  <si>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</si>
  <si>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</si>
  <si>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</si>
  <si>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</si>
  <si>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</si>
  <si>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</si>
  <si>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</si>
  <si>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</si>
  <si>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</si>
  <si>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</si>
  <si>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</si>
  <si>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</si>
  <si>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</si>
  <si>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</si>
  <si>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</si>
  <si>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</si>
  <si>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</si>
  <si>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</si>
  <si>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</si>
  <si>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</si>
  <si>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</si>
  <si>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</si>
  <si>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</si>
  <si>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</si>
  <si>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</si>
  <si>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</si>
  <si>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</si>
  <si>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</si>
  <si>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</si>
  <si>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</si>
  <si>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</si>
  <si>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</si>
  <si>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</si>
  <si>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</si>
  <si>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</si>
  <si>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</si>
  <si>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</si>
  <si>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</si>
  <si>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</si>
  <si>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</si>
  <si>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</si>
  <si>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</si>
  <si>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</si>
  <si>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</si>
  <si>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</si>
  <si>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</si>
  <si>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</si>
  <si>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</si>
  <si>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</si>
  <si>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</si>
  <si>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</si>
  <si>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</si>
  <si>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</si>
  <si>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</si>
  <si>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</si>
  <si>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</si>
  <si>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</si>
  <si>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</si>
  <si>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</si>
  <si>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</si>
  <si>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</si>
  <si>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</si>
  <si>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</si>
  <si>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</si>
  <si>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</si>
  <si>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</si>
  <si>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</si>
  <si>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</si>
  <si>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</si>
  <si>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</si>
  <si>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</si>
  <si>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</si>
  <si>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</si>
  <si>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</si>
  <si>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</si>
  <si>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</si>
  <si>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</si>
  <si>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</si>
  <si>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</si>
  <si>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</si>
  <si>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</si>
  <si>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</si>
  <si>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</si>
  <si>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</si>
  <si>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</si>
  <si>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</si>
  <si>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</si>
  <si>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</si>
  <si>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</si>
  <si>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</si>
  <si>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</si>
  <si>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</si>
  <si>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</si>
  <si>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</si>
  <si>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</si>
  <si>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</si>
  <si>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</si>
  <si>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</si>
  <si>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</si>
  <si>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</si>
  <si>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</si>
  <si>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</si>
  <si>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</si>
  <si>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</si>
  <si>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</si>
  <si>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</si>
  <si>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</si>
  <si>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</si>
  <si>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</si>
  <si>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</si>
  <si>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</si>
  <si>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</si>
  <si>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</si>
  <si>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</si>
  <si>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</si>
  <si>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</si>
  <si>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</si>
  <si>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</si>
  <si>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</si>
  <si>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</si>
  <si>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</si>
  <si>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</si>
  <si>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</si>
  <si>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</si>
  <si>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</si>
  <si>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</si>
  <si>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</si>
  <si>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</si>
  <si>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</si>
  <si>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</si>
  <si>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</si>
  <si>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</si>
  <si>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</si>
  <si>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</si>
  <si>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</si>
  <si>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</si>
  <si>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</si>
  <si>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</si>
  <si>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</si>
  <si>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</si>
  <si>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</si>
  <si>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</si>
  <si>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</si>
  <si>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</si>
  <si>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</si>
  <si>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</si>
  <si>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</si>
  <si>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</si>
  <si>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</si>
  <si>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</si>
  <si>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</si>
  <si>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</si>
  <si>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</si>
  <si>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</si>
  <si>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</si>
  <si>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</si>
  <si>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</si>
  <si>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</si>
  <si>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</si>
  <si>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</si>
  <si>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</si>
  <si>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</si>
  <si>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</si>
  <si>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</si>
  <si>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</si>
  <si>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</si>
  <si>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</si>
  <si>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</si>
  <si>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</si>
  <si>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</si>
  <si>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</si>
  <si>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</si>
  <si>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</si>
  <si>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</si>
  <si>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</si>
  <si>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</si>
  <si>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</si>
  <si>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</si>
  <si>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</si>
  <si>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</si>
  <si>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</si>
  <si>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</si>
  <si>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</si>
  <si>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</si>
  <si>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</si>
  <si>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</si>
  <si>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</si>
  <si>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</si>
  <si>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</si>
  <si>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</si>
  <si>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</si>
  <si>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</si>
  <si>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</si>
  <si>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</si>
  <si>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</si>
  <si>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</si>
  <si>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</si>
  <si>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</si>
  <si>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</si>
  <si>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</si>
  <si>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</si>
  <si>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</si>
  <si>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</si>
  <si>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</si>
  <si>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</si>
  <si>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</si>
  <si>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</si>
  <si>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t>
    <phoneticPr fontId="19"/>
  </si>
  <si>
    <t>■□■□</t>
    <phoneticPr fontId="19"/>
  </si>
  <si>
    <t>■□□■</t>
    <phoneticPr fontId="19"/>
  </si>
  <si>
    <t>□□□■</t>
    <phoneticPr fontId="19"/>
  </si>
  <si>
    <t>□□■□</t>
    <phoneticPr fontId="19"/>
  </si>
  <si>
    <t>□■□□</t>
    <phoneticPr fontId="19"/>
  </si>
  <si>
    <t>□</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</si>
  <si>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</si>
  <si>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</si>
  <si>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</si>
  <si>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</si>
  <si>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</si>
  <si>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</si>
  <si>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</si>
  <si>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</si>
  <si>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</si>
  <si>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</si>
  <si>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</si>
  <si>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</si>
  <si>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</si>
  <si>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</si>
  <si>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</si>
  <si>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</si>
  <si>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</si>
  <si>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</si>
  <si>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</si>
  <si>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</si>
  <si>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</si>
  <si>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</si>
  <si>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</si>
  <si>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</si>
  <si>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</si>
  <si>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</si>
  <si>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</si>
  <si>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</si>
  <si>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</si>
  <si>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</si>
  <si>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t>
    <phoneticPr fontId="19"/>
  </si>
  <si>
    <t>既存</t>
    <rPh sb="0" eb="2">
      <t>キソン</t>
    </rPh>
    <phoneticPr fontId="19"/>
  </si>
  <si>
    <t>一　床は、原則として段差のない構造のものであること。</t>
    <phoneticPr fontId="19"/>
  </si>
  <si>
    <t>住戸内に脱衣所はなく該当しない</t>
    <rPh sb="6" eb="7">
      <t>ショ</t>
    </rPh>
    <phoneticPr fontId="19"/>
  </si>
  <si>
    <t>住戸内に浴室はなく該当しない</t>
    <phoneticPr fontId="19"/>
  </si>
  <si>
    <t>□</t>
    <phoneticPr fontId="19"/>
  </si>
  <si>
    <t>□■□</t>
    <phoneticPr fontId="19"/>
  </si>
  <si>
    <t>■□□</t>
    <phoneticPr fontId="19"/>
  </si>
  <si>
    <t>□□■</t>
    <phoneticPr fontId="19"/>
  </si>
  <si>
    <t>□□□</t>
    <phoneticPr fontId="19"/>
  </si>
  <si>
    <t>■</t>
    <phoneticPr fontId="19"/>
  </si>
  <si>
    <t>２．バリアフリー基準への対応状況　　</t>
    <phoneticPr fontId="19"/>
  </si>
  <si>
    <t>※共同居住型賃貸住宅（賃借人（賃貸人が当該賃貸住宅に居住する場合にあっては、賃借人及び賃貸人）が共同して利用する居間、食堂、台所その他の居住の用に供する部分を有する賃貸住宅をいう。）にあっては、共用部分に存する
    便所及び浴室が ２．B１に掲げる基準に適合していること。</t>
    <rPh sb="1" eb="3">
      <t>キョウドウ</t>
    </rPh>
    <rPh sb="3" eb="5">
      <t>キョジュウ</t>
    </rPh>
    <rPh sb="5" eb="6">
      <t>ガタ</t>
    </rPh>
    <rPh sb="6" eb="8">
      <t>チンタイ</t>
    </rPh>
    <rPh sb="8" eb="10">
      <t>ジュウタク</t>
    </rPh>
    <rPh sb="11" eb="13">
      <t>チンシャク</t>
    </rPh>
    <rPh sb="13" eb="14">
      <t>ニン</t>
    </rPh>
    <rPh sb="15" eb="18">
      <t>チンタイニン</t>
    </rPh>
    <rPh sb="19" eb="21">
      <t>トウガイ</t>
    </rPh>
    <rPh sb="21" eb="23">
      <t>チンタイ</t>
    </rPh>
    <rPh sb="23" eb="25">
      <t>ジュウタク</t>
    </rPh>
    <rPh sb="26" eb="28">
      <t>キョジュウ</t>
    </rPh>
    <rPh sb="30" eb="32">
      <t>バアイ</t>
    </rPh>
    <rPh sb="38" eb="41">
      <t>チンシャクニン</t>
    </rPh>
    <rPh sb="41" eb="42">
      <t>オヨ</t>
    </rPh>
    <rPh sb="43" eb="46">
      <t>チンタイニン</t>
    </rPh>
    <rPh sb="48" eb="50">
      <t>キョウドウ</t>
    </rPh>
    <rPh sb="52" eb="54">
      <t>リヨウ</t>
    </rPh>
    <rPh sb="56" eb="58">
      <t>イマ</t>
    </rPh>
    <rPh sb="59" eb="61">
      <t>ショクドウ</t>
    </rPh>
    <rPh sb="62" eb="64">
      <t>ダイドコロ</t>
    </rPh>
    <rPh sb="66" eb="67">
      <t>タ</t>
    </rPh>
    <rPh sb="68" eb="70">
      <t>キョジュウ</t>
    </rPh>
    <rPh sb="71" eb="72">
      <t>ヨウ</t>
    </rPh>
    <rPh sb="73" eb="74">
      <t>キョウ</t>
    </rPh>
    <rPh sb="76" eb="78">
      <t>ブブン</t>
    </rPh>
    <rPh sb="79" eb="80">
      <t>ユウ</t>
    </rPh>
    <rPh sb="82" eb="84">
      <t>チンタイ</t>
    </rPh>
    <rPh sb="84" eb="86">
      <t>ジュウタク</t>
    </rPh>
    <rPh sb="97" eb="99">
      <t>キョウヨウ</t>
    </rPh>
    <rPh sb="99" eb="101">
      <t>ブブン</t>
    </rPh>
    <rPh sb="102" eb="103">
      <t>ソン</t>
    </rPh>
    <rPh sb="110" eb="112">
      <t>ベンジョ</t>
    </rPh>
    <rPh sb="112" eb="113">
      <t>オヨ</t>
    </rPh>
    <rPh sb="114" eb="116">
      <t>ヨクシツ</t>
    </rPh>
    <rPh sb="123" eb="124">
      <t>カカ</t>
    </rPh>
    <rPh sb="126" eb="128">
      <t>キジュン</t>
    </rPh>
    <rPh sb="129" eb="131">
      <t>テキゴウ</t>
    </rPh>
    <phoneticPr fontId="19"/>
  </si>
  <si>
    <t>住戸内の階段</t>
    <rPh sb="0" eb="2">
      <t>ジュウコ</t>
    </rPh>
    <rPh sb="2" eb="3">
      <t>ナイ</t>
    </rPh>
    <rPh sb="4" eb="6">
      <t>カイダン</t>
    </rPh>
    <phoneticPr fontId="19"/>
  </si>
  <si>
    <t>イ  手すりが、次の表の（い）項に掲げる空間ごとに、（ろ）項に掲げる基準に適合していること。ただし、便所、浴室、玄関及び脱衣室にあっては、日常生活空間内に存するものに限る。</t>
    <phoneticPr fontId="19"/>
  </si>
  <si>
    <r>
      <t>加齢対応構造等のチェックリスト（新築住宅）</t>
    </r>
    <r>
      <rPr>
        <sz val="14"/>
        <rFont val="ＭＳ Ｐゴシック"/>
        <family val="3"/>
        <charset val="128"/>
      </rPr>
      <t xml:space="preserve">
</t>
    </r>
    <r>
      <rPr>
        <sz val="12"/>
        <rFont val="ＭＳ Ｐゴシック"/>
        <family val="3"/>
        <charset val="128"/>
      </rPr>
      <t>【高齢者の居住の安定確保に関する法律施行規則第38条第１号から第９号に規定する基準】</t>
    </r>
    <rPh sb="0" eb="2">
      <t>カレイ</t>
    </rPh>
    <rPh sb="2" eb="4">
      <t>タイオウ</t>
    </rPh>
    <rPh sb="4" eb="6">
      <t>コウゾウ</t>
    </rPh>
    <rPh sb="6" eb="7">
      <t>トウ</t>
    </rPh>
    <rPh sb="16" eb="18">
      <t>シンチク</t>
    </rPh>
    <rPh sb="18" eb="20">
      <t>ジュウタク</t>
    </rPh>
    <rPh sb="23" eb="26">
      <t>コウレイシャ</t>
    </rPh>
    <rPh sb="27" eb="29">
      <t>キョジュウ</t>
    </rPh>
    <rPh sb="30" eb="32">
      <t>アンテイ</t>
    </rPh>
    <rPh sb="32" eb="34">
      <t>カクホ</t>
    </rPh>
    <rPh sb="35" eb="36">
      <t>カン</t>
    </rPh>
    <rPh sb="38" eb="40">
      <t>ホウリツ</t>
    </rPh>
    <rPh sb="40" eb="42">
      <t>シコウ</t>
    </rPh>
    <rPh sb="42" eb="44">
      <t>キソク</t>
    </rPh>
    <rPh sb="44" eb="45">
      <t>ダイ</t>
    </rPh>
    <rPh sb="47" eb="48">
      <t>ジョウ</t>
    </rPh>
    <rPh sb="48" eb="49">
      <t>ダイ</t>
    </rPh>
    <rPh sb="50" eb="51">
      <t>ゴウ</t>
    </rPh>
    <rPh sb="53" eb="54">
      <t>ダイ</t>
    </rPh>
    <rPh sb="55" eb="56">
      <t>ゴウ</t>
    </rPh>
    <rPh sb="57" eb="59">
      <t>キテイ</t>
    </rPh>
    <rPh sb="61" eb="63">
      <t>キジュン</t>
    </rPh>
    <phoneticPr fontId="19"/>
  </si>
  <si>
    <r>
      <rPr>
        <b/>
        <sz val="14"/>
        <rFont val="ＭＳ Ｐゴシック"/>
        <family val="3"/>
        <charset val="128"/>
      </rPr>
      <t>Ａ</t>
    </r>
    <r>
      <rPr>
        <sz val="10"/>
        <rFont val="ＭＳ Ｐゴシック"/>
        <family val="3"/>
        <charset val="128"/>
      </rPr>
      <t>　【高齢者の居住の安定確保に関する法律施行規則第38条第１号から第８号に規定する基準】</t>
    </r>
    <rPh sb="28" eb="29">
      <t>ダイ</t>
    </rPh>
    <rPh sb="30" eb="31">
      <t>ゴウ</t>
    </rPh>
    <rPh sb="33" eb="34">
      <t>ダイ</t>
    </rPh>
    <rPh sb="35" eb="36">
      <t>ゴウ</t>
    </rPh>
    <phoneticPr fontId="19"/>
  </si>
  <si>
    <r>
      <rPr>
        <b/>
        <sz val="14"/>
        <rFont val="ＭＳ Ｐゴシック"/>
        <family val="3"/>
        <charset val="128"/>
      </rPr>
      <t>Ｂ</t>
    </r>
    <r>
      <rPr>
        <sz val="10"/>
        <rFont val="ＭＳ Ｐゴシック"/>
        <family val="3"/>
        <charset val="128"/>
      </rPr>
      <t>　【高齢者の居住の安定確保に関する法律施行規則第38条第９号に規定する基準】</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</si>
</sst>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8"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0.5"/>
      <name val="ＭＳ 明朝"/>
      <family val="1"/>
      <charset val="128"/>
    </font>
    <font>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7"/>
      <name val="ＭＳ Ｐゴシック"/>
      <family val="3"/>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9"/>
      <color theme="1"/>
      <name val="ＭＳ 明朝"/>
      <family val="1"/>
      <charset val="128"/>
    </font>
    <font>
      <sz val="9"/>
      <color rgb="FFFF000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4" fillId="0" borderId="0">
      <alignment vertical="center"/>
    </xf>
    <xf numFmtId="0" fontId="17" fillId="0" borderId="0">
      <alignment vertical="center"/>
    </xf>
    <xf numFmtId="0" fontId="18" fillId="4" borderId="0" applyNumberFormat="0" applyBorder="0" applyAlignment="0" applyProtection="0">
      <alignment vertical="center"/>
    </xf>
  </cellStyleXfs>
  <cellXfs count="661">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0" xfId="42" applyFont="1" applyBorder="1" applyAlignment="1">
      <alignment horizontal="center" vertical="center"/>
    </xf>
    <xf numFmtId="0" fontId="35" fillId="0" borderId="0" xfId="42" applyFont="1">
      <alignment vertical="center"/>
    </xf>
    <xf numFmtId="0" fontId="45" fillId="0" borderId="0" xfId="42" applyFont="1" applyFill="1" applyBorder="1" applyAlignment="1">
      <alignment horizontal="left" vertical="center"/>
    </xf>
    <xf numFmtId="0" fontId="45" fillId="0" borderId="21" xfId="42" applyFont="1" applyFill="1" applyBorder="1" applyAlignment="1">
      <alignment horizontal="left" vertical="center"/>
    </xf>
    <xf numFmtId="0" fontId="45"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46" fillId="0" borderId="47" xfId="42" applyFont="1" applyBorder="1" applyAlignment="1">
      <alignment horizontal="center" vertical="center" wrapText="1"/>
    </xf>
    <xf numFmtId="0" fontId="46" fillId="0" borderId="28" xfId="42" applyFont="1" applyBorder="1" applyAlignment="1">
      <alignment horizontal="left" vertical="center"/>
    </xf>
    <xf numFmtId="0" fontId="46" fillId="0" borderId="47" xfId="42" applyFont="1" applyBorder="1" applyAlignment="1">
      <alignment horizontal="center" vertical="center"/>
    </xf>
    <xf numFmtId="0" fontId="46"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47" fillId="0" borderId="20" xfId="42" applyFont="1" applyBorder="1" applyAlignment="1">
      <alignment vertical="center"/>
    </xf>
    <xf numFmtId="0" fontId="47" fillId="0" borderId="44" xfId="42" applyFont="1" applyBorder="1" applyAlignment="1">
      <alignment vertical="center"/>
    </xf>
    <xf numFmtId="0" fontId="47" fillId="0" borderId="0" xfId="42" applyFont="1" applyBorder="1" applyAlignment="1">
      <alignment vertical="center"/>
    </xf>
    <xf numFmtId="0" fontId="47" fillId="0" borderId="21" xfId="42" applyFont="1" applyBorder="1" applyAlignment="1">
      <alignment vertical="center"/>
    </xf>
    <xf numFmtId="0" fontId="47" fillId="0" borderId="31" xfId="42" applyFont="1" applyFill="1" applyBorder="1" applyAlignment="1">
      <alignment horizontal="left" vertical="center"/>
    </xf>
    <xf numFmtId="0" fontId="47" fillId="0" borderId="25" xfId="42" applyFont="1" applyBorder="1" applyAlignment="1">
      <alignment horizontal="left" vertical="center"/>
    </xf>
    <xf numFmtId="0" fontId="47" fillId="0" borderId="28" xfId="42" applyFont="1" applyBorder="1" applyAlignment="1">
      <alignment horizontal="left" vertical="center"/>
    </xf>
    <xf numFmtId="0" fontId="47" fillId="0" borderId="31" xfId="42" applyFont="1" applyBorder="1" applyAlignment="1">
      <alignment horizontal="left" vertical="center"/>
    </xf>
    <xf numFmtId="0" fontId="47" fillId="0" borderId="29" xfId="42" applyFont="1" applyBorder="1" applyAlignment="1">
      <alignment horizontal="left" vertical="center"/>
    </xf>
    <xf numFmtId="0" fontId="47" fillId="0" borderId="33" xfId="42" applyFont="1" applyBorder="1" applyAlignment="1">
      <alignment horizontal="left" vertical="center"/>
    </xf>
    <xf numFmtId="0" fontId="47" fillId="0" borderId="32" xfId="42" applyFont="1" applyBorder="1" applyAlignment="1">
      <alignment horizontal="left" vertical="center"/>
    </xf>
    <xf numFmtId="0" fontId="47" fillId="0" borderId="0" xfId="42" applyFont="1" applyBorder="1" applyAlignment="1">
      <alignment horizontal="left" vertical="center"/>
    </xf>
    <xf numFmtId="0" fontId="48" fillId="0" borderId="0" xfId="0" applyFont="1" applyBorder="1">
      <alignment vertical="center"/>
    </xf>
    <xf numFmtId="0" fontId="48" fillId="0" borderId="21" xfId="0" applyFont="1" applyBorder="1">
      <alignment vertical="center"/>
    </xf>
    <xf numFmtId="0" fontId="47" fillId="0" borderId="19" xfId="42" applyFont="1" applyBorder="1" applyAlignment="1">
      <alignment vertical="center"/>
    </xf>
    <xf numFmtId="0" fontId="47" fillId="0" borderId="28" xfId="42" applyFont="1" applyBorder="1" applyAlignment="1">
      <alignment vertical="center"/>
    </xf>
    <xf numFmtId="0" fontId="47" fillId="0" borderId="29" xfId="42" applyFont="1" applyBorder="1" applyAlignment="1">
      <alignment vertical="center"/>
    </xf>
    <xf numFmtId="0" fontId="47" fillId="0" borderId="48" xfId="42" applyFont="1" applyBorder="1" applyAlignment="1">
      <alignment vertical="center"/>
    </xf>
    <xf numFmtId="0" fontId="47" fillId="0" borderId="49" xfId="42" applyFont="1" applyBorder="1" applyAlignment="1">
      <alignment vertical="center"/>
    </xf>
    <xf numFmtId="0" fontId="47" fillId="0" borderId="41" xfId="42" applyFont="1" applyBorder="1" applyAlignment="1">
      <alignment horizontal="left" vertical="center"/>
    </xf>
    <xf numFmtId="0" fontId="49" fillId="0" borderId="28" xfId="42" applyFont="1" applyFill="1" applyBorder="1" applyAlignment="1">
      <alignment horizontal="right" vertical="center"/>
    </xf>
    <xf numFmtId="0" fontId="49" fillId="0" borderId="28" xfId="42" applyFont="1" applyFill="1" applyBorder="1" applyAlignment="1">
      <alignment vertical="center"/>
    </xf>
    <xf numFmtId="0" fontId="49" fillId="0" borderId="24" xfId="42" applyFont="1" applyFill="1" applyBorder="1" applyAlignment="1">
      <alignment horizontal="right" vertical="center"/>
    </xf>
    <xf numFmtId="0" fontId="49" fillId="0" borderId="24" xfId="42" applyFont="1" applyFill="1" applyBorder="1" applyAlignment="1">
      <alignment vertical="center"/>
    </xf>
    <xf numFmtId="0" fontId="49" fillId="0" borderId="10" xfId="42" applyFont="1" applyFill="1" applyBorder="1" applyAlignment="1">
      <alignment horizontal="right" vertical="center"/>
    </xf>
    <xf numFmtId="0" fontId="49" fillId="0" borderId="10" xfId="42" applyFont="1" applyFill="1" applyBorder="1" applyAlignment="1">
      <alignment vertical="center"/>
    </xf>
    <xf numFmtId="0" fontId="49" fillId="0" borderId="28" xfId="42" applyFont="1" applyFill="1" applyBorder="1" applyAlignment="1">
      <alignment horizontal="right" vertical="center" shrinkToFit="1"/>
    </xf>
    <xf numFmtId="0" fontId="49" fillId="0" borderId="0" xfId="42" applyFont="1" applyFill="1" applyBorder="1" applyAlignment="1">
      <alignment horizontal="right" vertical="center"/>
    </xf>
    <xf numFmtId="0" fontId="50" fillId="0" borderId="19" xfId="42" applyFont="1" applyBorder="1" applyAlignment="1">
      <alignment horizontal="right" vertical="center"/>
    </xf>
    <xf numFmtId="0" fontId="49" fillId="24" borderId="19" xfId="42" applyFont="1" applyFill="1" applyBorder="1" applyAlignment="1">
      <alignment horizontal="right" vertical="center" shrinkToFit="1"/>
    </xf>
    <xf numFmtId="0" fontId="49" fillId="0" borderId="0" xfId="42" applyFont="1" applyFill="1" applyBorder="1" applyAlignment="1">
      <alignment vertical="center"/>
    </xf>
    <xf numFmtId="0" fontId="49" fillId="0" borderId="0" xfId="42" applyFont="1" applyBorder="1" applyAlignment="1">
      <alignment vertical="center"/>
    </xf>
    <xf numFmtId="0" fontId="49" fillId="24" borderId="28" xfId="42" applyFont="1" applyFill="1" applyBorder="1" applyAlignment="1">
      <alignment horizontal="right" vertical="center"/>
    </xf>
    <xf numFmtId="0" fontId="49" fillId="0" borderId="28" xfId="42" applyFont="1" applyBorder="1" applyAlignment="1">
      <alignment vertical="center"/>
    </xf>
    <xf numFmtId="0" fontId="47" fillId="0" borderId="37" xfId="42" applyFont="1" applyBorder="1" applyAlignment="1">
      <alignment vertical="center"/>
    </xf>
    <xf numFmtId="0" fontId="50" fillId="0" borderId="0" xfId="42" applyFont="1" applyBorder="1" applyAlignment="1">
      <alignment horizontal="right" vertical="center"/>
    </xf>
    <xf numFmtId="0" fontId="50" fillId="0" borderId="21" xfId="42" applyFont="1" applyBorder="1" applyAlignment="1">
      <alignment horizontal="right" vertical="center"/>
    </xf>
    <xf numFmtId="0" fontId="51" fillId="24" borderId="0" xfId="42" applyFont="1" applyFill="1" applyBorder="1" applyAlignment="1">
      <alignment horizontal="right" vertical="center" shrinkToFit="1"/>
    </xf>
    <xf numFmtId="0" fontId="49" fillId="24" borderId="0" xfId="42" applyFont="1" applyFill="1" applyBorder="1" applyAlignment="1">
      <alignment horizontal="right" vertical="center" shrinkToFit="1"/>
    </xf>
    <xf numFmtId="0" fontId="49" fillId="0" borderId="0" xfId="42" applyFont="1" applyFill="1" applyBorder="1" applyAlignment="1">
      <alignment horizontal="left" vertical="center"/>
    </xf>
    <xf numFmtId="0" fontId="52" fillId="31" borderId="19" xfId="42" applyFont="1" applyFill="1" applyBorder="1" applyAlignment="1">
      <alignment horizontal="right" vertical="center"/>
    </xf>
    <xf numFmtId="0" fontId="53" fillId="0" borderId="0" xfId="42" applyFont="1" applyFill="1" applyBorder="1" applyAlignment="1">
      <alignment vertical="center"/>
    </xf>
    <xf numFmtId="0" fontId="49" fillId="0" borderId="0" xfId="42" applyFont="1" applyBorder="1" applyAlignment="1">
      <alignment horizontal="left" vertical="center"/>
    </xf>
    <xf numFmtId="0" fontId="51" fillId="0" borderId="0" xfId="42" applyFont="1" applyBorder="1" applyAlignment="1">
      <alignment horizontal="left" vertical="center"/>
    </xf>
    <xf numFmtId="0" fontId="49" fillId="24" borderId="20" xfId="42" applyFont="1" applyFill="1" applyBorder="1" applyAlignment="1">
      <alignment horizontal="right" vertical="center" shrinkToFit="1"/>
    </xf>
    <xf numFmtId="0" fontId="24" fillId="0" borderId="24" xfId="42" applyFont="1" applyBorder="1" applyAlignment="1">
      <alignment vertical="center"/>
    </xf>
    <xf numFmtId="0" fontId="24" fillId="0" borderId="24" xfId="42" applyFont="1" applyBorder="1">
      <alignment vertical="center"/>
    </xf>
    <xf numFmtId="0" fontId="54" fillId="0" borderId="15" xfId="42" applyFont="1" applyFill="1" applyBorder="1" applyAlignment="1">
      <alignment horizontal="right" vertical="center"/>
    </xf>
    <xf numFmtId="0" fontId="54" fillId="0" borderId="15" xfId="42" applyFont="1" applyFill="1" applyBorder="1" applyAlignment="1">
      <alignment vertical="center"/>
    </xf>
    <xf numFmtId="0" fontId="54" fillId="0" borderId="28" xfId="42" applyFont="1" applyFill="1" applyBorder="1" applyAlignment="1">
      <alignment horizontal="right" vertical="center"/>
    </xf>
    <xf numFmtId="0" fontId="54" fillId="0" borderId="28" xfId="42" applyFont="1" applyFill="1" applyBorder="1" applyAlignment="1">
      <alignment vertical="center"/>
    </xf>
    <xf numFmtId="0" fontId="17" fillId="30" borderId="11" xfId="42" applyFont="1" applyFill="1" applyBorder="1" applyAlignment="1">
      <alignment vertical="center"/>
    </xf>
    <xf numFmtId="0" fontId="17" fillId="29" borderId="11"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47" xfId="42" applyFont="1" applyBorder="1" applyAlignment="1">
      <alignment vertical="center" wrapText="1"/>
    </xf>
    <xf numFmtId="0" fontId="17" fillId="0" borderId="60"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9" fillId="24" borderId="0"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28" fillId="0" borderId="19" xfId="42" applyFont="1" applyFill="1" applyBorder="1" applyAlignment="1">
      <alignment vertical="center"/>
    </xf>
    <xf numFmtId="0" fontId="28" fillId="0" borderId="0" xfId="42" applyFont="1" applyFill="1" applyBorder="1" applyAlignment="1">
      <alignment vertical="center"/>
    </xf>
    <xf numFmtId="0" fontId="29" fillId="0" borderId="0" xfId="42" applyFont="1" applyFill="1" applyBorder="1" applyAlignment="1">
      <alignment vertical="center"/>
    </xf>
    <xf numFmtId="0" fontId="28" fillId="0" borderId="21" xfId="42" applyFont="1" applyBorder="1" applyAlignment="1">
      <alignment vertical="center" shrinkToFit="1"/>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36" fillId="0" borderId="0" xfId="42" applyFont="1" applyBorder="1" applyAlignment="1">
      <alignment horizontal="righ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10" xfId="42" applyFont="1" applyBorder="1" applyAlignment="1">
      <alignment vertical="center" wrapText="1"/>
    </xf>
    <xf numFmtId="0" fontId="17" fillId="0" borderId="62"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17" fillId="0" borderId="35" xfId="42" applyFont="1" applyBorder="1" applyAlignment="1">
      <alignment vertical="center" wrapText="1"/>
    </xf>
    <xf numFmtId="0" fontId="17" fillId="0" borderId="19" xfId="42" applyFont="1" applyBorder="1" applyAlignment="1">
      <alignment vertical="center" wrapText="1"/>
    </xf>
    <xf numFmtId="0" fontId="17" fillId="0" borderId="37"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4" xfId="42" applyFont="1" applyBorder="1" applyAlignment="1">
      <alignment horizontal="left" vertical="center" wrapText="1" shrinkToFit="1"/>
    </xf>
    <xf numFmtId="0" fontId="27" fillId="0" borderId="25" xfId="42" applyFont="1" applyBorder="1" applyAlignment="1">
      <alignment horizontal="left" vertical="center" wrapText="1" shrinkToFit="1"/>
    </xf>
    <xf numFmtId="0" fontId="17" fillId="0" borderId="38" xfId="42" applyFont="1" applyBorder="1" applyAlignment="1">
      <alignment horizontal="center" vertical="center" wrapText="1"/>
    </xf>
    <xf numFmtId="0" fontId="17" fillId="0" borderId="30" xfId="42" applyFont="1" applyBorder="1" applyAlignment="1">
      <alignment horizontal="center" vertical="center" wrapText="1"/>
    </xf>
    <xf numFmtId="0" fontId="17" fillId="0" borderId="36" xfId="42" applyFont="1" applyBorder="1" applyAlignment="1">
      <alignment horizontal="center"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8" fillId="24" borderId="24" xfId="42" applyFont="1" applyFill="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176" fontId="28" fillId="27" borderId="0" xfId="42" applyNumberFormat="1" applyFont="1" applyFill="1" applyBorder="1" applyAlignment="1">
      <alignment vertical="center"/>
    </xf>
    <xf numFmtId="0" fontId="28" fillId="0" borderId="21" xfId="42" applyFont="1" applyFill="1" applyBorder="1" applyAlignment="1">
      <alignment vertical="center" shrinkToFit="1"/>
    </xf>
    <xf numFmtId="0" fontId="28" fillId="0" borderId="34" xfId="42" applyFont="1" applyFill="1" applyBorder="1" applyAlignment="1">
      <alignment vertical="center" wrapText="1"/>
    </xf>
    <xf numFmtId="0" fontId="28" fillId="0" borderId="35" xfId="42" applyFont="1" applyBorder="1" applyAlignment="1">
      <alignment vertical="center" shrinkToFit="1"/>
    </xf>
    <xf numFmtId="0" fontId="29" fillId="24" borderId="24" xfId="42" applyFont="1" applyFill="1" applyBorder="1" applyAlignment="1">
      <alignment vertical="center"/>
    </xf>
    <xf numFmtId="0" fontId="42" fillId="0" borderId="0" xfId="42" applyFont="1" applyBorder="1" applyAlignment="1">
      <alignment horizontal="center" vertical="center"/>
    </xf>
    <xf numFmtId="0" fontId="29" fillId="0" borderId="0" xfId="42" applyFont="1" applyBorder="1" applyAlignment="1">
      <alignment vertical="center" shrinkToFit="1"/>
    </xf>
    <xf numFmtId="0" fontId="17" fillId="0" borderId="50"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58"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50" xfId="42" applyFont="1" applyBorder="1" applyAlignment="1">
      <alignment vertical="center" wrapText="1"/>
    </xf>
    <xf numFmtId="0" fontId="17" fillId="0" borderId="44" xfId="42" applyFont="1" applyBorder="1" applyAlignment="1">
      <alignment vertical="center" wrapTex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28" fillId="0" borderId="18" xfId="42" applyFont="1" applyFill="1" applyBorder="1" applyAlignment="1">
      <alignment vertical="center" wrapTex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29" xfId="42" applyFont="1" applyFill="1" applyBorder="1" applyAlignment="1">
      <alignmen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25" xfId="42" applyFont="1" applyFill="1" applyBorder="1" applyAlignment="1">
      <alignment vertical="center" shrinkToFit="1"/>
    </xf>
    <xf numFmtId="0" fontId="28" fillId="0" borderId="34" xfId="42" applyFont="1" applyBorder="1" applyAlignment="1">
      <alignment vertical="center" wrapText="1"/>
    </xf>
    <xf numFmtId="0" fontId="52" fillId="0" borderId="0" xfId="42" applyFont="1" applyBorder="1" applyAlignment="1">
      <alignment vertical="center" shrinkToFit="1"/>
    </xf>
    <xf numFmtId="0" fontId="52" fillId="0" borderId="21" xfId="42" applyFont="1" applyBorder="1" applyAlignment="1">
      <alignmen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49" fillId="0" borderId="0" xfId="42" applyFont="1" applyBorder="1" applyAlignment="1">
      <alignment horizontal="left" vertical="center" shrinkToFit="1"/>
    </xf>
    <xf numFmtId="0" fontId="49"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52" fillId="0" borderId="0" xfId="42" applyFont="1" applyFill="1" applyBorder="1" applyAlignment="1">
      <alignment vertical="center" shrinkToFit="1"/>
    </xf>
    <xf numFmtId="0" fontId="52" fillId="0" borderId="21" xfId="42" applyFont="1" applyFill="1" applyBorder="1" applyAlignment="1">
      <alignment vertical="center" shrinkToFit="1"/>
    </xf>
    <xf numFmtId="0" fontId="17" fillId="0" borderId="23" xfId="42" applyFont="1" applyBorder="1" applyAlignment="1">
      <alignment vertical="center" wrapText="1"/>
    </xf>
    <xf numFmtId="0" fontId="17" fillId="0" borderId="34" xfId="42" applyFont="1" applyBorder="1" applyAlignment="1">
      <alignment vertical="center" wrapText="1"/>
    </xf>
    <xf numFmtId="0" fontId="28" fillId="0" borderId="37" xfId="42" applyFont="1" applyFill="1" applyBorder="1" applyAlignment="1">
      <alignment horizontal="left" vertical="center" wrapText="1"/>
    </xf>
    <xf numFmtId="0" fontId="28" fillId="0" borderId="28" xfId="42" applyFont="1" applyFill="1" applyBorder="1" applyAlignment="1">
      <alignment horizontal="left" vertical="center" wrapText="1"/>
    </xf>
    <xf numFmtId="0" fontId="55" fillId="0" borderId="0" xfId="42" applyFont="1" applyAlignment="1">
      <alignment horizontal="center" vertical="center" wrapText="1"/>
    </xf>
    <xf numFmtId="0" fontId="56" fillId="0" borderId="0" xfId="0" applyFont="1" applyAlignment="1">
      <alignment horizontal="center"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17" fillId="0" borderId="42" xfId="42" applyFont="1" applyBorder="1" applyAlignment="1">
      <alignment vertical="center" wrapText="1"/>
    </xf>
    <xf numFmtId="0" fontId="17" fillId="0" borderId="16" xfId="42" applyFont="1" applyBorder="1" applyAlignment="1">
      <alignment vertical="center" wrapText="1"/>
    </xf>
    <xf numFmtId="0" fontId="17" fillId="0" borderId="50"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63" xfId="42" applyFont="1" applyBorder="1" applyAlignment="1">
      <alignment vertical="center" wrapText="1"/>
    </xf>
    <xf numFmtId="0" fontId="17" fillId="0" borderId="64"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47" xfId="42" applyFont="1" applyBorder="1" applyAlignment="1">
      <alignment horizontal="center" vertical="center" wrapText="1"/>
    </xf>
    <xf numFmtId="0" fontId="22" fillId="0" borderId="31" xfId="0" applyFont="1" applyBorder="1" applyAlignment="1">
      <alignment vertical="center" wrapText="1"/>
    </xf>
    <xf numFmtId="0" fontId="22" fillId="0" borderId="47" xfId="0"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2" xfId="42" applyFont="1" applyBorder="1" applyAlignment="1">
      <alignment vertical="center" wrapText="1"/>
    </xf>
    <xf numFmtId="0" fontId="22" fillId="0" borderId="31" xfId="0" applyFont="1" applyBorder="1" applyAlignment="1">
      <alignment horizontal="center" vertical="center" wrapText="1"/>
    </xf>
    <xf numFmtId="0" fontId="22" fillId="0" borderId="47" xfId="0" applyFont="1" applyBorder="1" applyAlignment="1">
      <alignment horizontal="center" vertical="center" wrapText="1"/>
    </xf>
    <xf numFmtId="0" fontId="17" fillId="0" borderId="36" xfId="42"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2"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8"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22" fillId="0" borderId="21" xfId="0" applyFont="1" applyBorder="1" applyAlignment="1">
      <alignment vertical="center" wrapText="1"/>
    </xf>
    <xf numFmtId="0" fontId="22" fillId="0" borderId="41" xfId="0"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49" fillId="0" borderId="15" xfId="42" applyFont="1" applyBorder="1" applyAlignment="1">
      <alignment horizontal="left" vertical="center" shrinkToFi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40" fillId="0" borderId="50" xfId="42" applyFont="1" applyBorder="1" applyAlignment="1">
      <alignment vertical="center"/>
    </xf>
    <xf numFmtId="0" fontId="48" fillId="0" borderId="15" xfId="0" applyFont="1" applyBorder="1" applyAlignment="1">
      <alignment vertical="center"/>
    </xf>
    <xf numFmtId="0" fontId="48" fillId="0" borderId="16" xfId="0" applyFont="1" applyBorder="1" applyAlignment="1">
      <alignment vertical="center"/>
    </xf>
    <xf numFmtId="0" fontId="48" fillId="0" borderId="44" xfId="0" applyFont="1" applyBorder="1" applyAlignment="1">
      <alignment vertical="center"/>
    </xf>
    <xf numFmtId="0" fontId="48" fillId="0" borderId="28" xfId="0" applyFont="1" applyBorder="1" applyAlignment="1">
      <alignment vertical="center"/>
    </xf>
    <xf numFmtId="0" fontId="48" fillId="0" borderId="29" xfId="0" applyFont="1" applyBorder="1" applyAlignment="1">
      <alignment vertical="center"/>
    </xf>
    <xf numFmtId="0" fontId="47" fillId="0" borderId="35" xfId="42" applyFont="1" applyBorder="1" applyAlignment="1">
      <alignment vertical="center"/>
    </xf>
    <xf numFmtId="0" fontId="48" fillId="0" borderId="24" xfId="0" applyFont="1" applyBorder="1" applyAlignment="1">
      <alignment vertical="center"/>
    </xf>
    <xf numFmtId="0" fontId="48" fillId="0" borderId="25" xfId="0" applyFont="1" applyBorder="1" applyAlignment="1">
      <alignment vertical="center"/>
    </xf>
    <xf numFmtId="0" fontId="48" fillId="0" borderId="37" xfId="0" applyFont="1" applyBorder="1" applyAlignment="1">
      <alignment vertical="center"/>
    </xf>
    <xf numFmtId="0" fontId="47" fillId="0" borderId="35" xfId="42" applyFont="1" applyBorder="1" applyAlignment="1">
      <alignment horizontal="left" vertical="center" wrapText="1"/>
    </xf>
    <xf numFmtId="0" fontId="47" fillId="0" borderId="24" xfId="42" applyFont="1" applyBorder="1" applyAlignment="1">
      <alignment horizontal="left" vertical="center"/>
    </xf>
    <xf numFmtId="0" fontId="47" fillId="0" borderId="25" xfId="42" applyFont="1" applyBorder="1" applyAlignment="1">
      <alignment horizontal="left" vertical="center"/>
    </xf>
    <xf numFmtId="0" fontId="47" fillId="0" borderId="19" xfId="42" applyFont="1" applyBorder="1" applyAlignment="1">
      <alignment horizontal="left" vertical="center" wrapText="1"/>
    </xf>
    <xf numFmtId="0" fontId="47" fillId="0" borderId="0" xfId="42" applyFont="1" applyBorder="1" applyAlignment="1">
      <alignment horizontal="left" vertical="center"/>
    </xf>
    <xf numFmtId="0" fontId="47" fillId="0" borderId="21" xfId="42" applyFont="1" applyBorder="1" applyAlignment="1">
      <alignment horizontal="left" vertical="center"/>
    </xf>
    <xf numFmtId="0" fontId="47" fillId="0" borderId="19" xfId="42" applyFont="1" applyBorder="1" applyAlignment="1">
      <alignment horizontal="left" vertical="center"/>
    </xf>
    <xf numFmtId="0" fontId="47" fillId="0" borderId="37" xfId="42" applyFont="1" applyBorder="1" applyAlignment="1">
      <alignment horizontal="left" vertical="center"/>
    </xf>
    <xf numFmtId="0" fontId="47" fillId="0" borderId="28" xfId="42" applyFont="1" applyBorder="1" applyAlignment="1">
      <alignment horizontal="left" vertical="center"/>
    </xf>
    <xf numFmtId="0" fontId="47" fillId="0" borderId="29" xfId="42" applyFont="1" applyBorder="1" applyAlignment="1">
      <alignment horizontal="left"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56" xfId="42" applyFont="1" applyBorder="1" applyAlignment="1">
      <alignment vertical="center" wrapText="1"/>
    </xf>
    <xf numFmtId="0" fontId="17" fillId="0" borderId="52" xfId="42" applyFont="1" applyBorder="1" applyAlignment="1">
      <alignment vertical="center" wrapText="1"/>
    </xf>
    <xf numFmtId="0" fontId="17" fillId="0" borderId="57" xfId="42" applyFont="1" applyBorder="1" applyAlignment="1">
      <alignment vertical="center" wrapText="1"/>
    </xf>
    <xf numFmtId="0" fontId="47" fillId="0" borderId="35" xfId="42" applyFont="1" applyBorder="1" applyAlignment="1">
      <alignment horizontal="left" vertical="center"/>
    </xf>
    <xf numFmtId="0" fontId="43" fillId="0" borderId="0" xfId="42" applyFont="1" applyAlignment="1">
      <alignment horizontal="left" vertical="center" wrapText="1"/>
    </xf>
    <xf numFmtId="0" fontId="43" fillId="0" borderId="0" xfId="42" applyFont="1" applyAlignment="1">
      <alignment horizontal="left" vertical="center"/>
    </xf>
    <xf numFmtId="0" fontId="49" fillId="24" borderId="35" xfId="42" applyFont="1" applyFill="1" applyBorder="1" applyAlignment="1">
      <alignment horizontal="right" vertical="center" shrinkToFit="1"/>
    </xf>
    <xf numFmtId="0" fontId="49" fillId="24" borderId="37" xfId="42" applyFont="1" applyFill="1" applyBorder="1" applyAlignment="1">
      <alignment horizontal="right" vertical="center" shrinkToFit="1"/>
    </xf>
    <xf numFmtId="0" fontId="47" fillId="0" borderId="43" xfId="42" applyFont="1" applyBorder="1" applyAlignment="1">
      <alignment horizontal="left" vertical="center" wrapText="1"/>
    </xf>
    <xf numFmtId="0" fontId="47" fillId="0" borderId="24" xfId="42" applyFont="1" applyBorder="1" applyAlignment="1">
      <alignment horizontal="left" vertical="center" wrapText="1"/>
    </xf>
    <xf numFmtId="0" fontId="47" fillId="0" borderId="25" xfId="42" applyFont="1" applyBorder="1" applyAlignment="1">
      <alignment horizontal="left" vertical="center" wrapText="1"/>
    </xf>
    <xf numFmtId="0" fontId="47" fillId="0" borderId="45" xfId="42" applyFont="1" applyBorder="1" applyAlignment="1">
      <alignment horizontal="left" vertical="center" wrapText="1"/>
    </xf>
    <xf numFmtId="0" fontId="47" fillId="0" borderId="10" xfId="42" applyFont="1" applyBorder="1" applyAlignment="1">
      <alignment horizontal="left" vertical="center" wrapText="1"/>
    </xf>
    <xf numFmtId="0" fontId="47" fillId="0" borderId="41" xfId="42" applyFont="1" applyBorder="1" applyAlignment="1">
      <alignment horizontal="left" vertical="center" wrapText="1"/>
    </xf>
    <xf numFmtId="0" fontId="46" fillId="0" borderId="26" xfId="42" applyFont="1" applyBorder="1" applyAlignment="1">
      <alignment horizontal="center" vertical="center"/>
    </xf>
    <xf numFmtId="0" fontId="46" fillId="0" borderId="39" xfId="42" applyFont="1" applyBorder="1" applyAlignment="1">
      <alignment horizontal="center" vertical="center"/>
    </xf>
    <xf numFmtId="0" fontId="46" fillId="0" borderId="46" xfId="42" applyFont="1" applyBorder="1" applyAlignment="1">
      <alignment horizontal="center" vertical="center"/>
    </xf>
    <xf numFmtId="0" fontId="0" fillId="0" borderId="39" xfId="0" applyBorder="1" applyAlignment="1">
      <alignment horizontal="center" vertical="center"/>
    </xf>
    <xf numFmtId="0" fontId="48" fillId="0" borderId="37" xfId="0" applyFont="1" applyBorder="1" applyAlignment="1">
      <alignment horizontal="right" vertical="center" shrinkToFit="1"/>
    </xf>
    <xf numFmtId="0" fontId="48" fillId="0" borderId="37" xfId="0" applyFont="1" applyBorder="1" applyAlignment="1">
      <alignment horizontal="left" vertical="center"/>
    </xf>
    <xf numFmtId="0" fontId="48" fillId="0" borderId="28" xfId="0" applyFont="1" applyBorder="1" applyAlignment="1">
      <alignment horizontal="left" vertical="center"/>
    </xf>
    <xf numFmtId="0" fontId="48" fillId="0" borderId="29" xfId="0" applyFont="1" applyBorder="1" applyAlignment="1">
      <alignment horizontal="left" vertical="center"/>
    </xf>
    <xf numFmtId="0" fontId="26" fillId="0" borderId="0" xfId="42" applyFont="1" applyBorder="1" applyAlignment="1">
      <alignment horizontal="center" vertical="center" wrapText="1"/>
    </xf>
    <xf numFmtId="0" fontId="17" fillId="0" borderId="51" xfId="42" applyFont="1" applyBorder="1" applyAlignment="1">
      <alignment horizontal="center" vertical="center"/>
    </xf>
    <xf numFmtId="0" fontId="17" fillId="0" borderId="52" xfId="42" applyFont="1" applyBorder="1" applyAlignment="1">
      <alignment horizontal="center" vertical="center"/>
    </xf>
    <xf numFmtId="0" fontId="49" fillId="0" borderId="24" xfId="42" applyFont="1" applyBorder="1" applyAlignment="1">
      <alignment horizontal="left" vertical="center" shrinkToFit="1"/>
    </xf>
    <xf numFmtId="0" fontId="48" fillId="0" borderId="28" xfId="0" applyFont="1" applyBorder="1" applyAlignment="1">
      <alignment horizontal="left" vertical="center" shrinkToFit="1"/>
    </xf>
    <xf numFmtId="0" fontId="49" fillId="24" borderId="24" xfId="42" applyFont="1" applyFill="1" applyBorder="1" applyAlignment="1">
      <alignment horizontal="right" vertical="center"/>
    </xf>
    <xf numFmtId="0" fontId="48" fillId="0" borderId="28" xfId="0" applyFont="1" applyBorder="1" applyAlignment="1">
      <alignment horizontal="right" vertical="center"/>
    </xf>
    <xf numFmtId="0" fontId="49" fillId="0" borderId="24" xfId="42" applyFont="1" applyBorder="1" applyAlignment="1">
      <alignment vertical="center"/>
    </xf>
    <xf numFmtId="0" fontId="49" fillId="24" borderId="28" xfId="42" applyFont="1" applyFill="1" applyBorder="1" applyAlignment="1">
      <alignment horizontal="right" vertical="center"/>
    </xf>
    <xf numFmtId="0" fontId="49" fillId="0" borderId="28" xfId="42" applyFont="1" applyBorder="1" applyAlignment="1">
      <alignment horizontal="left" vertical="center" shrinkToFit="1"/>
    </xf>
    <xf numFmtId="0" fontId="49" fillId="0" borderId="24" xfId="42" applyFont="1" applyBorder="1" applyAlignment="1">
      <alignment horizontal="left" vertical="center"/>
    </xf>
    <xf numFmtId="0" fontId="49" fillId="0" borderId="28" xfId="42" applyFont="1" applyBorder="1" applyAlignment="1">
      <alignment horizontal="left" vertical="center"/>
    </xf>
    <xf numFmtId="0" fontId="49" fillId="0" borderId="10" xfId="42" applyFont="1" applyBorder="1" applyAlignment="1">
      <alignment horizontal="left" vertical="center"/>
    </xf>
    <xf numFmtId="0" fontId="47" fillId="0" borderId="17" xfId="42" applyFont="1" applyBorder="1" applyAlignment="1">
      <alignment horizontal="left" vertical="center" wrapText="1"/>
    </xf>
    <xf numFmtId="0" fontId="47" fillId="0" borderId="15" xfId="42" applyFont="1" applyBorder="1" applyAlignment="1">
      <alignment horizontal="left" vertical="center" wrapText="1"/>
    </xf>
    <xf numFmtId="0" fontId="47" fillId="0" borderId="16" xfId="42" applyFont="1" applyBorder="1" applyAlignment="1">
      <alignment horizontal="left" vertical="center" wrapText="1"/>
    </xf>
    <xf numFmtId="0" fontId="48" fillId="0" borderId="37"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7" fillId="0" borderId="20" xfId="42" applyFont="1" applyBorder="1" applyAlignment="1">
      <alignment horizontal="left" vertical="center" wrapText="1"/>
    </xf>
    <xf numFmtId="0" fontId="47" fillId="0" borderId="0" xfId="42" applyFont="1" applyBorder="1" applyAlignment="1">
      <alignment horizontal="left" vertical="center" wrapText="1"/>
    </xf>
    <xf numFmtId="0" fontId="47" fillId="0" borderId="21" xfId="42" applyFont="1" applyBorder="1" applyAlignment="1">
      <alignment horizontal="left" vertical="center" wrapText="1"/>
    </xf>
    <xf numFmtId="0" fontId="47" fillId="0" borderId="20" xfId="42" applyFont="1" applyBorder="1" applyAlignment="1">
      <alignment vertical="center"/>
    </xf>
    <xf numFmtId="0" fontId="47" fillId="0" borderId="33" xfId="42" applyFont="1" applyBorder="1" applyAlignment="1">
      <alignment vertical="center"/>
    </xf>
    <xf numFmtId="0" fontId="48" fillId="0" borderId="31" xfId="0" applyFont="1" applyBorder="1" applyAlignment="1">
      <alignment vertical="center"/>
    </xf>
    <xf numFmtId="0" fontId="48" fillId="0" borderId="32" xfId="0" applyFont="1" applyBorder="1" applyAlignment="1">
      <alignment vertical="center"/>
    </xf>
    <xf numFmtId="0" fontId="48" fillId="0" borderId="33" xfId="0" applyFont="1" applyBorder="1" applyAlignment="1">
      <alignment vertical="center"/>
    </xf>
    <xf numFmtId="0" fontId="48" fillId="0" borderId="0" xfId="0" applyFont="1" applyAlignment="1">
      <alignment horizontal="left" vertical="center" shrinkToFit="1"/>
    </xf>
    <xf numFmtId="0" fontId="49" fillId="24" borderId="24" xfId="42" applyFont="1" applyFill="1" applyBorder="1" applyAlignment="1">
      <alignment horizontal="right" vertical="center" shrinkToFit="1"/>
    </xf>
    <xf numFmtId="0" fontId="48" fillId="0" borderId="0" xfId="0" applyFont="1" applyAlignment="1">
      <alignment horizontal="right" vertical="center" shrinkToFi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8" fillId="24" borderId="19" xfId="42" applyFont="1" applyFill="1" applyBorder="1" applyAlignment="1">
      <alignment horizontal="righ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31" fillId="24" borderId="0" xfId="0" applyFont="1" applyFill="1" applyBorder="1" applyAlignment="1">
      <alignment horizontal="left" vertical="center"/>
    </xf>
    <xf numFmtId="0" fontId="28" fillId="0" borderId="0" xfId="42" applyFont="1" applyBorder="1" applyAlignment="1">
      <alignment vertic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47" fillId="0" borderId="42" xfId="42" applyFont="1" applyBorder="1" applyAlignment="1">
      <alignment horizontal="left" vertical="center"/>
    </xf>
    <xf numFmtId="0" fontId="47" fillId="0" borderId="10" xfId="42" applyFont="1" applyBorder="1" applyAlignment="1">
      <alignment horizontal="left" vertical="center"/>
    </xf>
    <xf numFmtId="0" fontId="47" fillId="0" borderId="41" xfId="42" applyFont="1" applyBorder="1" applyAlignment="1">
      <alignment horizontal="left" vertical="center"/>
    </xf>
    <xf numFmtId="0" fontId="49" fillId="24" borderId="10" xfId="42" applyFont="1" applyFill="1" applyBorder="1" applyAlignment="1">
      <alignment horizontal="right" vertical="center"/>
    </xf>
    <xf numFmtId="0" fontId="28" fillId="0" borderId="21"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37" xfId="42" applyFont="1" applyFill="1" applyBorder="1" applyAlignment="1">
      <alignment vertical="center"/>
    </xf>
    <xf numFmtId="0" fontId="46" fillId="0" borderId="26" xfId="42" applyFont="1" applyBorder="1" applyAlignment="1">
      <alignment horizontal="center" vertical="center" wrapText="1"/>
    </xf>
    <xf numFmtId="0" fontId="0" fillId="0" borderId="39" xfId="0" applyBorder="1" applyAlignment="1">
      <alignment horizontal="center"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46" fillId="0" borderId="22" xfId="42" applyFont="1" applyBorder="1" applyAlignment="1">
      <alignment horizontal="center" vertical="center"/>
    </xf>
    <xf numFmtId="0" fontId="46" fillId="0" borderId="22" xfId="42" applyFont="1" applyBorder="1" applyAlignment="1">
      <alignment horizontal="center" vertical="center" wrapText="1"/>
    </xf>
    <xf numFmtId="0" fontId="46" fillId="0" borderId="39" xfId="42" applyFont="1" applyBorder="1" applyAlignment="1">
      <alignment horizontal="center" vertical="center" wrapText="1"/>
    </xf>
    <xf numFmtId="0" fontId="50" fillId="0" borderId="35" xfId="42" applyFont="1" applyBorder="1" applyAlignment="1">
      <alignment horizontal="right" vertical="center"/>
    </xf>
    <xf numFmtId="0" fontId="50" fillId="0" borderId="24" xfId="42" applyFont="1" applyBorder="1" applyAlignment="1">
      <alignment horizontal="right" vertical="center"/>
    </xf>
    <xf numFmtId="0" fontId="50" fillId="0" borderId="25" xfId="42" applyFont="1" applyBorder="1" applyAlignment="1">
      <alignment horizontal="right" vertical="center"/>
    </xf>
    <xf numFmtId="0" fontId="47" fillId="28" borderId="28" xfId="42" applyFont="1" applyFill="1" applyBorder="1" applyAlignment="1">
      <alignment horizontal="center" vertical="center"/>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48" fillId="0" borderId="19" xfId="0" applyFont="1" applyBorder="1" applyAlignment="1">
      <alignment horizontal="right" vertical="center" shrinkToFit="1"/>
    </xf>
    <xf numFmtId="0" fontId="46" fillId="0" borderId="18" xfId="42" applyFont="1" applyBorder="1" applyAlignment="1">
      <alignment horizontal="center" vertical="center" wrapText="1"/>
    </xf>
    <xf numFmtId="0" fontId="49" fillId="24" borderId="17" xfId="42" applyFont="1" applyFill="1" applyBorder="1" applyAlignment="1">
      <alignment horizontal="right" vertical="center" shrinkToFit="1"/>
    </xf>
    <xf numFmtId="0" fontId="49" fillId="24" borderId="15" xfId="42" applyFont="1" applyFill="1" applyBorder="1" applyAlignment="1">
      <alignment horizontal="right" vertical="center"/>
    </xf>
    <xf numFmtId="0" fontId="49" fillId="0" borderId="28" xfId="42" applyFont="1" applyFill="1" applyBorder="1" applyAlignment="1">
      <alignment horizontal="left" vertical="center" shrinkToFit="1"/>
    </xf>
    <xf numFmtId="0" fontId="49" fillId="0" borderId="15" xfId="42" applyFont="1" applyBorder="1" applyAlignment="1">
      <alignment vertical="center"/>
    </xf>
    <xf numFmtId="0" fontId="0" fillId="0" borderId="22" xfId="0" applyBorder="1" applyAlignment="1">
      <alignment horizontal="center" vertical="center" wrapText="1"/>
    </xf>
    <xf numFmtId="0" fontId="48" fillId="0" borderId="24" xfId="0" applyFont="1" applyBorder="1">
      <alignment vertical="center"/>
    </xf>
    <xf numFmtId="0" fontId="48" fillId="0" borderId="25" xfId="0" applyFont="1" applyBorder="1">
      <alignment vertical="center"/>
    </xf>
    <xf numFmtId="0" fontId="49" fillId="24" borderId="42" xfId="42" applyFont="1" applyFill="1" applyBorder="1" applyAlignment="1">
      <alignment horizontal="right" vertical="center" shrinkToFit="1"/>
    </xf>
    <xf numFmtId="0" fontId="49" fillId="0" borderId="10" xfId="42" applyFont="1" applyBorder="1" applyAlignment="1">
      <alignment horizontal="left" vertical="center" shrinkToFit="1"/>
    </xf>
    <xf numFmtId="0" fontId="28" fillId="0" borderId="26" xfId="42" applyFont="1" applyBorder="1" applyAlignment="1">
      <alignment horizontal="center" vertical="center" wrapText="1"/>
    </xf>
    <xf numFmtId="0" fontId="28" fillId="0" borderId="22" xfId="42" applyFont="1" applyBorder="1" applyAlignment="1">
      <alignment horizontal="center" vertical="center" wrapText="1"/>
    </xf>
    <xf numFmtId="0" fontId="28" fillId="0" borderId="39" xfId="42" applyFont="1" applyBorder="1" applyAlignment="1">
      <alignment horizontal="center" vertical="center" wrapText="1"/>
    </xf>
    <xf numFmtId="0" fontId="17" fillId="0" borderId="59" xfId="42" applyFont="1" applyBorder="1" applyAlignment="1">
      <alignment vertical="center" wrapText="1"/>
    </xf>
    <xf numFmtId="0" fontId="17" fillId="0" borderId="61" xfId="42"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要件充足CL書式_105J" xfId="42" xr:uid="{00000000-0005-0000-0000-00002A000000}"/>
    <cellStyle name="良い" xfId="43" builtinId="26" customBuiltin="1"/>
  </cellStyles>
  <dxfs count="168">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2"/>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D305"/>
  <sheetViews>
    <sheetView showGridLines="0" tabSelected="1" view="pageBreakPreview" zoomScaleNormal="70" zoomScaleSheetLayoutView="100" workbookViewId="0">
      <selection activeCell="BA10" sqref="BA10"/>
    </sheetView>
  </sheetViews>
  <sheetFormatPr defaultColWidth="9" defaultRowHeight="12" x14ac:dyDescent="0.15"/>
  <cols>
    <col min="1" max="2" width="4.625" style="1" customWidth="1"/>
    <col min="3" max="3" width="2.625" style="1" customWidth="1"/>
    <col min="4" max="5" width="4.625" style="1" customWidth="1"/>
    <col min="6" max="6" width="2.625" style="1" customWidth="1"/>
    <col min="7" max="7" width="28.625" style="1" customWidth="1"/>
    <col min="8" max="16" width="3.375" style="1" customWidth="1"/>
    <col min="17" max="26" width="3.125" style="1" customWidth="1"/>
    <col min="27" max="27" width="3.625" style="1" customWidth="1"/>
    <col min="28" max="28" width="12.25" style="1" customWidth="1"/>
    <col min="29" max="29" width="1.75" style="1" hidden="1" customWidth="1"/>
    <col min="30" max="32" width="3.125" style="1" hidden="1" customWidth="1"/>
    <col min="33" max="33" width="0" style="2" hidden="1" customWidth="1"/>
    <col min="34" max="34" width="2.875" style="2" hidden="1" customWidth="1"/>
    <col min="35" max="35" width="10.5" style="2" hidden="1" customWidth="1"/>
    <col min="36" max="37" width="4.875" style="2" hidden="1" customWidth="1"/>
    <col min="38" max="41" width="5.75" style="2" hidden="1" customWidth="1"/>
    <col min="42" max="42" width="5.75" style="1" hidden="1" customWidth="1"/>
    <col min="43" max="43" width="5.625" style="1" hidden="1" customWidth="1"/>
    <col min="44" max="44" width="5.125" style="1" hidden="1" customWidth="1"/>
    <col min="45" max="45" width="5.125" style="1" customWidth="1"/>
    <col min="46" max="52" width="9" style="1"/>
    <col min="53" max="60" width="9" style="2"/>
    <col min="61" max="16384" width="9" style="1"/>
  </cols>
  <sheetData>
    <row r="1" spans="1:82" x14ac:dyDescent="0.15">
      <c r="H1" s="1">
        <v>26</v>
      </c>
      <c r="Q1" s="1">
        <v>29</v>
      </c>
      <c r="AB1" s="1">
        <v>10</v>
      </c>
    </row>
    <row r="2" spans="1:82" ht="24" customHeight="1" x14ac:dyDescent="0.15">
      <c r="A2" s="416"/>
      <c r="B2" s="416"/>
      <c r="C2" s="416"/>
      <c r="D2" s="416"/>
      <c r="G2" s="3"/>
      <c r="H2" s="4"/>
      <c r="I2" s="4"/>
      <c r="J2" s="4"/>
      <c r="K2" s="4"/>
      <c r="L2" s="4"/>
      <c r="M2" s="4"/>
      <c r="N2" s="4"/>
      <c r="O2" s="4"/>
      <c r="P2" s="4"/>
      <c r="AA2" s="9"/>
      <c r="AB2" s="5"/>
    </row>
    <row r="3" spans="1:82" ht="36" customHeight="1" x14ac:dyDescent="0.15">
      <c r="A3" s="470" t="s">
        <v>473</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row>
    <row r="4" spans="1:82" ht="9.75" customHeight="1" x14ac:dyDescent="0.15">
      <c r="A4" s="5"/>
      <c r="B4" s="5"/>
      <c r="C4" s="554"/>
      <c r="D4" s="555"/>
      <c r="E4" s="7"/>
      <c r="F4" s="7"/>
      <c r="G4" s="8"/>
      <c r="AC4" s="9"/>
      <c r="AD4" s="9"/>
      <c r="AE4" s="9"/>
      <c r="AF4" s="9"/>
      <c r="AG4" s="6"/>
      <c r="AH4" s="6"/>
      <c r="AI4" s="6"/>
      <c r="AJ4" s="6"/>
      <c r="AK4" s="6"/>
      <c r="AL4" s="6"/>
      <c r="AM4" s="6"/>
      <c r="AN4" s="6"/>
      <c r="AO4" s="6"/>
      <c r="AP4" s="9"/>
      <c r="AQ4" s="9"/>
      <c r="AR4" s="9"/>
      <c r="AS4" s="9"/>
      <c r="AT4" s="9"/>
      <c r="AU4" s="9"/>
      <c r="AV4" s="9"/>
      <c r="AW4" s="9"/>
      <c r="AX4" s="9"/>
      <c r="AY4" s="9"/>
      <c r="AZ4" s="9"/>
      <c r="BA4" s="6"/>
      <c r="BB4" s="6"/>
      <c r="BC4" s="6"/>
      <c r="BD4" s="6"/>
      <c r="BE4" s="6"/>
      <c r="BF4" s="6"/>
      <c r="BG4" s="6"/>
      <c r="BH4" s="6"/>
      <c r="BI4" s="9"/>
      <c r="BJ4" s="9"/>
      <c r="BK4" s="9"/>
      <c r="BL4" s="9"/>
      <c r="BM4" s="9"/>
      <c r="BN4" s="9"/>
      <c r="BO4" s="9"/>
      <c r="BP4" s="9"/>
      <c r="BQ4" s="9"/>
      <c r="BR4" s="9"/>
      <c r="BS4" s="9"/>
      <c r="BT4" s="9"/>
      <c r="BU4" s="9"/>
      <c r="BV4" s="9"/>
      <c r="BW4" s="9"/>
      <c r="BX4" s="9"/>
      <c r="BY4" s="9"/>
      <c r="BZ4" s="9"/>
      <c r="CA4" s="9"/>
      <c r="CB4" s="9"/>
      <c r="CC4" s="9"/>
      <c r="CD4" s="9"/>
    </row>
    <row r="5" spans="1:82" ht="28.5" customHeight="1" thickBot="1" x14ac:dyDescent="0.2">
      <c r="A5" s="10" t="s">
        <v>50</v>
      </c>
      <c r="B5" s="11"/>
      <c r="C5" s="12"/>
      <c r="D5" s="12"/>
      <c r="G5" s="13"/>
      <c r="AB5" s="14"/>
      <c r="AL5" s="15" t="s">
        <v>51</v>
      </c>
      <c r="AM5" s="15" t="s">
        <v>52</v>
      </c>
      <c r="AN5" s="15" t="s">
        <v>53</v>
      </c>
      <c r="AO5" s="15" t="s">
        <v>54</v>
      </c>
      <c r="AP5" s="16" t="s">
        <v>55</v>
      </c>
    </row>
    <row r="6" spans="1:82" ht="20.100000000000001" customHeight="1" thickBot="1" x14ac:dyDescent="0.2">
      <c r="A6" s="17" t="s">
        <v>468</v>
      </c>
      <c r="B6" s="532" t="s">
        <v>57</v>
      </c>
      <c r="C6" s="557"/>
      <c r="D6" s="17" t="s">
        <v>58</v>
      </c>
      <c r="E6" s="532" t="s">
        <v>459</v>
      </c>
      <c r="F6" s="533"/>
      <c r="G6" s="6"/>
      <c r="H6" s="7"/>
      <c r="I6" s="7"/>
      <c r="J6" s="7"/>
      <c r="K6" s="7"/>
      <c r="L6" s="7"/>
      <c r="M6" s="7"/>
      <c r="N6" s="7"/>
      <c r="O6" s="7"/>
      <c r="P6" s="7"/>
      <c r="AC6" s="9"/>
      <c r="AD6" s="9"/>
      <c r="AE6" s="9"/>
      <c r="AF6" s="9"/>
      <c r="AG6" s="6"/>
      <c r="AH6" s="6"/>
      <c r="AI6" s="6"/>
      <c r="AJ6" s="6"/>
      <c r="AK6" s="6"/>
      <c r="AL6" s="6"/>
      <c r="AM6" s="6"/>
      <c r="AN6" s="6"/>
      <c r="AO6" s="6"/>
      <c r="AP6" s="9"/>
      <c r="AQ6" s="9"/>
      <c r="AR6" s="9"/>
      <c r="AS6" s="9"/>
      <c r="AT6" s="9"/>
      <c r="AU6" s="9"/>
      <c r="AV6" s="9"/>
      <c r="AW6" s="9"/>
      <c r="AX6" s="9"/>
      <c r="AY6" s="9"/>
      <c r="AZ6" s="9"/>
      <c r="BA6" s="6"/>
      <c r="BB6" s="6"/>
      <c r="BC6" s="6"/>
      <c r="BD6" s="6"/>
      <c r="BE6" s="6"/>
      <c r="BF6" s="6"/>
      <c r="BG6" s="6"/>
      <c r="BH6" s="6"/>
      <c r="BI6" s="9"/>
      <c r="BJ6" s="9"/>
      <c r="BK6" s="9"/>
      <c r="BL6" s="9"/>
      <c r="BM6" s="9"/>
      <c r="BN6" s="9"/>
      <c r="BO6" s="9"/>
      <c r="BP6" s="9"/>
      <c r="BQ6" s="9"/>
      <c r="BR6" s="9"/>
      <c r="BS6" s="9"/>
      <c r="BT6" s="9"/>
      <c r="BU6" s="9"/>
      <c r="BV6" s="9"/>
      <c r="BW6" s="9"/>
      <c r="BX6" s="9"/>
      <c r="BY6" s="9"/>
      <c r="BZ6" s="9"/>
      <c r="CA6" s="9"/>
      <c r="CB6" s="9"/>
      <c r="CC6" s="9"/>
      <c r="CD6" s="9"/>
    </row>
    <row r="7" spans="1:82" ht="28.5" customHeight="1" x14ac:dyDescent="0.15">
      <c r="A7" s="562" t="s">
        <v>470</v>
      </c>
      <c r="B7" s="563"/>
      <c r="C7" s="563"/>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9"/>
      <c r="AD7" s="9"/>
      <c r="AE7" s="9"/>
      <c r="AF7" s="9"/>
      <c r="AG7" s="6"/>
      <c r="AH7" s="6"/>
      <c r="AI7" s="6"/>
      <c r="AJ7" s="6"/>
      <c r="AK7" s="6"/>
      <c r="AL7" s="6"/>
      <c r="AM7" s="6"/>
      <c r="AN7" s="6"/>
      <c r="AO7" s="6"/>
      <c r="AP7" s="9"/>
      <c r="AQ7" s="9"/>
      <c r="AR7" s="9"/>
      <c r="AS7" s="9"/>
      <c r="AT7" s="9"/>
      <c r="AU7" s="9"/>
      <c r="AV7" s="9"/>
      <c r="AW7" s="9"/>
      <c r="AX7" s="9"/>
      <c r="AY7" s="9"/>
      <c r="AZ7" s="9"/>
      <c r="BA7" s="6"/>
      <c r="BB7" s="6"/>
      <c r="BC7" s="6"/>
      <c r="BD7" s="6"/>
      <c r="BE7" s="6"/>
      <c r="BF7" s="6"/>
      <c r="BG7" s="6"/>
      <c r="BH7" s="6"/>
      <c r="BI7" s="9"/>
      <c r="BJ7" s="9"/>
      <c r="BK7" s="9"/>
      <c r="BL7" s="9"/>
      <c r="BM7" s="9"/>
      <c r="BN7" s="9"/>
      <c r="BO7" s="9"/>
      <c r="BP7" s="9"/>
      <c r="BQ7" s="9"/>
      <c r="BR7" s="9"/>
      <c r="BS7" s="9"/>
      <c r="BT7" s="9"/>
      <c r="BU7" s="9"/>
      <c r="BV7" s="9"/>
      <c r="BW7" s="9"/>
      <c r="BX7" s="9"/>
      <c r="BY7" s="9"/>
      <c r="BZ7" s="9"/>
      <c r="CA7" s="9"/>
      <c r="CB7" s="9"/>
      <c r="CC7" s="9"/>
      <c r="CD7" s="9"/>
    </row>
    <row r="8" spans="1:82" ht="24" customHeight="1" thickBot="1" x14ac:dyDescent="0.2">
      <c r="A8" s="19" t="s">
        <v>469</v>
      </c>
      <c r="B8" s="18"/>
      <c r="C8" s="18"/>
      <c r="H8" s="580" t="s">
        <v>59</v>
      </c>
      <c r="I8" s="580"/>
      <c r="J8" s="580"/>
      <c r="K8" s="580"/>
      <c r="L8" s="580"/>
      <c r="M8" s="580"/>
      <c r="N8" s="580"/>
      <c r="O8" s="580"/>
      <c r="P8" s="580"/>
      <c r="Q8" s="580" t="s">
        <v>398</v>
      </c>
      <c r="R8" s="580"/>
      <c r="S8" s="580"/>
      <c r="T8" s="580"/>
      <c r="U8" s="580"/>
      <c r="V8" s="580"/>
      <c r="W8" s="580"/>
      <c r="X8" s="580"/>
      <c r="Y8" s="580"/>
      <c r="Z8" s="580"/>
      <c r="AA8" s="580"/>
      <c r="AB8" s="20" t="s">
        <v>60</v>
      </c>
      <c r="AG8" s="390" t="s">
        <v>397</v>
      </c>
      <c r="AH8" s="391"/>
      <c r="AI8" s="391"/>
    </row>
    <row r="9" spans="1:82" ht="31.5" customHeight="1" thickBot="1" x14ac:dyDescent="0.2">
      <c r="A9" s="558" t="s">
        <v>61</v>
      </c>
      <c r="B9" s="559"/>
      <c r="C9" s="560"/>
      <c r="D9" s="560"/>
      <c r="E9" s="560"/>
      <c r="F9" s="560"/>
      <c r="G9" s="560"/>
      <c r="H9" s="581" t="s">
        <v>62</v>
      </c>
      <c r="I9" s="532"/>
      <c r="J9" s="532"/>
      <c r="K9" s="532"/>
      <c r="L9" s="532"/>
      <c r="M9" s="532"/>
      <c r="N9" s="532"/>
      <c r="O9" s="532"/>
      <c r="P9" s="582"/>
      <c r="Q9" s="581" t="s">
        <v>63</v>
      </c>
      <c r="R9" s="532"/>
      <c r="S9" s="532"/>
      <c r="T9" s="532"/>
      <c r="U9" s="532"/>
      <c r="V9" s="532"/>
      <c r="W9" s="532"/>
      <c r="X9" s="532"/>
      <c r="Y9" s="532"/>
      <c r="Z9" s="532"/>
      <c r="AA9" s="582"/>
      <c r="AB9" s="22" t="s">
        <v>64</v>
      </c>
      <c r="AG9" s="21" t="s">
        <v>65</v>
      </c>
      <c r="AH9" s="21"/>
      <c r="AI9" s="21" t="s">
        <v>66</v>
      </c>
    </row>
    <row r="10" spans="1:82" ht="22.5" customHeight="1" thickBot="1" x14ac:dyDescent="0.2">
      <c r="A10" s="315" t="s">
        <v>474</v>
      </c>
      <c r="B10" s="248"/>
      <c r="C10" s="249"/>
      <c r="D10" s="249"/>
      <c r="E10" s="249"/>
      <c r="F10" s="249"/>
      <c r="G10" s="249"/>
      <c r="H10" s="250"/>
      <c r="I10" s="250"/>
      <c r="J10" s="250"/>
      <c r="K10" s="250"/>
      <c r="L10" s="250"/>
      <c r="M10" s="250"/>
      <c r="N10" s="250"/>
      <c r="O10" s="250"/>
      <c r="P10" s="250"/>
      <c r="Q10" s="251"/>
      <c r="R10" s="251"/>
      <c r="S10" s="251"/>
      <c r="T10" s="251"/>
      <c r="U10" s="251"/>
      <c r="V10" s="251"/>
      <c r="W10" s="251"/>
      <c r="X10" s="251"/>
      <c r="Y10" s="251"/>
      <c r="Z10" s="251"/>
      <c r="AA10" s="251"/>
      <c r="AB10" s="252"/>
      <c r="AG10" s="21"/>
      <c r="AH10" s="21"/>
      <c r="AI10" s="21"/>
    </row>
    <row r="11" spans="1:82" ht="30" customHeight="1" x14ac:dyDescent="0.15">
      <c r="A11" s="534" t="s">
        <v>460</v>
      </c>
      <c r="B11" s="535"/>
      <c r="C11" s="535"/>
      <c r="D11" s="535"/>
      <c r="E11" s="535"/>
      <c r="F11" s="535"/>
      <c r="G11" s="536"/>
      <c r="H11" s="647" t="s">
        <v>56</v>
      </c>
      <c r="I11" s="531" t="s">
        <v>292</v>
      </c>
      <c r="J11" s="531"/>
      <c r="K11" s="311"/>
      <c r="L11" s="312"/>
      <c r="M11" s="648" t="s">
        <v>69</v>
      </c>
      <c r="N11" s="650" t="s">
        <v>293</v>
      </c>
      <c r="O11" s="535"/>
      <c r="P11" s="256"/>
      <c r="Q11" s="593" t="s">
        <v>420</v>
      </c>
      <c r="R11" s="594"/>
      <c r="S11" s="594"/>
      <c r="T11" s="594"/>
      <c r="U11" s="594"/>
      <c r="V11" s="594"/>
      <c r="W11" s="594"/>
      <c r="X11" s="594"/>
      <c r="Y11" s="594"/>
      <c r="Z11" s="594"/>
      <c r="AA11" s="595"/>
      <c r="AB11" s="646"/>
      <c r="AD11" s="42" t="str">
        <f>H11</f>
        <v>□</v>
      </c>
      <c r="AG11" s="43" t="str">
        <f>IF(AD11&amp;AD12="■□","●適合",IF(AD11&amp;AD12="□■","◆未達",IF(AD11&amp;AD12="□□","■未答","▼矛盾")))</f>
        <v>■未答</v>
      </c>
      <c r="AH11" s="21"/>
      <c r="AI11" s="21"/>
      <c r="AK11" s="37" t="s">
        <v>71</v>
      </c>
      <c r="AL11" s="46" t="s">
        <v>72</v>
      </c>
      <c r="AM11" s="46" t="s">
        <v>73</v>
      </c>
      <c r="AN11" s="46" t="s">
        <v>74</v>
      </c>
      <c r="AO11" s="46" t="s">
        <v>75</v>
      </c>
    </row>
    <row r="12" spans="1:82" ht="30" customHeight="1" x14ac:dyDescent="0.15">
      <c r="A12" s="537"/>
      <c r="B12" s="538"/>
      <c r="C12" s="538"/>
      <c r="D12" s="538"/>
      <c r="E12" s="538"/>
      <c r="F12" s="538"/>
      <c r="G12" s="539"/>
      <c r="H12" s="576"/>
      <c r="I12" s="584"/>
      <c r="J12" s="584"/>
      <c r="K12" s="313"/>
      <c r="L12" s="314"/>
      <c r="M12" s="586"/>
      <c r="N12" s="538"/>
      <c r="O12" s="538"/>
      <c r="P12" s="254"/>
      <c r="Q12" s="596"/>
      <c r="R12" s="597"/>
      <c r="S12" s="597"/>
      <c r="T12" s="597"/>
      <c r="U12" s="597"/>
      <c r="V12" s="597"/>
      <c r="W12" s="597"/>
      <c r="X12" s="597"/>
      <c r="Y12" s="597"/>
      <c r="Z12" s="597"/>
      <c r="AA12" s="598"/>
      <c r="AB12" s="632"/>
      <c r="AD12" s="9" t="str">
        <f>M11</f>
        <v>□</v>
      </c>
      <c r="AG12" s="21"/>
      <c r="AH12" s="21"/>
      <c r="AI12" s="21"/>
      <c r="AL12" s="43" t="s">
        <v>52</v>
      </c>
      <c r="AM12" s="43" t="s">
        <v>53</v>
      </c>
      <c r="AN12" s="45" t="s">
        <v>76</v>
      </c>
      <c r="AO12" s="45" t="s">
        <v>54</v>
      </c>
    </row>
    <row r="13" spans="1:82" ht="32.25" customHeight="1" x14ac:dyDescent="0.15">
      <c r="A13" s="264" t="s">
        <v>428</v>
      </c>
      <c r="B13" s="266"/>
      <c r="C13" s="266"/>
      <c r="D13" s="266"/>
      <c r="E13" s="266"/>
      <c r="F13" s="266"/>
      <c r="G13" s="267"/>
      <c r="H13" s="290"/>
      <c r="I13" s="649"/>
      <c r="J13" s="649"/>
      <c r="K13" s="290"/>
      <c r="L13" s="649"/>
      <c r="M13" s="649"/>
      <c r="N13" s="649"/>
      <c r="O13" s="268"/>
      <c r="P13" s="268"/>
      <c r="Q13" s="561" t="s">
        <v>429</v>
      </c>
      <c r="R13" s="545"/>
      <c r="S13" s="545"/>
      <c r="T13" s="545"/>
      <c r="U13" s="545"/>
      <c r="V13" s="545"/>
      <c r="W13" s="545"/>
      <c r="X13" s="545"/>
      <c r="Y13" s="545"/>
      <c r="Z13" s="545"/>
      <c r="AA13" s="546"/>
      <c r="AB13" s="631"/>
      <c r="AG13" s="21"/>
      <c r="AH13" s="21"/>
      <c r="AI13" s="21"/>
    </row>
    <row r="14" spans="1:82" ht="15.75" customHeight="1" x14ac:dyDescent="0.15">
      <c r="A14" s="602"/>
      <c r="B14" s="544" t="s">
        <v>430</v>
      </c>
      <c r="C14" s="545"/>
      <c r="D14" s="545"/>
      <c r="E14" s="545"/>
      <c r="F14" s="545"/>
      <c r="G14" s="546"/>
      <c r="H14" s="564" t="s">
        <v>431</v>
      </c>
      <c r="I14" s="583" t="s">
        <v>292</v>
      </c>
      <c r="J14" s="583"/>
      <c r="K14" s="286"/>
      <c r="L14" s="287"/>
      <c r="M14" s="585" t="s">
        <v>432</v>
      </c>
      <c r="N14" s="587" t="s">
        <v>293</v>
      </c>
      <c r="O14" s="541"/>
      <c r="P14" s="269"/>
      <c r="Q14" s="550"/>
      <c r="R14" s="548"/>
      <c r="S14" s="548"/>
      <c r="T14" s="548"/>
      <c r="U14" s="548"/>
      <c r="V14" s="548"/>
      <c r="W14" s="548"/>
      <c r="X14" s="548"/>
      <c r="Y14" s="548"/>
      <c r="Z14" s="548"/>
      <c r="AA14" s="549"/>
      <c r="AB14" s="651"/>
      <c r="AD14" s="42" t="str">
        <f>H14</f>
        <v>□</v>
      </c>
      <c r="AG14" s="43" t="str">
        <f>IF(AD14&amp;AD15="■□","●適合",IF(AD14&amp;AD15="□■","◆未達",IF(AD14&amp;AD15="□□","■未答","▼矛盾")))</f>
        <v>■未答</v>
      </c>
      <c r="AH14" s="21"/>
      <c r="AI14" s="21"/>
      <c r="AK14" s="37" t="s">
        <v>71</v>
      </c>
      <c r="AL14" s="46" t="s">
        <v>72</v>
      </c>
      <c r="AM14" s="46" t="s">
        <v>73</v>
      </c>
      <c r="AN14" s="46" t="s">
        <v>74</v>
      </c>
      <c r="AO14" s="46" t="s">
        <v>75</v>
      </c>
    </row>
    <row r="15" spans="1:82" ht="15.75" customHeight="1" x14ac:dyDescent="0.15">
      <c r="A15" s="537"/>
      <c r="B15" s="577"/>
      <c r="C15" s="578"/>
      <c r="D15" s="578"/>
      <c r="E15" s="578"/>
      <c r="F15" s="578"/>
      <c r="G15" s="579"/>
      <c r="H15" s="576"/>
      <c r="I15" s="584"/>
      <c r="J15" s="584"/>
      <c r="K15" s="284"/>
      <c r="L15" s="285"/>
      <c r="M15" s="586"/>
      <c r="N15" s="538"/>
      <c r="O15" s="538"/>
      <c r="P15" s="270"/>
      <c r="Q15" s="577"/>
      <c r="R15" s="578"/>
      <c r="S15" s="578"/>
      <c r="T15" s="578"/>
      <c r="U15" s="578"/>
      <c r="V15" s="578"/>
      <c r="W15" s="578"/>
      <c r="X15" s="578"/>
      <c r="Y15" s="578"/>
      <c r="Z15" s="578"/>
      <c r="AA15" s="579"/>
      <c r="AB15" s="632"/>
      <c r="AD15" s="9" t="str">
        <f>M14</f>
        <v>□</v>
      </c>
      <c r="AG15" s="21"/>
      <c r="AH15" s="21"/>
      <c r="AI15" s="21"/>
      <c r="AL15" s="43" t="s">
        <v>52</v>
      </c>
      <c r="AM15" s="43" t="s">
        <v>53</v>
      </c>
      <c r="AN15" s="45" t="s">
        <v>76</v>
      </c>
      <c r="AO15" s="45" t="s">
        <v>54</v>
      </c>
    </row>
    <row r="16" spans="1:82" ht="32.25" customHeight="1" x14ac:dyDescent="0.15">
      <c r="A16" s="264" t="s">
        <v>433</v>
      </c>
      <c r="B16" s="266"/>
      <c r="C16" s="266"/>
      <c r="D16" s="266"/>
      <c r="E16" s="266"/>
      <c r="F16" s="266"/>
      <c r="G16" s="267"/>
      <c r="H16" s="273"/>
      <c r="I16" s="271"/>
      <c r="J16" s="271"/>
      <c r="K16" s="268"/>
      <c r="L16" s="268"/>
      <c r="M16" s="271"/>
      <c r="N16" s="271"/>
      <c r="O16" s="271"/>
      <c r="P16" s="271"/>
      <c r="Q16" s="561" t="s">
        <v>429</v>
      </c>
      <c r="R16" s="545"/>
      <c r="S16" s="545"/>
      <c r="T16" s="545"/>
      <c r="U16" s="545"/>
      <c r="V16" s="545"/>
      <c r="W16" s="545"/>
      <c r="X16" s="545"/>
      <c r="Y16" s="545"/>
      <c r="Z16" s="545"/>
      <c r="AA16" s="546"/>
      <c r="AB16" s="253"/>
      <c r="AG16" s="21"/>
      <c r="AH16" s="21"/>
      <c r="AI16" s="21"/>
    </row>
    <row r="17" spans="1:41" ht="16.5" customHeight="1" x14ac:dyDescent="0.15">
      <c r="A17" s="264"/>
      <c r="B17" s="540" t="s">
        <v>434</v>
      </c>
      <c r="C17" s="541"/>
      <c r="D17" s="541"/>
      <c r="E17" s="541"/>
      <c r="F17" s="541"/>
      <c r="G17" s="542"/>
      <c r="H17" s="564" t="s">
        <v>431</v>
      </c>
      <c r="I17" s="583" t="s">
        <v>292</v>
      </c>
      <c r="J17" s="583"/>
      <c r="K17" s="286"/>
      <c r="L17" s="287"/>
      <c r="M17" s="585" t="s">
        <v>432</v>
      </c>
      <c r="N17" s="587" t="s">
        <v>293</v>
      </c>
      <c r="O17" s="541"/>
      <c r="P17" s="269"/>
      <c r="Q17" s="550"/>
      <c r="R17" s="548"/>
      <c r="S17" s="548"/>
      <c r="T17" s="548"/>
      <c r="U17" s="548"/>
      <c r="V17" s="548"/>
      <c r="W17" s="548"/>
      <c r="X17" s="548"/>
      <c r="Y17" s="548"/>
      <c r="Z17" s="548"/>
      <c r="AA17" s="549"/>
      <c r="AB17" s="631"/>
      <c r="AD17" s="42" t="str">
        <f>H17</f>
        <v>□</v>
      </c>
      <c r="AG17" s="43" t="str">
        <f>IF(AD17&amp;AD18="■□","●適合",IF(AD17&amp;AD18="□■","◆未達",IF(AD17&amp;AD18="□□","■未答","▼矛盾")))</f>
        <v>■未答</v>
      </c>
      <c r="AH17" s="21"/>
      <c r="AI17" s="21"/>
      <c r="AK17" s="37" t="s">
        <v>71</v>
      </c>
      <c r="AL17" s="46" t="s">
        <v>72</v>
      </c>
      <c r="AM17" s="46" t="s">
        <v>73</v>
      </c>
      <c r="AN17" s="46" t="s">
        <v>74</v>
      </c>
      <c r="AO17" s="46" t="s">
        <v>75</v>
      </c>
    </row>
    <row r="18" spans="1:41" ht="16.5" customHeight="1" x14ac:dyDescent="0.15">
      <c r="A18" s="264"/>
      <c r="B18" s="543"/>
      <c r="C18" s="538"/>
      <c r="D18" s="538"/>
      <c r="E18" s="538"/>
      <c r="F18" s="538"/>
      <c r="G18" s="539"/>
      <c r="H18" s="576"/>
      <c r="I18" s="584"/>
      <c r="J18" s="584"/>
      <c r="K18" s="284"/>
      <c r="L18" s="285"/>
      <c r="M18" s="586"/>
      <c r="N18" s="538"/>
      <c r="O18" s="538"/>
      <c r="P18" s="272"/>
      <c r="Q18" s="550"/>
      <c r="R18" s="548"/>
      <c r="S18" s="548"/>
      <c r="T18" s="548"/>
      <c r="U18" s="548"/>
      <c r="V18" s="548"/>
      <c r="W18" s="548"/>
      <c r="X18" s="548"/>
      <c r="Y18" s="548"/>
      <c r="Z18" s="548"/>
      <c r="AA18" s="549"/>
      <c r="AB18" s="632"/>
      <c r="AD18" s="9" t="str">
        <f>M17</f>
        <v>□</v>
      </c>
      <c r="AG18" s="21"/>
      <c r="AH18" s="21"/>
      <c r="AI18" s="21"/>
      <c r="AL18" s="43" t="s">
        <v>52</v>
      </c>
      <c r="AM18" s="43" t="s">
        <v>53</v>
      </c>
      <c r="AN18" s="45" t="s">
        <v>76</v>
      </c>
      <c r="AO18" s="45" t="s">
        <v>54</v>
      </c>
    </row>
    <row r="19" spans="1:41" ht="16.5" customHeight="1" x14ac:dyDescent="0.15">
      <c r="A19" s="264"/>
      <c r="B19" s="603" t="s">
        <v>435</v>
      </c>
      <c r="C19" s="604"/>
      <c r="D19" s="604"/>
      <c r="E19" s="604"/>
      <c r="F19" s="604"/>
      <c r="G19" s="605"/>
      <c r="H19" s="564" t="s">
        <v>431</v>
      </c>
      <c r="I19" s="583" t="s">
        <v>292</v>
      </c>
      <c r="J19" s="583"/>
      <c r="K19" s="286"/>
      <c r="L19" s="287"/>
      <c r="M19" s="585" t="s">
        <v>432</v>
      </c>
      <c r="N19" s="587" t="s">
        <v>293</v>
      </c>
      <c r="O19" s="541"/>
      <c r="P19" s="269"/>
      <c r="Q19" s="550"/>
      <c r="R19" s="548"/>
      <c r="S19" s="548"/>
      <c r="T19" s="548"/>
      <c r="U19" s="548"/>
      <c r="V19" s="548"/>
      <c r="W19" s="548"/>
      <c r="X19" s="548"/>
      <c r="Y19" s="548"/>
      <c r="Z19" s="548"/>
      <c r="AA19" s="549"/>
      <c r="AB19" s="631"/>
      <c r="AD19" s="42" t="str">
        <f>H19</f>
        <v>□</v>
      </c>
      <c r="AG19" s="43" t="str">
        <f>IF(AD19&amp;AD20="■□","●適合",IF(AD19&amp;AD20="□■","◆未達",IF(AD19&amp;AD20="□□","■未答","▼矛盾")))</f>
        <v>■未答</v>
      </c>
      <c r="AH19" s="21"/>
      <c r="AI19" s="21"/>
      <c r="AK19" s="37" t="s">
        <v>71</v>
      </c>
      <c r="AL19" s="46" t="s">
        <v>72</v>
      </c>
      <c r="AM19" s="46" t="s">
        <v>73</v>
      </c>
      <c r="AN19" s="46" t="s">
        <v>74</v>
      </c>
      <c r="AO19" s="46" t="s">
        <v>75</v>
      </c>
    </row>
    <row r="20" spans="1:41" ht="16.5" customHeight="1" x14ac:dyDescent="0.15">
      <c r="A20" s="265"/>
      <c r="B20" s="606"/>
      <c r="C20" s="604"/>
      <c r="D20" s="604"/>
      <c r="E20" s="604"/>
      <c r="F20" s="604"/>
      <c r="G20" s="605"/>
      <c r="H20" s="576"/>
      <c r="I20" s="584"/>
      <c r="J20" s="584"/>
      <c r="K20" s="284"/>
      <c r="L20" s="285"/>
      <c r="M20" s="586"/>
      <c r="N20" s="538"/>
      <c r="O20" s="538"/>
      <c r="P20" s="270"/>
      <c r="Q20" s="577"/>
      <c r="R20" s="578"/>
      <c r="S20" s="578"/>
      <c r="T20" s="578"/>
      <c r="U20" s="578"/>
      <c r="V20" s="578"/>
      <c r="W20" s="578"/>
      <c r="X20" s="578"/>
      <c r="Y20" s="578"/>
      <c r="Z20" s="578"/>
      <c r="AA20" s="579"/>
      <c r="AB20" s="632"/>
      <c r="AD20" s="9" t="str">
        <f>M19</f>
        <v>□</v>
      </c>
      <c r="AG20" s="21"/>
      <c r="AH20" s="21"/>
      <c r="AI20" s="21"/>
      <c r="AL20" s="43" t="s">
        <v>52</v>
      </c>
      <c r="AM20" s="43" t="s">
        <v>53</v>
      </c>
      <c r="AN20" s="45" t="s">
        <v>76</v>
      </c>
      <c r="AO20" s="45" t="s">
        <v>54</v>
      </c>
    </row>
    <row r="21" spans="1:41" ht="32.25" customHeight="1" x14ac:dyDescent="0.15">
      <c r="A21" s="264" t="s">
        <v>436</v>
      </c>
      <c r="B21" s="266"/>
      <c r="C21" s="266"/>
      <c r="D21" s="266"/>
      <c r="E21" s="266"/>
      <c r="F21" s="266"/>
      <c r="G21" s="267"/>
      <c r="H21" s="273"/>
      <c r="I21" s="271"/>
      <c r="J21" s="271"/>
      <c r="K21" s="268"/>
      <c r="L21" s="268"/>
      <c r="M21" s="271"/>
      <c r="N21" s="271"/>
      <c r="O21" s="271"/>
      <c r="P21" s="271"/>
      <c r="Q21" s="273"/>
      <c r="R21" s="271"/>
      <c r="S21" s="271"/>
      <c r="T21" s="271"/>
      <c r="U21" s="271"/>
      <c r="V21" s="271"/>
      <c r="W21" s="271"/>
      <c r="X21" s="271"/>
      <c r="Y21" s="271"/>
      <c r="Z21" s="271"/>
      <c r="AA21" s="274"/>
      <c r="AB21" s="253"/>
      <c r="AG21" s="21"/>
      <c r="AH21" s="21"/>
      <c r="AI21" s="21"/>
    </row>
    <row r="22" spans="1:41" ht="15" customHeight="1" x14ac:dyDescent="0.15">
      <c r="A22" s="264"/>
      <c r="B22" s="544" t="s">
        <v>437</v>
      </c>
      <c r="C22" s="545"/>
      <c r="D22" s="545"/>
      <c r="E22" s="545"/>
      <c r="F22" s="545"/>
      <c r="G22" s="546"/>
      <c r="H22" s="564" t="s">
        <v>431</v>
      </c>
      <c r="I22" s="583" t="s">
        <v>412</v>
      </c>
      <c r="J22" s="583"/>
      <c r="K22" s="286"/>
      <c r="L22" s="608" t="s">
        <v>431</v>
      </c>
      <c r="M22" s="583" t="s">
        <v>413</v>
      </c>
      <c r="N22" s="583"/>
      <c r="O22" s="583"/>
      <c r="P22" s="269"/>
      <c r="Q22" s="639" t="s">
        <v>438</v>
      </c>
      <c r="R22" s="652"/>
      <c r="S22" s="652"/>
      <c r="T22" s="652"/>
      <c r="U22" s="652"/>
      <c r="V22" s="652"/>
      <c r="W22" s="652"/>
      <c r="X22" s="652"/>
      <c r="Y22" s="652"/>
      <c r="Z22" s="652"/>
      <c r="AA22" s="653"/>
      <c r="AB22" s="631"/>
      <c r="AD22" s="42" t="str">
        <f>H22</f>
        <v>□</v>
      </c>
      <c r="AE22" s="1">
        <f>IF(H22="■",1,IF(L22="■",1,0))</f>
        <v>0</v>
      </c>
      <c r="AG22" s="43" t="str">
        <f>IF(AD22&amp;AD23="■□","●適合",IF(AD22&amp;AD23="□■","●適合",IF(AD22&amp;AD23="□□","■未答","▼矛盾")))</f>
        <v>■未答</v>
      </c>
      <c r="AH22" s="21"/>
      <c r="AI22" s="21"/>
      <c r="AK22" s="37" t="s">
        <v>71</v>
      </c>
      <c r="AL22" s="46" t="s">
        <v>72</v>
      </c>
      <c r="AM22" s="46" t="s">
        <v>73</v>
      </c>
      <c r="AN22" s="46" t="s">
        <v>74</v>
      </c>
      <c r="AO22" s="46" t="s">
        <v>75</v>
      </c>
    </row>
    <row r="23" spans="1:41" ht="15" customHeight="1" x14ac:dyDescent="0.15">
      <c r="A23" s="264"/>
      <c r="B23" s="547"/>
      <c r="C23" s="548"/>
      <c r="D23" s="548"/>
      <c r="E23" s="548"/>
      <c r="F23" s="548"/>
      <c r="G23" s="549"/>
      <c r="H23" s="645"/>
      <c r="I23" s="607"/>
      <c r="J23" s="607"/>
      <c r="K23" s="291"/>
      <c r="L23" s="609"/>
      <c r="M23" s="607"/>
      <c r="N23" s="607"/>
      <c r="O23" s="607"/>
      <c r="P23" s="275"/>
      <c r="Q23" s="292"/>
      <c r="R23" s="276"/>
      <c r="S23" s="276"/>
      <c r="T23" s="276"/>
      <c r="U23" s="276"/>
      <c r="V23" s="276"/>
      <c r="W23" s="276"/>
      <c r="X23" s="276"/>
      <c r="Y23" s="276"/>
      <c r="Z23" s="276"/>
      <c r="AA23" s="277"/>
      <c r="AB23" s="637"/>
      <c r="AD23" s="1" t="str">
        <f>L22</f>
        <v>□</v>
      </c>
      <c r="AG23" s="21"/>
      <c r="AH23" s="21"/>
      <c r="AI23" s="21"/>
      <c r="AL23" s="43" t="s">
        <v>52</v>
      </c>
      <c r="AM23" s="43" t="s">
        <v>52</v>
      </c>
      <c r="AN23" s="45" t="s">
        <v>76</v>
      </c>
      <c r="AO23" s="45" t="s">
        <v>54</v>
      </c>
    </row>
    <row r="24" spans="1:41" ht="21.75" customHeight="1" x14ac:dyDescent="0.15">
      <c r="A24" s="264"/>
      <c r="B24" s="550"/>
      <c r="C24" s="548"/>
      <c r="D24" s="548"/>
      <c r="E24" s="548"/>
      <c r="F24" s="548"/>
      <c r="G24" s="549"/>
      <c r="H24" s="293" t="s">
        <v>431</v>
      </c>
      <c r="I24" s="460" t="s">
        <v>409</v>
      </c>
      <c r="J24" s="460"/>
      <c r="K24" s="291"/>
      <c r="L24" s="294"/>
      <c r="M24" s="291"/>
      <c r="N24" s="295"/>
      <c r="O24" s="295"/>
      <c r="P24" s="275"/>
      <c r="Q24" s="278"/>
      <c r="R24" s="266"/>
      <c r="S24" s="266"/>
      <c r="T24" s="266"/>
      <c r="U24" s="266"/>
      <c r="V24" s="266"/>
      <c r="W24" s="266"/>
      <c r="X24" s="266"/>
      <c r="Y24" s="266"/>
      <c r="Z24" s="266"/>
      <c r="AA24" s="267"/>
      <c r="AB24" s="637"/>
      <c r="AD24" s="42" t="str">
        <f>H24</f>
        <v>□</v>
      </c>
      <c r="AG24" s="43" t="str">
        <f>IF(AD24&amp;AD25="■□","●適合",IF(AD24&amp;AD25="□■","◆未達",IF(AD24&amp;AD25="□□","■未答","▼矛盾")))</f>
        <v>■未答</v>
      </c>
      <c r="AH24" s="21"/>
      <c r="AI24" s="257" t="str">
        <f>IF(AE22=1,IF(AND(H22&amp;L22="■□",W25&gt;=130),"●適合",IF(AND(H22&amp;L22="□■",W25&gt;=120),"●適合","◆未達")),"■未答")</f>
        <v>■未答</v>
      </c>
      <c r="AK24" s="37" t="s">
        <v>71</v>
      </c>
      <c r="AL24" s="46" t="s">
        <v>72</v>
      </c>
      <c r="AM24" s="46" t="s">
        <v>73</v>
      </c>
      <c r="AN24" s="46" t="s">
        <v>74</v>
      </c>
      <c r="AO24" s="46" t="s">
        <v>75</v>
      </c>
    </row>
    <row r="25" spans="1:41" ht="21.75" customHeight="1" x14ac:dyDescent="0.15">
      <c r="A25" s="264"/>
      <c r="B25" s="551"/>
      <c r="C25" s="552"/>
      <c r="D25" s="552"/>
      <c r="E25" s="552"/>
      <c r="F25" s="552"/>
      <c r="G25" s="553"/>
      <c r="H25" s="296" t="s">
        <v>432</v>
      </c>
      <c r="I25" s="297" t="s">
        <v>410</v>
      </c>
      <c r="J25" s="297"/>
      <c r="K25" s="284"/>
      <c r="L25" s="285"/>
      <c r="M25" s="284"/>
      <c r="N25" s="297"/>
      <c r="O25" s="297"/>
      <c r="P25" s="270"/>
      <c r="Q25" s="298" t="s">
        <v>411</v>
      </c>
      <c r="R25" s="279"/>
      <c r="S25" s="279"/>
      <c r="T25" s="279"/>
      <c r="U25" s="279"/>
      <c r="V25" s="279"/>
      <c r="W25" s="642"/>
      <c r="X25" s="642"/>
      <c r="Y25" s="642"/>
      <c r="Z25" s="279" t="s">
        <v>439</v>
      </c>
      <c r="AA25" s="280"/>
      <c r="AB25" s="638"/>
      <c r="AD25" s="9" t="str">
        <f>H25</f>
        <v>□</v>
      </c>
      <c r="AG25" s="21"/>
      <c r="AH25" s="21"/>
      <c r="AI25" s="21"/>
      <c r="AL25" s="43" t="s">
        <v>52</v>
      </c>
      <c r="AM25" s="43" t="s">
        <v>53</v>
      </c>
      <c r="AN25" s="45" t="s">
        <v>76</v>
      </c>
      <c r="AO25" s="45" t="s">
        <v>54</v>
      </c>
    </row>
    <row r="26" spans="1:41" ht="14.25" customHeight="1" x14ac:dyDescent="0.15">
      <c r="A26" s="264"/>
      <c r="B26" s="544" t="s">
        <v>440</v>
      </c>
      <c r="C26" s="545"/>
      <c r="D26" s="545"/>
      <c r="E26" s="545"/>
      <c r="F26" s="545"/>
      <c r="G26" s="546"/>
      <c r="H26" s="564" t="s">
        <v>431</v>
      </c>
      <c r="I26" s="583" t="s">
        <v>412</v>
      </c>
      <c r="J26" s="583"/>
      <c r="K26" s="286"/>
      <c r="L26" s="608" t="s">
        <v>431</v>
      </c>
      <c r="M26" s="583" t="s">
        <v>413</v>
      </c>
      <c r="N26" s="583"/>
      <c r="O26" s="583"/>
      <c r="P26" s="269"/>
      <c r="Q26" s="639" t="s">
        <v>438</v>
      </c>
      <c r="R26" s="640"/>
      <c r="S26" s="640"/>
      <c r="T26" s="640"/>
      <c r="U26" s="640"/>
      <c r="V26" s="640"/>
      <c r="W26" s="640"/>
      <c r="X26" s="640"/>
      <c r="Y26" s="640"/>
      <c r="Z26" s="640"/>
      <c r="AA26" s="641"/>
      <c r="AB26" s="572"/>
      <c r="AD26" s="42" t="str">
        <f>H26</f>
        <v>□</v>
      </c>
      <c r="AE26" s="1">
        <f>IF(H26="■",1,IF(L26="■",1,0))</f>
        <v>0</v>
      </c>
      <c r="AG26" s="43" t="str">
        <f>IF(AD26&amp;AD27="■□","●適合",IF(AD26&amp;AD27="□■","●適合",IF(AD26&amp;AD27="□□","■未答","▼矛盾")))</f>
        <v>■未答</v>
      </c>
      <c r="AH26" s="21"/>
      <c r="AI26" s="21"/>
      <c r="AK26" s="37" t="s">
        <v>71</v>
      </c>
      <c r="AL26" s="46" t="s">
        <v>72</v>
      </c>
      <c r="AM26" s="46" t="s">
        <v>73</v>
      </c>
      <c r="AN26" s="46" t="s">
        <v>74</v>
      </c>
      <c r="AO26" s="46" t="s">
        <v>75</v>
      </c>
    </row>
    <row r="27" spans="1:41" ht="14.25" customHeight="1" x14ac:dyDescent="0.15">
      <c r="A27" s="264"/>
      <c r="B27" s="547"/>
      <c r="C27" s="548"/>
      <c r="D27" s="548"/>
      <c r="E27" s="548"/>
      <c r="F27" s="548"/>
      <c r="G27" s="549"/>
      <c r="H27" s="645"/>
      <c r="I27" s="607"/>
      <c r="J27" s="607"/>
      <c r="K27" s="291"/>
      <c r="L27" s="609"/>
      <c r="M27" s="607"/>
      <c r="N27" s="607"/>
      <c r="O27" s="607"/>
      <c r="P27" s="275"/>
      <c r="Q27" s="292"/>
      <c r="R27" s="299"/>
      <c r="S27" s="299"/>
      <c r="T27" s="299"/>
      <c r="U27" s="299"/>
      <c r="V27" s="299"/>
      <c r="W27" s="299"/>
      <c r="X27" s="299"/>
      <c r="Y27" s="299"/>
      <c r="Z27" s="299"/>
      <c r="AA27" s="300"/>
      <c r="AB27" s="636"/>
      <c r="AD27" s="1" t="str">
        <f>L26</f>
        <v>□</v>
      </c>
      <c r="AG27" s="21"/>
      <c r="AH27" s="21"/>
      <c r="AI27" s="21"/>
      <c r="AL27" s="43" t="s">
        <v>52</v>
      </c>
      <c r="AM27" s="43" t="s">
        <v>52</v>
      </c>
      <c r="AN27" s="45" t="s">
        <v>76</v>
      </c>
      <c r="AO27" s="45" t="s">
        <v>54</v>
      </c>
    </row>
    <row r="28" spans="1:41" ht="23.25" customHeight="1" x14ac:dyDescent="0.15">
      <c r="A28" s="264"/>
      <c r="B28" s="547"/>
      <c r="C28" s="548"/>
      <c r="D28" s="548"/>
      <c r="E28" s="548"/>
      <c r="F28" s="548"/>
      <c r="G28" s="549"/>
      <c r="H28" s="293" t="s">
        <v>431</v>
      </c>
      <c r="I28" s="460" t="s">
        <v>409</v>
      </c>
      <c r="J28" s="460"/>
      <c r="K28" s="291"/>
      <c r="L28" s="294"/>
      <c r="M28" s="291"/>
      <c r="N28" s="295"/>
      <c r="O28" s="295"/>
      <c r="P28" s="275"/>
      <c r="Q28" s="278"/>
      <c r="R28" s="266"/>
      <c r="S28" s="266"/>
      <c r="T28" s="266"/>
      <c r="U28" s="266"/>
      <c r="V28" s="266"/>
      <c r="W28" s="266"/>
      <c r="X28" s="266"/>
      <c r="Y28" s="266"/>
      <c r="Z28" s="266"/>
      <c r="AA28" s="267"/>
      <c r="AB28" s="636"/>
      <c r="AD28" s="42" t="str">
        <f>H28</f>
        <v>□</v>
      </c>
      <c r="AG28" s="43" t="str">
        <f>IF(AD28&amp;AD29="■□","●適合",IF(AD28&amp;AD29="□■","◆未達",IF(AD28&amp;AD29="□□","■未答","▼矛盾")))</f>
        <v>■未答</v>
      </c>
      <c r="AH28" s="21"/>
      <c r="AI28" s="257" t="str">
        <f>IF(AE26=1,IF(AND(H26&amp;L26="■□",W29&gt;=2),"●適合",IF(AND(H26&amp;L26="□■",W29&gt;=1.8),"●適合","◆未達")),"■未答")</f>
        <v>■未答</v>
      </c>
      <c r="AK28" s="37" t="s">
        <v>71</v>
      </c>
      <c r="AL28" s="46" t="s">
        <v>72</v>
      </c>
      <c r="AM28" s="46" t="s">
        <v>73</v>
      </c>
      <c r="AN28" s="46" t="s">
        <v>74</v>
      </c>
      <c r="AO28" s="46" t="s">
        <v>75</v>
      </c>
    </row>
    <row r="29" spans="1:41" ht="23.25" customHeight="1" x14ac:dyDescent="0.15">
      <c r="A29" s="265"/>
      <c r="B29" s="551"/>
      <c r="C29" s="552"/>
      <c r="D29" s="552"/>
      <c r="E29" s="552"/>
      <c r="F29" s="552"/>
      <c r="G29" s="553"/>
      <c r="H29" s="296" t="s">
        <v>432</v>
      </c>
      <c r="I29" s="297" t="s">
        <v>410</v>
      </c>
      <c r="J29" s="297"/>
      <c r="K29" s="284"/>
      <c r="L29" s="285"/>
      <c r="M29" s="284"/>
      <c r="N29" s="297"/>
      <c r="O29" s="297"/>
      <c r="P29" s="270"/>
      <c r="Q29" s="298" t="s">
        <v>414</v>
      </c>
      <c r="R29" s="279"/>
      <c r="S29" s="279"/>
      <c r="T29" s="279"/>
      <c r="U29" s="279"/>
      <c r="V29" s="279"/>
      <c r="W29" s="642"/>
      <c r="X29" s="642"/>
      <c r="Y29" s="642"/>
      <c r="Z29" s="279" t="s">
        <v>441</v>
      </c>
      <c r="AA29" s="280"/>
      <c r="AB29" s="573"/>
      <c r="AD29" s="9" t="str">
        <f>H29</f>
        <v>□</v>
      </c>
      <c r="AG29" s="21"/>
      <c r="AH29" s="21"/>
      <c r="AI29" s="21"/>
      <c r="AL29" s="43" t="s">
        <v>52</v>
      </c>
      <c r="AM29" s="43" t="s">
        <v>53</v>
      </c>
      <c r="AN29" s="45" t="s">
        <v>76</v>
      </c>
      <c r="AO29" s="45" t="s">
        <v>54</v>
      </c>
    </row>
    <row r="30" spans="1:41" ht="32.25" customHeight="1" x14ac:dyDescent="0.15">
      <c r="A30" s="599" t="s">
        <v>442</v>
      </c>
      <c r="B30" s="600"/>
      <c r="C30" s="600"/>
      <c r="D30" s="600"/>
      <c r="E30" s="600"/>
      <c r="F30" s="600"/>
      <c r="G30" s="601"/>
      <c r="H30" s="273"/>
      <c r="I30" s="271"/>
      <c r="J30" s="271"/>
      <c r="K30" s="268"/>
      <c r="L30" s="268"/>
      <c r="M30" s="271"/>
      <c r="N30" s="271"/>
      <c r="O30" s="271"/>
      <c r="P30" s="271"/>
      <c r="Q30" s="561" t="s">
        <v>443</v>
      </c>
      <c r="R30" s="545"/>
      <c r="S30" s="545"/>
      <c r="T30" s="545"/>
      <c r="U30" s="545"/>
      <c r="V30" s="545"/>
      <c r="W30" s="545"/>
      <c r="X30" s="545"/>
      <c r="Y30" s="545"/>
      <c r="Z30" s="545"/>
      <c r="AA30" s="546"/>
      <c r="AB30" s="255"/>
      <c r="AG30" s="21"/>
      <c r="AH30" s="21"/>
      <c r="AI30" s="21"/>
    </row>
    <row r="31" spans="1:41" ht="14.25" customHeight="1" x14ac:dyDescent="0.15">
      <c r="A31" s="264"/>
      <c r="B31" s="540" t="s">
        <v>444</v>
      </c>
      <c r="C31" s="541"/>
      <c r="D31" s="541"/>
      <c r="E31" s="541"/>
      <c r="F31" s="541"/>
      <c r="G31" s="542"/>
      <c r="H31" s="564" t="s">
        <v>431</v>
      </c>
      <c r="I31" s="583" t="s">
        <v>292</v>
      </c>
      <c r="J31" s="583"/>
      <c r="K31" s="286"/>
      <c r="L31" s="287"/>
      <c r="M31" s="585" t="s">
        <v>432</v>
      </c>
      <c r="N31" s="587" t="s">
        <v>293</v>
      </c>
      <c r="O31" s="541"/>
      <c r="P31" s="269"/>
      <c r="Q31" s="550"/>
      <c r="R31" s="548"/>
      <c r="S31" s="548"/>
      <c r="T31" s="548"/>
      <c r="U31" s="548"/>
      <c r="V31" s="548"/>
      <c r="W31" s="548"/>
      <c r="X31" s="548"/>
      <c r="Y31" s="548"/>
      <c r="Z31" s="548"/>
      <c r="AA31" s="549"/>
      <c r="AB31" s="572"/>
      <c r="AD31" s="42" t="str">
        <f>H31</f>
        <v>□</v>
      </c>
      <c r="AG31" s="43" t="str">
        <f>IF(AD31&amp;AD32="■□","●適合",IF(AD31&amp;AD32="□■","◆未達",IF(AD31&amp;AD32="□□","■未答","▼矛盾")))</f>
        <v>■未答</v>
      </c>
      <c r="AH31" s="21"/>
      <c r="AI31" s="21"/>
      <c r="AK31" s="37" t="s">
        <v>71</v>
      </c>
      <c r="AL31" s="46" t="s">
        <v>72</v>
      </c>
      <c r="AM31" s="46" t="s">
        <v>73</v>
      </c>
      <c r="AN31" s="46" t="s">
        <v>74</v>
      </c>
      <c r="AO31" s="46" t="s">
        <v>75</v>
      </c>
    </row>
    <row r="32" spans="1:41" ht="14.25" customHeight="1" x14ac:dyDescent="0.15">
      <c r="A32" s="264"/>
      <c r="B32" s="543"/>
      <c r="C32" s="538"/>
      <c r="D32" s="538"/>
      <c r="E32" s="538"/>
      <c r="F32" s="538"/>
      <c r="G32" s="539"/>
      <c r="H32" s="576"/>
      <c r="I32" s="584"/>
      <c r="J32" s="584"/>
      <c r="K32" s="284"/>
      <c r="L32" s="285"/>
      <c r="M32" s="586"/>
      <c r="N32" s="538"/>
      <c r="O32" s="538"/>
      <c r="P32" s="272"/>
      <c r="Q32" s="550"/>
      <c r="R32" s="548"/>
      <c r="S32" s="548"/>
      <c r="T32" s="548"/>
      <c r="U32" s="548"/>
      <c r="V32" s="548"/>
      <c r="W32" s="548"/>
      <c r="X32" s="548"/>
      <c r="Y32" s="548"/>
      <c r="Z32" s="548"/>
      <c r="AA32" s="549"/>
      <c r="AB32" s="575"/>
      <c r="AD32" s="9" t="str">
        <f>M31</f>
        <v>□</v>
      </c>
      <c r="AG32" s="21"/>
      <c r="AH32" s="21"/>
      <c r="AI32" s="21"/>
      <c r="AL32" s="43" t="s">
        <v>52</v>
      </c>
      <c r="AM32" s="43" t="s">
        <v>53</v>
      </c>
      <c r="AN32" s="45" t="s">
        <v>76</v>
      </c>
      <c r="AO32" s="45" t="s">
        <v>54</v>
      </c>
    </row>
    <row r="33" spans="1:41" ht="15.75" customHeight="1" x14ac:dyDescent="0.15">
      <c r="A33" s="264"/>
      <c r="B33" s="540" t="s">
        <v>445</v>
      </c>
      <c r="C33" s="541"/>
      <c r="D33" s="541"/>
      <c r="E33" s="541"/>
      <c r="F33" s="541"/>
      <c r="G33" s="542"/>
      <c r="H33" s="564" t="s">
        <v>431</v>
      </c>
      <c r="I33" s="583" t="s">
        <v>292</v>
      </c>
      <c r="J33" s="583"/>
      <c r="K33" s="286"/>
      <c r="L33" s="287"/>
      <c r="M33" s="585" t="s">
        <v>432</v>
      </c>
      <c r="N33" s="587" t="s">
        <v>293</v>
      </c>
      <c r="O33" s="541"/>
      <c r="P33" s="269"/>
      <c r="Q33" s="550"/>
      <c r="R33" s="548"/>
      <c r="S33" s="548"/>
      <c r="T33" s="548"/>
      <c r="U33" s="548"/>
      <c r="V33" s="548"/>
      <c r="W33" s="548"/>
      <c r="X33" s="548"/>
      <c r="Y33" s="548"/>
      <c r="Z33" s="548"/>
      <c r="AA33" s="549"/>
      <c r="AB33" s="572"/>
      <c r="AD33" s="42" t="str">
        <f>H33</f>
        <v>□</v>
      </c>
      <c r="AG33" s="43" t="str">
        <f>IF(AD33&amp;AD34="■□","●適合",IF(AD33&amp;AD34="□■","◆未達",IF(AD33&amp;AD34="□□","■未答","▼矛盾")))</f>
        <v>■未答</v>
      </c>
      <c r="AH33" s="21"/>
      <c r="AI33" s="21"/>
      <c r="AK33" s="37" t="s">
        <v>71</v>
      </c>
      <c r="AL33" s="46" t="s">
        <v>72</v>
      </c>
      <c r="AM33" s="46" t="s">
        <v>73</v>
      </c>
      <c r="AN33" s="46" t="s">
        <v>74</v>
      </c>
      <c r="AO33" s="46" t="s">
        <v>75</v>
      </c>
    </row>
    <row r="34" spans="1:41" ht="15.75" customHeight="1" x14ac:dyDescent="0.15">
      <c r="A34" s="264"/>
      <c r="B34" s="543"/>
      <c r="C34" s="538"/>
      <c r="D34" s="538"/>
      <c r="E34" s="538"/>
      <c r="F34" s="538"/>
      <c r="G34" s="539"/>
      <c r="H34" s="576"/>
      <c r="I34" s="584"/>
      <c r="J34" s="584"/>
      <c r="K34" s="284"/>
      <c r="L34" s="285"/>
      <c r="M34" s="586"/>
      <c r="N34" s="538"/>
      <c r="O34" s="538"/>
      <c r="P34" s="272"/>
      <c r="Q34" s="550"/>
      <c r="R34" s="548"/>
      <c r="S34" s="548"/>
      <c r="T34" s="548"/>
      <c r="U34" s="548"/>
      <c r="V34" s="548"/>
      <c r="W34" s="548"/>
      <c r="X34" s="548"/>
      <c r="Y34" s="548"/>
      <c r="Z34" s="548"/>
      <c r="AA34" s="549"/>
      <c r="AB34" s="575"/>
      <c r="AD34" s="9" t="str">
        <f>M33</f>
        <v>□</v>
      </c>
      <c r="AG34" s="21"/>
      <c r="AH34" s="21"/>
      <c r="AI34" s="21"/>
      <c r="AL34" s="43" t="s">
        <v>52</v>
      </c>
      <c r="AM34" s="43" t="s">
        <v>53</v>
      </c>
      <c r="AN34" s="45" t="s">
        <v>76</v>
      </c>
      <c r="AO34" s="45" t="s">
        <v>54</v>
      </c>
    </row>
    <row r="35" spans="1:41" ht="15" customHeight="1" x14ac:dyDescent="0.15">
      <c r="A35" s="281"/>
      <c r="B35" s="540" t="s">
        <v>446</v>
      </c>
      <c r="C35" s="541"/>
      <c r="D35" s="541"/>
      <c r="E35" s="541"/>
      <c r="F35" s="541"/>
      <c r="G35" s="542"/>
      <c r="H35" s="564" t="s">
        <v>431</v>
      </c>
      <c r="I35" s="583" t="s">
        <v>292</v>
      </c>
      <c r="J35" s="583"/>
      <c r="K35" s="286"/>
      <c r="L35" s="287"/>
      <c r="M35" s="585" t="s">
        <v>432</v>
      </c>
      <c r="N35" s="587" t="s">
        <v>293</v>
      </c>
      <c r="O35" s="541"/>
      <c r="P35" s="269"/>
      <c r="Q35" s="550"/>
      <c r="R35" s="548"/>
      <c r="S35" s="548"/>
      <c r="T35" s="548"/>
      <c r="U35" s="548"/>
      <c r="V35" s="548"/>
      <c r="W35" s="548"/>
      <c r="X35" s="548"/>
      <c r="Y35" s="548"/>
      <c r="Z35" s="548"/>
      <c r="AA35" s="549"/>
      <c r="AB35" s="572"/>
      <c r="AD35" s="42" t="str">
        <f>H35</f>
        <v>□</v>
      </c>
      <c r="AG35" s="43" t="str">
        <f>IF(AD35&amp;AD36="■□","●適合",IF(AD35&amp;AD36="□■","◆未達",IF(AD35&amp;AD36="□□","■未答","▼矛盾")))</f>
        <v>■未答</v>
      </c>
      <c r="AH35" s="21"/>
      <c r="AI35" s="21"/>
      <c r="AK35" s="37" t="s">
        <v>71</v>
      </c>
      <c r="AL35" s="46" t="s">
        <v>72</v>
      </c>
      <c r="AM35" s="46" t="s">
        <v>73</v>
      </c>
      <c r="AN35" s="46" t="s">
        <v>74</v>
      </c>
      <c r="AO35" s="46" t="s">
        <v>75</v>
      </c>
    </row>
    <row r="36" spans="1:41" ht="15" customHeight="1" x14ac:dyDescent="0.15">
      <c r="A36" s="282"/>
      <c r="B36" s="543"/>
      <c r="C36" s="538"/>
      <c r="D36" s="538"/>
      <c r="E36" s="538"/>
      <c r="F36" s="538"/>
      <c r="G36" s="539"/>
      <c r="H36" s="576"/>
      <c r="I36" s="584"/>
      <c r="J36" s="584"/>
      <c r="K36" s="284"/>
      <c r="L36" s="285"/>
      <c r="M36" s="586"/>
      <c r="N36" s="538"/>
      <c r="O36" s="538"/>
      <c r="P36" s="272"/>
      <c r="Q36" s="577"/>
      <c r="R36" s="578"/>
      <c r="S36" s="578"/>
      <c r="T36" s="578"/>
      <c r="U36" s="578"/>
      <c r="V36" s="578"/>
      <c r="W36" s="578"/>
      <c r="X36" s="578"/>
      <c r="Y36" s="578"/>
      <c r="Z36" s="578"/>
      <c r="AA36" s="579"/>
      <c r="AB36" s="575"/>
      <c r="AD36" s="9" t="str">
        <f>M35</f>
        <v>□</v>
      </c>
      <c r="AG36" s="21"/>
      <c r="AH36" s="21"/>
      <c r="AI36" s="21"/>
      <c r="AL36" s="43" t="s">
        <v>52</v>
      </c>
      <c r="AM36" s="43" t="s">
        <v>53</v>
      </c>
      <c r="AN36" s="45" t="s">
        <v>76</v>
      </c>
      <c r="AO36" s="45" t="s">
        <v>54</v>
      </c>
    </row>
    <row r="37" spans="1:41" ht="32.25" customHeight="1" x14ac:dyDescent="0.15">
      <c r="A37" s="599" t="s">
        <v>447</v>
      </c>
      <c r="B37" s="600"/>
      <c r="C37" s="600"/>
      <c r="D37" s="600"/>
      <c r="E37" s="600"/>
      <c r="F37" s="600"/>
      <c r="G37" s="601"/>
      <c r="H37" s="273"/>
      <c r="I37" s="271"/>
      <c r="J37" s="271"/>
      <c r="K37" s="268"/>
      <c r="L37" s="268"/>
      <c r="M37" s="271"/>
      <c r="N37" s="271"/>
      <c r="O37" s="271"/>
      <c r="P37" s="271"/>
      <c r="Q37" s="561" t="s">
        <v>448</v>
      </c>
      <c r="R37" s="545"/>
      <c r="S37" s="545"/>
      <c r="T37" s="545"/>
      <c r="U37" s="545"/>
      <c r="V37" s="545"/>
      <c r="W37" s="545"/>
      <c r="X37" s="545"/>
      <c r="Y37" s="545"/>
      <c r="Z37" s="545"/>
      <c r="AA37" s="546"/>
      <c r="AB37" s="255"/>
      <c r="AG37" s="21"/>
      <c r="AH37" s="21"/>
      <c r="AI37" s="21"/>
    </row>
    <row r="38" spans="1:41" ht="14.25" customHeight="1" x14ac:dyDescent="0.15">
      <c r="A38" s="264"/>
      <c r="B38" s="540" t="s">
        <v>449</v>
      </c>
      <c r="C38" s="541"/>
      <c r="D38" s="541"/>
      <c r="E38" s="541"/>
      <c r="F38" s="541"/>
      <c r="G38" s="542"/>
      <c r="H38" s="564" t="s">
        <v>431</v>
      </c>
      <c r="I38" s="583" t="s">
        <v>292</v>
      </c>
      <c r="J38" s="583"/>
      <c r="K38" s="286"/>
      <c r="L38" s="287"/>
      <c r="M38" s="585" t="s">
        <v>432</v>
      </c>
      <c r="N38" s="587" t="s">
        <v>293</v>
      </c>
      <c r="O38" s="541"/>
      <c r="P38" s="269"/>
      <c r="Q38" s="550"/>
      <c r="R38" s="548"/>
      <c r="S38" s="548"/>
      <c r="T38" s="548"/>
      <c r="U38" s="548"/>
      <c r="V38" s="548"/>
      <c r="W38" s="548"/>
      <c r="X38" s="548"/>
      <c r="Y38" s="548"/>
      <c r="Z38" s="548"/>
      <c r="AA38" s="549"/>
      <c r="AB38" s="572"/>
      <c r="AD38" s="42" t="str">
        <f>H38</f>
        <v>□</v>
      </c>
      <c r="AG38" s="43" t="str">
        <f>IF(AD38&amp;AD39="■□","●適合",IF(AD38&amp;AD39="□■","◆未達",IF(AD38&amp;AD39="□□","■未答","▼矛盾")))</f>
        <v>■未答</v>
      </c>
      <c r="AH38" s="21"/>
      <c r="AI38" s="21"/>
      <c r="AK38" s="37" t="s">
        <v>71</v>
      </c>
      <c r="AL38" s="46" t="s">
        <v>72</v>
      </c>
      <c r="AM38" s="46" t="s">
        <v>73</v>
      </c>
      <c r="AN38" s="46" t="s">
        <v>74</v>
      </c>
      <c r="AO38" s="46" t="s">
        <v>75</v>
      </c>
    </row>
    <row r="39" spans="1:41" ht="14.25" customHeight="1" x14ac:dyDescent="0.15">
      <c r="A39" s="264"/>
      <c r="B39" s="543"/>
      <c r="C39" s="538"/>
      <c r="D39" s="538"/>
      <c r="E39" s="538"/>
      <c r="F39" s="538"/>
      <c r="G39" s="539"/>
      <c r="H39" s="576"/>
      <c r="I39" s="584"/>
      <c r="J39" s="584"/>
      <c r="K39" s="284"/>
      <c r="L39" s="285"/>
      <c r="M39" s="586"/>
      <c r="N39" s="538"/>
      <c r="O39" s="538"/>
      <c r="P39" s="272"/>
      <c r="Q39" s="550"/>
      <c r="R39" s="548"/>
      <c r="S39" s="548"/>
      <c r="T39" s="548"/>
      <c r="U39" s="548"/>
      <c r="V39" s="548"/>
      <c r="W39" s="548"/>
      <c r="X39" s="548"/>
      <c r="Y39" s="548"/>
      <c r="Z39" s="548"/>
      <c r="AA39" s="549"/>
      <c r="AB39" s="575"/>
      <c r="AD39" s="9" t="str">
        <f>M38</f>
        <v>□</v>
      </c>
      <c r="AG39" s="21"/>
      <c r="AH39" s="21"/>
      <c r="AI39" s="21"/>
      <c r="AL39" s="43" t="s">
        <v>52</v>
      </c>
      <c r="AM39" s="43" t="s">
        <v>53</v>
      </c>
      <c r="AN39" s="45" t="s">
        <v>76</v>
      </c>
      <c r="AO39" s="45" t="s">
        <v>54</v>
      </c>
    </row>
    <row r="40" spans="1:41" ht="14.25" customHeight="1" x14ac:dyDescent="0.15">
      <c r="A40" s="281"/>
      <c r="B40" s="540" t="s">
        <v>450</v>
      </c>
      <c r="C40" s="541"/>
      <c r="D40" s="541"/>
      <c r="E40" s="541"/>
      <c r="F40" s="541"/>
      <c r="G40" s="542"/>
      <c r="H40" s="564" t="s">
        <v>431</v>
      </c>
      <c r="I40" s="583" t="s">
        <v>292</v>
      </c>
      <c r="J40" s="583"/>
      <c r="K40" s="286"/>
      <c r="L40" s="287"/>
      <c r="M40" s="585" t="s">
        <v>432</v>
      </c>
      <c r="N40" s="590" t="s">
        <v>293</v>
      </c>
      <c r="O40" s="590"/>
      <c r="P40" s="269"/>
      <c r="Q40" s="550"/>
      <c r="R40" s="548"/>
      <c r="S40" s="548"/>
      <c r="T40" s="548"/>
      <c r="U40" s="548"/>
      <c r="V40" s="548"/>
      <c r="W40" s="548"/>
      <c r="X40" s="548"/>
      <c r="Y40" s="548"/>
      <c r="Z40" s="548"/>
      <c r="AA40" s="549"/>
      <c r="AB40" s="572"/>
      <c r="AD40" s="42" t="str">
        <f>H40</f>
        <v>□</v>
      </c>
      <c r="AG40" s="43" t="str">
        <f>IF(AD40&amp;AD41="■□","●適合",IF(AD40&amp;AD41="□■","◆未達",IF(AD40&amp;AD41="□□","■未答","▼矛盾")))</f>
        <v>■未答</v>
      </c>
      <c r="AH40" s="21"/>
      <c r="AI40" s="21"/>
      <c r="AK40" s="37" t="s">
        <v>71</v>
      </c>
      <c r="AL40" s="46" t="s">
        <v>72</v>
      </c>
      <c r="AM40" s="46" t="s">
        <v>73</v>
      </c>
      <c r="AN40" s="46" t="s">
        <v>74</v>
      </c>
      <c r="AO40" s="46" t="s">
        <v>75</v>
      </c>
    </row>
    <row r="41" spans="1:41" ht="14.25" customHeight="1" x14ac:dyDescent="0.15">
      <c r="A41" s="282"/>
      <c r="B41" s="543"/>
      <c r="C41" s="538"/>
      <c r="D41" s="538"/>
      <c r="E41" s="538"/>
      <c r="F41" s="538"/>
      <c r="G41" s="539"/>
      <c r="H41" s="576"/>
      <c r="I41" s="584"/>
      <c r="J41" s="584"/>
      <c r="K41" s="284"/>
      <c r="L41" s="285"/>
      <c r="M41" s="588"/>
      <c r="N41" s="591"/>
      <c r="O41" s="591"/>
      <c r="P41" s="272"/>
      <c r="Q41" s="551"/>
      <c r="R41" s="552"/>
      <c r="S41" s="552"/>
      <c r="T41" s="552"/>
      <c r="U41" s="552"/>
      <c r="V41" s="552"/>
      <c r="W41" s="552"/>
      <c r="X41" s="552"/>
      <c r="Y41" s="552"/>
      <c r="Z41" s="552"/>
      <c r="AA41" s="553"/>
      <c r="AB41" s="573"/>
      <c r="AD41" s="9" t="str">
        <f>M40</f>
        <v>□</v>
      </c>
      <c r="AG41" s="21"/>
      <c r="AH41" s="21"/>
      <c r="AI41" s="21"/>
      <c r="AL41" s="43" t="s">
        <v>52</v>
      </c>
      <c r="AM41" s="43" t="s">
        <v>53</v>
      </c>
      <c r="AN41" s="45" t="s">
        <v>76</v>
      </c>
      <c r="AO41" s="45" t="s">
        <v>54</v>
      </c>
    </row>
    <row r="42" spans="1:41" ht="32.25" customHeight="1" x14ac:dyDescent="0.15">
      <c r="A42" s="264" t="s">
        <v>451</v>
      </c>
      <c r="B42" s="266"/>
      <c r="C42" s="266"/>
      <c r="D42" s="266"/>
      <c r="E42" s="266"/>
      <c r="F42" s="266"/>
      <c r="G42" s="267"/>
      <c r="H42" s="273"/>
      <c r="I42" s="271"/>
      <c r="J42" s="271"/>
      <c r="K42" s="268"/>
      <c r="L42" s="268"/>
      <c r="M42" s="271"/>
      <c r="N42" s="271"/>
      <c r="O42" s="271"/>
      <c r="P42" s="271"/>
      <c r="Q42" s="561" t="s">
        <v>452</v>
      </c>
      <c r="R42" s="545"/>
      <c r="S42" s="545"/>
      <c r="T42" s="545"/>
      <c r="U42" s="545"/>
      <c r="V42" s="545"/>
      <c r="W42" s="545"/>
      <c r="X42" s="545"/>
      <c r="Y42" s="545"/>
      <c r="Z42" s="545"/>
      <c r="AA42" s="546"/>
      <c r="AB42" s="255"/>
      <c r="AG42" s="21"/>
      <c r="AH42" s="21"/>
      <c r="AI42" s="21"/>
    </row>
    <row r="43" spans="1:41" ht="14.25" customHeight="1" x14ac:dyDescent="0.15">
      <c r="A43" s="264"/>
      <c r="B43" s="561" t="s">
        <v>453</v>
      </c>
      <c r="C43" s="545"/>
      <c r="D43" s="545"/>
      <c r="E43" s="545"/>
      <c r="F43" s="545"/>
      <c r="G43" s="546"/>
      <c r="H43" s="564" t="s">
        <v>431</v>
      </c>
      <c r="I43" s="583" t="s">
        <v>292</v>
      </c>
      <c r="J43" s="583"/>
      <c r="K43" s="286"/>
      <c r="L43" s="287"/>
      <c r="M43" s="585" t="s">
        <v>432</v>
      </c>
      <c r="N43" s="590" t="s">
        <v>293</v>
      </c>
      <c r="O43" s="590"/>
      <c r="P43" s="269"/>
      <c r="Q43" s="550"/>
      <c r="R43" s="548"/>
      <c r="S43" s="548"/>
      <c r="T43" s="548"/>
      <c r="U43" s="548"/>
      <c r="V43" s="548"/>
      <c r="W43" s="548"/>
      <c r="X43" s="548"/>
      <c r="Y43" s="548"/>
      <c r="Z43" s="548"/>
      <c r="AA43" s="549"/>
      <c r="AB43" s="572"/>
      <c r="AD43" s="42" t="str">
        <f>H43</f>
        <v>□</v>
      </c>
      <c r="AG43" s="43" t="str">
        <f>IF(AD43&amp;AD44="■□","●適合",IF(AD43&amp;AD44="□■","◆未達",IF(AD43&amp;AD44="□□","■未答","▼矛盾")))</f>
        <v>■未答</v>
      </c>
      <c r="AH43" s="21"/>
      <c r="AI43" s="21"/>
      <c r="AK43" s="37" t="s">
        <v>71</v>
      </c>
      <c r="AL43" s="46" t="s">
        <v>72</v>
      </c>
      <c r="AM43" s="46" t="s">
        <v>73</v>
      </c>
      <c r="AN43" s="46" t="s">
        <v>74</v>
      </c>
      <c r="AO43" s="46" t="s">
        <v>75</v>
      </c>
    </row>
    <row r="44" spans="1:41" ht="14.25" customHeight="1" x14ac:dyDescent="0.15">
      <c r="A44" s="264"/>
      <c r="B44" s="551"/>
      <c r="C44" s="552"/>
      <c r="D44" s="552"/>
      <c r="E44" s="552"/>
      <c r="F44" s="552"/>
      <c r="G44" s="553"/>
      <c r="H44" s="565"/>
      <c r="I44" s="589"/>
      <c r="J44" s="589"/>
      <c r="K44" s="284"/>
      <c r="L44" s="285"/>
      <c r="M44" s="588"/>
      <c r="N44" s="591"/>
      <c r="O44" s="591"/>
      <c r="P44" s="272"/>
      <c r="Q44" s="550"/>
      <c r="R44" s="548"/>
      <c r="S44" s="548"/>
      <c r="T44" s="548"/>
      <c r="U44" s="548"/>
      <c r="V44" s="548"/>
      <c r="W44" s="548"/>
      <c r="X44" s="548"/>
      <c r="Y44" s="548"/>
      <c r="Z44" s="548"/>
      <c r="AA44" s="549"/>
      <c r="AB44" s="573"/>
      <c r="AD44" s="9" t="str">
        <f>M43</f>
        <v>□</v>
      </c>
      <c r="AG44" s="21"/>
      <c r="AH44" s="21"/>
      <c r="AI44" s="21"/>
      <c r="AL44" s="43" t="s">
        <v>52</v>
      </c>
      <c r="AM44" s="43" t="s">
        <v>53</v>
      </c>
      <c r="AN44" s="45" t="s">
        <v>76</v>
      </c>
      <c r="AO44" s="45" t="s">
        <v>54</v>
      </c>
    </row>
    <row r="45" spans="1:41" ht="14.25" customHeight="1" x14ac:dyDescent="0.15">
      <c r="A45" s="264"/>
      <c r="B45" s="561" t="s">
        <v>454</v>
      </c>
      <c r="C45" s="545"/>
      <c r="D45" s="545"/>
      <c r="E45" s="545"/>
      <c r="F45" s="545"/>
      <c r="G45" s="546"/>
      <c r="H45" s="564" t="s">
        <v>431</v>
      </c>
      <c r="I45" s="583" t="s">
        <v>292</v>
      </c>
      <c r="J45" s="583"/>
      <c r="K45" s="286"/>
      <c r="L45" s="287"/>
      <c r="M45" s="585" t="s">
        <v>432</v>
      </c>
      <c r="N45" s="590" t="s">
        <v>293</v>
      </c>
      <c r="O45" s="590"/>
      <c r="P45" s="269"/>
      <c r="Q45" s="550"/>
      <c r="R45" s="548"/>
      <c r="S45" s="548"/>
      <c r="T45" s="548"/>
      <c r="U45" s="548"/>
      <c r="V45" s="548"/>
      <c r="W45" s="548"/>
      <c r="X45" s="548"/>
      <c r="Y45" s="548"/>
      <c r="Z45" s="548"/>
      <c r="AA45" s="549"/>
      <c r="AB45" s="572"/>
      <c r="AD45" s="42" t="str">
        <f>H45</f>
        <v>□</v>
      </c>
      <c r="AG45" s="43" t="str">
        <f>IF(AD45&amp;AD46="■□","●適合",IF(AD45&amp;AD46="□■","◆未達",IF(AD45&amp;AD46="□□","■未答","▼矛盾")))</f>
        <v>■未答</v>
      </c>
      <c r="AH45" s="21"/>
      <c r="AI45" s="21"/>
      <c r="AK45" s="37" t="s">
        <v>71</v>
      </c>
      <c r="AL45" s="46" t="s">
        <v>72</v>
      </c>
      <c r="AM45" s="46" t="s">
        <v>73</v>
      </c>
      <c r="AN45" s="46" t="s">
        <v>74</v>
      </c>
      <c r="AO45" s="46" t="s">
        <v>75</v>
      </c>
    </row>
    <row r="46" spans="1:41" ht="14.25" customHeight="1" x14ac:dyDescent="0.15">
      <c r="A46" s="264"/>
      <c r="B46" s="551"/>
      <c r="C46" s="552"/>
      <c r="D46" s="552"/>
      <c r="E46" s="552"/>
      <c r="F46" s="552"/>
      <c r="G46" s="553"/>
      <c r="H46" s="565"/>
      <c r="I46" s="589"/>
      <c r="J46" s="589"/>
      <c r="K46" s="284"/>
      <c r="L46" s="285"/>
      <c r="M46" s="588"/>
      <c r="N46" s="591"/>
      <c r="O46" s="591"/>
      <c r="P46" s="272"/>
      <c r="Q46" s="550"/>
      <c r="R46" s="548"/>
      <c r="S46" s="548"/>
      <c r="T46" s="548"/>
      <c r="U46" s="548"/>
      <c r="V46" s="548"/>
      <c r="W46" s="548"/>
      <c r="X46" s="548"/>
      <c r="Y46" s="548"/>
      <c r="Z46" s="548"/>
      <c r="AA46" s="549"/>
      <c r="AB46" s="573"/>
      <c r="AD46" s="9" t="str">
        <f>M45</f>
        <v>□</v>
      </c>
      <c r="AG46" s="21"/>
      <c r="AH46" s="21"/>
      <c r="AI46" s="21"/>
      <c r="AL46" s="43" t="s">
        <v>52</v>
      </c>
      <c r="AM46" s="43" t="s">
        <v>53</v>
      </c>
      <c r="AN46" s="45" t="s">
        <v>76</v>
      </c>
      <c r="AO46" s="45" t="s">
        <v>54</v>
      </c>
    </row>
    <row r="47" spans="1:41" ht="14.25" customHeight="1" x14ac:dyDescent="0.15">
      <c r="A47" s="281"/>
      <c r="B47" s="561" t="s">
        <v>471</v>
      </c>
      <c r="C47" s="545"/>
      <c r="D47" s="545"/>
      <c r="E47" s="545"/>
      <c r="F47" s="545"/>
      <c r="G47" s="546"/>
      <c r="H47" s="564" t="s">
        <v>431</v>
      </c>
      <c r="I47" s="583" t="s">
        <v>292</v>
      </c>
      <c r="J47" s="583"/>
      <c r="K47" s="286"/>
      <c r="L47" s="287"/>
      <c r="M47" s="585" t="s">
        <v>432</v>
      </c>
      <c r="N47" s="590" t="s">
        <v>293</v>
      </c>
      <c r="O47" s="590"/>
      <c r="P47" s="269"/>
      <c r="Q47" s="550"/>
      <c r="R47" s="548"/>
      <c r="S47" s="548"/>
      <c r="T47" s="548"/>
      <c r="U47" s="548"/>
      <c r="V47" s="548"/>
      <c r="W47" s="548"/>
      <c r="X47" s="548"/>
      <c r="Y47" s="548"/>
      <c r="Z47" s="548"/>
      <c r="AA47" s="549"/>
      <c r="AB47" s="572"/>
      <c r="AD47" s="42" t="str">
        <f>H47</f>
        <v>□</v>
      </c>
      <c r="AG47" s="43" t="str">
        <f>IF(AD47&amp;AD48="■□","●適合",IF(AD47&amp;AD48="□■","◆未達",IF(AD47&amp;AD48="□□","■未答","▼矛盾")))</f>
        <v>■未答</v>
      </c>
      <c r="AH47" s="21"/>
      <c r="AI47" s="21"/>
      <c r="AK47" s="37" t="s">
        <v>71</v>
      </c>
      <c r="AL47" s="46" t="s">
        <v>72</v>
      </c>
      <c r="AM47" s="46" t="s">
        <v>73</v>
      </c>
      <c r="AN47" s="46" t="s">
        <v>74</v>
      </c>
      <c r="AO47" s="46" t="s">
        <v>75</v>
      </c>
    </row>
    <row r="48" spans="1:41" ht="14.25" customHeight="1" x14ac:dyDescent="0.15">
      <c r="A48" s="282"/>
      <c r="B48" s="551"/>
      <c r="C48" s="552"/>
      <c r="D48" s="552"/>
      <c r="E48" s="552"/>
      <c r="F48" s="552"/>
      <c r="G48" s="553"/>
      <c r="H48" s="565"/>
      <c r="I48" s="589"/>
      <c r="J48" s="589"/>
      <c r="K48" s="284"/>
      <c r="L48" s="285"/>
      <c r="M48" s="588"/>
      <c r="N48" s="591"/>
      <c r="O48" s="591"/>
      <c r="P48" s="272"/>
      <c r="Q48" s="577"/>
      <c r="R48" s="578"/>
      <c r="S48" s="578"/>
      <c r="T48" s="578"/>
      <c r="U48" s="578"/>
      <c r="V48" s="578"/>
      <c r="W48" s="578"/>
      <c r="X48" s="578"/>
      <c r="Y48" s="578"/>
      <c r="Z48" s="578"/>
      <c r="AA48" s="579"/>
      <c r="AB48" s="573"/>
      <c r="AD48" s="9" t="str">
        <f>M47</f>
        <v>□</v>
      </c>
      <c r="AG48" s="21"/>
      <c r="AH48" s="21"/>
      <c r="AI48" s="21"/>
      <c r="AL48" s="43" t="s">
        <v>52</v>
      </c>
      <c r="AM48" s="43" t="s">
        <v>53</v>
      </c>
      <c r="AN48" s="45" t="s">
        <v>76</v>
      </c>
      <c r="AO48" s="45" t="s">
        <v>54</v>
      </c>
    </row>
    <row r="49" spans="1:56" ht="30.75" customHeight="1" x14ac:dyDescent="0.15">
      <c r="A49" s="566" t="s">
        <v>455</v>
      </c>
      <c r="B49" s="567"/>
      <c r="C49" s="567"/>
      <c r="D49" s="567"/>
      <c r="E49" s="567"/>
      <c r="F49" s="567"/>
      <c r="G49" s="568"/>
      <c r="H49" s="564" t="s">
        <v>431</v>
      </c>
      <c r="I49" s="583" t="s">
        <v>292</v>
      </c>
      <c r="J49" s="583"/>
      <c r="K49" s="286"/>
      <c r="L49" s="287"/>
      <c r="M49" s="585" t="s">
        <v>432</v>
      </c>
      <c r="N49" s="590" t="s">
        <v>293</v>
      </c>
      <c r="O49" s="590"/>
      <c r="P49" s="269"/>
      <c r="Q49" s="561" t="s">
        <v>456</v>
      </c>
      <c r="R49" s="545"/>
      <c r="S49" s="545"/>
      <c r="T49" s="545"/>
      <c r="U49" s="545"/>
      <c r="V49" s="545"/>
      <c r="W49" s="545"/>
      <c r="X49" s="545"/>
      <c r="Y49" s="545"/>
      <c r="Z49" s="545"/>
      <c r="AA49" s="546"/>
      <c r="AB49" s="572"/>
      <c r="AD49" s="42" t="str">
        <f>H49</f>
        <v>□</v>
      </c>
      <c r="AG49" s="43" t="str">
        <f>IF(AD49&amp;AD50="■□","●適合",IF(AD49&amp;AD50="□■","◆未達",IF(AD49&amp;AD50="□□","■未答","▼矛盾")))</f>
        <v>■未答</v>
      </c>
      <c r="AH49" s="21"/>
      <c r="AI49" s="21"/>
      <c r="AK49" s="37" t="s">
        <v>71</v>
      </c>
      <c r="AL49" s="46" t="s">
        <v>72</v>
      </c>
      <c r="AM49" s="46" t="s">
        <v>73</v>
      </c>
      <c r="AN49" s="46" t="s">
        <v>74</v>
      </c>
      <c r="AO49" s="46" t="s">
        <v>75</v>
      </c>
    </row>
    <row r="50" spans="1:56" ht="30.75" customHeight="1" thickBot="1" x14ac:dyDescent="0.2">
      <c r="A50" s="569"/>
      <c r="B50" s="570"/>
      <c r="C50" s="570"/>
      <c r="D50" s="570"/>
      <c r="E50" s="570"/>
      <c r="F50" s="570"/>
      <c r="G50" s="571"/>
      <c r="H50" s="654"/>
      <c r="I50" s="655"/>
      <c r="J50" s="655"/>
      <c r="K50" s="288"/>
      <c r="L50" s="289"/>
      <c r="M50" s="625"/>
      <c r="N50" s="592"/>
      <c r="O50" s="592"/>
      <c r="P50" s="283"/>
      <c r="Q50" s="622"/>
      <c r="R50" s="623"/>
      <c r="S50" s="623"/>
      <c r="T50" s="623"/>
      <c r="U50" s="623"/>
      <c r="V50" s="623"/>
      <c r="W50" s="623"/>
      <c r="X50" s="623"/>
      <c r="Y50" s="623"/>
      <c r="Z50" s="623"/>
      <c r="AA50" s="624"/>
      <c r="AB50" s="574"/>
      <c r="AD50" s="9" t="str">
        <f>M49</f>
        <v>□</v>
      </c>
      <c r="AG50" s="21"/>
      <c r="AH50" s="21"/>
      <c r="AI50" s="21"/>
      <c r="AL50" s="43" t="s">
        <v>52</v>
      </c>
      <c r="AM50" s="43" t="s">
        <v>53</v>
      </c>
      <c r="AN50" s="45" t="s">
        <v>76</v>
      </c>
      <c r="AO50" s="45" t="s">
        <v>54</v>
      </c>
    </row>
    <row r="51" spans="1:56" ht="21" customHeight="1" thickBot="1" x14ac:dyDescent="0.2">
      <c r="A51" s="316" t="s">
        <v>475</v>
      </c>
      <c r="B51" s="243"/>
      <c r="C51" s="244"/>
      <c r="D51" s="244"/>
      <c r="E51" s="244"/>
      <c r="F51" s="244"/>
      <c r="G51" s="244"/>
      <c r="H51" s="245"/>
      <c r="I51" s="245"/>
      <c r="J51" s="245"/>
      <c r="K51" s="245"/>
      <c r="L51" s="245"/>
      <c r="M51" s="245"/>
      <c r="N51" s="245"/>
      <c r="O51" s="245"/>
      <c r="P51" s="245"/>
      <c r="Q51" s="246"/>
      <c r="R51" s="246"/>
      <c r="S51" s="246"/>
      <c r="T51" s="246"/>
      <c r="U51" s="246"/>
      <c r="V51" s="246"/>
      <c r="W51" s="246"/>
      <c r="X51" s="246"/>
      <c r="Y51" s="246"/>
      <c r="Z51" s="246"/>
      <c r="AA51" s="246"/>
      <c r="AB51" s="247"/>
    </row>
    <row r="52" spans="1:56" ht="21" customHeight="1" thickBot="1" x14ac:dyDescent="0.2">
      <c r="A52" s="23" t="s">
        <v>407</v>
      </c>
      <c r="B52" s="24"/>
      <c r="C52" s="25"/>
      <c r="D52" s="25"/>
      <c r="E52" s="25"/>
      <c r="F52" s="25"/>
      <c r="G52" s="25"/>
      <c r="H52" s="26"/>
      <c r="I52" s="26"/>
      <c r="J52" s="26"/>
      <c r="K52" s="26"/>
      <c r="L52" s="26"/>
      <c r="M52" s="26"/>
      <c r="N52" s="26"/>
      <c r="O52" s="26"/>
      <c r="P52" s="26"/>
      <c r="Q52" s="27"/>
      <c r="R52" s="27"/>
      <c r="S52" s="27"/>
      <c r="T52" s="27"/>
      <c r="U52" s="27"/>
      <c r="V52" s="27"/>
      <c r="W52" s="27"/>
      <c r="X52" s="27"/>
      <c r="Y52" s="27"/>
      <c r="Z52" s="27"/>
      <c r="AA52" s="27"/>
      <c r="AB52" s="28"/>
    </row>
    <row r="53" spans="1:56" ht="9.75" customHeight="1" x14ac:dyDescent="0.15">
      <c r="A53" s="430" t="s">
        <v>67</v>
      </c>
      <c r="B53" s="485"/>
      <c r="C53" s="423" t="s">
        <v>68</v>
      </c>
      <c r="D53" s="424"/>
      <c r="E53" s="424"/>
      <c r="F53" s="424"/>
      <c r="G53" s="425"/>
      <c r="H53" s="29"/>
      <c r="I53" s="30"/>
      <c r="J53" s="29"/>
      <c r="K53" s="29"/>
      <c r="L53" s="29"/>
      <c r="M53" s="29"/>
      <c r="N53" s="30"/>
      <c r="O53" s="30"/>
      <c r="P53" s="31"/>
      <c r="Q53" s="32"/>
      <c r="R53" s="33"/>
      <c r="S53" s="33"/>
      <c r="T53" s="33"/>
      <c r="U53" s="33"/>
      <c r="V53" s="33"/>
      <c r="W53" s="33"/>
      <c r="X53" s="33"/>
      <c r="Y53" s="33"/>
      <c r="Z53" s="33"/>
      <c r="AA53" s="33"/>
      <c r="AB53" s="34"/>
      <c r="AO53" s="6"/>
      <c r="AP53" s="9"/>
    </row>
    <row r="54" spans="1:56" ht="24" customHeight="1" x14ac:dyDescent="0.15">
      <c r="A54" s="386"/>
      <c r="B54" s="387"/>
      <c r="C54" s="362"/>
      <c r="D54" s="352"/>
      <c r="E54" s="352"/>
      <c r="F54" s="352"/>
      <c r="G54" s="353"/>
      <c r="H54" s="36"/>
      <c r="I54" s="37"/>
      <c r="J54" s="38"/>
      <c r="K54" s="38"/>
      <c r="L54" s="38"/>
      <c r="M54" s="38"/>
      <c r="N54" s="37"/>
      <c r="O54" s="37"/>
      <c r="P54" s="39"/>
      <c r="Q54" s="40" t="s">
        <v>69</v>
      </c>
      <c r="R54" s="616" t="s">
        <v>70</v>
      </c>
      <c r="S54" s="616"/>
      <c r="T54" s="616"/>
      <c r="U54" s="616"/>
      <c r="V54" s="616"/>
      <c r="W54" s="616"/>
      <c r="X54" s="616"/>
      <c r="Y54" s="616"/>
      <c r="Z54" s="616"/>
      <c r="AA54" s="626"/>
      <c r="AB54" s="41"/>
      <c r="AD54" s="42" t="str">
        <f>+H56</f>
        <v>□</v>
      </c>
      <c r="AE54" s="1" t="str">
        <f>Q54</f>
        <v>□</v>
      </c>
      <c r="AF54" s="1">
        <f>IF(AE54&amp;AE55&amp;AE56&amp;AE57="□□□□",1,IF(AE54&amp;AE55&amp;AE56&amp;AE57="■□□□",1,IF(AE54&amp;AE55&amp;AE56&amp;AE57="□■□□",2,IF(AE54&amp;AE55&amp;AE56&amp;AE57="□□■□",2,IF(AE54&amp;AE55&amp;AE56&amp;AE57="□□□■",2,0)))))</f>
        <v>1</v>
      </c>
      <c r="AG54" s="43" t="str">
        <f>IF(AD54&amp;AD55="■□","●適合",IF(AD54&amp;AD55="□■","◆未達",IF(AD54&amp;AD55="□□","■未答","▼矛盾")))</f>
        <v>■未答</v>
      </c>
      <c r="AH54" s="44"/>
      <c r="AI54" s="45" t="str">
        <f>IF(AF54=1,"■未答",IF(AF54=2,"◆未達",IF(AE54&amp;AE55&amp;AE56&amp;AE57="■■□□","◎無段",IF(AE54&amp;AE55&amp;AE56&amp;AE57="■□■□","●適合",IF(AE54&amp;AE55&amp;AE56&amp;AE57="■□□■","◆未達","▼矛盾")))))</f>
        <v>■未答</v>
      </c>
      <c r="AK54" s="37" t="s">
        <v>71</v>
      </c>
      <c r="AL54" s="46" t="s">
        <v>72</v>
      </c>
      <c r="AM54" s="46" t="s">
        <v>73</v>
      </c>
      <c r="AN54" s="46" t="s">
        <v>74</v>
      </c>
      <c r="AO54" s="46" t="s">
        <v>75</v>
      </c>
      <c r="AP54" s="44"/>
    </row>
    <row r="55" spans="1:56" ht="12" customHeight="1" x14ac:dyDescent="0.15">
      <c r="A55" s="386"/>
      <c r="B55" s="387"/>
      <c r="C55" s="362"/>
      <c r="D55" s="352"/>
      <c r="E55" s="352"/>
      <c r="F55" s="352"/>
      <c r="G55" s="353"/>
      <c r="H55" s="47"/>
      <c r="I55" s="37"/>
      <c r="J55" s="38"/>
      <c r="K55" s="38"/>
      <c r="L55" s="38"/>
      <c r="M55" s="38"/>
      <c r="N55" s="37"/>
      <c r="O55" s="37"/>
      <c r="P55" s="39"/>
      <c r="Q55" s="48"/>
      <c r="R55" s="49"/>
      <c r="S55" s="49"/>
      <c r="T55" s="49"/>
      <c r="U55" s="49"/>
      <c r="V55" s="49"/>
      <c r="W55" s="49"/>
      <c r="X55" s="49"/>
      <c r="Y55" s="49"/>
      <c r="Z55" s="49"/>
      <c r="AA55" s="49"/>
      <c r="AB55" s="41"/>
      <c r="AD55" s="1" t="str">
        <f>+H57</f>
        <v>□</v>
      </c>
      <c r="AE55" s="1" t="str">
        <f>Q56</f>
        <v>□</v>
      </c>
      <c r="AL55" s="43" t="s">
        <v>52</v>
      </c>
      <c r="AM55" s="43" t="s">
        <v>53</v>
      </c>
      <c r="AN55" s="45" t="s">
        <v>76</v>
      </c>
      <c r="AO55" s="45" t="s">
        <v>54</v>
      </c>
    </row>
    <row r="56" spans="1:56" ht="18" customHeight="1" x14ac:dyDescent="0.15">
      <c r="A56" s="386"/>
      <c r="B56" s="387"/>
      <c r="C56" s="362"/>
      <c r="D56" s="352"/>
      <c r="E56" s="352"/>
      <c r="F56" s="352"/>
      <c r="G56" s="353"/>
      <c r="H56" s="50" t="s">
        <v>56</v>
      </c>
      <c r="I56" s="343" t="s">
        <v>77</v>
      </c>
      <c r="J56" s="343"/>
      <c r="K56" s="343"/>
      <c r="L56" s="343"/>
      <c r="M56" s="343"/>
      <c r="N56" s="343"/>
      <c r="O56" s="343"/>
      <c r="P56" s="344"/>
      <c r="Q56" s="40" t="s">
        <v>427</v>
      </c>
      <c r="R56" s="49" t="s">
        <v>79</v>
      </c>
      <c r="S56" s="49"/>
      <c r="T56" s="49"/>
      <c r="U56" s="49"/>
      <c r="V56" s="49"/>
      <c r="W56" s="49"/>
      <c r="X56" s="49"/>
      <c r="Y56" s="49"/>
      <c r="Z56" s="49"/>
      <c r="AA56" s="49"/>
      <c r="AB56" s="401"/>
      <c r="AE56" s="1" t="str">
        <f>+Q57</f>
        <v>□</v>
      </c>
      <c r="AI56" s="61"/>
      <c r="AK56" s="37" t="s">
        <v>80</v>
      </c>
      <c r="AL56" s="53" t="s">
        <v>421</v>
      </c>
      <c r="AM56" s="53" t="s">
        <v>422</v>
      </c>
      <c r="AN56" s="53" t="s">
        <v>423</v>
      </c>
      <c r="AO56" s="53" t="s">
        <v>424</v>
      </c>
      <c r="AP56" s="53" t="s">
        <v>425</v>
      </c>
      <c r="AQ56" s="53" t="s">
        <v>426</v>
      </c>
      <c r="AR56" s="53" t="s">
        <v>85</v>
      </c>
      <c r="AS56" s="46" t="s">
        <v>75</v>
      </c>
    </row>
    <row r="57" spans="1:56" ht="18" customHeight="1" x14ac:dyDescent="0.15">
      <c r="A57" s="386"/>
      <c r="B57" s="387"/>
      <c r="C57" s="362"/>
      <c r="D57" s="352"/>
      <c r="E57" s="352"/>
      <c r="F57" s="352"/>
      <c r="G57" s="353"/>
      <c r="H57" s="50" t="s">
        <v>86</v>
      </c>
      <c r="I57" s="343" t="s">
        <v>87</v>
      </c>
      <c r="J57" s="343"/>
      <c r="K57" s="343"/>
      <c r="L57" s="343"/>
      <c r="M57" s="343"/>
      <c r="N57" s="343"/>
      <c r="O57" s="343"/>
      <c r="P57" s="344"/>
      <c r="Q57" s="40" t="s">
        <v>427</v>
      </c>
      <c r="R57" s="49" t="s">
        <v>88</v>
      </c>
      <c r="S57" s="49"/>
      <c r="T57" s="49"/>
      <c r="U57" s="49"/>
      <c r="V57" s="49"/>
      <c r="W57" s="49"/>
      <c r="X57" s="49"/>
      <c r="Y57" s="49"/>
      <c r="Z57" s="49"/>
      <c r="AA57" s="49"/>
      <c r="AB57" s="401"/>
      <c r="AE57" s="1" t="str">
        <f>+Q58</f>
        <v>□</v>
      </c>
      <c r="AK57" s="37"/>
      <c r="AL57" s="43" t="s">
        <v>89</v>
      </c>
      <c r="AM57" s="43" t="s">
        <v>52</v>
      </c>
      <c r="AN57" s="43" t="s">
        <v>53</v>
      </c>
      <c r="AO57" s="43" t="s">
        <v>53</v>
      </c>
      <c r="AP57" s="43" t="s">
        <v>53</v>
      </c>
      <c r="AQ57" s="43" t="s">
        <v>53</v>
      </c>
      <c r="AR57" s="45" t="s">
        <v>76</v>
      </c>
      <c r="AS57" s="45" t="s">
        <v>54</v>
      </c>
    </row>
    <row r="58" spans="1:56" ht="18" customHeight="1" x14ac:dyDescent="0.15">
      <c r="A58" s="386"/>
      <c r="B58" s="387"/>
      <c r="C58" s="362"/>
      <c r="D58" s="352"/>
      <c r="E58" s="352"/>
      <c r="F58" s="352"/>
      <c r="G58" s="353"/>
      <c r="H58" s="54"/>
      <c r="I58" s="51"/>
      <c r="J58" s="55"/>
      <c r="K58" s="51"/>
      <c r="L58" s="51"/>
      <c r="M58" s="51"/>
      <c r="N58" s="51"/>
      <c r="O58" s="51"/>
      <c r="P58" s="52"/>
      <c r="Q58" s="40" t="s">
        <v>90</v>
      </c>
      <c r="R58" s="49" t="s">
        <v>91</v>
      </c>
      <c r="S58" s="49"/>
      <c r="T58" s="49"/>
      <c r="U58" s="49"/>
      <c r="V58" s="49"/>
      <c r="W58" s="49"/>
      <c r="X58" s="49"/>
      <c r="Y58" s="49"/>
      <c r="Z58" s="49"/>
      <c r="AA58" s="49"/>
      <c r="AB58" s="401"/>
    </row>
    <row r="59" spans="1:56" ht="23.25" customHeight="1" x14ac:dyDescent="0.15">
      <c r="A59" s="386"/>
      <c r="B59" s="387"/>
      <c r="C59" s="362"/>
      <c r="D59" s="352"/>
      <c r="E59" s="352"/>
      <c r="F59" s="352"/>
      <c r="G59" s="353"/>
      <c r="H59" s="38"/>
      <c r="I59" s="37"/>
      <c r="J59" s="38"/>
      <c r="K59" s="38"/>
      <c r="L59" s="38"/>
      <c r="M59" s="38"/>
      <c r="N59" s="37"/>
      <c r="O59" s="37"/>
      <c r="P59" s="39"/>
      <c r="Q59" s="56"/>
      <c r="R59" s="49"/>
      <c r="S59" s="49"/>
      <c r="T59" s="49"/>
      <c r="U59" s="49"/>
      <c r="V59" s="49"/>
      <c r="W59" s="49"/>
      <c r="X59" s="49"/>
      <c r="Y59" s="49"/>
      <c r="Z59" s="49"/>
      <c r="AA59" s="49"/>
      <c r="AB59" s="41"/>
    </row>
    <row r="60" spans="1:56" ht="14.1" customHeight="1" x14ac:dyDescent="0.15">
      <c r="A60" s="386"/>
      <c r="B60" s="387"/>
      <c r="C60" s="35"/>
      <c r="D60" s="361" t="s">
        <v>4</v>
      </c>
      <c r="E60" s="350"/>
      <c r="F60" s="350"/>
      <c r="G60" s="351"/>
      <c r="H60" s="57" t="s">
        <v>92</v>
      </c>
      <c r="I60" s="58" t="s">
        <v>93</v>
      </c>
      <c r="J60" s="58"/>
      <c r="K60" s="58"/>
      <c r="L60" s="58"/>
      <c r="M60" s="58"/>
      <c r="N60" s="58"/>
      <c r="O60" s="58"/>
      <c r="P60" s="59"/>
      <c r="Q60" s="627" t="s">
        <v>94</v>
      </c>
      <c r="R60" s="628"/>
      <c r="S60" s="628"/>
      <c r="T60" s="628"/>
      <c r="U60" s="628"/>
      <c r="V60" s="628"/>
      <c r="W60" s="628"/>
      <c r="X60" s="628"/>
      <c r="Y60" s="628"/>
      <c r="Z60" s="628"/>
      <c r="AA60" s="629"/>
      <c r="AB60" s="400"/>
      <c r="AD60" s="42" t="str">
        <f>+H60</f>
        <v>□</v>
      </c>
      <c r="AE60" s="1">
        <f>IF(AD61="■",1,IF(AD62="■",1,0))</f>
        <v>0</v>
      </c>
      <c r="AG60" s="45" t="str">
        <f>IF(AD60&amp;AD61&amp;AD62="■□□","◎無し",IF(AD60&amp;AD61&amp;AD62="□■□","●適合",IF(AD60&amp;AD61&amp;AD62="□□■","◆未達",IF(AD60&amp;AD61&amp;AD62="□□□","■未答","▼矛盾"))))</f>
        <v>■未答</v>
      </c>
      <c r="AH60" s="61"/>
      <c r="AK60" s="37" t="s">
        <v>95</v>
      </c>
      <c r="AL60" s="46" t="s">
        <v>96</v>
      </c>
      <c r="AM60" s="46" t="s">
        <v>97</v>
      </c>
      <c r="AN60" s="46" t="s">
        <v>98</v>
      </c>
      <c r="AO60" s="46" t="s">
        <v>99</v>
      </c>
      <c r="AP60" s="46" t="s">
        <v>75</v>
      </c>
      <c r="BD60" s="62"/>
    </row>
    <row r="61" spans="1:56" ht="14.1" customHeight="1" x14ac:dyDescent="0.15">
      <c r="A61" s="386"/>
      <c r="B61" s="387"/>
      <c r="C61" s="35"/>
      <c r="D61" s="362"/>
      <c r="E61" s="352"/>
      <c r="F61" s="352"/>
      <c r="G61" s="353"/>
      <c r="H61" s="63" t="s">
        <v>100</v>
      </c>
      <c r="I61" s="343" t="s">
        <v>101</v>
      </c>
      <c r="J61" s="343"/>
      <c r="K61" s="343"/>
      <c r="L61" s="343"/>
      <c r="M61" s="343"/>
      <c r="N61" s="343"/>
      <c r="O61" s="343"/>
      <c r="P61" s="344"/>
      <c r="Q61" s="323" t="s">
        <v>102</v>
      </c>
      <c r="R61" s="324"/>
      <c r="S61" s="324"/>
      <c r="T61" s="324"/>
      <c r="U61" s="324"/>
      <c r="V61" s="324"/>
      <c r="W61" s="324"/>
      <c r="X61" s="65"/>
      <c r="Y61" s="65"/>
      <c r="Z61" s="49" t="s">
        <v>103</v>
      </c>
      <c r="AA61" s="49"/>
      <c r="AB61" s="401"/>
      <c r="AD61" s="1" t="str">
        <f>+H61</f>
        <v>□</v>
      </c>
      <c r="AE61" s="1">
        <f>+Y61</f>
        <v>0</v>
      </c>
      <c r="AI61" s="43" t="str">
        <f>IF(AE60=1,IF(AE61=0,"◎無段",IF(AE61&gt;20,"◆未達","●範囲内")),"■未答")</f>
        <v>■未答</v>
      </c>
      <c r="AK61" s="37"/>
      <c r="AL61" s="43" t="s">
        <v>51</v>
      </c>
      <c r="AM61" s="43" t="s">
        <v>52</v>
      </c>
      <c r="AN61" s="43" t="s">
        <v>53</v>
      </c>
      <c r="AO61" s="45" t="s">
        <v>76</v>
      </c>
      <c r="AP61" s="45" t="s">
        <v>54</v>
      </c>
      <c r="BD61" s="62"/>
    </row>
    <row r="62" spans="1:56" ht="14.1" customHeight="1" x14ac:dyDescent="0.15">
      <c r="A62" s="386"/>
      <c r="B62" s="387"/>
      <c r="C62" s="35"/>
      <c r="D62" s="363"/>
      <c r="E62" s="356"/>
      <c r="F62" s="356"/>
      <c r="G62" s="357"/>
      <c r="H62" s="66" t="s">
        <v>90</v>
      </c>
      <c r="I62" s="348" t="s">
        <v>104</v>
      </c>
      <c r="J62" s="348"/>
      <c r="K62" s="348"/>
      <c r="L62" s="348"/>
      <c r="M62" s="348"/>
      <c r="N62" s="348"/>
      <c r="O62" s="348"/>
      <c r="P62" s="349"/>
      <c r="Q62" s="447" t="s">
        <v>105</v>
      </c>
      <c r="R62" s="448"/>
      <c r="S62" s="448"/>
      <c r="T62" s="448"/>
      <c r="U62" s="448"/>
      <c r="V62" s="448"/>
      <c r="W62" s="448"/>
      <c r="X62" s="69"/>
      <c r="Y62" s="69"/>
      <c r="Z62" s="70" t="s">
        <v>103</v>
      </c>
      <c r="AA62" s="70"/>
      <c r="AB62" s="402"/>
      <c r="AD62" s="1" t="str">
        <f>+H62</f>
        <v>□</v>
      </c>
      <c r="AE62" s="1">
        <f>+Y62</f>
        <v>0</v>
      </c>
      <c r="AI62" s="43" t="str">
        <f>IF(AE60=1,IF(AE62=0,"◎無段",IF(AE62&gt;5,"◆未達","●範囲内")),"■未答")</f>
        <v>■未答</v>
      </c>
    </row>
    <row r="63" spans="1:56" ht="20.100000000000001" customHeight="1" x14ac:dyDescent="0.15">
      <c r="A63" s="386"/>
      <c r="B63" s="387"/>
      <c r="C63" s="71"/>
      <c r="D63" s="466" t="s">
        <v>5</v>
      </c>
      <c r="E63" s="317"/>
      <c r="F63" s="317"/>
      <c r="G63" s="467"/>
      <c r="H63" s="72" t="s">
        <v>106</v>
      </c>
      <c r="I63" s="73" t="s">
        <v>93</v>
      </c>
      <c r="J63" s="73"/>
      <c r="K63" s="73"/>
      <c r="L63" s="72" t="s">
        <v>107</v>
      </c>
      <c r="M63" s="73" t="s">
        <v>108</v>
      </c>
      <c r="N63" s="73"/>
      <c r="O63" s="73"/>
      <c r="P63" s="74"/>
      <c r="Q63" s="75"/>
      <c r="R63" s="76"/>
      <c r="S63" s="76"/>
      <c r="T63" s="76"/>
      <c r="U63" s="76"/>
      <c r="V63" s="76"/>
      <c r="W63" s="76"/>
      <c r="X63" s="76"/>
      <c r="Y63" s="76"/>
      <c r="Z63" s="76"/>
      <c r="AA63" s="76"/>
      <c r="AB63" s="77"/>
      <c r="AD63" s="42" t="str">
        <f>+H63</f>
        <v>□</v>
      </c>
      <c r="AE63" s="1" t="str">
        <f>+L63</f>
        <v>□</v>
      </c>
      <c r="AG63" s="43" t="str">
        <f>IF(AD63&amp;AE63="■□","◎無し",IF(AD63&amp;AE63="□■","●適合",IF(AD63&amp;AE63="□□","■未答","▼矛盾")))</f>
        <v>■未答</v>
      </c>
      <c r="AH63" s="44"/>
    </row>
    <row r="64" spans="1:56" ht="37.5" customHeight="1" x14ac:dyDescent="0.15">
      <c r="A64" s="386"/>
      <c r="B64" s="387"/>
      <c r="C64" s="71"/>
      <c r="D64" s="466" t="s">
        <v>6</v>
      </c>
      <c r="E64" s="317"/>
      <c r="F64" s="317"/>
      <c r="G64" s="467"/>
      <c r="H64" s="72" t="s">
        <v>109</v>
      </c>
      <c r="I64" s="73" t="s">
        <v>93</v>
      </c>
      <c r="J64" s="73"/>
      <c r="K64" s="73"/>
      <c r="L64" s="72" t="s">
        <v>107</v>
      </c>
      <c r="M64" s="73" t="s">
        <v>108</v>
      </c>
      <c r="N64" s="73"/>
      <c r="O64" s="73"/>
      <c r="P64" s="74"/>
      <c r="Q64" s="75"/>
      <c r="R64" s="76"/>
      <c r="S64" s="76"/>
      <c r="T64" s="76"/>
      <c r="U64" s="76"/>
      <c r="V64" s="76"/>
      <c r="W64" s="76"/>
      <c r="X64" s="76"/>
      <c r="Y64" s="76"/>
      <c r="Z64" s="76"/>
      <c r="AA64" s="76"/>
      <c r="AB64" s="77"/>
      <c r="AD64" s="42" t="str">
        <f>+H64</f>
        <v>□</v>
      </c>
      <c r="AE64" s="1" t="str">
        <f>+L64</f>
        <v>□</v>
      </c>
      <c r="AG64" s="43" t="str">
        <f>IF(AD64&amp;AE64="■□","◎無し",IF(AD64&amp;AE64="□■","●適合",IF(AD64&amp;AE64="□□","■未答","▼矛盾")))</f>
        <v>■未答</v>
      </c>
      <c r="AH64" s="44"/>
    </row>
    <row r="65" spans="1:56" ht="37.5" customHeight="1" x14ac:dyDescent="0.15">
      <c r="A65" s="386"/>
      <c r="B65" s="387"/>
      <c r="C65" s="71"/>
      <c r="D65" s="358" t="s">
        <v>7</v>
      </c>
      <c r="E65" s="361"/>
      <c r="F65" s="361"/>
      <c r="G65" s="556"/>
      <c r="H65" s="58"/>
      <c r="I65" s="58"/>
      <c r="J65" s="58"/>
      <c r="K65" s="58"/>
      <c r="L65" s="58"/>
      <c r="M65" s="58"/>
      <c r="N65" s="58"/>
      <c r="O65" s="58"/>
      <c r="P65" s="59"/>
      <c r="Q65" s="78"/>
      <c r="R65" s="79"/>
      <c r="S65" s="79"/>
      <c r="T65" s="79"/>
      <c r="U65" s="79"/>
      <c r="V65" s="79"/>
      <c r="W65" s="79"/>
      <c r="X65" s="79"/>
      <c r="Y65" s="79"/>
      <c r="Z65" s="79"/>
      <c r="AA65" s="80" t="s">
        <v>94</v>
      </c>
      <c r="AB65" s="454"/>
      <c r="AD65" s="42" t="str">
        <f>+H66</f>
        <v>□</v>
      </c>
      <c r="AG65" s="45" t="str">
        <f>IF(AD65&amp;AD66&amp;AD67="■□□","◎無し",IF(AD65&amp;AD66&amp;AD67="□■□","●適合",IF(AD65&amp;AD66&amp;AD67="□□■","◆未達",IF(AD65&amp;AD66&amp;AD67="□□□","■未答","▼矛盾"))))</f>
        <v>■未答</v>
      </c>
      <c r="AH65" s="61"/>
      <c r="AK65" s="37" t="s">
        <v>95</v>
      </c>
      <c r="AL65" s="46" t="s">
        <v>96</v>
      </c>
      <c r="AM65" s="46" t="s">
        <v>97</v>
      </c>
      <c r="AN65" s="46" t="s">
        <v>98</v>
      </c>
      <c r="AO65" s="46" t="s">
        <v>99</v>
      </c>
      <c r="AP65" s="46" t="s">
        <v>75</v>
      </c>
    </row>
    <row r="66" spans="1:56" ht="36" customHeight="1" x14ac:dyDescent="0.15">
      <c r="A66" s="386"/>
      <c r="B66" s="387"/>
      <c r="C66" s="71"/>
      <c r="D66" s="71"/>
      <c r="E66" s="317" t="s">
        <v>110</v>
      </c>
      <c r="F66" s="500"/>
      <c r="G66" s="501"/>
      <c r="H66" s="63" t="s">
        <v>86</v>
      </c>
      <c r="I66" s="37" t="s">
        <v>93</v>
      </c>
      <c r="J66" s="37"/>
      <c r="K66" s="37"/>
      <c r="L66" s="37"/>
      <c r="M66" s="37"/>
      <c r="N66" s="37"/>
      <c r="O66" s="37"/>
      <c r="P66" s="39"/>
      <c r="Q66" s="323" t="s">
        <v>111</v>
      </c>
      <c r="R66" s="324"/>
      <c r="S66" s="324"/>
      <c r="T66" s="324"/>
      <c r="U66" s="324"/>
      <c r="V66" s="324"/>
      <c r="W66" s="325"/>
      <c r="X66" s="325"/>
      <c r="Y66" s="325"/>
      <c r="Z66" s="49" t="s">
        <v>112</v>
      </c>
      <c r="AA66" s="81"/>
      <c r="AB66" s="454"/>
      <c r="AD66" s="1" t="str">
        <f>+H67</f>
        <v>□</v>
      </c>
      <c r="AE66" s="1">
        <f>+W66</f>
        <v>0</v>
      </c>
      <c r="AI66" s="43" t="str">
        <f>IF(AE66=0,"■未答",IF(AE66&lt;=9,IF(AE66&gt;=3,"●適合","◆過小"),"◆過大"))</f>
        <v>■未答</v>
      </c>
      <c r="AK66" s="37"/>
      <c r="AL66" s="43" t="s">
        <v>51</v>
      </c>
      <c r="AM66" s="43" t="s">
        <v>52</v>
      </c>
      <c r="AN66" s="43" t="s">
        <v>53</v>
      </c>
      <c r="AO66" s="45" t="s">
        <v>76</v>
      </c>
      <c r="AP66" s="45" t="s">
        <v>54</v>
      </c>
    </row>
    <row r="67" spans="1:56" ht="42" customHeight="1" x14ac:dyDescent="0.15">
      <c r="A67" s="386"/>
      <c r="B67" s="387"/>
      <c r="C67" s="71"/>
      <c r="D67" s="71"/>
      <c r="E67" s="317" t="s">
        <v>113</v>
      </c>
      <c r="F67" s="500"/>
      <c r="G67" s="501"/>
      <c r="H67" s="63" t="s">
        <v>90</v>
      </c>
      <c r="I67" s="37" t="s">
        <v>114</v>
      </c>
      <c r="J67" s="38"/>
      <c r="K67" s="38"/>
      <c r="L67" s="38"/>
      <c r="M67" s="38"/>
      <c r="N67" s="37"/>
      <c r="O67" s="37"/>
      <c r="P67" s="39"/>
      <c r="Q67" s="323" t="s">
        <v>115</v>
      </c>
      <c r="R67" s="324"/>
      <c r="S67" s="324"/>
      <c r="T67" s="324"/>
      <c r="U67" s="324"/>
      <c r="V67" s="324"/>
      <c r="W67" s="325"/>
      <c r="X67" s="325"/>
      <c r="Y67" s="325"/>
      <c r="Z67" s="49" t="s">
        <v>116</v>
      </c>
      <c r="AA67" s="81"/>
      <c r="AB67" s="454"/>
      <c r="AD67" s="1" t="str">
        <f>+H68</f>
        <v>□</v>
      </c>
      <c r="AE67" s="1">
        <f>+W67</f>
        <v>0</v>
      </c>
      <c r="AI67" s="43" t="str">
        <f>IF(AE67=0,"◆母数なし",IF(AE66=0,"■未答",IF((AE66/AE67)&lt;0.5,"●1/2以下","◆1/2超過")))</f>
        <v>◆母数なし</v>
      </c>
    </row>
    <row r="68" spans="1:56" ht="36" customHeight="1" x14ac:dyDescent="0.15">
      <c r="A68" s="386"/>
      <c r="B68" s="387"/>
      <c r="C68" s="71"/>
      <c r="D68" s="71"/>
      <c r="E68" s="317" t="s">
        <v>117</v>
      </c>
      <c r="F68" s="500"/>
      <c r="G68" s="501"/>
      <c r="H68" s="63" t="s">
        <v>118</v>
      </c>
      <c r="I68" s="37" t="s">
        <v>119</v>
      </c>
      <c r="J68" s="38"/>
      <c r="K68" s="38"/>
      <c r="L68" s="38"/>
      <c r="M68" s="38"/>
      <c r="N68" s="37"/>
      <c r="O68" s="37"/>
      <c r="P68" s="39"/>
      <c r="Q68" s="323" t="s">
        <v>120</v>
      </c>
      <c r="R68" s="324"/>
      <c r="S68" s="324"/>
      <c r="T68" s="324"/>
      <c r="U68" s="324"/>
      <c r="V68" s="324"/>
      <c r="W68" s="325"/>
      <c r="X68" s="325"/>
      <c r="Y68" s="325"/>
      <c r="Z68" s="49" t="s">
        <v>121</v>
      </c>
      <c r="AA68" s="81"/>
      <c r="AB68" s="454"/>
      <c r="AE68" s="1">
        <f>+W68</f>
        <v>0</v>
      </c>
      <c r="AI68" s="43" t="str">
        <f>IF(AE68=0,"■未答",IF(AE68&lt;1500,"◆1500未満","●1500以上"))</f>
        <v>■未答</v>
      </c>
    </row>
    <row r="69" spans="1:56" ht="42" customHeight="1" x14ac:dyDescent="0.15">
      <c r="A69" s="386"/>
      <c r="B69" s="387"/>
      <c r="C69" s="71"/>
      <c r="D69" s="71"/>
      <c r="E69" s="317" t="s">
        <v>122</v>
      </c>
      <c r="F69" s="500"/>
      <c r="G69" s="501"/>
      <c r="H69" s="37"/>
      <c r="I69" s="37"/>
      <c r="J69" s="37"/>
      <c r="K69" s="37"/>
      <c r="L69" s="37"/>
      <c r="M69" s="37"/>
      <c r="N69" s="37"/>
      <c r="O69" s="37"/>
      <c r="P69" s="39"/>
      <c r="Q69" s="323" t="s">
        <v>123</v>
      </c>
      <c r="R69" s="324"/>
      <c r="S69" s="324"/>
      <c r="T69" s="324"/>
      <c r="U69" s="324"/>
      <c r="V69" s="324"/>
      <c r="W69" s="82" t="s">
        <v>107</v>
      </c>
      <c r="X69" s="64" t="s">
        <v>124</v>
      </c>
      <c r="Y69" s="82" t="s">
        <v>125</v>
      </c>
      <c r="Z69" s="49" t="s">
        <v>126</v>
      </c>
      <c r="AA69" s="81"/>
      <c r="AB69" s="454"/>
      <c r="AE69" s="1" t="str">
        <f>+W69</f>
        <v>□</v>
      </c>
      <c r="AG69" s="44"/>
      <c r="AH69" s="83"/>
      <c r="AI69" s="43" t="str">
        <f>IF(AE69&amp;AE70="■□","●適合",IF(AE69&amp;AE70="□■","◆未達",IF(AE69&amp;AE70="□□","■未答","▼矛盾")))</f>
        <v>■未答</v>
      </c>
      <c r="AK69" s="37" t="s">
        <v>71</v>
      </c>
      <c r="AL69" s="46" t="s">
        <v>72</v>
      </c>
      <c r="AM69" s="46" t="s">
        <v>73</v>
      </c>
      <c r="AN69" s="46" t="s">
        <v>74</v>
      </c>
      <c r="AO69" s="46" t="s">
        <v>75</v>
      </c>
    </row>
    <row r="70" spans="1:56" ht="27.95" customHeight="1" x14ac:dyDescent="0.15">
      <c r="A70" s="386"/>
      <c r="B70" s="387"/>
      <c r="C70" s="71"/>
      <c r="D70" s="84"/>
      <c r="E70" s="317" t="s">
        <v>127</v>
      </c>
      <c r="F70" s="500"/>
      <c r="G70" s="501"/>
      <c r="H70" s="85"/>
      <c r="I70" s="85"/>
      <c r="J70" s="85"/>
      <c r="K70" s="85"/>
      <c r="L70" s="85"/>
      <c r="M70" s="85"/>
      <c r="N70" s="85"/>
      <c r="O70" s="85"/>
      <c r="P70" s="86"/>
      <c r="Q70" s="630"/>
      <c r="R70" s="443"/>
      <c r="S70" s="443"/>
      <c r="T70" s="443"/>
      <c r="U70" s="443"/>
      <c r="V70" s="443"/>
      <c r="W70" s="89"/>
      <c r="X70" s="88"/>
      <c r="Y70" s="89"/>
      <c r="Z70" s="88"/>
      <c r="AA70" s="90"/>
      <c r="AB70" s="454"/>
      <c r="AE70" s="1" t="str">
        <f>+Y69</f>
        <v>□</v>
      </c>
      <c r="AL70" s="43" t="s">
        <v>52</v>
      </c>
      <c r="AM70" s="43" t="s">
        <v>53</v>
      </c>
      <c r="AN70" s="45" t="s">
        <v>76</v>
      </c>
      <c r="AO70" s="45" t="s">
        <v>54</v>
      </c>
    </row>
    <row r="71" spans="1:56" ht="12" customHeight="1" x14ac:dyDescent="0.15">
      <c r="A71" s="386"/>
      <c r="B71" s="387"/>
      <c r="C71" s="35"/>
      <c r="D71" s="361" t="s">
        <v>8</v>
      </c>
      <c r="E71" s="350"/>
      <c r="F71" s="350"/>
      <c r="G71" s="351"/>
      <c r="H71" s="58"/>
      <c r="I71" s="58"/>
      <c r="J71" s="58"/>
      <c r="K71" s="58"/>
      <c r="L71" s="58"/>
      <c r="M71" s="58"/>
      <c r="N71" s="58"/>
      <c r="O71" s="58"/>
      <c r="P71" s="59"/>
      <c r="Q71" s="91"/>
      <c r="R71" s="92"/>
      <c r="S71" s="92"/>
      <c r="T71" s="92"/>
      <c r="U71" s="92"/>
      <c r="V71" s="92"/>
      <c r="W71" s="93"/>
      <c r="X71" s="92"/>
      <c r="Y71" s="93"/>
      <c r="Z71" s="92"/>
      <c r="AA71" s="80" t="s">
        <v>94</v>
      </c>
      <c r="AB71" s="400"/>
    </row>
    <row r="72" spans="1:56" ht="15.95" customHeight="1" x14ac:dyDescent="0.15">
      <c r="A72" s="386"/>
      <c r="B72" s="387"/>
      <c r="C72" s="35"/>
      <c r="D72" s="362"/>
      <c r="E72" s="352"/>
      <c r="F72" s="352"/>
      <c r="G72" s="353"/>
      <c r="H72" s="63" t="s">
        <v>128</v>
      </c>
      <c r="I72" s="37" t="s">
        <v>93</v>
      </c>
      <c r="J72" s="37"/>
      <c r="K72" s="37"/>
      <c r="L72" s="37"/>
      <c r="M72" s="37"/>
      <c r="N72" s="37"/>
      <c r="O72" s="37"/>
      <c r="P72" s="39"/>
      <c r="Q72" s="40" t="s">
        <v>107</v>
      </c>
      <c r="R72" s="396" t="s">
        <v>129</v>
      </c>
      <c r="S72" s="396"/>
      <c r="T72" s="396"/>
      <c r="U72" s="324" t="s">
        <v>130</v>
      </c>
      <c r="V72" s="324"/>
      <c r="W72" s="324"/>
      <c r="X72" s="324"/>
      <c r="Y72" s="444"/>
      <c r="Z72" s="444"/>
      <c r="AA72" s="81" t="s">
        <v>131</v>
      </c>
      <c r="AB72" s="401"/>
      <c r="AD72" s="42" t="str">
        <f>+H72</f>
        <v>□</v>
      </c>
      <c r="AE72" s="1">
        <f>+Y72</f>
        <v>0</v>
      </c>
      <c r="AG72" s="45" t="str">
        <f>IF(AD72&amp;AD73&amp;AD74="■□□","◎無し",IF(AD72&amp;AD73&amp;AD74="□■□","●適合",IF(AD72&amp;AD73&amp;AD74="□□■","◆未達",IF(AD72&amp;AD73&amp;AD74="□□□","■未答","▼矛盾"))))</f>
        <v>■未答</v>
      </c>
      <c r="AH72" s="61"/>
      <c r="AI72" s="43" t="str">
        <f>IF(Q72="■",IF(AE72=0,"◎無段",IF(AE72&gt;20,"◆未達","●範囲内")),"■未答")</f>
        <v>■未答</v>
      </c>
      <c r="AK72" s="37" t="s">
        <v>95</v>
      </c>
      <c r="AL72" s="46" t="s">
        <v>96</v>
      </c>
      <c r="AM72" s="46" t="s">
        <v>97</v>
      </c>
      <c r="AN72" s="46" t="s">
        <v>98</v>
      </c>
      <c r="AO72" s="46" t="s">
        <v>99</v>
      </c>
      <c r="AP72" s="46" t="s">
        <v>75</v>
      </c>
    </row>
    <row r="73" spans="1:56" ht="8.1" customHeight="1" x14ac:dyDescent="0.15">
      <c r="A73" s="386"/>
      <c r="B73" s="387"/>
      <c r="C73" s="35"/>
      <c r="D73" s="362"/>
      <c r="E73" s="352"/>
      <c r="F73" s="352"/>
      <c r="G73" s="353"/>
      <c r="H73" s="94"/>
      <c r="I73" s="95"/>
      <c r="J73" s="95"/>
      <c r="K73" s="95"/>
      <c r="L73" s="95"/>
      <c r="M73" s="95"/>
      <c r="N73" s="95"/>
      <c r="O73" s="95"/>
      <c r="P73" s="96"/>
      <c r="Q73" s="48"/>
      <c r="R73" s="97"/>
      <c r="S73" s="97"/>
      <c r="T73" s="97"/>
      <c r="U73" s="98"/>
      <c r="V73" s="98"/>
      <c r="W73" s="98"/>
      <c r="X73" s="98"/>
      <c r="Y73" s="97"/>
      <c r="Z73" s="97"/>
      <c r="AA73" s="99"/>
      <c r="AB73" s="401"/>
      <c r="AD73" s="1" t="str">
        <f>+H74</f>
        <v>□</v>
      </c>
      <c r="AK73" s="37"/>
      <c r="AL73" s="43" t="s">
        <v>51</v>
      </c>
      <c r="AM73" s="43" t="s">
        <v>52</v>
      </c>
      <c r="AN73" s="43" t="s">
        <v>53</v>
      </c>
      <c r="AO73" s="45" t="s">
        <v>76</v>
      </c>
      <c r="AP73" s="45" t="s">
        <v>54</v>
      </c>
    </row>
    <row r="74" spans="1:56" ht="15.95" customHeight="1" x14ac:dyDescent="0.15">
      <c r="A74" s="386"/>
      <c r="B74" s="387"/>
      <c r="C74" s="35"/>
      <c r="D74" s="362"/>
      <c r="E74" s="352"/>
      <c r="F74" s="352"/>
      <c r="G74" s="353"/>
      <c r="H74" s="63" t="s">
        <v>90</v>
      </c>
      <c r="I74" s="343" t="s">
        <v>101</v>
      </c>
      <c r="J74" s="343"/>
      <c r="K74" s="343"/>
      <c r="L74" s="343"/>
      <c r="M74" s="343"/>
      <c r="N74" s="343"/>
      <c r="O74" s="343"/>
      <c r="P74" s="344"/>
      <c r="Q74" s="612" t="s">
        <v>132</v>
      </c>
      <c r="R74" s="616" t="s">
        <v>133</v>
      </c>
      <c r="S74" s="616"/>
      <c r="T74" s="616"/>
      <c r="U74" s="324" t="s">
        <v>134</v>
      </c>
      <c r="V74" s="324"/>
      <c r="W74" s="324"/>
      <c r="X74" s="324"/>
      <c r="Y74" s="444"/>
      <c r="Z74" s="444"/>
      <c r="AA74" s="81" t="s">
        <v>135</v>
      </c>
      <c r="AB74" s="401"/>
      <c r="AD74" s="1" t="str">
        <f>+H75</f>
        <v>□</v>
      </c>
      <c r="AE74" s="1">
        <f>+Y74</f>
        <v>0</v>
      </c>
      <c r="AI74" s="43" t="str">
        <f>IF(Q74="■",IF(AE74=0,"◎無段",IF(AE74&gt;120,"◆未達","●範囲内")),"■未答")</f>
        <v>■未答</v>
      </c>
      <c r="AK74" s="6"/>
      <c r="AL74" s="6"/>
      <c r="AM74" s="6"/>
      <c r="AN74" s="6"/>
      <c r="AO74" s="6"/>
      <c r="AP74" s="9"/>
      <c r="AQ74" s="9"/>
      <c r="AR74" s="9"/>
      <c r="AS74" s="9"/>
      <c r="AT74" s="9"/>
      <c r="AU74" s="9"/>
      <c r="AV74" s="9"/>
      <c r="AW74" s="9"/>
    </row>
    <row r="75" spans="1:56" ht="15.95" customHeight="1" x14ac:dyDescent="0.15">
      <c r="A75" s="386"/>
      <c r="B75" s="387"/>
      <c r="C75" s="71"/>
      <c r="D75" s="362"/>
      <c r="E75" s="352"/>
      <c r="F75" s="352"/>
      <c r="G75" s="353"/>
      <c r="H75" s="63" t="s">
        <v>136</v>
      </c>
      <c r="I75" s="343" t="s">
        <v>104</v>
      </c>
      <c r="J75" s="343"/>
      <c r="K75" s="343"/>
      <c r="L75" s="343"/>
      <c r="M75" s="343"/>
      <c r="N75" s="343"/>
      <c r="O75" s="343"/>
      <c r="P75" s="344"/>
      <c r="Q75" s="612"/>
      <c r="R75" s="616"/>
      <c r="S75" s="616"/>
      <c r="T75" s="616"/>
      <c r="U75" s="324" t="s">
        <v>137</v>
      </c>
      <c r="V75" s="324"/>
      <c r="W75" s="324"/>
      <c r="X75" s="324"/>
      <c r="Y75" s="444"/>
      <c r="Z75" s="444"/>
      <c r="AA75" s="81" t="s">
        <v>138</v>
      </c>
      <c r="AB75" s="401"/>
      <c r="AE75" s="1">
        <f>+Y75</f>
        <v>0</v>
      </c>
      <c r="AI75" s="43" t="str">
        <f>IF(Q74="■",IF(AE75=0,"◎無段",IF(AE75&gt;180,"◆未達","●範囲内")),"■未答")</f>
        <v>■未答</v>
      </c>
      <c r="AK75" s="49"/>
      <c r="AL75" s="6"/>
      <c r="AM75" s="6"/>
      <c r="AN75" s="6"/>
      <c r="AO75" s="6"/>
      <c r="AP75" s="9"/>
      <c r="AQ75" s="9"/>
      <c r="AR75" s="9"/>
      <c r="AS75" s="9"/>
      <c r="AT75" s="9"/>
      <c r="AU75" s="9"/>
      <c r="AV75" s="9"/>
      <c r="AW75" s="9"/>
      <c r="BD75" s="75"/>
    </row>
    <row r="76" spans="1:56" ht="6" customHeight="1" x14ac:dyDescent="0.15">
      <c r="A76" s="386"/>
      <c r="B76" s="387"/>
      <c r="C76" s="71"/>
      <c r="D76" s="363"/>
      <c r="E76" s="356"/>
      <c r="F76" s="356"/>
      <c r="G76" s="357"/>
      <c r="H76" s="100"/>
      <c r="I76" s="101"/>
      <c r="J76" s="100"/>
      <c r="K76" s="100"/>
      <c r="L76" s="100"/>
      <c r="M76" s="100"/>
      <c r="N76" s="101"/>
      <c r="O76" s="101"/>
      <c r="P76" s="102"/>
      <c r="Q76" s="103"/>
      <c r="R76" s="104"/>
      <c r="S76" s="104"/>
      <c r="T76" s="104"/>
      <c r="U76" s="88"/>
      <c r="V76" s="88"/>
      <c r="W76" s="88"/>
      <c r="X76" s="88"/>
      <c r="Y76" s="88"/>
      <c r="Z76" s="88"/>
      <c r="AA76" s="90"/>
      <c r="AB76" s="402"/>
      <c r="AK76" s="49"/>
      <c r="BD76" s="49"/>
    </row>
    <row r="77" spans="1:56" ht="16.5" customHeight="1" x14ac:dyDescent="0.15">
      <c r="A77" s="386"/>
      <c r="B77" s="387"/>
      <c r="C77" s="71"/>
      <c r="D77" s="361" t="s">
        <v>9</v>
      </c>
      <c r="E77" s="350"/>
      <c r="F77" s="350"/>
      <c r="G77" s="351"/>
      <c r="H77" s="105"/>
      <c r="I77" s="106"/>
      <c r="J77" s="105"/>
      <c r="K77" s="105"/>
      <c r="L77" s="105"/>
      <c r="M77" s="105"/>
      <c r="N77" s="106"/>
      <c r="O77" s="106"/>
      <c r="P77" s="107"/>
      <c r="Q77" s="108"/>
      <c r="R77" s="109"/>
      <c r="S77" s="109"/>
      <c r="T77" s="109"/>
      <c r="U77" s="92"/>
      <c r="V77" s="92"/>
      <c r="W77" s="92"/>
      <c r="X77" s="92"/>
      <c r="Y77" s="92"/>
      <c r="Z77" s="92"/>
      <c r="AA77" s="80" t="s">
        <v>94</v>
      </c>
      <c r="AB77" s="60"/>
      <c r="AD77" s="42" t="str">
        <f>+H79</f>
        <v>□</v>
      </c>
      <c r="AG77" s="45" t="str">
        <f>IF(AD77&amp;AD78&amp;AD79&amp;AD80="■□□□","◎無し",IF(AD77&amp;AD78&amp;AD79&amp;AD80="□■□□","◎無段",IF(AD77&amp;AD78&amp;AD79&amp;AD80="□□■□","●適合",IF(AD77&amp;AD78&amp;AD79&amp;AD80="□□□■","◆未達",IF(AD77&amp;AD78&amp;AD79&amp;AD80="□□□□","■未答","▼矛盾")))))</f>
        <v>■未答</v>
      </c>
      <c r="AH77" s="61"/>
      <c r="AK77" s="37" t="s">
        <v>80</v>
      </c>
      <c r="AL77" s="53" t="s">
        <v>82</v>
      </c>
      <c r="AM77" s="53" t="s">
        <v>81</v>
      </c>
      <c r="AN77" s="53" t="s">
        <v>83</v>
      </c>
      <c r="AO77" s="53" t="s">
        <v>84</v>
      </c>
      <c r="AP77" s="53" t="s">
        <v>85</v>
      </c>
      <c r="AQ77" s="53" t="s">
        <v>75</v>
      </c>
      <c r="BD77" s="49"/>
    </row>
    <row r="78" spans="1:56" ht="26.1" customHeight="1" x14ac:dyDescent="0.15">
      <c r="A78" s="386"/>
      <c r="B78" s="387"/>
      <c r="C78" s="71"/>
      <c r="D78" s="362"/>
      <c r="E78" s="352"/>
      <c r="F78" s="352"/>
      <c r="G78" s="353"/>
      <c r="H78" s="94"/>
      <c r="I78" s="37"/>
      <c r="J78" s="38"/>
      <c r="K78" s="38"/>
      <c r="L78" s="38"/>
      <c r="M78" s="38"/>
      <c r="N78" s="37"/>
      <c r="O78" s="37"/>
      <c r="P78" s="39"/>
      <c r="Q78" s="613" t="s">
        <v>139</v>
      </c>
      <c r="R78" s="614"/>
      <c r="S78" s="614"/>
      <c r="T78" s="82" t="s">
        <v>78</v>
      </c>
      <c r="U78" s="614" t="s">
        <v>129</v>
      </c>
      <c r="V78" s="614"/>
      <c r="W78" s="82" t="s">
        <v>140</v>
      </c>
      <c r="X78" s="111" t="s">
        <v>141</v>
      </c>
      <c r="Y78" s="111"/>
      <c r="Z78" s="111"/>
      <c r="AA78" s="112"/>
      <c r="AB78" s="401"/>
      <c r="AD78" s="1" t="str">
        <f>+H80</f>
        <v>□</v>
      </c>
      <c r="AG78" s="113" t="s">
        <v>142</v>
      </c>
      <c r="AI78" s="45" t="str">
        <f>IF(T78&amp;W78="■□","●単純",IF(T78&amp;W78="□■","◆またぎ",IF(T78&amp;W78="□□","■未答","▼矛盾")))</f>
        <v>■未答</v>
      </c>
      <c r="AK78" s="37"/>
      <c r="AL78" s="43" t="s">
        <v>51</v>
      </c>
      <c r="AM78" s="43" t="s">
        <v>89</v>
      </c>
      <c r="AN78" s="43" t="s">
        <v>52</v>
      </c>
      <c r="AO78" s="43" t="s">
        <v>53</v>
      </c>
      <c r="AP78" s="45" t="s">
        <v>76</v>
      </c>
      <c r="AQ78" s="45" t="s">
        <v>54</v>
      </c>
      <c r="BD78" s="49"/>
    </row>
    <row r="79" spans="1:56" ht="26.1" customHeight="1" x14ac:dyDescent="0.15">
      <c r="A79" s="386"/>
      <c r="B79" s="387"/>
      <c r="C79" s="71"/>
      <c r="D79" s="362"/>
      <c r="E79" s="352"/>
      <c r="F79" s="352"/>
      <c r="G79" s="353"/>
      <c r="H79" s="63" t="s">
        <v>56</v>
      </c>
      <c r="I79" s="37" t="s">
        <v>93</v>
      </c>
      <c r="J79" s="37"/>
      <c r="K79" s="37"/>
      <c r="L79" s="38"/>
      <c r="M79" s="38"/>
      <c r="N79" s="37"/>
      <c r="O79" s="37"/>
      <c r="P79" s="39"/>
      <c r="Q79" s="610" t="s">
        <v>143</v>
      </c>
      <c r="R79" s="611"/>
      <c r="S79" s="611"/>
      <c r="T79" s="82" t="s">
        <v>144</v>
      </c>
      <c r="U79" s="611" t="s">
        <v>145</v>
      </c>
      <c r="V79" s="611"/>
      <c r="W79" s="82" t="s">
        <v>90</v>
      </c>
      <c r="X79" s="611" t="s">
        <v>146</v>
      </c>
      <c r="Y79" s="611"/>
      <c r="Z79" s="82" t="s">
        <v>107</v>
      </c>
      <c r="AA79" s="114" t="s">
        <v>147</v>
      </c>
      <c r="AB79" s="401"/>
      <c r="AD79" s="1" t="str">
        <f>+H81</f>
        <v>□</v>
      </c>
      <c r="AG79" s="113" t="s">
        <v>148</v>
      </c>
      <c r="AI79" s="45" t="str">
        <f>IF(T79&amp;W79&amp;Z79="■□□","手すり",IF(T79&amp;W79&amp;Z79="□■□","手すり",IF(T79&amp;W79&amp;Z79="□□■","無し",IF(T79&amp;W79&amp;Z79="□□□","■未答","▼矛盾"))))</f>
        <v>■未答</v>
      </c>
      <c r="AK79" s="49"/>
      <c r="BD79" s="49"/>
    </row>
    <row r="80" spans="1:56" ht="26.1" customHeight="1" x14ac:dyDescent="0.15">
      <c r="A80" s="386"/>
      <c r="B80" s="387"/>
      <c r="C80" s="71"/>
      <c r="D80" s="362"/>
      <c r="E80" s="352"/>
      <c r="F80" s="352"/>
      <c r="G80" s="353"/>
      <c r="H80" s="63" t="s">
        <v>58</v>
      </c>
      <c r="I80" s="37" t="s">
        <v>149</v>
      </c>
      <c r="J80" s="37"/>
      <c r="K80" s="37"/>
      <c r="L80" s="37"/>
      <c r="M80" s="37"/>
      <c r="N80" s="37"/>
      <c r="O80" s="37"/>
      <c r="P80" s="39"/>
      <c r="Q80" s="643" t="s">
        <v>150</v>
      </c>
      <c r="R80" s="644"/>
      <c r="S80" s="644"/>
      <c r="T80" s="115" t="s">
        <v>107</v>
      </c>
      <c r="U80" s="116" t="s">
        <v>147</v>
      </c>
      <c r="V80" s="115" t="s">
        <v>107</v>
      </c>
      <c r="W80" s="116" t="s">
        <v>151</v>
      </c>
      <c r="X80" s="115" t="s">
        <v>125</v>
      </c>
      <c r="Y80" s="116" t="s">
        <v>152</v>
      </c>
      <c r="Z80" s="116"/>
      <c r="AA80" s="117"/>
      <c r="AB80" s="401"/>
      <c r="AD80" s="1" t="str">
        <f>+H82</f>
        <v>□</v>
      </c>
      <c r="AG80" s="113" t="s">
        <v>153</v>
      </c>
      <c r="AI80" s="45" t="str">
        <f>IF(T80&amp;V80&amp;X80="■□□",0,IF(T80&amp;V80&amp;X80="□■□",1,IF(T80&amp;V80&amp;X80="□□■",2,IF(T80&amp;V80&amp;X80="□□□","■未答","▼矛盾"))))</f>
        <v>■未答</v>
      </c>
    </row>
    <row r="81" spans="1:60" ht="30" customHeight="1" x14ac:dyDescent="0.15">
      <c r="A81" s="386"/>
      <c r="B81" s="387"/>
      <c r="C81" s="71"/>
      <c r="D81" s="71"/>
      <c r="E81" s="317" t="s">
        <v>10</v>
      </c>
      <c r="F81" s="500"/>
      <c r="G81" s="501"/>
      <c r="H81" s="63" t="s">
        <v>144</v>
      </c>
      <c r="I81" s="343" t="s">
        <v>154</v>
      </c>
      <c r="J81" s="343"/>
      <c r="K81" s="343"/>
      <c r="L81" s="343"/>
      <c r="M81" s="343"/>
      <c r="N81" s="343"/>
      <c r="O81" s="343"/>
      <c r="P81" s="344"/>
      <c r="Q81" s="618" t="s">
        <v>155</v>
      </c>
      <c r="R81" s="619"/>
      <c r="S81" s="619"/>
      <c r="T81" s="617" t="s">
        <v>156</v>
      </c>
      <c r="U81" s="617"/>
      <c r="V81" s="119"/>
      <c r="W81" s="120" t="s">
        <v>157</v>
      </c>
      <c r="X81" s="118" t="s">
        <v>158</v>
      </c>
      <c r="Y81" s="119"/>
      <c r="Z81" s="120" t="s">
        <v>159</v>
      </c>
      <c r="AA81" s="121"/>
      <c r="AB81" s="401"/>
      <c r="AD81" s="122"/>
      <c r="AE81" s="123"/>
      <c r="AF81" s="123"/>
      <c r="AG81" s="123"/>
      <c r="AH81" s="123"/>
      <c r="AI81" s="124" t="str">
        <f>IF(T78="■",U78,"")</f>
        <v/>
      </c>
    </row>
    <row r="82" spans="1:60" ht="30" customHeight="1" x14ac:dyDescent="0.15">
      <c r="A82" s="386"/>
      <c r="B82" s="387"/>
      <c r="C82" s="71"/>
      <c r="D82" s="71"/>
      <c r="E82" s="317" t="s">
        <v>11</v>
      </c>
      <c r="F82" s="500"/>
      <c r="G82" s="501"/>
      <c r="H82" s="63" t="s">
        <v>90</v>
      </c>
      <c r="I82" s="343" t="s">
        <v>160</v>
      </c>
      <c r="J82" s="343"/>
      <c r="K82" s="343"/>
      <c r="L82" s="343"/>
      <c r="M82" s="343"/>
      <c r="N82" s="343"/>
      <c r="O82" s="343"/>
      <c r="P82" s="344"/>
      <c r="Q82" s="618" t="s">
        <v>161</v>
      </c>
      <c r="R82" s="619"/>
      <c r="S82" s="619"/>
      <c r="T82" s="619"/>
      <c r="U82" s="619"/>
      <c r="V82" s="619"/>
      <c r="W82" s="619"/>
      <c r="X82" s="615"/>
      <c r="Y82" s="615"/>
      <c r="Z82" s="120" t="s">
        <v>162</v>
      </c>
      <c r="AA82" s="121"/>
      <c r="AB82" s="401"/>
      <c r="AC82" s="9"/>
      <c r="AD82" s="125"/>
      <c r="AE82" s="126"/>
      <c r="AF82" s="126">
        <f>+X82</f>
        <v>0</v>
      </c>
      <c r="AG82" s="126"/>
      <c r="AH82" s="126">
        <f>+X83</f>
        <v>0</v>
      </c>
      <c r="AI82" s="127" t="str">
        <f>IF(W78="■",X78,"")</f>
        <v/>
      </c>
    </row>
    <row r="83" spans="1:60" ht="26.1" customHeight="1" x14ac:dyDescent="0.15">
      <c r="A83" s="386"/>
      <c r="B83" s="387"/>
      <c r="C83" s="71"/>
      <c r="D83" s="71"/>
      <c r="E83" s="361" t="s">
        <v>12</v>
      </c>
      <c r="F83" s="350"/>
      <c r="G83" s="351"/>
      <c r="H83" s="94"/>
      <c r="I83" s="37"/>
      <c r="J83" s="38"/>
      <c r="K83" s="38"/>
      <c r="L83" s="38"/>
      <c r="M83" s="38"/>
      <c r="N83" s="37"/>
      <c r="O83" s="37"/>
      <c r="P83" s="39"/>
      <c r="Q83" s="618" t="s">
        <v>163</v>
      </c>
      <c r="R83" s="619"/>
      <c r="S83" s="619"/>
      <c r="T83" s="619"/>
      <c r="U83" s="619"/>
      <c r="V83" s="619"/>
      <c r="W83" s="619"/>
      <c r="X83" s="615"/>
      <c r="Y83" s="615"/>
      <c r="Z83" s="120" t="s">
        <v>131</v>
      </c>
      <c r="AA83" s="121"/>
      <c r="AB83" s="401"/>
      <c r="AC83" s="9"/>
      <c r="AD83" s="128"/>
      <c r="AE83" s="129"/>
      <c r="AF83" s="130">
        <f>+X84</f>
        <v>0</v>
      </c>
      <c r="AG83" s="131">
        <f>+V81</f>
        <v>0</v>
      </c>
      <c r="AH83" s="132"/>
      <c r="AI83" s="133"/>
    </row>
    <row r="84" spans="1:60" ht="26.1" customHeight="1" x14ac:dyDescent="0.15">
      <c r="A84" s="386"/>
      <c r="B84" s="387"/>
      <c r="C84" s="71"/>
      <c r="D84" s="71"/>
      <c r="E84" s="362"/>
      <c r="F84" s="352"/>
      <c r="G84" s="353"/>
      <c r="H84" s="37"/>
      <c r="I84" s="37"/>
      <c r="J84" s="37"/>
      <c r="K84" s="37"/>
      <c r="L84" s="37"/>
      <c r="M84" s="37"/>
      <c r="N84" s="37"/>
      <c r="O84" s="37"/>
      <c r="P84" s="39"/>
      <c r="Q84" s="618" t="s">
        <v>164</v>
      </c>
      <c r="R84" s="619"/>
      <c r="S84" s="619"/>
      <c r="T84" s="619"/>
      <c r="U84" s="619"/>
      <c r="V84" s="619"/>
      <c r="W84" s="619"/>
      <c r="X84" s="615"/>
      <c r="Y84" s="615"/>
      <c r="Z84" s="120" t="s">
        <v>131</v>
      </c>
      <c r="AA84" s="121"/>
      <c r="AB84" s="401"/>
      <c r="AC84" s="9"/>
      <c r="AD84" s="9"/>
      <c r="AE84" s="134"/>
      <c r="AF84" s="135">
        <f>+X85</f>
        <v>0</v>
      </c>
      <c r="AG84" s="136"/>
      <c r="AH84" s="137"/>
      <c r="AI84" s="138"/>
    </row>
    <row r="85" spans="1:60" s="142" customFormat="1" ht="18" customHeight="1" x14ac:dyDescent="0.15">
      <c r="A85" s="386"/>
      <c r="B85" s="387"/>
      <c r="C85" s="139"/>
      <c r="D85" s="139"/>
      <c r="E85" s="363"/>
      <c r="F85" s="356"/>
      <c r="G85" s="357"/>
      <c r="H85" s="101"/>
      <c r="I85" s="101"/>
      <c r="J85" s="101"/>
      <c r="K85" s="101"/>
      <c r="L85" s="101"/>
      <c r="M85" s="101"/>
      <c r="N85" s="101"/>
      <c r="O85" s="101"/>
      <c r="P85" s="102"/>
      <c r="Q85" s="392" t="s">
        <v>165</v>
      </c>
      <c r="R85" s="393"/>
      <c r="S85" s="393"/>
      <c r="T85" s="393"/>
      <c r="U85" s="393"/>
      <c r="V85" s="393"/>
      <c r="W85" s="393"/>
      <c r="X85" s="394"/>
      <c r="Y85" s="394"/>
      <c r="Z85" s="120" t="s">
        <v>121</v>
      </c>
      <c r="AA85" s="140"/>
      <c r="AB85" s="141"/>
      <c r="AG85" s="143"/>
      <c r="AH85" s="143"/>
      <c r="AI85" s="143"/>
      <c r="AJ85" s="143"/>
      <c r="AK85" s="143"/>
      <c r="AL85" s="143"/>
      <c r="AM85" s="143"/>
      <c r="AN85" s="143"/>
      <c r="AO85" s="143"/>
      <c r="BA85" s="143"/>
      <c r="BB85" s="143"/>
      <c r="BC85" s="143"/>
      <c r="BD85" s="143"/>
      <c r="BE85" s="143"/>
      <c r="BF85" s="143"/>
      <c r="BG85" s="143"/>
      <c r="BH85" s="143"/>
    </row>
    <row r="86" spans="1:60" ht="39.950000000000003" customHeight="1" x14ac:dyDescent="0.15">
      <c r="A86" s="386"/>
      <c r="B86" s="387"/>
      <c r="C86" s="358" t="s">
        <v>13</v>
      </c>
      <c r="D86" s="466"/>
      <c r="E86" s="317"/>
      <c r="F86" s="317"/>
      <c r="G86" s="467"/>
      <c r="H86" s="58"/>
      <c r="I86" s="58"/>
      <c r="J86" s="58"/>
      <c r="K86" s="58"/>
      <c r="L86" s="58"/>
      <c r="M86" s="58"/>
      <c r="N86" s="58"/>
      <c r="O86" s="58"/>
      <c r="P86" s="59"/>
      <c r="Q86" s="144"/>
      <c r="R86" s="79"/>
      <c r="S86" s="79"/>
      <c r="T86" s="79"/>
      <c r="U86" s="79"/>
      <c r="V86" s="79"/>
      <c r="W86" s="79"/>
      <c r="X86" s="79"/>
      <c r="Y86" s="79"/>
      <c r="Z86" s="79"/>
      <c r="AA86" s="79"/>
      <c r="AB86" s="400"/>
      <c r="AD86" s="42" t="str">
        <f>+H88</f>
        <v>□</v>
      </c>
      <c r="AG86" s="43" t="str">
        <f>IF(AD86&amp;AD87="■□","●適合",IF(AD86&amp;AD87="□■","◆未達",IF(AD86&amp;AD87="□□","■未答","▼矛盾")))</f>
        <v>■未答</v>
      </c>
      <c r="AH86" s="44"/>
      <c r="AK86" s="37" t="s">
        <v>71</v>
      </c>
      <c r="AL86" s="46" t="s">
        <v>72</v>
      </c>
      <c r="AM86" s="46" t="s">
        <v>73</v>
      </c>
      <c r="AN86" s="46" t="s">
        <v>74</v>
      </c>
      <c r="AO86" s="46" t="s">
        <v>75</v>
      </c>
    </row>
    <row r="87" spans="1:60" ht="20.100000000000001" customHeight="1" x14ac:dyDescent="0.15">
      <c r="A87" s="386"/>
      <c r="B87" s="387"/>
      <c r="C87" s="71"/>
      <c r="D87" s="466" t="s">
        <v>14</v>
      </c>
      <c r="E87" s="317"/>
      <c r="F87" s="317"/>
      <c r="G87" s="467"/>
      <c r="H87" s="38"/>
      <c r="I87" s="37"/>
      <c r="J87" s="38"/>
      <c r="K87" s="38"/>
      <c r="L87" s="38"/>
      <c r="M87" s="38"/>
      <c r="N87" s="37"/>
      <c r="O87" s="37"/>
      <c r="P87" s="39"/>
      <c r="Q87" s="40" t="s">
        <v>69</v>
      </c>
      <c r="R87" s="324" t="s">
        <v>166</v>
      </c>
      <c r="S87" s="324"/>
      <c r="T87" s="324"/>
      <c r="U87" s="324"/>
      <c r="V87" s="324"/>
      <c r="W87" s="324"/>
      <c r="X87" s="324"/>
      <c r="Y87" s="324"/>
      <c r="Z87" s="324"/>
      <c r="AA87" s="335"/>
      <c r="AB87" s="401"/>
      <c r="AD87" s="1" t="str">
        <f>+H89</f>
        <v>□</v>
      </c>
      <c r="AE87" s="1" t="str">
        <f>Q87</f>
        <v>□</v>
      </c>
      <c r="AF87" s="1">
        <f>IF(AE87&amp;AE88&amp;AE89&amp;AE90="□□□□",1,IF(AE87&amp;AE88&amp;AE89&amp;AE90="■□□□",1,IF(AE87&amp;AE88&amp;AE89&amp;AE90="□■□□",2,IF(AE87&amp;AE88&amp;AE89&amp;AE90="□□■□",2,IF(AE87&amp;AE88&amp;AE89&amp;AE90="□□□■",2,0)))))</f>
        <v>1</v>
      </c>
      <c r="AI87" s="45" t="str">
        <f>IF(AF87=1,"■未答",IF(AF87=2,"◆未達",IF(AE87&amp;AE88&amp;AE89&amp;AE90="■■□□","◎無段",IF(AE87&amp;AE88&amp;AE89&amp;AE90="■□■□","●適合",IF(AE87&amp;AE88&amp;AE89&amp;AE90="■□□■","◆未達","▼矛盾")))))</f>
        <v>■未答</v>
      </c>
      <c r="AL87" s="43" t="s">
        <v>52</v>
      </c>
      <c r="AM87" s="43" t="s">
        <v>53</v>
      </c>
      <c r="AN87" s="45" t="s">
        <v>76</v>
      </c>
      <c r="AO87" s="45" t="s">
        <v>54</v>
      </c>
    </row>
    <row r="88" spans="1:60" ht="20.100000000000001" customHeight="1" x14ac:dyDescent="0.15">
      <c r="A88" s="386"/>
      <c r="B88" s="387"/>
      <c r="C88" s="71"/>
      <c r="D88" s="466" t="s">
        <v>5</v>
      </c>
      <c r="E88" s="317"/>
      <c r="F88" s="317"/>
      <c r="G88" s="467"/>
      <c r="H88" s="50" t="s">
        <v>458</v>
      </c>
      <c r="I88" s="343" t="s">
        <v>77</v>
      </c>
      <c r="J88" s="343"/>
      <c r="K88" s="343"/>
      <c r="L88" s="343"/>
      <c r="M88" s="343"/>
      <c r="N88" s="343"/>
      <c r="O88" s="343"/>
      <c r="P88" s="344"/>
      <c r="Q88" s="48"/>
      <c r="R88" s="49"/>
      <c r="S88" s="49"/>
      <c r="T88" s="49"/>
      <c r="U88" s="49"/>
      <c r="V88" s="49"/>
      <c r="W88" s="49"/>
      <c r="X88" s="49"/>
      <c r="Y88" s="49"/>
      <c r="Z88" s="49"/>
      <c r="AA88" s="49"/>
      <c r="AB88" s="401"/>
      <c r="AE88" s="1" t="str">
        <f>Q89</f>
        <v>□</v>
      </c>
      <c r="AK88" s="37" t="s">
        <v>80</v>
      </c>
      <c r="AL88" s="53" t="s">
        <v>421</v>
      </c>
      <c r="AM88" s="53" t="s">
        <v>422</v>
      </c>
      <c r="AN88" s="53" t="s">
        <v>423</v>
      </c>
      <c r="AO88" s="53" t="s">
        <v>424</v>
      </c>
      <c r="AP88" s="53" t="s">
        <v>425</v>
      </c>
      <c r="AQ88" s="53" t="s">
        <v>426</v>
      </c>
      <c r="AR88" s="53" t="s">
        <v>85</v>
      </c>
      <c r="AS88" s="46" t="s">
        <v>75</v>
      </c>
    </row>
    <row r="89" spans="1:60" ht="20.100000000000001" customHeight="1" x14ac:dyDescent="0.15">
      <c r="A89" s="386"/>
      <c r="B89" s="387"/>
      <c r="C89" s="71"/>
      <c r="D89" s="466" t="s">
        <v>15</v>
      </c>
      <c r="E89" s="317"/>
      <c r="F89" s="317"/>
      <c r="G89" s="467"/>
      <c r="H89" s="50" t="s">
        <v>458</v>
      </c>
      <c r="I89" s="343" t="s">
        <v>87</v>
      </c>
      <c r="J89" s="343"/>
      <c r="K89" s="343"/>
      <c r="L89" s="343"/>
      <c r="M89" s="343"/>
      <c r="N89" s="343"/>
      <c r="O89" s="343"/>
      <c r="P89" s="344"/>
      <c r="Q89" s="40" t="s">
        <v>69</v>
      </c>
      <c r="R89" s="49" t="s">
        <v>79</v>
      </c>
      <c r="S89" s="49"/>
      <c r="T89" s="49"/>
      <c r="U89" s="49"/>
      <c r="V89" s="49"/>
      <c r="W89" s="146"/>
      <c r="X89" s="49"/>
      <c r="Y89" s="49"/>
      <c r="Z89" s="49"/>
      <c r="AA89" s="49"/>
      <c r="AB89" s="401"/>
      <c r="AE89" s="1" t="str">
        <f>+Q90</f>
        <v>□</v>
      </c>
      <c r="AK89" s="37"/>
      <c r="AL89" s="43" t="s">
        <v>89</v>
      </c>
      <c r="AM89" s="43" t="s">
        <v>52</v>
      </c>
      <c r="AN89" s="43" t="s">
        <v>53</v>
      </c>
      <c r="AO89" s="43" t="s">
        <v>53</v>
      </c>
      <c r="AP89" s="43" t="s">
        <v>53</v>
      </c>
      <c r="AQ89" s="43" t="s">
        <v>53</v>
      </c>
      <c r="AR89" s="45" t="s">
        <v>76</v>
      </c>
      <c r="AS89" s="45" t="s">
        <v>54</v>
      </c>
    </row>
    <row r="90" spans="1:60" ht="20.100000000000001" customHeight="1" x14ac:dyDescent="0.15">
      <c r="A90" s="386"/>
      <c r="B90" s="387"/>
      <c r="C90" s="71"/>
      <c r="D90" s="466" t="s">
        <v>16</v>
      </c>
      <c r="E90" s="317"/>
      <c r="F90" s="317"/>
      <c r="G90" s="467"/>
      <c r="H90" s="55"/>
      <c r="I90" s="51"/>
      <c r="J90" s="55"/>
      <c r="K90" s="51"/>
      <c r="L90" s="51"/>
      <c r="M90" s="51"/>
      <c r="N90" s="51"/>
      <c r="O90" s="51"/>
      <c r="P90" s="52"/>
      <c r="Q90" s="40" t="s">
        <v>69</v>
      </c>
      <c r="R90" s="49" t="s">
        <v>167</v>
      </c>
      <c r="S90" s="49"/>
      <c r="T90" s="49"/>
      <c r="U90" s="49"/>
      <c r="V90" s="49"/>
      <c r="W90" s="49"/>
      <c r="X90" s="49"/>
      <c r="Y90" s="49"/>
      <c r="Z90" s="49"/>
      <c r="AA90" s="49"/>
      <c r="AB90" s="401"/>
      <c r="AE90" s="1" t="str">
        <f>+Q91</f>
        <v>□</v>
      </c>
    </row>
    <row r="91" spans="1:60" ht="20.100000000000001" customHeight="1" x14ac:dyDescent="0.15">
      <c r="A91" s="386"/>
      <c r="B91" s="387"/>
      <c r="C91" s="71"/>
      <c r="D91" s="466" t="s">
        <v>17</v>
      </c>
      <c r="E91" s="317"/>
      <c r="F91" s="317"/>
      <c r="G91" s="467"/>
      <c r="H91" s="55"/>
      <c r="I91" s="51"/>
      <c r="J91" s="55"/>
      <c r="K91" s="51"/>
      <c r="L91" s="51"/>
      <c r="M91" s="51"/>
      <c r="N91" s="51"/>
      <c r="O91" s="51"/>
      <c r="P91" s="52"/>
      <c r="Q91" s="40" t="s">
        <v>69</v>
      </c>
      <c r="R91" s="49" t="s">
        <v>168</v>
      </c>
      <c r="S91" s="49"/>
      <c r="T91" s="49"/>
      <c r="U91" s="49"/>
      <c r="V91" s="49"/>
      <c r="W91" s="49"/>
      <c r="X91" s="49"/>
      <c r="Y91" s="49"/>
      <c r="Z91" s="49"/>
      <c r="AA91" s="49"/>
      <c r="AB91" s="401"/>
    </row>
    <row r="92" spans="1:60" ht="36" customHeight="1" thickBot="1" x14ac:dyDescent="0.2">
      <c r="A92" s="388"/>
      <c r="B92" s="389"/>
      <c r="C92" s="147"/>
      <c r="D92" s="659" t="s">
        <v>18</v>
      </c>
      <c r="E92" s="320"/>
      <c r="F92" s="320"/>
      <c r="G92" s="660"/>
      <c r="H92" s="148"/>
      <c r="I92" s="148"/>
      <c r="J92" s="148"/>
      <c r="K92" s="148"/>
      <c r="L92" s="148"/>
      <c r="M92" s="148"/>
      <c r="N92" s="148"/>
      <c r="O92" s="148"/>
      <c r="P92" s="149"/>
      <c r="Q92" s="150"/>
      <c r="R92" s="151"/>
      <c r="S92" s="151"/>
      <c r="T92" s="151"/>
      <c r="U92" s="151"/>
      <c r="V92" s="151"/>
      <c r="W92" s="151"/>
      <c r="X92" s="151"/>
      <c r="Y92" s="151"/>
      <c r="Z92" s="151"/>
      <c r="AA92" s="151"/>
      <c r="AB92" s="403"/>
    </row>
    <row r="93" spans="1:60" ht="15.95" customHeight="1" x14ac:dyDescent="0.15">
      <c r="A93" s="430" t="s">
        <v>169</v>
      </c>
      <c r="B93" s="485"/>
      <c r="C93" s="423" t="s">
        <v>19</v>
      </c>
      <c r="D93" s="424"/>
      <c r="E93" s="424"/>
      <c r="F93" s="424"/>
      <c r="G93" s="425"/>
      <c r="H93" s="152" t="s">
        <v>170</v>
      </c>
      <c r="I93" s="30" t="s">
        <v>93</v>
      </c>
      <c r="J93" s="30"/>
      <c r="K93" s="30"/>
      <c r="L93" s="30"/>
      <c r="M93" s="30"/>
      <c r="N93" s="30"/>
      <c r="O93" s="30"/>
      <c r="P93" s="31"/>
      <c r="Q93" s="33"/>
      <c r="R93" s="33"/>
      <c r="S93" s="33"/>
      <c r="T93" s="33"/>
      <c r="U93" s="33"/>
      <c r="V93" s="33"/>
      <c r="W93" s="33"/>
      <c r="X93" s="33"/>
      <c r="Y93" s="33"/>
      <c r="Z93" s="33"/>
      <c r="AA93" s="80" t="s">
        <v>94</v>
      </c>
      <c r="AB93" s="404"/>
      <c r="AD93" s="42" t="str">
        <f>+H93</f>
        <v>□</v>
      </c>
      <c r="AE93" s="1">
        <f>IF(AD94="■",1,IF(AD95="■",1,0))</f>
        <v>0</v>
      </c>
      <c r="AG93" s="45" t="str">
        <f>IF(AD93&amp;AD94&amp;AD95="■□□","◎無し",IF(AD93&amp;AD94&amp;AD95="□■□","●適合",IF(AD93&amp;AD94&amp;AD95="□□■","◆未達",IF(AD93&amp;AD94&amp;AD95="□□□","■未答","▼矛盾"))))</f>
        <v>■未答</v>
      </c>
      <c r="AH93" s="61"/>
      <c r="AK93" s="37" t="s">
        <v>95</v>
      </c>
      <c r="AL93" s="46" t="s">
        <v>96</v>
      </c>
      <c r="AM93" s="46" t="s">
        <v>97</v>
      </c>
      <c r="AN93" s="46" t="s">
        <v>98</v>
      </c>
      <c r="AO93" s="46" t="s">
        <v>99</v>
      </c>
      <c r="AP93" s="46" t="s">
        <v>75</v>
      </c>
    </row>
    <row r="94" spans="1:60" ht="15.95" customHeight="1" x14ac:dyDescent="0.15">
      <c r="A94" s="386"/>
      <c r="B94" s="387"/>
      <c r="C94" s="362"/>
      <c r="D94" s="352"/>
      <c r="E94" s="352"/>
      <c r="F94" s="352"/>
      <c r="G94" s="353"/>
      <c r="H94" s="63" t="s">
        <v>100</v>
      </c>
      <c r="I94" s="37" t="s">
        <v>171</v>
      </c>
      <c r="J94" s="37"/>
      <c r="K94" s="37"/>
      <c r="L94" s="37"/>
      <c r="M94" s="37"/>
      <c r="N94" s="37"/>
      <c r="O94" s="37"/>
      <c r="P94" s="39"/>
      <c r="Q94" s="323" t="s">
        <v>172</v>
      </c>
      <c r="R94" s="324"/>
      <c r="S94" s="324"/>
      <c r="T94" s="324"/>
      <c r="U94" s="324"/>
      <c r="V94" s="324"/>
      <c r="W94" s="325"/>
      <c r="X94" s="325"/>
      <c r="Y94" s="325"/>
      <c r="Z94" s="49" t="s">
        <v>157</v>
      </c>
      <c r="AA94" s="49"/>
      <c r="AB94" s="401"/>
      <c r="AD94" s="1" t="str">
        <f>+H94</f>
        <v>□</v>
      </c>
      <c r="AE94" s="1">
        <f>+W94</f>
        <v>0</v>
      </c>
      <c r="AI94" s="43" t="str">
        <f>IF(AE93=1,IF(AE94=0,"■未答",IF(AE94&lt;780,"◆未達","●範囲内")),"■未答")</f>
        <v>■未答</v>
      </c>
      <c r="AK94" s="37"/>
      <c r="AL94" s="43" t="s">
        <v>51</v>
      </c>
      <c r="AM94" s="43" t="s">
        <v>52</v>
      </c>
      <c r="AN94" s="43" t="s">
        <v>53</v>
      </c>
      <c r="AO94" s="45" t="s">
        <v>76</v>
      </c>
      <c r="AP94" s="45" t="s">
        <v>54</v>
      </c>
    </row>
    <row r="95" spans="1:60" ht="15.95" customHeight="1" x14ac:dyDescent="0.15">
      <c r="A95" s="386"/>
      <c r="B95" s="387"/>
      <c r="C95" s="363"/>
      <c r="D95" s="356"/>
      <c r="E95" s="356"/>
      <c r="F95" s="356"/>
      <c r="G95" s="357"/>
      <c r="H95" s="66" t="s">
        <v>90</v>
      </c>
      <c r="I95" s="85" t="s">
        <v>173</v>
      </c>
      <c r="J95" s="85"/>
      <c r="K95" s="85"/>
      <c r="L95" s="85"/>
      <c r="M95" s="85"/>
      <c r="N95" s="85"/>
      <c r="O95" s="85"/>
      <c r="P95" s="86"/>
      <c r="Q95" s="447" t="s">
        <v>174</v>
      </c>
      <c r="R95" s="448"/>
      <c r="S95" s="448"/>
      <c r="T95" s="448"/>
      <c r="U95" s="448"/>
      <c r="V95" s="448"/>
      <c r="W95" s="405"/>
      <c r="X95" s="405"/>
      <c r="Y95" s="405"/>
      <c r="Z95" s="70" t="s">
        <v>175</v>
      </c>
      <c r="AA95" s="70"/>
      <c r="AB95" s="402"/>
      <c r="AD95" s="1" t="str">
        <f>+H95</f>
        <v>□</v>
      </c>
      <c r="AE95" s="1">
        <f>+W95</f>
        <v>0</v>
      </c>
      <c r="AI95" s="43" t="str">
        <f>IF(AE93=1,IF(AE95=0,"■未答◎無段",IF(AE95&lt;750,"◆未達","●範囲内")),"■未答")</f>
        <v>■未答</v>
      </c>
    </row>
    <row r="96" spans="1:60" ht="20.25" customHeight="1" x14ac:dyDescent="0.15">
      <c r="A96" s="386"/>
      <c r="B96" s="387"/>
      <c r="C96" s="361" t="s">
        <v>20</v>
      </c>
      <c r="D96" s="350"/>
      <c r="E96" s="350"/>
      <c r="F96" s="350"/>
      <c r="G96" s="351"/>
      <c r="H96" s="105"/>
      <c r="I96" s="58"/>
      <c r="J96" s="58"/>
      <c r="K96" s="58"/>
      <c r="L96" s="58"/>
      <c r="M96" s="58"/>
      <c r="N96" s="58"/>
      <c r="O96" s="58"/>
      <c r="P96" s="59"/>
      <c r="Q96" s="79"/>
      <c r="R96" s="79"/>
      <c r="S96" s="79"/>
      <c r="T96" s="79"/>
      <c r="U96" s="79"/>
      <c r="V96" s="79"/>
      <c r="W96" s="92"/>
      <c r="X96" s="92"/>
      <c r="Y96" s="92"/>
      <c r="Z96" s="92"/>
      <c r="AA96" s="79"/>
      <c r="AB96" s="400"/>
      <c r="AD96" s="42" t="str">
        <f>+H97</f>
        <v>□</v>
      </c>
      <c r="AE96" s="1">
        <f>IF(AD97="■",1,IF(AD98="■",1,0))</f>
        <v>0</v>
      </c>
      <c r="AG96" s="43" t="str">
        <f>IF(AD96&amp;AD97="■□","●適合",IF(AD96&amp;AD97="□■","◆未達",IF(AD96&amp;AD97="□□","■未答","▼矛盾")))</f>
        <v>■未答</v>
      </c>
      <c r="AH96" s="44"/>
      <c r="AK96" s="37" t="s">
        <v>71</v>
      </c>
      <c r="AL96" s="46" t="s">
        <v>72</v>
      </c>
      <c r="AM96" s="46" t="s">
        <v>73</v>
      </c>
      <c r="AN96" s="46" t="s">
        <v>74</v>
      </c>
      <c r="AO96" s="46" t="s">
        <v>75</v>
      </c>
    </row>
    <row r="97" spans="1:44" ht="26.1" customHeight="1" x14ac:dyDescent="0.15">
      <c r="A97" s="386"/>
      <c r="B97" s="387"/>
      <c r="C97" s="362"/>
      <c r="D97" s="352"/>
      <c r="E97" s="352"/>
      <c r="F97" s="352"/>
      <c r="G97" s="353"/>
      <c r="H97" s="63" t="s">
        <v>100</v>
      </c>
      <c r="I97" s="37" t="s">
        <v>176</v>
      </c>
      <c r="J97" s="37"/>
      <c r="K97" s="37"/>
      <c r="L97" s="37"/>
      <c r="M97" s="37"/>
      <c r="N97" s="37"/>
      <c r="O97" s="37"/>
      <c r="P97" s="39"/>
      <c r="Q97" s="323" t="s">
        <v>177</v>
      </c>
      <c r="R97" s="324"/>
      <c r="S97" s="324"/>
      <c r="T97" s="324"/>
      <c r="U97" s="324"/>
      <c r="V97" s="324"/>
      <c r="W97" s="325"/>
      <c r="X97" s="325"/>
      <c r="Y97" s="325"/>
      <c r="Z97" s="49" t="s">
        <v>178</v>
      </c>
      <c r="AA97" s="49"/>
      <c r="AB97" s="401"/>
      <c r="AD97" s="1" t="str">
        <f>+H98</f>
        <v>□</v>
      </c>
      <c r="AE97" s="1">
        <f>+W97</f>
        <v>0</v>
      </c>
      <c r="AI97" s="43" t="str">
        <f>IF(AE96=1,IF(AE97=0,"■未答",IF(AE97&lt;750,"◆未達","●範囲内")),"■未答")</f>
        <v>■未答</v>
      </c>
      <c r="AL97" s="43" t="s">
        <v>52</v>
      </c>
      <c r="AM97" s="43" t="s">
        <v>53</v>
      </c>
      <c r="AN97" s="45" t="s">
        <v>76</v>
      </c>
      <c r="AO97" s="45" t="s">
        <v>54</v>
      </c>
    </row>
    <row r="98" spans="1:44" ht="26.1" customHeight="1" x14ac:dyDescent="0.15">
      <c r="A98" s="386"/>
      <c r="B98" s="387"/>
      <c r="C98" s="362"/>
      <c r="D98" s="352"/>
      <c r="E98" s="352"/>
      <c r="F98" s="352"/>
      <c r="G98" s="353"/>
      <c r="H98" s="63" t="s">
        <v>90</v>
      </c>
      <c r="I98" s="37" t="s">
        <v>179</v>
      </c>
      <c r="J98" s="37"/>
      <c r="K98" s="37"/>
      <c r="L98" s="37"/>
      <c r="M98" s="37"/>
      <c r="N98" s="37"/>
      <c r="O98" s="37"/>
      <c r="P98" s="39"/>
      <c r="Q98" s="323" t="s">
        <v>180</v>
      </c>
      <c r="R98" s="324"/>
      <c r="S98" s="324"/>
      <c r="T98" s="324"/>
      <c r="U98" s="324"/>
      <c r="V98" s="324"/>
      <c r="W98" s="325"/>
      <c r="X98" s="325"/>
      <c r="Y98" s="325"/>
      <c r="Z98" s="49" t="s">
        <v>181</v>
      </c>
      <c r="AA98" s="49"/>
      <c r="AB98" s="401"/>
      <c r="AE98" s="1">
        <f>+W98</f>
        <v>0</v>
      </c>
      <c r="AI98" s="43" t="str">
        <f>IF(AE96=1,IF(AE98=0,"■未答◎無段",IF(AE98&lt;600,"◆未達","●範囲内")),"■未答")</f>
        <v>■未答</v>
      </c>
    </row>
    <row r="99" spans="1:44" ht="21" customHeight="1" thickBot="1" x14ac:dyDescent="0.2">
      <c r="A99" s="388"/>
      <c r="B99" s="389"/>
      <c r="C99" s="484"/>
      <c r="D99" s="354"/>
      <c r="E99" s="354"/>
      <c r="F99" s="354"/>
      <c r="G99" s="355"/>
      <c r="H99" s="154"/>
      <c r="I99" s="148"/>
      <c r="J99" s="148"/>
      <c r="K99" s="148"/>
      <c r="L99" s="148"/>
      <c r="M99" s="148"/>
      <c r="N99" s="148"/>
      <c r="O99" s="148"/>
      <c r="P99" s="149"/>
      <c r="Q99" s="151"/>
      <c r="R99" s="151"/>
      <c r="S99" s="151"/>
      <c r="T99" s="151"/>
      <c r="U99" s="155"/>
      <c r="V99" s="155"/>
      <c r="W99" s="155"/>
      <c r="X99" s="155"/>
      <c r="Y99" s="155"/>
      <c r="Z99" s="155"/>
      <c r="AA99" s="155"/>
      <c r="AB99" s="403"/>
    </row>
    <row r="100" spans="1:44" ht="21.95" customHeight="1" x14ac:dyDescent="0.15">
      <c r="A100" s="386" t="s">
        <v>182</v>
      </c>
      <c r="B100" s="522"/>
      <c r="C100" s="423" t="s">
        <v>183</v>
      </c>
      <c r="D100" s="424"/>
      <c r="E100" s="424"/>
      <c r="F100" s="424"/>
      <c r="G100" s="425"/>
      <c r="H100" s="63" t="s">
        <v>184</v>
      </c>
      <c r="I100" s="37" t="s">
        <v>185</v>
      </c>
      <c r="J100" s="37"/>
      <c r="K100" s="37"/>
      <c r="L100" s="38"/>
      <c r="M100" s="38"/>
      <c r="N100" s="37"/>
      <c r="O100" s="37"/>
      <c r="P100" s="39"/>
      <c r="Q100" s="32"/>
      <c r="R100" s="33"/>
      <c r="S100" s="33"/>
      <c r="T100" s="33"/>
      <c r="U100" s="33"/>
      <c r="V100" s="33"/>
      <c r="W100" s="33"/>
      <c r="X100" s="33"/>
      <c r="Y100" s="33"/>
      <c r="Z100" s="33"/>
      <c r="AA100" s="80" t="s">
        <v>94</v>
      </c>
      <c r="AB100" s="404"/>
      <c r="AD100" s="42" t="str">
        <f>+H100</f>
        <v>□</v>
      </c>
      <c r="AG100" s="45" t="str">
        <f>IF(AD100&amp;AD101&amp;AD102&amp;AD103="■□□□","◎無し",IF(AD100&amp;AD101&amp;AD102&amp;AD103="□■□□","Ｅ適合",IF(AD100&amp;AD101&amp;AD102&amp;AD103="□□■□","●適合",IF(AD100&amp;AD101&amp;AD102&amp;AD103="□□□■","◆未達",IF(AD100&amp;AD101&amp;AD102&amp;AD103="□□□□","■未答","▼矛盾")))))</f>
        <v>■未答</v>
      </c>
      <c r="AH100" s="61"/>
      <c r="AK100" s="37" t="s">
        <v>80</v>
      </c>
      <c r="AL100" s="53" t="s">
        <v>82</v>
      </c>
      <c r="AM100" s="53" t="s">
        <v>81</v>
      </c>
      <c r="AN100" s="53" t="s">
        <v>83</v>
      </c>
      <c r="AO100" s="53" t="s">
        <v>84</v>
      </c>
      <c r="AP100" s="53" t="s">
        <v>85</v>
      </c>
      <c r="AQ100" s="53" t="s">
        <v>75</v>
      </c>
    </row>
    <row r="101" spans="1:44" ht="21.95" customHeight="1" x14ac:dyDescent="0.15">
      <c r="A101" s="386"/>
      <c r="B101" s="522"/>
      <c r="C101" s="362"/>
      <c r="D101" s="352"/>
      <c r="E101" s="352"/>
      <c r="F101" s="352"/>
      <c r="G101" s="353"/>
      <c r="H101" s="63" t="s">
        <v>86</v>
      </c>
      <c r="I101" s="37" t="s">
        <v>186</v>
      </c>
      <c r="J101" s="37"/>
      <c r="K101" s="37"/>
      <c r="L101" s="37"/>
      <c r="M101" s="37"/>
      <c r="N101" s="37"/>
      <c r="O101" s="37"/>
      <c r="P101" s="39"/>
      <c r="Q101" s="395" t="s">
        <v>187</v>
      </c>
      <c r="R101" s="396"/>
      <c r="S101" s="325"/>
      <c r="T101" s="325"/>
      <c r="U101" s="156" t="s">
        <v>188</v>
      </c>
      <c r="V101" s="325"/>
      <c r="W101" s="325"/>
      <c r="X101" s="49"/>
      <c r="Y101" s="49"/>
      <c r="Z101" s="49"/>
      <c r="AA101" s="49"/>
      <c r="AB101" s="401"/>
      <c r="AD101" s="1" t="str">
        <f>+H101</f>
        <v>□</v>
      </c>
      <c r="AK101" s="37"/>
      <c r="AL101" s="43" t="s">
        <v>51</v>
      </c>
      <c r="AM101" s="43" t="s">
        <v>189</v>
      </c>
      <c r="AN101" s="43" t="s">
        <v>52</v>
      </c>
      <c r="AO101" s="43" t="s">
        <v>53</v>
      </c>
      <c r="AP101" s="45" t="s">
        <v>76</v>
      </c>
      <c r="AQ101" s="45" t="s">
        <v>54</v>
      </c>
    </row>
    <row r="102" spans="1:44" ht="26.25" customHeight="1" x14ac:dyDescent="0.15">
      <c r="A102" s="386"/>
      <c r="B102" s="522"/>
      <c r="C102" s="35"/>
      <c r="D102" s="361" t="s">
        <v>190</v>
      </c>
      <c r="E102" s="350"/>
      <c r="F102" s="350"/>
      <c r="G102" s="351"/>
      <c r="H102" s="94"/>
      <c r="I102" s="37"/>
      <c r="J102" s="37"/>
      <c r="K102" s="37"/>
      <c r="L102" s="37"/>
      <c r="M102" s="37"/>
      <c r="N102" s="37"/>
      <c r="O102" s="37"/>
      <c r="P102" s="39"/>
      <c r="Q102" s="157"/>
      <c r="R102" s="97"/>
      <c r="S102" s="97"/>
      <c r="T102" s="97"/>
      <c r="U102" s="97"/>
      <c r="V102" s="333"/>
      <c r="W102" s="333"/>
      <c r="X102" s="97"/>
      <c r="Y102" s="97"/>
      <c r="Z102" s="49"/>
      <c r="AA102" s="81"/>
      <c r="AB102" s="401"/>
      <c r="AD102" s="1" t="str">
        <f>+H103</f>
        <v>□</v>
      </c>
      <c r="AG102" s="158">
        <f>IF(V101=0,0,S101/V101)</f>
        <v>0</v>
      </c>
      <c r="AI102" s="43" t="str">
        <f>IF(AG102=0,"",IF(AG102&gt;(22/21),"◆過勾配","●適合"))</f>
        <v/>
      </c>
    </row>
    <row r="103" spans="1:44" ht="17.100000000000001" customHeight="1" x14ac:dyDescent="0.15">
      <c r="A103" s="386"/>
      <c r="B103" s="522"/>
      <c r="C103" s="35"/>
      <c r="D103" s="363"/>
      <c r="E103" s="356"/>
      <c r="F103" s="356"/>
      <c r="G103" s="357"/>
      <c r="H103" s="63" t="s">
        <v>191</v>
      </c>
      <c r="I103" s="343" t="s">
        <v>192</v>
      </c>
      <c r="J103" s="343"/>
      <c r="K103" s="343"/>
      <c r="L103" s="343"/>
      <c r="M103" s="343"/>
      <c r="N103" s="343"/>
      <c r="O103" s="343"/>
      <c r="P103" s="344"/>
      <c r="Q103" s="323" t="s">
        <v>193</v>
      </c>
      <c r="R103" s="324"/>
      <c r="S103" s="324"/>
      <c r="T103" s="324"/>
      <c r="U103" s="325"/>
      <c r="V103" s="325"/>
      <c r="W103" s="49" t="s">
        <v>159</v>
      </c>
      <c r="X103" s="49"/>
      <c r="Y103" s="49"/>
      <c r="Z103" s="49"/>
      <c r="AA103" s="81"/>
      <c r="AB103" s="401"/>
      <c r="AD103" s="1" t="str">
        <f>+H104</f>
        <v>□</v>
      </c>
      <c r="AG103" s="159" t="s">
        <v>194</v>
      </c>
    </row>
    <row r="104" spans="1:44" ht="17.100000000000001" customHeight="1" x14ac:dyDescent="0.15">
      <c r="A104" s="386"/>
      <c r="B104" s="522"/>
      <c r="C104" s="35"/>
      <c r="D104" s="317" t="s">
        <v>195</v>
      </c>
      <c r="E104" s="318"/>
      <c r="F104" s="318"/>
      <c r="G104" s="501"/>
      <c r="H104" s="63" t="s">
        <v>90</v>
      </c>
      <c r="I104" s="343" t="s">
        <v>196</v>
      </c>
      <c r="J104" s="343"/>
      <c r="K104" s="343"/>
      <c r="L104" s="343"/>
      <c r="M104" s="343"/>
      <c r="N104" s="343"/>
      <c r="O104" s="343"/>
      <c r="P104" s="344"/>
      <c r="Q104" s="323" t="s">
        <v>197</v>
      </c>
      <c r="R104" s="324"/>
      <c r="S104" s="324"/>
      <c r="T104" s="324"/>
      <c r="U104" s="325"/>
      <c r="V104" s="325"/>
      <c r="W104" s="49" t="s">
        <v>157</v>
      </c>
      <c r="X104" s="97"/>
      <c r="Y104" s="97"/>
      <c r="Z104" s="49"/>
      <c r="AA104" s="81"/>
      <c r="AB104" s="401"/>
      <c r="AG104" s="160" t="s">
        <v>198</v>
      </c>
      <c r="AI104" s="45" t="str">
        <f>IF(U104&gt;0,IF(U104&lt;195,"◆195未満","●適合"),"■未答")</f>
        <v>■未答</v>
      </c>
    </row>
    <row r="105" spans="1:44" ht="17.100000000000001" customHeight="1" x14ac:dyDescent="0.15">
      <c r="A105" s="386"/>
      <c r="B105" s="522"/>
      <c r="C105" s="35"/>
      <c r="D105" s="361" t="s">
        <v>199</v>
      </c>
      <c r="E105" s="350"/>
      <c r="F105" s="350"/>
      <c r="G105" s="351"/>
      <c r="H105" s="37"/>
      <c r="I105" s="37"/>
      <c r="J105" s="37"/>
      <c r="K105" s="37"/>
      <c r="L105" s="37"/>
      <c r="M105" s="37"/>
      <c r="N105" s="37"/>
      <c r="O105" s="37"/>
      <c r="P105" s="39"/>
      <c r="Q105" s="56"/>
      <c r="R105" s="340" t="s">
        <v>200</v>
      </c>
      <c r="S105" s="340"/>
      <c r="T105" s="340"/>
      <c r="U105" s="340"/>
      <c r="V105" s="340"/>
      <c r="W105" s="340"/>
      <c r="X105" s="411">
        <f>+U103*2+U104</f>
        <v>0</v>
      </c>
      <c r="Y105" s="411"/>
      <c r="Z105" s="49" t="s">
        <v>201</v>
      </c>
      <c r="AA105" s="49"/>
      <c r="AB105" s="401"/>
      <c r="AG105" s="160" t="s">
        <v>202</v>
      </c>
      <c r="AI105" s="45" t="str">
        <f>IF(X105&gt;0,IF(AND(X105&gt;=550,X105&lt;=650),"●適合","◆未達"),"■未答")</f>
        <v>■未答</v>
      </c>
    </row>
    <row r="106" spans="1:44" ht="17.100000000000001" customHeight="1" x14ac:dyDescent="0.15">
      <c r="A106" s="386"/>
      <c r="B106" s="522"/>
      <c r="C106" s="35"/>
      <c r="D106" s="362"/>
      <c r="E106" s="352"/>
      <c r="F106" s="352"/>
      <c r="G106" s="353"/>
      <c r="H106" s="37"/>
      <c r="I106" s="37"/>
      <c r="J106" s="37"/>
      <c r="K106" s="37"/>
      <c r="L106" s="37"/>
      <c r="M106" s="37"/>
      <c r="N106" s="37"/>
      <c r="O106" s="37"/>
      <c r="P106" s="39"/>
      <c r="Q106" s="323" t="s">
        <v>203</v>
      </c>
      <c r="R106" s="324"/>
      <c r="S106" s="324"/>
      <c r="T106" s="324"/>
      <c r="U106" s="325"/>
      <c r="V106" s="325"/>
      <c r="W106" s="49" t="s">
        <v>131</v>
      </c>
      <c r="X106" s="97"/>
      <c r="Y106" s="97"/>
      <c r="Z106" s="49"/>
      <c r="AA106" s="49"/>
      <c r="AB106" s="401"/>
      <c r="AG106" s="113" t="s">
        <v>204</v>
      </c>
      <c r="AI106" s="45" t="str">
        <f>IF(U106&gt;0,IF(U106&gt;30,"◆30超過","●適合"),"■未答")</f>
        <v>■未答</v>
      </c>
    </row>
    <row r="107" spans="1:44" ht="8.25" customHeight="1" x14ac:dyDescent="0.15">
      <c r="A107" s="386"/>
      <c r="B107" s="522"/>
      <c r="C107" s="35"/>
      <c r="D107" s="362"/>
      <c r="E107" s="352"/>
      <c r="F107" s="352"/>
      <c r="G107" s="353"/>
      <c r="H107" s="37"/>
      <c r="I107" s="37"/>
      <c r="J107" s="37"/>
      <c r="K107" s="37"/>
      <c r="L107" s="37"/>
      <c r="M107" s="37"/>
      <c r="N107" s="37"/>
      <c r="O107" s="37"/>
      <c r="P107" s="39"/>
      <c r="Q107" s="56"/>
      <c r="R107" s="49"/>
      <c r="S107" s="49"/>
      <c r="T107" s="97"/>
      <c r="U107" s="97"/>
      <c r="V107" s="97"/>
      <c r="W107" s="97"/>
      <c r="X107" s="97"/>
      <c r="Y107" s="49"/>
      <c r="Z107" s="49"/>
      <c r="AA107" s="49"/>
      <c r="AB107" s="401"/>
      <c r="AG107" s="113"/>
      <c r="AM107" s="138"/>
    </row>
    <row r="108" spans="1:44" ht="20.100000000000001" customHeight="1" x14ac:dyDescent="0.15">
      <c r="A108" s="386"/>
      <c r="B108" s="522"/>
      <c r="C108" s="35"/>
      <c r="D108" s="362"/>
      <c r="E108" s="352"/>
      <c r="F108" s="352"/>
      <c r="G108" s="353"/>
      <c r="H108" s="37"/>
      <c r="I108" s="37"/>
      <c r="J108" s="37"/>
      <c r="K108" s="37"/>
      <c r="L108" s="37"/>
      <c r="M108" s="37"/>
      <c r="N108" s="37"/>
      <c r="O108" s="37"/>
      <c r="P108" s="39"/>
      <c r="Q108" s="48"/>
      <c r="R108" s="97"/>
      <c r="S108" s="97"/>
      <c r="T108" s="97"/>
      <c r="U108" s="97"/>
      <c r="V108" s="97"/>
      <c r="W108" s="97"/>
      <c r="X108" s="97"/>
      <c r="Y108" s="49"/>
      <c r="Z108" s="49"/>
      <c r="AA108" s="49"/>
      <c r="AB108" s="401"/>
      <c r="AG108" s="113"/>
    </row>
    <row r="109" spans="1:44" ht="20.100000000000001" customHeight="1" x14ac:dyDescent="0.15">
      <c r="A109" s="386"/>
      <c r="B109" s="522"/>
      <c r="C109" s="35"/>
      <c r="D109" s="71"/>
      <c r="E109" s="478" t="s">
        <v>205</v>
      </c>
      <c r="F109" s="479"/>
      <c r="G109" s="480"/>
      <c r="H109" s="37"/>
      <c r="I109" s="37"/>
      <c r="J109" s="37"/>
      <c r="K109" s="37"/>
      <c r="L109" s="37"/>
      <c r="M109" s="37"/>
      <c r="N109" s="37"/>
      <c r="O109" s="37"/>
      <c r="P109" s="39"/>
      <c r="Q109" s="40" t="s">
        <v>107</v>
      </c>
      <c r="R109" s="49" t="s">
        <v>206</v>
      </c>
      <c r="S109" s="49"/>
      <c r="T109" s="49"/>
      <c r="U109" s="49"/>
      <c r="V109" s="97"/>
      <c r="W109" s="97"/>
      <c r="X109" s="97"/>
      <c r="Y109" s="49"/>
      <c r="Z109" s="49"/>
      <c r="AA109" s="49"/>
      <c r="AB109" s="401"/>
      <c r="AE109" s="1" t="str">
        <f>+Q109</f>
        <v>□</v>
      </c>
      <c r="AG109" s="113" t="s">
        <v>207</v>
      </c>
      <c r="AI109" s="45" t="str">
        <f>IF(AE109&amp;AE110&amp;AE111&amp;AE112&amp;AE113="■□□□□","◎無し",IF(AE109&amp;AE110&amp;AE111&amp;AE112&amp;AE113="□■□□□","◆寸法",IF(AE109&amp;AE110&amp;AE111&amp;AE112&amp;AE113="□□■□□","①階段",IF(AE109&amp;AE110&amp;AE111&amp;AE112&amp;AE113="□□□■□","②階段",IF(AE109&amp;AE110&amp;AE111&amp;AE112&amp;AE113="□□□□■","③階段",IF(AE109&amp;AE110&amp;AE111&amp;AE112&amp;AE113="□□□□□","■未答","▼矛盾"))))))</f>
        <v>■未答</v>
      </c>
      <c r="AK109" s="37" t="s">
        <v>208</v>
      </c>
      <c r="AL109" s="53" t="s">
        <v>209</v>
      </c>
      <c r="AM109" s="53" t="s">
        <v>210</v>
      </c>
      <c r="AN109" s="53" t="s">
        <v>211</v>
      </c>
      <c r="AO109" s="53" t="s">
        <v>212</v>
      </c>
      <c r="AP109" s="53" t="s">
        <v>213</v>
      </c>
      <c r="AQ109" s="53" t="s">
        <v>213</v>
      </c>
      <c r="AR109" s="53" t="s">
        <v>75</v>
      </c>
    </row>
    <row r="110" spans="1:44" ht="20.100000000000001" customHeight="1" x14ac:dyDescent="0.15">
      <c r="A110" s="386"/>
      <c r="B110" s="522"/>
      <c r="C110" s="35"/>
      <c r="D110" s="71"/>
      <c r="E110" s="481"/>
      <c r="F110" s="482"/>
      <c r="G110" s="483"/>
      <c r="H110" s="37"/>
      <c r="I110" s="37"/>
      <c r="J110" s="37"/>
      <c r="K110" s="37"/>
      <c r="L110" s="37"/>
      <c r="M110" s="37"/>
      <c r="N110" s="37"/>
      <c r="O110" s="37"/>
      <c r="P110" s="39"/>
      <c r="Q110" s="40" t="s">
        <v>100</v>
      </c>
      <c r="R110" s="49" t="s">
        <v>214</v>
      </c>
      <c r="S110" s="49"/>
      <c r="T110" s="49"/>
      <c r="U110" s="49"/>
      <c r="V110" s="49"/>
      <c r="W110" s="49"/>
      <c r="X110" s="49"/>
      <c r="Y110" s="49"/>
      <c r="Z110" s="49"/>
      <c r="AA110" s="49"/>
      <c r="AB110" s="401"/>
      <c r="AE110" s="1" t="str">
        <f>+Q110</f>
        <v>□</v>
      </c>
      <c r="AK110" s="37"/>
      <c r="AL110" s="43" t="s">
        <v>51</v>
      </c>
      <c r="AM110" s="43" t="s">
        <v>215</v>
      </c>
      <c r="AN110" s="43" t="s">
        <v>216</v>
      </c>
      <c r="AO110" s="43" t="s">
        <v>217</v>
      </c>
      <c r="AP110" s="45" t="s">
        <v>218</v>
      </c>
      <c r="AQ110" s="45" t="s">
        <v>76</v>
      </c>
      <c r="AR110" s="161" t="s">
        <v>54</v>
      </c>
    </row>
    <row r="111" spans="1:44" ht="20.100000000000001" customHeight="1" x14ac:dyDescent="0.15">
      <c r="A111" s="386"/>
      <c r="B111" s="522"/>
      <c r="C111" s="35"/>
      <c r="D111" s="71"/>
      <c r="E111" s="478" t="s">
        <v>219</v>
      </c>
      <c r="F111" s="479"/>
      <c r="G111" s="480"/>
      <c r="H111" s="37"/>
      <c r="I111" s="37"/>
      <c r="J111" s="37"/>
      <c r="K111" s="37"/>
      <c r="L111" s="37"/>
      <c r="M111" s="37"/>
      <c r="N111" s="37"/>
      <c r="O111" s="37"/>
      <c r="P111" s="39"/>
      <c r="Q111" s="40" t="s">
        <v>90</v>
      </c>
      <c r="R111" s="49" t="s">
        <v>220</v>
      </c>
      <c r="S111" s="49"/>
      <c r="T111" s="49"/>
      <c r="U111" s="49"/>
      <c r="V111" s="49"/>
      <c r="W111" s="49"/>
      <c r="X111" s="49"/>
      <c r="Y111" s="49"/>
      <c r="Z111" s="49"/>
      <c r="AA111" s="49"/>
      <c r="AB111" s="401"/>
      <c r="AE111" s="1" t="str">
        <f>+Q111</f>
        <v>□</v>
      </c>
    </row>
    <row r="112" spans="1:44" ht="20.100000000000001" customHeight="1" x14ac:dyDescent="0.15">
      <c r="A112" s="386"/>
      <c r="B112" s="522"/>
      <c r="C112" s="35"/>
      <c r="D112" s="71"/>
      <c r="E112" s="481"/>
      <c r="F112" s="482"/>
      <c r="G112" s="483"/>
      <c r="H112" s="37"/>
      <c r="I112" s="37"/>
      <c r="J112" s="37"/>
      <c r="K112" s="37"/>
      <c r="L112" s="37"/>
      <c r="M112" s="37"/>
      <c r="N112" s="37"/>
      <c r="O112" s="37"/>
      <c r="P112" s="39"/>
      <c r="Q112" s="40" t="s">
        <v>221</v>
      </c>
      <c r="R112" s="49" t="s">
        <v>222</v>
      </c>
      <c r="S112" s="49"/>
      <c r="T112" s="49"/>
      <c r="U112" s="49"/>
      <c r="V112" s="49"/>
      <c r="W112" s="49"/>
      <c r="X112" s="49"/>
      <c r="Y112" s="49"/>
      <c r="Z112" s="49"/>
      <c r="AA112" s="49"/>
      <c r="AB112" s="401"/>
      <c r="AE112" s="1" t="str">
        <f>+Q112</f>
        <v>□</v>
      </c>
    </row>
    <row r="113" spans="1:60" ht="20.100000000000001" customHeight="1" x14ac:dyDescent="0.15">
      <c r="A113" s="386"/>
      <c r="B113" s="522"/>
      <c r="C113" s="35"/>
      <c r="D113" s="71"/>
      <c r="E113" s="478" t="s">
        <v>223</v>
      </c>
      <c r="F113" s="479"/>
      <c r="G113" s="480"/>
      <c r="H113" s="37"/>
      <c r="I113" s="37"/>
      <c r="J113" s="37"/>
      <c r="K113" s="37"/>
      <c r="L113" s="37"/>
      <c r="M113" s="37"/>
      <c r="N113" s="37"/>
      <c r="O113" s="37"/>
      <c r="P113" s="39"/>
      <c r="Q113" s="40" t="s">
        <v>221</v>
      </c>
      <c r="R113" s="49" t="s">
        <v>224</v>
      </c>
      <c r="S113" s="49"/>
      <c r="T113" s="49"/>
      <c r="U113" s="49"/>
      <c r="V113" s="49"/>
      <c r="W113" s="49"/>
      <c r="X113" s="49"/>
      <c r="Y113" s="49"/>
      <c r="Z113" s="49"/>
      <c r="AA113" s="49"/>
      <c r="AB113" s="401"/>
      <c r="AE113" s="1" t="str">
        <f>+Q113</f>
        <v>□</v>
      </c>
    </row>
    <row r="114" spans="1:60" ht="20.100000000000001" customHeight="1" thickBot="1" x14ac:dyDescent="0.2">
      <c r="A114" s="388"/>
      <c r="B114" s="523"/>
      <c r="C114" s="35"/>
      <c r="D114" s="71"/>
      <c r="E114" s="502"/>
      <c r="F114" s="503"/>
      <c r="G114" s="504"/>
      <c r="H114" s="148"/>
      <c r="I114" s="148"/>
      <c r="J114" s="148"/>
      <c r="K114" s="148"/>
      <c r="L114" s="148"/>
      <c r="M114" s="148"/>
      <c r="N114" s="148"/>
      <c r="O114" s="148"/>
      <c r="P114" s="149"/>
      <c r="Q114" s="150"/>
      <c r="R114" s="151"/>
      <c r="S114" s="151"/>
      <c r="T114" s="151"/>
      <c r="U114" s="151"/>
      <c r="V114" s="151"/>
      <c r="W114" s="151"/>
      <c r="X114" s="151"/>
      <c r="Y114" s="151"/>
      <c r="Z114" s="151"/>
      <c r="AA114" s="151"/>
      <c r="AB114" s="403"/>
    </row>
    <row r="115" spans="1:60" ht="17.100000000000001" customHeight="1" x14ac:dyDescent="0.15">
      <c r="A115" s="492" t="s">
        <v>225</v>
      </c>
      <c r="B115" s="493"/>
      <c r="C115" s="423" t="s">
        <v>472</v>
      </c>
      <c r="D115" s="424"/>
      <c r="E115" s="424"/>
      <c r="F115" s="424"/>
      <c r="G115" s="425"/>
      <c r="H115" s="162" t="s">
        <v>221</v>
      </c>
      <c r="I115" s="163" t="s">
        <v>226</v>
      </c>
      <c r="J115" s="163"/>
      <c r="K115" s="163"/>
      <c r="L115" s="163"/>
      <c r="M115" s="163"/>
      <c r="N115" s="163"/>
      <c r="O115" s="163"/>
      <c r="P115" s="164"/>
      <c r="Q115" s="165"/>
      <c r="R115" s="166"/>
      <c r="S115" s="166"/>
      <c r="T115" s="166"/>
      <c r="U115" s="166"/>
      <c r="V115" s="166"/>
      <c r="W115" s="166"/>
      <c r="X115" s="166"/>
      <c r="Y115" s="166"/>
      <c r="Z115" s="166"/>
      <c r="AA115" s="166"/>
      <c r="AB115" s="437"/>
      <c r="AD115" s="42" t="str">
        <f>+H115</f>
        <v>□</v>
      </c>
      <c r="AG115" s="45" t="str">
        <f>IF(AD115&amp;AD116&amp;AD117="■□□","●適合",IF(AD115&amp;AD116&amp;AD117="□■□","◆未達",IF(AD115&amp;AD116&amp;AD117="□□■","◆未達",IF(AD115&amp;AD116&amp;AD117="□□□","■未答","▼矛盾"))))</f>
        <v>■未答</v>
      </c>
      <c r="AH115" s="61"/>
      <c r="AK115" s="37" t="s">
        <v>95</v>
      </c>
      <c r="AL115" s="46" t="s">
        <v>96</v>
      </c>
      <c r="AM115" s="46" t="s">
        <v>97</v>
      </c>
      <c r="AN115" s="46" t="s">
        <v>98</v>
      </c>
      <c r="AO115" s="46" t="s">
        <v>99</v>
      </c>
      <c r="AP115" s="46" t="s">
        <v>75</v>
      </c>
    </row>
    <row r="116" spans="1:60" ht="17.100000000000001" customHeight="1" x14ac:dyDescent="0.15">
      <c r="A116" s="364"/>
      <c r="B116" s="365"/>
      <c r="C116" s="362"/>
      <c r="D116" s="352"/>
      <c r="E116" s="352"/>
      <c r="F116" s="352"/>
      <c r="G116" s="353"/>
      <c r="H116" s="168" t="s">
        <v>100</v>
      </c>
      <c r="I116" s="95" t="s">
        <v>227</v>
      </c>
      <c r="J116" s="95"/>
      <c r="K116" s="95"/>
      <c r="L116" s="95"/>
      <c r="M116" s="95"/>
      <c r="N116" s="95"/>
      <c r="O116" s="95"/>
      <c r="P116" s="96"/>
      <c r="Q116" s="157"/>
      <c r="R116" s="97"/>
      <c r="S116" s="97"/>
      <c r="T116" s="97"/>
      <c r="U116" s="97"/>
      <c r="V116" s="97"/>
      <c r="W116" s="97"/>
      <c r="X116" s="97"/>
      <c r="Y116" s="97"/>
      <c r="Z116" s="97"/>
      <c r="AA116" s="97"/>
      <c r="AB116" s="409"/>
      <c r="AD116" s="1" t="str">
        <f>+H116</f>
        <v>□</v>
      </c>
      <c r="AK116" s="37"/>
      <c r="AL116" s="43" t="s">
        <v>52</v>
      </c>
      <c r="AM116" s="43" t="s">
        <v>53</v>
      </c>
      <c r="AN116" s="43" t="s">
        <v>53</v>
      </c>
      <c r="AO116" s="45" t="s">
        <v>76</v>
      </c>
      <c r="AP116" s="45" t="s">
        <v>54</v>
      </c>
    </row>
    <row r="117" spans="1:60" ht="17.100000000000001" customHeight="1" x14ac:dyDescent="0.15">
      <c r="A117" s="364"/>
      <c r="B117" s="365"/>
      <c r="C117" s="362"/>
      <c r="D117" s="352"/>
      <c r="E117" s="352"/>
      <c r="F117" s="352"/>
      <c r="G117" s="353"/>
      <c r="H117" s="170" t="s">
        <v>90</v>
      </c>
      <c r="I117" s="101" t="s">
        <v>228</v>
      </c>
      <c r="J117" s="101"/>
      <c r="K117" s="101"/>
      <c r="L117" s="101"/>
      <c r="M117" s="101"/>
      <c r="N117" s="101"/>
      <c r="O117" s="101"/>
      <c r="P117" s="102"/>
      <c r="Q117" s="87"/>
      <c r="R117" s="88"/>
      <c r="S117" s="88"/>
      <c r="T117" s="88"/>
      <c r="U117" s="88"/>
      <c r="V117" s="88"/>
      <c r="W117" s="88"/>
      <c r="X117" s="88"/>
      <c r="Y117" s="88"/>
      <c r="Z117" s="88"/>
      <c r="AA117" s="88"/>
      <c r="AB117" s="410"/>
      <c r="AD117" s="1" t="str">
        <f>+H117</f>
        <v>□</v>
      </c>
    </row>
    <row r="118" spans="1:60" ht="12.95" customHeight="1" x14ac:dyDescent="0.15">
      <c r="A118" s="364"/>
      <c r="B118" s="365"/>
      <c r="C118" s="71"/>
      <c r="D118" s="171" t="s">
        <v>229</v>
      </c>
      <c r="E118" s="497" t="s">
        <v>230</v>
      </c>
      <c r="F118" s="505"/>
      <c r="G118" s="506"/>
      <c r="H118" s="172"/>
      <c r="I118" s="106"/>
      <c r="J118" s="106"/>
      <c r="K118" s="106"/>
      <c r="L118" s="106"/>
      <c r="M118" s="106"/>
      <c r="N118" s="106"/>
      <c r="O118" s="106"/>
      <c r="P118" s="107"/>
      <c r="Q118" s="91"/>
      <c r="R118" s="92"/>
      <c r="S118" s="92"/>
      <c r="T118" s="92"/>
      <c r="U118" s="92"/>
      <c r="V118" s="92"/>
      <c r="W118" s="92"/>
      <c r="X118" s="92"/>
      <c r="Y118" s="92"/>
      <c r="Z118" s="92"/>
      <c r="AA118" s="92"/>
      <c r="AB118" s="408"/>
    </row>
    <row r="119" spans="1:60" ht="12.95" customHeight="1" x14ac:dyDescent="0.15">
      <c r="A119" s="364"/>
      <c r="B119" s="365"/>
      <c r="C119" s="71"/>
      <c r="D119" s="173" t="s">
        <v>231</v>
      </c>
      <c r="E119" s="497" t="s">
        <v>232</v>
      </c>
      <c r="F119" s="498"/>
      <c r="G119" s="499"/>
      <c r="H119" s="174"/>
      <c r="I119" s="95"/>
      <c r="J119" s="95"/>
      <c r="K119" s="95"/>
      <c r="L119" s="95"/>
      <c r="M119" s="95"/>
      <c r="N119" s="95"/>
      <c r="O119" s="95"/>
      <c r="P119" s="96"/>
      <c r="Q119" s="157"/>
      <c r="R119" s="97"/>
      <c r="S119" s="97"/>
      <c r="T119" s="97"/>
      <c r="U119" s="97"/>
      <c r="V119" s="97"/>
      <c r="W119" s="97"/>
      <c r="X119" s="97"/>
      <c r="Y119" s="97"/>
      <c r="Z119" s="97"/>
      <c r="AA119" s="99"/>
      <c r="AB119" s="409"/>
    </row>
    <row r="120" spans="1:60" ht="15.95" customHeight="1" x14ac:dyDescent="0.15">
      <c r="A120" s="364"/>
      <c r="B120" s="365"/>
      <c r="C120" s="71"/>
      <c r="D120" s="358" t="s">
        <v>21</v>
      </c>
      <c r="E120" s="377" t="s">
        <v>22</v>
      </c>
      <c r="F120" s="378"/>
      <c r="G120" s="379"/>
      <c r="H120" s="63" t="s">
        <v>58</v>
      </c>
      <c r="I120" s="37" t="s">
        <v>185</v>
      </c>
      <c r="J120" s="37"/>
      <c r="K120" s="37"/>
      <c r="L120" s="38"/>
      <c r="M120" s="38"/>
      <c r="N120" s="37"/>
      <c r="O120" s="37"/>
      <c r="P120" s="39"/>
      <c r="Q120" s="157"/>
      <c r="R120" s="97"/>
      <c r="S120" s="97"/>
      <c r="T120" s="97"/>
      <c r="U120" s="97"/>
      <c r="V120" s="97"/>
      <c r="W120" s="175"/>
      <c r="X120" s="175"/>
      <c r="Y120" s="176"/>
      <c r="Z120" s="176"/>
      <c r="AA120" s="177" t="s">
        <v>94</v>
      </c>
      <c r="AB120" s="409"/>
      <c r="AD120" s="42" t="str">
        <f t="shared" ref="AD120:AD136" si="0">+H120</f>
        <v>□</v>
      </c>
      <c r="AG120" s="45" t="str">
        <f>IF(AD120&amp;AD121&amp;AD122&amp;AD123="■□□□","◎無し",IF(AD120&amp;AD121&amp;AD122&amp;AD123="□■□□","Ｅ適合",IF(AD120&amp;AD121&amp;AD122&amp;AD123="□□■□","●適合",IF(AD120&amp;AD121&amp;AD122&amp;AD123="□□□■","◆未達",IF(AD120&amp;AD121&amp;AD122&amp;AD123="□□□□","■未答","▼矛盾")))))</f>
        <v>■未答</v>
      </c>
      <c r="AH120" s="61"/>
      <c r="AK120" s="37" t="s">
        <v>80</v>
      </c>
      <c r="AL120" s="53" t="s">
        <v>82</v>
      </c>
      <c r="AM120" s="53" t="s">
        <v>81</v>
      </c>
      <c r="AN120" s="53" t="s">
        <v>83</v>
      </c>
      <c r="AO120" s="53" t="s">
        <v>84</v>
      </c>
      <c r="AP120" s="53" t="s">
        <v>85</v>
      </c>
      <c r="AQ120" s="53" t="s">
        <v>75</v>
      </c>
    </row>
    <row r="121" spans="1:60" ht="15.95" customHeight="1" x14ac:dyDescent="0.15">
      <c r="A121" s="364"/>
      <c r="B121" s="365"/>
      <c r="C121" s="71"/>
      <c r="D121" s="359"/>
      <c r="E121" s="380"/>
      <c r="F121" s="381"/>
      <c r="G121" s="382"/>
      <c r="H121" s="63" t="s">
        <v>86</v>
      </c>
      <c r="I121" s="37" t="s">
        <v>186</v>
      </c>
      <c r="J121" s="37"/>
      <c r="K121" s="37"/>
      <c r="L121" s="37"/>
      <c r="M121" s="37"/>
      <c r="N121" s="37"/>
      <c r="O121" s="37"/>
      <c r="P121" s="39"/>
      <c r="Q121" s="332" t="s">
        <v>233</v>
      </c>
      <c r="R121" s="333"/>
      <c r="S121" s="333"/>
      <c r="T121" s="333"/>
      <c r="U121" s="333"/>
      <c r="V121" s="333"/>
      <c r="W121" s="445" t="s">
        <v>234</v>
      </c>
      <c r="X121" s="445"/>
      <c r="Y121" s="325"/>
      <c r="Z121" s="325"/>
      <c r="AA121" s="99"/>
      <c r="AB121" s="409"/>
      <c r="AD121" s="1" t="str">
        <f t="shared" si="0"/>
        <v>□</v>
      </c>
      <c r="AG121" s="160" t="s">
        <v>235</v>
      </c>
      <c r="AI121" s="178" t="str">
        <f>IF(Y121=0,"■未答",DEGREES(ATAN(1/Y121)))</f>
        <v>■未答</v>
      </c>
      <c r="AK121" s="37"/>
      <c r="AL121" s="43" t="s">
        <v>51</v>
      </c>
      <c r="AM121" s="43" t="s">
        <v>189</v>
      </c>
      <c r="AN121" s="43" t="s">
        <v>52</v>
      </c>
      <c r="AO121" s="43" t="s">
        <v>53</v>
      </c>
      <c r="AP121" s="45" t="s">
        <v>76</v>
      </c>
      <c r="AQ121" s="45" t="s">
        <v>54</v>
      </c>
    </row>
    <row r="122" spans="1:60" ht="15.95" customHeight="1" x14ac:dyDescent="0.15">
      <c r="A122" s="364"/>
      <c r="B122" s="365"/>
      <c r="C122" s="71"/>
      <c r="D122" s="359"/>
      <c r="E122" s="380"/>
      <c r="F122" s="381"/>
      <c r="G122" s="382"/>
      <c r="H122" s="63" t="s">
        <v>90</v>
      </c>
      <c r="I122" s="343" t="s">
        <v>192</v>
      </c>
      <c r="J122" s="343"/>
      <c r="K122" s="343"/>
      <c r="L122" s="343"/>
      <c r="M122" s="343"/>
      <c r="N122" s="343"/>
      <c r="O122" s="343"/>
      <c r="P122" s="344"/>
      <c r="Q122" s="338" t="s">
        <v>236</v>
      </c>
      <c r="R122" s="339"/>
      <c r="S122" s="339"/>
      <c r="T122" s="339"/>
      <c r="U122" s="168" t="s">
        <v>144</v>
      </c>
      <c r="V122" s="333" t="s">
        <v>237</v>
      </c>
      <c r="W122" s="333"/>
      <c r="X122" s="168" t="s">
        <v>125</v>
      </c>
      <c r="Y122" s="412" t="s">
        <v>238</v>
      </c>
      <c r="Z122" s="339"/>
      <c r="AA122" s="179"/>
      <c r="AB122" s="409"/>
      <c r="AD122" s="1" t="str">
        <f t="shared" si="0"/>
        <v>□</v>
      </c>
      <c r="AG122" s="160" t="s">
        <v>148</v>
      </c>
      <c r="AI122" s="43" t="str">
        <f>IF(AI121&gt;45,IF(U122&amp;X122="■□","●適合",IF(U122&amp;X122="□■","◆未達",IF(U122&amp;X122="□□","■未答","▼矛盾"))),IF(U122&amp;X122="■□","◎十分",IF(U122&amp;X122="□■","●適合",IF(U122&amp;X122="□□","■未答","▼矛盾"))))</f>
        <v>■未答</v>
      </c>
    </row>
    <row r="123" spans="1:60" ht="15.95" customHeight="1" x14ac:dyDescent="0.15">
      <c r="A123" s="364"/>
      <c r="B123" s="365"/>
      <c r="C123" s="71"/>
      <c r="D123" s="507"/>
      <c r="E123" s="383"/>
      <c r="F123" s="384"/>
      <c r="G123" s="385"/>
      <c r="H123" s="63" t="s">
        <v>125</v>
      </c>
      <c r="I123" s="343" t="s">
        <v>196</v>
      </c>
      <c r="J123" s="343"/>
      <c r="K123" s="343"/>
      <c r="L123" s="343"/>
      <c r="M123" s="343"/>
      <c r="N123" s="343"/>
      <c r="O123" s="343"/>
      <c r="P123" s="344"/>
      <c r="Q123" s="468" t="s">
        <v>239</v>
      </c>
      <c r="R123" s="469"/>
      <c r="S123" s="469"/>
      <c r="T123" s="469"/>
      <c r="U123" s="469"/>
      <c r="V123" s="469"/>
      <c r="W123" s="469"/>
      <c r="X123" s="69"/>
      <c r="Y123" s="69"/>
      <c r="Z123" s="88" t="s">
        <v>240</v>
      </c>
      <c r="AA123" s="90"/>
      <c r="AB123" s="410"/>
      <c r="AD123" s="1" t="str">
        <f t="shared" si="0"/>
        <v>□</v>
      </c>
      <c r="AG123" s="160" t="s">
        <v>241</v>
      </c>
      <c r="AI123" s="45" t="str">
        <f>IF(W123&gt;0,IF(W123&lt;700,"◆低すぎ",IF(W123&gt;900,"◆高すぎ","●適合")),"■未答")</f>
        <v>■未答</v>
      </c>
    </row>
    <row r="124" spans="1:60" ht="12" customHeight="1" x14ac:dyDescent="0.15">
      <c r="A124" s="364"/>
      <c r="B124" s="365"/>
      <c r="C124" s="71"/>
      <c r="D124" s="358" t="s">
        <v>23</v>
      </c>
      <c r="E124" s="377" t="s">
        <v>24</v>
      </c>
      <c r="F124" s="378"/>
      <c r="G124" s="379"/>
      <c r="H124" s="57" t="s">
        <v>125</v>
      </c>
      <c r="I124" s="341" t="s">
        <v>242</v>
      </c>
      <c r="J124" s="341"/>
      <c r="K124" s="341"/>
      <c r="L124" s="341"/>
      <c r="M124" s="341"/>
      <c r="N124" s="341"/>
      <c r="O124" s="341"/>
      <c r="P124" s="342"/>
      <c r="Q124" s="79"/>
      <c r="R124" s="79"/>
      <c r="S124" s="79"/>
      <c r="T124" s="79"/>
      <c r="U124" s="79"/>
      <c r="V124" s="79"/>
      <c r="W124" s="79"/>
      <c r="X124" s="79"/>
      <c r="Y124" s="79"/>
      <c r="Z124" s="79"/>
      <c r="AA124" s="79"/>
      <c r="AB124" s="400"/>
      <c r="AD124" s="42" t="str">
        <f t="shared" si="0"/>
        <v>□</v>
      </c>
      <c r="AG124" s="43" t="str">
        <f>IF(AD124&amp;AD125="■□","●適合",IF(AD124&amp;AD125="□■","◆未達",IF(AD124&amp;AD125="□□","■未答","▼矛盾")))</f>
        <v>■未答</v>
      </c>
      <c r="AH124" s="44"/>
      <c r="AK124" s="37" t="s">
        <v>71</v>
      </c>
      <c r="AL124" s="46" t="s">
        <v>72</v>
      </c>
      <c r="AM124" s="46" t="s">
        <v>73</v>
      </c>
      <c r="AN124" s="46" t="s">
        <v>74</v>
      </c>
      <c r="AO124" s="46" t="s">
        <v>75</v>
      </c>
    </row>
    <row r="125" spans="1:60" ht="12" customHeight="1" x14ac:dyDescent="0.15">
      <c r="A125" s="364"/>
      <c r="B125" s="365"/>
      <c r="C125" s="71"/>
      <c r="D125" s="507"/>
      <c r="E125" s="383"/>
      <c r="F125" s="384"/>
      <c r="G125" s="385"/>
      <c r="H125" s="66" t="s">
        <v>100</v>
      </c>
      <c r="I125" s="348" t="s">
        <v>243</v>
      </c>
      <c r="J125" s="348"/>
      <c r="K125" s="348"/>
      <c r="L125" s="348"/>
      <c r="M125" s="348"/>
      <c r="N125" s="348"/>
      <c r="O125" s="348"/>
      <c r="P125" s="349"/>
      <c r="Q125" s="70"/>
      <c r="R125" s="70"/>
      <c r="S125" s="70"/>
      <c r="T125" s="70"/>
      <c r="U125" s="70"/>
      <c r="V125" s="70"/>
      <c r="W125" s="70"/>
      <c r="X125" s="70"/>
      <c r="Y125" s="70"/>
      <c r="Z125" s="70"/>
      <c r="AA125" s="70"/>
      <c r="AB125" s="402"/>
      <c r="AD125" s="1" t="str">
        <f t="shared" si="0"/>
        <v>□</v>
      </c>
      <c r="AL125" s="43" t="s">
        <v>52</v>
      </c>
      <c r="AM125" s="43" t="s">
        <v>53</v>
      </c>
      <c r="AN125" s="45" t="s">
        <v>76</v>
      </c>
      <c r="AO125" s="45" t="s">
        <v>54</v>
      </c>
      <c r="BA125" s="1"/>
      <c r="BB125" s="1"/>
      <c r="BC125" s="1"/>
      <c r="BD125" s="1"/>
      <c r="BE125" s="1"/>
      <c r="BF125" s="1"/>
      <c r="BG125" s="1"/>
      <c r="BH125" s="1"/>
    </row>
    <row r="126" spans="1:60" ht="12" customHeight="1" x14ac:dyDescent="0.15">
      <c r="A126" s="364"/>
      <c r="B126" s="365"/>
      <c r="C126" s="71"/>
      <c r="D126" s="374" t="s">
        <v>25</v>
      </c>
      <c r="E126" s="377" t="s">
        <v>26</v>
      </c>
      <c r="F126" s="378"/>
      <c r="G126" s="379"/>
      <c r="H126" s="63" t="s">
        <v>69</v>
      </c>
      <c r="I126" s="372" t="s">
        <v>462</v>
      </c>
      <c r="J126" s="372"/>
      <c r="K126" s="372"/>
      <c r="L126" s="372"/>
      <c r="M126" s="372"/>
      <c r="N126" s="372"/>
      <c r="O126" s="372"/>
      <c r="P126" s="373"/>
      <c r="Q126" s="49"/>
      <c r="R126" s="49"/>
      <c r="S126" s="49"/>
      <c r="T126" s="49"/>
      <c r="U126" s="49"/>
      <c r="V126" s="49"/>
      <c r="W126" s="49"/>
      <c r="X126" s="49"/>
      <c r="Y126" s="49"/>
      <c r="Z126" s="49"/>
      <c r="AA126" s="49"/>
      <c r="AB126" s="41"/>
      <c r="AD126" s="42" t="str">
        <f t="shared" si="0"/>
        <v>□</v>
      </c>
      <c r="AG126" s="45" t="str">
        <f>IF(AD126&amp;AD127&amp;AD128="■□□","◎無し",IF(AD126&amp;AD127&amp;AD128="□■□","●適合",IF(AD126&amp;AD127&amp;AD128="□□■","◆未達",IF(AD126&amp;AD127&amp;AD128="□□□","■未答","▼矛盾"))))</f>
        <v>■未答</v>
      </c>
      <c r="AH126" s="61"/>
      <c r="AK126" s="37" t="s">
        <v>95</v>
      </c>
      <c r="AL126" s="46" t="s">
        <v>465</v>
      </c>
      <c r="AM126" s="46" t="s">
        <v>464</v>
      </c>
      <c r="AN126" s="46" t="s">
        <v>466</v>
      </c>
      <c r="AO126" s="46" t="s">
        <v>467</v>
      </c>
      <c r="AP126" s="46" t="s">
        <v>75</v>
      </c>
      <c r="BA126" s="1"/>
      <c r="BB126" s="1"/>
      <c r="BC126" s="1"/>
      <c r="BD126" s="1"/>
      <c r="BE126" s="1"/>
      <c r="BF126" s="1"/>
      <c r="BG126" s="1"/>
      <c r="BH126" s="1"/>
    </row>
    <row r="127" spans="1:60" ht="12" customHeight="1" x14ac:dyDescent="0.15">
      <c r="A127" s="364"/>
      <c r="B127" s="365"/>
      <c r="C127" s="71"/>
      <c r="D127" s="375"/>
      <c r="E127" s="380"/>
      <c r="F127" s="381"/>
      <c r="G127" s="382"/>
      <c r="H127" s="63" t="s">
        <v>463</v>
      </c>
      <c r="I127" s="343" t="s">
        <v>242</v>
      </c>
      <c r="J127" s="343"/>
      <c r="K127" s="343"/>
      <c r="L127" s="343"/>
      <c r="M127" s="343"/>
      <c r="N127" s="343"/>
      <c r="O127" s="343"/>
      <c r="P127" s="344"/>
      <c r="Q127" s="49"/>
      <c r="R127" s="49"/>
      <c r="S127" s="49"/>
      <c r="T127" s="49"/>
      <c r="U127" s="49"/>
      <c r="V127" s="49"/>
      <c r="W127" s="49"/>
      <c r="X127" s="49"/>
      <c r="Y127" s="49"/>
      <c r="Z127" s="49"/>
      <c r="AA127" s="49"/>
      <c r="AB127" s="401"/>
      <c r="AD127" s="1" t="str">
        <f t="shared" si="0"/>
        <v>□</v>
      </c>
      <c r="AK127" s="37"/>
      <c r="AL127" s="43" t="s">
        <v>51</v>
      </c>
      <c r="AM127" s="43" t="s">
        <v>52</v>
      </c>
      <c r="AN127" s="43" t="s">
        <v>53</v>
      </c>
      <c r="AO127" s="45" t="s">
        <v>76</v>
      </c>
      <c r="AP127" s="45" t="s">
        <v>54</v>
      </c>
      <c r="BA127" s="1"/>
      <c r="BB127" s="1"/>
      <c r="BC127" s="1"/>
      <c r="BD127" s="1"/>
      <c r="BE127" s="1"/>
      <c r="BF127" s="1"/>
      <c r="BG127" s="1"/>
      <c r="BH127" s="1"/>
    </row>
    <row r="128" spans="1:60" ht="12" customHeight="1" x14ac:dyDescent="0.15">
      <c r="A128" s="364"/>
      <c r="B128" s="365"/>
      <c r="C128" s="71"/>
      <c r="D128" s="376"/>
      <c r="E128" s="383"/>
      <c r="F128" s="384"/>
      <c r="G128" s="385"/>
      <c r="H128" s="66" t="s">
        <v>90</v>
      </c>
      <c r="I128" s="348" t="s">
        <v>243</v>
      </c>
      <c r="J128" s="348"/>
      <c r="K128" s="348"/>
      <c r="L128" s="348"/>
      <c r="M128" s="348"/>
      <c r="N128" s="348"/>
      <c r="O128" s="348"/>
      <c r="P128" s="349"/>
      <c r="Q128" s="70"/>
      <c r="R128" s="70"/>
      <c r="S128" s="70"/>
      <c r="T128" s="70"/>
      <c r="U128" s="70"/>
      <c r="V128" s="70"/>
      <c r="W128" s="70"/>
      <c r="X128" s="70"/>
      <c r="Y128" s="70"/>
      <c r="Z128" s="70"/>
      <c r="AA128" s="70"/>
      <c r="AB128" s="402"/>
      <c r="AD128" s="1" t="str">
        <f t="shared" si="0"/>
        <v>□</v>
      </c>
      <c r="BA128" s="1"/>
      <c r="BB128" s="1"/>
      <c r="BC128" s="1"/>
      <c r="BD128" s="1"/>
      <c r="BE128" s="1"/>
      <c r="BF128" s="1"/>
      <c r="BG128" s="1"/>
      <c r="BH128" s="1"/>
    </row>
    <row r="129" spans="1:60" ht="26.1" customHeight="1" x14ac:dyDescent="0.15">
      <c r="A129" s="364"/>
      <c r="B129" s="365"/>
      <c r="C129" s="71"/>
      <c r="D129" s="358" t="s">
        <v>244</v>
      </c>
      <c r="E129" s="377" t="s">
        <v>245</v>
      </c>
      <c r="F129" s="378"/>
      <c r="G129" s="379"/>
      <c r="H129" s="63" t="s">
        <v>69</v>
      </c>
      <c r="I129" s="529" t="s">
        <v>246</v>
      </c>
      <c r="J129" s="529"/>
      <c r="K129" s="529"/>
      <c r="L129" s="529"/>
      <c r="M129" s="529"/>
      <c r="N129" s="529"/>
      <c r="O129" s="529"/>
      <c r="P129" s="530"/>
      <c r="Q129" s="144"/>
      <c r="R129" s="79"/>
      <c r="S129" s="79"/>
      <c r="T129" s="79"/>
      <c r="U129" s="79"/>
      <c r="V129" s="79"/>
      <c r="W129" s="79"/>
      <c r="X129" s="79"/>
      <c r="Y129" s="79"/>
      <c r="Z129" s="79"/>
      <c r="AA129" s="79"/>
      <c r="AB129" s="400"/>
      <c r="AD129" s="42" t="str">
        <f t="shared" si="0"/>
        <v>□</v>
      </c>
      <c r="AG129" s="45" t="str">
        <f>IF(AD129&amp;AD130&amp;AD131&amp;AD132="■□□□","◎無し",IF(AD129&amp;AD130&amp;AD131&amp;AD132="□■□□","●適済",IF(AD129&amp;AD130&amp;AD131&amp;AD132="□□■□","●適合",IF(AD129&amp;AD130&amp;AD131&amp;AD132="□□□■","◆未達",IF(AD129&amp;AD130&amp;AD131&amp;AD132="□□□□","■未答","▼矛盾")))))</f>
        <v>■未答</v>
      </c>
      <c r="AH129" s="61"/>
      <c r="AK129" s="37" t="s">
        <v>80</v>
      </c>
      <c r="AL129" s="53" t="s">
        <v>82</v>
      </c>
      <c r="AM129" s="53" t="s">
        <v>81</v>
      </c>
      <c r="AN129" s="53" t="s">
        <v>83</v>
      </c>
      <c r="AO129" s="53" t="s">
        <v>84</v>
      </c>
      <c r="AP129" s="53" t="s">
        <v>85</v>
      </c>
      <c r="AQ129" s="53" t="s">
        <v>75</v>
      </c>
      <c r="BA129" s="1"/>
      <c r="BB129" s="1"/>
      <c r="BC129" s="1"/>
      <c r="BD129" s="1"/>
      <c r="BE129" s="1"/>
      <c r="BF129" s="1"/>
      <c r="BG129" s="1"/>
      <c r="BH129" s="1"/>
    </row>
    <row r="130" spans="1:60" ht="12" customHeight="1" x14ac:dyDescent="0.15">
      <c r="A130" s="364"/>
      <c r="B130" s="365"/>
      <c r="C130" s="71"/>
      <c r="D130" s="359"/>
      <c r="E130" s="380"/>
      <c r="F130" s="381"/>
      <c r="G130" s="382"/>
      <c r="H130" s="63" t="s">
        <v>100</v>
      </c>
      <c r="I130" s="343" t="s">
        <v>242</v>
      </c>
      <c r="J130" s="343"/>
      <c r="K130" s="343"/>
      <c r="L130" s="343"/>
      <c r="M130" s="343"/>
      <c r="N130" s="343"/>
      <c r="O130" s="343"/>
      <c r="P130" s="344"/>
      <c r="Q130" s="56"/>
      <c r="R130" s="49"/>
      <c r="S130" s="49"/>
      <c r="T130" s="49"/>
      <c r="U130" s="49"/>
      <c r="V130" s="49"/>
      <c r="W130" s="49"/>
      <c r="X130" s="49"/>
      <c r="Y130" s="49"/>
      <c r="Z130" s="49"/>
      <c r="AA130" s="49"/>
      <c r="AB130" s="401"/>
      <c r="AD130" s="1" t="str">
        <f t="shared" si="0"/>
        <v>□</v>
      </c>
      <c r="AK130" s="37"/>
      <c r="AL130" s="43" t="s">
        <v>51</v>
      </c>
      <c r="AM130" s="43" t="s">
        <v>247</v>
      </c>
      <c r="AN130" s="43" t="s">
        <v>52</v>
      </c>
      <c r="AO130" s="43" t="s">
        <v>53</v>
      </c>
      <c r="AP130" s="45" t="s">
        <v>76</v>
      </c>
      <c r="AQ130" s="45" t="s">
        <v>54</v>
      </c>
      <c r="BA130" s="1"/>
      <c r="BB130" s="1"/>
      <c r="BC130" s="1"/>
      <c r="BD130" s="1"/>
      <c r="BE130" s="1"/>
      <c r="BF130" s="1"/>
      <c r="BG130" s="1"/>
      <c r="BH130" s="1"/>
    </row>
    <row r="131" spans="1:60" ht="12" customHeight="1" x14ac:dyDescent="0.15">
      <c r="A131" s="364"/>
      <c r="B131" s="365"/>
      <c r="C131" s="71"/>
      <c r="D131" s="359"/>
      <c r="E131" s="380"/>
      <c r="F131" s="381"/>
      <c r="G131" s="382"/>
      <c r="H131" s="63" t="s">
        <v>90</v>
      </c>
      <c r="I131" s="343" t="s">
        <v>248</v>
      </c>
      <c r="J131" s="343"/>
      <c r="K131" s="343"/>
      <c r="L131" s="343"/>
      <c r="M131" s="343"/>
      <c r="N131" s="343"/>
      <c r="O131" s="343"/>
      <c r="P131" s="344"/>
      <c r="Q131" s="56"/>
      <c r="R131" s="49"/>
      <c r="S131" s="49"/>
      <c r="T131" s="49"/>
      <c r="U131" s="49"/>
      <c r="V131" s="49"/>
      <c r="W131" s="49"/>
      <c r="X131" s="49"/>
      <c r="Y131" s="49"/>
      <c r="Z131" s="49"/>
      <c r="AA131" s="49"/>
      <c r="AB131" s="401"/>
      <c r="AD131" s="1" t="str">
        <f t="shared" si="0"/>
        <v>□</v>
      </c>
      <c r="BA131" s="1"/>
      <c r="BB131" s="1"/>
      <c r="BC131" s="1"/>
      <c r="BD131" s="1"/>
      <c r="BE131" s="1"/>
      <c r="BF131" s="1"/>
      <c r="BG131" s="1"/>
      <c r="BH131" s="1"/>
    </row>
    <row r="132" spans="1:60" ht="12" customHeight="1" x14ac:dyDescent="0.15">
      <c r="A132" s="364"/>
      <c r="B132" s="365"/>
      <c r="C132" s="71"/>
      <c r="D132" s="507"/>
      <c r="E132" s="383"/>
      <c r="F132" s="384"/>
      <c r="G132" s="385"/>
      <c r="H132" s="66" t="s">
        <v>249</v>
      </c>
      <c r="I132" s="348" t="s">
        <v>243</v>
      </c>
      <c r="J132" s="348"/>
      <c r="K132" s="348"/>
      <c r="L132" s="348"/>
      <c r="M132" s="348"/>
      <c r="N132" s="348"/>
      <c r="O132" s="348"/>
      <c r="P132" s="349"/>
      <c r="Q132" s="183"/>
      <c r="R132" s="70"/>
      <c r="S132" s="70"/>
      <c r="T132" s="70"/>
      <c r="U132" s="70"/>
      <c r="V132" s="70"/>
      <c r="W132" s="70"/>
      <c r="X132" s="70"/>
      <c r="Y132" s="70"/>
      <c r="Z132" s="70"/>
      <c r="AA132" s="70"/>
      <c r="AB132" s="402"/>
      <c r="AD132" s="1" t="str">
        <f t="shared" si="0"/>
        <v>□</v>
      </c>
      <c r="BA132" s="1"/>
      <c r="BB132" s="1"/>
      <c r="BC132" s="1"/>
      <c r="BD132" s="1"/>
      <c r="BE132" s="1"/>
      <c r="BF132" s="1"/>
      <c r="BG132" s="1"/>
      <c r="BH132" s="1"/>
    </row>
    <row r="133" spans="1:60" ht="12" customHeight="1" x14ac:dyDescent="0.15">
      <c r="A133" s="364"/>
      <c r="B133" s="365"/>
      <c r="C133" s="71"/>
      <c r="D133" s="633" t="s">
        <v>250</v>
      </c>
      <c r="E133" s="377" t="s">
        <v>251</v>
      </c>
      <c r="F133" s="378"/>
      <c r="G133" s="379"/>
      <c r="H133" s="63" t="s">
        <v>69</v>
      </c>
      <c r="I133" s="341" t="s">
        <v>461</v>
      </c>
      <c r="J133" s="341"/>
      <c r="K133" s="341"/>
      <c r="L133" s="341"/>
      <c r="M133" s="341"/>
      <c r="N133" s="341"/>
      <c r="O133" s="341"/>
      <c r="P133" s="342"/>
      <c r="Q133" s="56"/>
      <c r="R133" s="49"/>
      <c r="S133" s="49"/>
      <c r="T133" s="49"/>
      <c r="U133" s="49"/>
      <c r="V133" s="49"/>
      <c r="W133" s="49"/>
      <c r="X133" s="49"/>
      <c r="Y133" s="49"/>
      <c r="Z133" s="49"/>
      <c r="AA133" s="49"/>
      <c r="AB133" s="656"/>
      <c r="AD133" s="42" t="str">
        <f>+H133</f>
        <v>□</v>
      </c>
      <c r="AG133" s="45" t="str">
        <f>IF(AD133&amp;AD134&amp;AD135&amp;AD136="■□□□","◎無し",IF(AD133&amp;AD134&amp;AD134&amp;AD136="□■□□","Ｅ適合",IF(AD133&amp;AD134&amp;AD134&amp;AD136="□□■□","●適合",IF(AD133&amp;AD134&amp;AD134&amp;AD136="□□□■","◆未達",IF(AD133&amp;AD134&amp;AD134&amp;AD136="□□□□","■未答","▼矛盾")))))</f>
        <v>■未答</v>
      </c>
      <c r="AK133" s="37" t="s">
        <v>80</v>
      </c>
      <c r="AL133" s="53" t="s">
        <v>82</v>
      </c>
      <c r="AM133" s="53" t="s">
        <v>81</v>
      </c>
      <c r="AN133" s="53" t="s">
        <v>83</v>
      </c>
      <c r="AO133" s="53" t="s">
        <v>84</v>
      </c>
      <c r="AP133" s="53" t="s">
        <v>85</v>
      </c>
      <c r="AQ133" s="53" t="s">
        <v>75</v>
      </c>
      <c r="BA133" s="1"/>
      <c r="BB133" s="1"/>
      <c r="BC133" s="1"/>
      <c r="BD133" s="1"/>
      <c r="BE133" s="1"/>
      <c r="BF133" s="1"/>
      <c r="BG133" s="1"/>
      <c r="BH133" s="1"/>
    </row>
    <row r="134" spans="1:60" ht="12" customHeight="1" x14ac:dyDescent="0.15">
      <c r="A134" s="364"/>
      <c r="B134" s="365"/>
      <c r="C134" s="71"/>
      <c r="D134" s="634"/>
      <c r="E134" s="380"/>
      <c r="F134" s="381"/>
      <c r="G134" s="382"/>
      <c r="H134" s="63" t="s">
        <v>100</v>
      </c>
      <c r="I134" s="343" t="s">
        <v>242</v>
      </c>
      <c r="J134" s="343"/>
      <c r="K134" s="343"/>
      <c r="L134" s="343"/>
      <c r="M134" s="343"/>
      <c r="N134" s="343"/>
      <c r="O134" s="343"/>
      <c r="P134" s="344"/>
      <c r="Q134" s="56"/>
      <c r="R134" s="49"/>
      <c r="S134" s="49"/>
      <c r="T134" s="49"/>
      <c r="U134" s="49"/>
      <c r="V134" s="49"/>
      <c r="W134" s="49"/>
      <c r="X134" s="49"/>
      <c r="Y134" s="49"/>
      <c r="Z134" s="49"/>
      <c r="AA134" s="49"/>
      <c r="AB134" s="657"/>
      <c r="AD134" s="1" t="str">
        <f>+H134</f>
        <v>□</v>
      </c>
      <c r="AG134" s="1"/>
      <c r="AH134" s="61"/>
      <c r="AK134" s="37"/>
      <c r="AL134" s="43" t="s">
        <v>51</v>
      </c>
      <c r="AM134" s="43" t="s">
        <v>247</v>
      </c>
      <c r="AN134" s="43" t="s">
        <v>52</v>
      </c>
      <c r="AO134" s="43" t="s">
        <v>53</v>
      </c>
      <c r="AP134" s="45" t="s">
        <v>76</v>
      </c>
      <c r="AQ134" s="45" t="s">
        <v>54</v>
      </c>
      <c r="BA134" s="1"/>
      <c r="BB134" s="1"/>
      <c r="BC134" s="1"/>
      <c r="BD134" s="1"/>
      <c r="BE134" s="1"/>
      <c r="BF134" s="1"/>
      <c r="BG134" s="1"/>
      <c r="BH134" s="1"/>
    </row>
    <row r="135" spans="1:60" ht="12" customHeight="1" x14ac:dyDescent="0.15">
      <c r="A135" s="364"/>
      <c r="B135" s="365"/>
      <c r="C135" s="71"/>
      <c r="D135" s="634"/>
      <c r="E135" s="380"/>
      <c r="F135" s="381"/>
      <c r="G135" s="382"/>
      <c r="H135" s="63" t="s">
        <v>90</v>
      </c>
      <c r="I135" s="343" t="s">
        <v>248</v>
      </c>
      <c r="J135" s="343"/>
      <c r="K135" s="343"/>
      <c r="L135" s="343"/>
      <c r="M135" s="343"/>
      <c r="N135" s="343"/>
      <c r="O135" s="343"/>
      <c r="P135" s="344"/>
      <c r="Q135" s="56"/>
      <c r="R135" s="49"/>
      <c r="S135" s="49"/>
      <c r="T135" s="49"/>
      <c r="U135" s="49"/>
      <c r="V135" s="49"/>
      <c r="W135" s="49"/>
      <c r="X135" s="49"/>
      <c r="Y135" s="49"/>
      <c r="Z135" s="49"/>
      <c r="AA135" s="49"/>
      <c r="AB135" s="657"/>
      <c r="AD135" s="1" t="str">
        <f>+H135</f>
        <v>□</v>
      </c>
      <c r="AK135" s="37"/>
      <c r="AL135" s="309"/>
      <c r="AM135" s="309"/>
      <c r="AN135" s="309"/>
      <c r="AO135" s="310"/>
      <c r="AP135" s="310"/>
      <c r="AQ135" s="61"/>
      <c r="BA135" s="1"/>
      <c r="BB135" s="1"/>
      <c r="BC135" s="1"/>
      <c r="BD135" s="1"/>
      <c r="BE135" s="1"/>
      <c r="BF135" s="1"/>
      <c r="BG135" s="1"/>
      <c r="BH135" s="1"/>
    </row>
    <row r="136" spans="1:60" ht="12" customHeight="1" x14ac:dyDescent="0.15">
      <c r="A136" s="364"/>
      <c r="B136" s="365"/>
      <c r="C136" s="71"/>
      <c r="D136" s="635"/>
      <c r="E136" s="383"/>
      <c r="F136" s="384"/>
      <c r="G136" s="385"/>
      <c r="H136" s="66" t="s">
        <v>249</v>
      </c>
      <c r="I136" s="348" t="s">
        <v>243</v>
      </c>
      <c r="J136" s="348"/>
      <c r="K136" s="348"/>
      <c r="L136" s="348"/>
      <c r="M136" s="348"/>
      <c r="N136" s="348"/>
      <c r="O136" s="348"/>
      <c r="P136" s="349"/>
      <c r="Q136" s="183"/>
      <c r="R136" s="70"/>
      <c r="S136" s="70"/>
      <c r="T136" s="70"/>
      <c r="U136" s="70"/>
      <c r="V136" s="70"/>
      <c r="W136" s="70"/>
      <c r="X136" s="70"/>
      <c r="Y136" s="70"/>
      <c r="Z136" s="70"/>
      <c r="AA136" s="70"/>
      <c r="AB136" s="658"/>
      <c r="AD136" s="1" t="str">
        <f t="shared" si="0"/>
        <v>□</v>
      </c>
      <c r="BA136" s="1"/>
      <c r="BB136" s="1"/>
      <c r="BC136" s="1"/>
      <c r="BD136" s="1"/>
      <c r="BE136" s="1"/>
      <c r="BF136" s="1"/>
      <c r="BG136" s="1"/>
      <c r="BH136" s="1"/>
    </row>
    <row r="137" spans="1:60" ht="3.75" customHeight="1" x14ac:dyDescent="0.15">
      <c r="A137" s="364"/>
      <c r="B137" s="365"/>
      <c r="C137" s="326" t="s">
        <v>27</v>
      </c>
      <c r="D137" s="327"/>
      <c r="E137" s="327"/>
      <c r="F137" s="327"/>
      <c r="G137" s="328"/>
      <c r="H137" s="105"/>
      <c r="I137" s="181"/>
      <c r="J137" s="181"/>
      <c r="K137" s="181"/>
      <c r="L137" s="181"/>
      <c r="M137" s="181"/>
      <c r="N137" s="181"/>
      <c r="O137" s="181"/>
      <c r="P137" s="182"/>
      <c r="Q137" s="144"/>
      <c r="R137" s="79"/>
      <c r="S137" s="79"/>
      <c r="T137" s="79"/>
      <c r="U137" s="79"/>
      <c r="V137" s="79"/>
      <c r="W137" s="79"/>
      <c r="X137" s="79"/>
      <c r="Y137" s="79"/>
      <c r="Z137" s="79"/>
      <c r="AA137" s="79"/>
      <c r="AB137" s="400"/>
      <c r="BA137" s="1"/>
      <c r="BB137" s="1"/>
      <c r="BC137" s="1"/>
      <c r="BD137" s="1"/>
      <c r="BE137" s="1"/>
      <c r="BF137" s="1"/>
      <c r="BG137" s="1"/>
      <c r="BH137" s="1"/>
    </row>
    <row r="138" spans="1:60" ht="18" customHeight="1" x14ac:dyDescent="0.15">
      <c r="A138" s="364"/>
      <c r="B138" s="365"/>
      <c r="C138" s="329"/>
      <c r="D138" s="330"/>
      <c r="E138" s="330"/>
      <c r="F138" s="330"/>
      <c r="G138" s="331"/>
      <c r="H138" s="308" t="s">
        <v>69</v>
      </c>
      <c r="I138" s="303" t="s">
        <v>226</v>
      </c>
      <c r="J138" s="303"/>
      <c r="K138" s="303"/>
      <c r="L138" s="303"/>
      <c r="M138" s="303"/>
      <c r="N138" s="237"/>
      <c r="O138" s="237"/>
      <c r="P138" s="238"/>
      <c r="Q138" s="304"/>
      <c r="R138" s="455"/>
      <c r="S138" s="455"/>
      <c r="T138" s="455"/>
      <c r="U138" s="455"/>
      <c r="V138" s="455"/>
      <c r="W138" s="455"/>
      <c r="X138" s="455"/>
      <c r="Y138" s="455"/>
      <c r="Z138" s="455"/>
      <c r="AA138" s="456"/>
      <c r="AB138" s="401"/>
      <c r="AD138" s="42" t="str">
        <f>+H138</f>
        <v>□</v>
      </c>
      <c r="AG138" s="45" t="str">
        <f>IF(AD138&amp;AD139&amp;AD140="■□□","●適合",IF(AD138&amp;AD139&amp;AD140="□■□","◆未達",IF(AD138&amp;AD139&amp;AD140="□□■","◆未達",IF(AD138&amp;AD139&amp;AD140="□□□","■未答","▼矛盾"))))</f>
        <v>■未答</v>
      </c>
      <c r="AH138" s="61"/>
      <c r="AK138" s="37" t="s">
        <v>95</v>
      </c>
      <c r="AL138" s="46" t="s">
        <v>96</v>
      </c>
      <c r="AM138" s="46" t="s">
        <v>97</v>
      </c>
      <c r="AN138" s="46" t="s">
        <v>98</v>
      </c>
      <c r="AO138" s="46" t="s">
        <v>99</v>
      </c>
      <c r="AP138" s="46" t="s">
        <v>75</v>
      </c>
      <c r="BA138" s="1"/>
      <c r="BB138" s="1"/>
      <c r="BC138" s="1"/>
      <c r="BD138" s="1"/>
      <c r="BE138" s="1"/>
      <c r="BF138" s="1"/>
      <c r="BG138" s="1"/>
      <c r="BH138" s="1"/>
    </row>
    <row r="139" spans="1:60" ht="18" customHeight="1" x14ac:dyDescent="0.15">
      <c r="A139" s="364"/>
      <c r="B139" s="365"/>
      <c r="C139" s="329"/>
      <c r="D139" s="330"/>
      <c r="E139" s="330"/>
      <c r="F139" s="330"/>
      <c r="G139" s="331"/>
      <c r="H139" s="308" t="s">
        <v>69</v>
      </c>
      <c r="I139" s="303" t="s">
        <v>227</v>
      </c>
      <c r="J139" s="303"/>
      <c r="K139" s="303"/>
      <c r="L139" s="303"/>
      <c r="M139" s="303"/>
      <c r="N139" s="237"/>
      <c r="O139" s="237"/>
      <c r="P139" s="238"/>
      <c r="Q139" s="304"/>
      <c r="R139" s="464"/>
      <c r="S139" s="464"/>
      <c r="T139" s="464"/>
      <c r="U139" s="464"/>
      <c r="V139" s="464"/>
      <c r="W139" s="464"/>
      <c r="X139" s="464"/>
      <c r="Y139" s="464"/>
      <c r="Z139" s="464"/>
      <c r="AA139" s="465"/>
      <c r="AB139" s="401"/>
      <c r="AD139" s="1" t="str">
        <f>+H139</f>
        <v>□</v>
      </c>
      <c r="AK139" s="37"/>
      <c r="AL139" s="43" t="s">
        <v>52</v>
      </c>
      <c r="AM139" s="43" t="s">
        <v>53</v>
      </c>
      <c r="AN139" s="43" t="s">
        <v>53</v>
      </c>
      <c r="AO139" s="45" t="s">
        <v>76</v>
      </c>
      <c r="AP139" s="45" t="s">
        <v>54</v>
      </c>
    </row>
    <row r="140" spans="1:60" ht="18" customHeight="1" x14ac:dyDescent="0.15">
      <c r="A140" s="364"/>
      <c r="B140" s="365"/>
      <c r="C140" s="329"/>
      <c r="D140" s="330"/>
      <c r="E140" s="330"/>
      <c r="F140" s="330"/>
      <c r="G140" s="331"/>
      <c r="H140" s="308" t="s">
        <v>69</v>
      </c>
      <c r="I140" s="303" t="s">
        <v>228</v>
      </c>
      <c r="J140" s="303"/>
      <c r="K140" s="303"/>
      <c r="L140" s="303"/>
      <c r="M140" s="303"/>
      <c r="N140" s="237"/>
      <c r="O140" s="237"/>
      <c r="P140" s="238"/>
      <c r="Q140" s="304"/>
      <c r="R140" s="464"/>
      <c r="S140" s="464"/>
      <c r="T140" s="464"/>
      <c r="U140" s="464"/>
      <c r="V140" s="464"/>
      <c r="W140" s="464"/>
      <c r="X140" s="464"/>
      <c r="Y140" s="464"/>
      <c r="Z140" s="464"/>
      <c r="AA140" s="465"/>
      <c r="AB140" s="401"/>
      <c r="AD140" s="1" t="str">
        <f>+H140</f>
        <v>□</v>
      </c>
    </row>
    <row r="141" spans="1:60" ht="6.75" customHeight="1" x14ac:dyDescent="0.15">
      <c r="A141" s="364"/>
      <c r="B141" s="365"/>
      <c r="C141" s="329"/>
      <c r="D141" s="330"/>
      <c r="E141" s="330"/>
      <c r="F141" s="330"/>
      <c r="G141" s="331"/>
      <c r="H141" s="94"/>
      <c r="I141" s="37"/>
      <c r="J141" s="37"/>
      <c r="K141" s="37"/>
      <c r="L141" s="37"/>
      <c r="M141" s="37"/>
      <c r="N141" s="37"/>
      <c r="O141" s="37"/>
      <c r="P141" s="39"/>
      <c r="Q141" s="48"/>
      <c r="R141" s="98"/>
      <c r="S141" s="98"/>
      <c r="T141" s="98"/>
      <c r="U141" s="98"/>
      <c r="V141" s="98"/>
      <c r="W141" s="98"/>
      <c r="X141" s="98"/>
      <c r="Y141" s="98"/>
      <c r="Z141" s="98"/>
      <c r="AA141" s="98"/>
      <c r="AB141" s="402"/>
    </row>
    <row r="142" spans="1:60" s="142" customFormat="1" ht="12.95" customHeight="1" x14ac:dyDescent="0.15">
      <c r="A142" s="364"/>
      <c r="B142" s="365"/>
      <c r="C142" s="428"/>
      <c r="D142" s="171" t="s">
        <v>253</v>
      </c>
      <c r="E142" s="497" t="s">
        <v>254</v>
      </c>
      <c r="F142" s="505"/>
      <c r="G142" s="506"/>
      <c r="H142" s="184"/>
      <c r="I142" s="58"/>
      <c r="J142" s="58"/>
      <c r="K142" s="58"/>
      <c r="L142" s="58"/>
      <c r="M142" s="58"/>
      <c r="N142" s="58"/>
      <c r="O142" s="58"/>
      <c r="P142" s="59"/>
      <c r="Q142" s="91"/>
      <c r="R142" s="92"/>
      <c r="S142" s="92"/>
      <c r="T142" s="92"/>
      <c r="U142" s="92"/>
      <c r="V142" s="92"/>
      <c r="W142" s="92"/>
      <c r="X142" s="92"/>
      <c r="Y142" s="92"/>
      <c r="Z142" s="92"/>
      <c r="AA142" s="185"/>
      <c r="AB142" s="400"/>
      <c r="AG142" s="143"/>
      <c r="AH142" s="143"/>
      <c r="AI142" s="143"/>
      <c r="AJ142" s="143"/>
      <c r="AK142" s="143"/>
      <c r="AL142" s="143"/>
      <c r="AM142" s="143"/>
      <c r="AN142" s="143"/>
      <c r="AO142" s="143"/>
      <c r="BA142" s="143"/>
      <c r="BB142" s="143"/>
      <c r="BC142" s="143"/>
      <c r="BD142" s="143"/>
      <c r="BE142" s="143"/>
      <c r="BF142" s="143"/>
      <c r="BG142" s="143"/>
      <c r="BH142" s="143"/>
    </row>
    <row r="143" spans="1:60" ht="12.95" customHeight="1" x14ac:dyDescent="0.15">
      <c r="A143" s="364"/>
      <c r="B143" s="365"/>
      <c r="C143" s="429"/>
      <c r="D143" s="173" t="s">
        <v>231</v>
      </c>
      <c r="E143" s="497" t="s">
        <v>232</v>
      </c>
      <c r="F143" s="498"/>
      <c r="G143" s="499"/>
      <c r="H143" s="174"/>
      <c r="I143" s="95"/>
      <c r="J143" s="95"/>
      <c r="K143" s="95"/>
      <c r="L143" s="95"/>
      <c r="M143" s="95"/>
      <c r="N143" s="95"/>
      <c r="O143" s="95"/>
      <c r="P143" s="96"/>
      <c r="Q143" s="157"/>
      <c r="R143" s="97"/>
      <c r="S143" s="97"/>
      <c r="T143" s="97"/>
      <c r="U143" s="97"/>
      <c r="V143" s="97"/>
      <c r="W143" s="97"/>
      <c r="X143" s="97"/>
      <c r="Y143" s="97"/>
      <c r="Z143" s="97"/>
      <c r="AA143" s="99"/>
      <c r="AB143" s="401"/>
    </row>
    <row r="144" spans="1:60" s="142" customFormat="1" ht="18" customHeight="1" x14ac:dyDescent="0.15">
      <c r="A144" s="364"/>
      <c r="B144" s="365"/>
      <c r="C144" s="429"/>
      <c r="D144" s="426" t="s">
        <v>255</v>
      </c>
      <c r="E144" s="472" t="s">
        <v>256</v>
      </c>
      <c r="F144" s="473"/>
      <c r="G144" s="474"/>
      <c r="H144" s="301" t="s">
        <v>69</v>
      </c>
      <c r="I144" s="303" t="s">
        <v>353</v>
      </c>
      <c r="J144" s="37"/>
      <c r="K144" s="37"/>
      <c r="L144" s="37"/>
      <c r="M144" s="37"/>
      <c r="N144" s="37"/>
      <c r="O144" s="37"/>
      <c r="P144" s="39"/>
      <c r="Q144" s="302" t="s">
        <v>69</v>
      </c>
      <c r="R144" s="303" t="s">
        <v>400</v>
      </c>
      <c r="S144" s="305"/>
      <c r="T144" s="305"/>
      <c r="U144" s="305"/>
      <c r="V144" s="305"/>
      <c r="W144" s="305"/>
      <c r="X144" s="305"/>
      <c r="Y144" s="305"/>
      <c r="Z144" s="305"/>
      <c r="AA144" s="99"/>
      <c r="AB144" s="401"/>
      <c r="AD144" s="142" t="str">
        <f>H144</f>
        <v>□</v>
      </c>
      <c r="AE144" s="142" t="str">
        <f>Q144</f>
        <v>□</v>
      </c>
      <c r="AG144" s="45" t="str">
        <f>IF(AD144&amp;AD147&amp;AD148="■□□","◎無し",IF(AD144&amp;AD147&amp;AD148="□■□","●適合",IF(AD144&amp;AD147&amp;AD148="□□■","◆未達",IF(AD144&amp;AD147&amp;AD148="□□□","■未答","▼矛盾"))))</f>
        <v>■未答</v>
      </c>
      <c r="AH144" s="61"/>
      <c r="AI144" s="46" t="str">
        <f>IF(AE144&amp;AE145&amp;AE146="■□□","◎無し",IF(AE144&amp;AE145&amp;AE146="□■□","●適合",IF(AE144&amp;AE145&amp;AE146="□□■","●適合",IF(AE144&amp;AE145&amp;AE146="□■■","●適合",IF(AE144&amp;AE145&amp;AE146="□□□","■未答","▼矛盾")))))</f>
        <v>■未答</v>
      </c>
      <c r="AJ144" s="2"/>
      <c r="AK144" s="37" t="s">
        <v>95</v>
      </c>
      <c r="AL144" s="46" t="s">
        <v>96</v>
      </c>
      <c r="AM144" s="46" t="s">
        <v>97</v>
      </c>
      <c r="AN144" s="46" t="s">
        <v>98</v>
      </c>
      <c r="AO144" s="46" t="s">
        <v>99</v>
      </c>
      <c r="AP144" s="46" t="s">
        <v>75</v>
      </c>
      <c r="AQ144" s="258"/>
      <c r="BA144" s="143"/>
      <c r="BB144" s="143"/>
      <c r="BC144" s="143"/>
      <c r="BD144" s="143"/>
      <c r="BE144" s="143"/>
      <c r="BF144" s="143"/>
      <c r="BG144" s="143"/>
      <c r="BH144" s="143"/>
    </row>
    <row r="145" spans="1:60" s="142" customFormat="1" ht="18" customHeight="1" x14ac:dyDescent="0.15">
      <c r="A145" s="364"/>
      <c r="B145" s="365"/>
      <c r="C145" s="429"/>
      <c r="D145" s="427"/>
      <c r="E145" s="494"/>
      <c r="F145" s="495"/>
      <c r="G145" s="496"/>
      <c r="H145" s="239"/>
      <c r="I145" s="237"/>
      <c r="J145" s="37"/>
      <c r="K145" s="37"/>
      <c r="L145" s="37"/>
      <c r="M145" s="37"/>
      <c r="N145" s="37"/>
      <c r="O145" s="37"/>
      <c r="P145" s="39"/>
      <c r="Q145" s="302" t="s">
        <v>69</v>
      </c>
      <c r="R145" s="303" t="s">
        <v>402</v>
      </c>
      <c r="S145" s="305"/>
      <c r="T145" s="305"/>
      <c r="U145" s="305"/>
      <c r="V145" s="305"/>
      <c r="W145" s="305"/>
      <c r="X145" s="305"/>
      <c r="Y145" s="305"/>
      <c r="Z145" s="305"/>
      <c r="AA145" s="99"/>
      <c r="AB145" s="401"/>
      <c r="AE145" s="142" t="str">
        <f>Q145</f>
        <v>□</v>
      </c>
      <c r="AG145" s="61"/>
      <c r="AH145" s="61"/>
      <c r="AI145" s="2"/>
      <c r="AJ145" s="2"/>
      <c r="AK145" s="37"/>
      <c r="AL145" s="43" t="s">
        <v>51</v>
      </c>
      <c r="AM145" s="43" t="s">
        <v>52</v>
      </c>
      <c r="AN145" s="43" t="s">
        <v>53</v>
      </c>
      <c r="AO145" s="45" t="s">
        <v>76</v>
      </c>
      <c r="AP145" s="45" t="s">
        <v>54</v>
      </c>
      <c r="AQ145" s="259"/>
      <c r="BA145" s="143"/>
      <c r="BB145" s="143"/>
      <c r="BC145" s="143"/>
      <c r="BD145" s="143"/>
      <c r="BE145" s="143"/>
      <c r="BF145" s="143"/>
      <c r="BG145" s="143"/>
      <c r="BH145" s="143"/>
    </row>
    <row r="146" spans="1:60" s="142" customFormat="1" ht="18" customHeight="1" x14ac:dyDescent="0.15">
      <c r="A146" s="364"/>
      <c r="B146" s="365"/>
      <c r="C146" s="429"/>
      <c r="D146" s="427"/>
      <c r="E146" s="494"/>
      <c r="F146" s="495"/>
      <c r="G146" s="496"/>
      <c r="H146" s="239"/>
      <c r="I146" s="237"/>
      <c r="J146" s="37"/>
      <c r="K146" s="37"/>
      <c r="L146" s="37"/>
      <c r="M146" s="37"/>
      <c r="N146" s="37"/>
      <c r="O146" s="37"/>
      <c r="P146" s="39"/>
      <c r="Q146" s="302" t="s">
        <v>69</v>
      </c>
      <c r="R146" s="303" t="s">
        <v>401</v>
      </c>
      <c r="S146" s="305"/>
      <c r="T146" s="305"/>
      <c r="U146" s="305"/>
      <c r="V146" s="305"/>
      <c r="W146" s="305"/>
      <c r="X146" s="305"/>
      <c r="Y146" s="305"/>
      <c r="Z146" s="305"/>
      <c r="AA146" s="99"/>
      <c r="AB146" s="401"/>
      <c r="AE146" s="142" t="str">
        <f>Q146</f>
        <v>□</v>
      </c>
      <c r="AG146" s="61"/>
      <c r="AH146" s="61"/>
      <c r="AI146" s="2"/>
      <c r="AJ146" s="2"/>
      <c r="AK146" s="37" t="s">
        <v>95</v>
      </c>
      <c r="AL146" s="46" t="s">
        <v>96</v>
      </c>
      <c r="AM146" s="46" t="s">
        <v>97</v>
      </c>
      <c r="AN146" s="46" t="s">
        <v>98</v>
      </c>
      <c r="AO146" s="46" t="s">
        <v>415</v>
      </c>
      <c r="AP146" s="46" t="s">
        <v>99</v>
      </c>
      <c r="AQ146" s="46" t="s">
        <v>75</v>
      </c>
      <c r="BA146" s="143"/>
      <c r="BB146" s="143"/>
      <c r="BC146" s="143"/>
      <c r="BD146" s="143"/>
      <c r="BE146" s="143"/>
      <c r="BF146" s="143"/>
      <c r="BG146" s="143"/>
      <c r="BH146" s="143"/>
    </row>
    <row r="147" spans="1:60" ht="18" customHeight="1" x14ac:dyDescent="0.15">
      <c r="A147" s="364"/>
      <c r="B147" s="365"/>
      <c r="C147" s="429"/>
      <c r="D147" s="427"/>
      <c r="E147" s="494"/>
      <c r="F147" s="495"/>
      <c r="G147" s="496"/>
      <c r="H147" s="94"/>
      <c r="I147" s="95"/>
      <c r="J147" s="95"/>
      <c r="K147" s="95"/>
      <c r="L147" s="95"/>
      <c r="M147" s="95"/>
      <c r="N147" s="95"/>
      <c r="O147" s="95"/>
      <c r="P147" s="96"/>
      <c r="Q147" s="457" t="s">
        <v>94</v>
      </c>
      <c r="R147" s="458"/>
      <c r="S147" s="458"/>
      <c r="T147" s="458"/>
      <c r="U147" s="458"/>
      <c r="V147" s="458"/>
      <c r="W147" s="458"/>
      <c r="X147" s="458"/>
      <c r="Y147" s="458"/>
      <c r="Z147" s="458"/>
      <c r="AA147" s="459"/>
      <c r="AB147" s="401"/>
      <c r="AD147" s="142" t="str">
        <f>+H148</f>
        <v>□</v>
      </c>
      <c r="AK147" s="37"/>
      <c r="AL147" s="43" t="s">
        <v>51</v>
      </c>
      <c r="AM147" s="43" t="s">
        <v>52</v>
      </c>
      <c r="AN147" s="43" t="s">
        <v>52</v>
      </c>
      <c r="AO147" s="43" t="s">
        <v>52</v>
      </c>
      <c r="AP147" s="45" t="s">
        <v>76</v>
      </c>
      <c r="AQ147" s="45" t="s">
        <v>54</v>
      </c>
    </row>
    <row r="148" spans="1:60" ht="21.95" customHeight="1" x14ac:dyDescent="0.15">
      <c r="A148" s="364"/>
      <c r="B148" s="365"/>
      <c r="C148" s="429"/>
      <c r="D148" s="427"/>
      <c r="E148" s="475"/>
      <c r="F148" s="476"/>
      <c r="G148" s="477"/>
      <c r="H148" s="63" t="s">
        <v>90</v>
      </c>
      <c r="I148" s="37" t="s">
        <v>171</v>
      </c>
      <c r="J148" s="37"/>
      <c r="K148" s="37"/>
      <c r="L148" s="37"/>
      <c r="M148" s="37"/>
      <c r="N148" s="37"/>
      <c r="O148" s="37"/>
      <c r="P148" s="39"/>
      <c r="Q148" s="332" t="s">
        <v>257</v>
      </c>
      <c r="R148" s="333"/>
      <c r="S148" s="333"/>
      <c r="T148" s="333"/>
      <c r="U148" s="333"/>
      <c r="V148" s="333"/>
      <c r="W148" s="333"/>
      <c r="X148" s="325"/>
      <c r="Y148" s="325"/>
      <c r="Z148" s="97" t="s">
        <v>258</v>
      </c>
      <c r="AA148" s="99"/>
      <c r="AB148" s="401"/>
      <c r="AD148" s="142" t="str">
        <f>+H149</f>
        <v>□</v>
      </c>
      <c r="AG148" s="113" t="s">
        <v>259</v>
      </c>
      <c r="AI148" s="45" t="str">
        <f>IF(X148&gt;0,IF(X148&lt;300,"③床1100",IF(X148&lt;650,"②腰800",IF(X148&gt;=1100,"基準なし","①床1100"))),"■未答")</f>
        <v>■未答</v>
      </c>
    </row>
    <row r="149" spans="1:60" ht="20.100000000000001" customHeight="1" x14ac:dyDescent="0.15">
      <c r="A149" s="364"/>
      <c r="B149" s="365"/>
      <c r="C149" s="429"/>
      <c r="D149" s="427"/>
      <c r="E149" s="472" t="s">
        <v>260</v>
      </c>
      <c r="F149" s="473"/>
      <c r="G149" s="474"/>
      <c r="H149" s="63" t="s">
        <v>107</v>
      </c>
      <c r="I149" s="37" t="s">
        <v>261</v>
      </c>
      <c r="J149" s="37"/>
      <c r="K149" s="37"/>
      <c r="L149" s="37"/>
      <c r="M149" s="37"/>
      <c r="N149" s="37"/>
      <c r="O149" s="37"/>
      <c r="P149" s="39"/>
      <c r="Q149" s="332" t="s">
        <v>262</v>
      </c>
      <c r="R149" s="333"/>
      <c r="S149" s="333"/>
      <c r="T149" s="333"/>
      <c r="U149" s="333"/>
      <c r="V149" s="333"/>
      <c r="W149" s="333"/>
      <c r="X149" s="325"/>
      <c r="Y149" s="325"/>
      <c r="Z149" s="97" t="s">
        <v>157</v>
      </c>
      <c r="AA149" s="99"/>
      <c r="AB149" s="401"/>
      <c r="AG149" s="113" t="s">
        <v>263</v>
      </c>
      <c r="AI149" s="45" t="str">
        <f>IF(X149&gt;0,IF(X148&lt;300,"◎不問",IF(X148&lt;650,IF(X149&lt;800,"◆未達","●適合"),IF(X148&gt;=1100,"基準なし","◎不問"))),"■未答")</f>
        <v>■未答</v>
      </c>
    </row>
    <row r="150" spans="1:60" ht="20.100000000000001" customHeight="1" x14ac:dyDescent="0.15">
      <c r="A150" s="364"/>
      <c r="B150" s="365"/>
      <c r="C150" s="429"/>
      <c r="D150" s="427"/>
      <c r="E150" s="475"/>
      <c r="F150" s="476"/>
      <c r="G150" s="477"/>
      <c r="H150" s="174"/>
      <c r="I150" s="95"/>
      <c r="J150" s="95"/>
      <c r="K150" s="95"/>
      <c r="L150" s="95"/>
      <c r="M150" s="95"/>
      <c r="N150" s="95"/>
      <c r="O150" s="95"/>
      <c r="P150" s="96"/>
      <c r="Q150" s="332" t="s">
        <v>264</v>
      </c>
      <c r="R150" s="333"/>
      <c r="S150" s="333"/>
      <c r="T150" s="333"/>
      <c r="U150" s="333"/>
      <c r="V150" s="333"/>
      <c r="W150" s="333"/>
      <c r="X150" s="325"/>
      <c r="Y150" s="325"/>
      <c r="Z150" s="97" t="s">
        <v>240</v>
      </c>
      <c r="AA150" s="99"/>
      <c r="AB150" s="401"/>
      <c r="AG150" s="113" t="s">
        <v>265</v>
      </c>
      <c r="AI150" s="45" t="str">
        <f>IF(X148&gt;0,IF(X148&gt;=300,IF(X148&lt;650,"◎不問",IF(X148&lt;1100,IF(X150&lt;1100,"◆未達","●適合"),"基準なし")),IF(X150&lt;1100,"◆未達","●適合")),"■未答")</f>
        <v>■未答</v>
      </c>
    </row>
    <row r="151" spans="1:60" ht="20.100000000000001" customHeight="1" x14ac:dyDescent="0.15">
      <c r="A151" s="364"/>
      <c r="B151" s="365"/>
      <c r="C151" s="429"/>
      <c r="D151" s="427"/>
      <c r="E151" s="472" t="s">
        <v>266</v>
      </c>
      <c r="F151" s="473"/>
      <c r="G151" s="474"/>
      <c r="H151" s="186"/>
      <c r="I151" s="95"/>
      <c r="J151" s="95"/>
      <c r="K151" s="95"/>
      <c r="L151" s="95"/>
      <c r="M151" s="95"/>
      <c r="N151" s="95"/>
      <c r="O151" s="95"/>
      <c r="P151" s="96"/>
      <c r="Q151" s="157"/>
      <c r="R151" s="97"/>
      <c r="S151" s="97"/>
      <c r="T151" s="97"/>
      <c r="U151" s="97"/>
      <c r="V151" s="97"/>
      <c r="W151" s="97"/>
      <c r="X151" s="334"/>
      <c r="Y151" s="334"/>
      <c r="Z151" s="97"/>
      <c r="AA151" s="99"/>
      <c r="AB151" s="401"/>
      <c r="AG151" s="113" t="s">
        <v>267</v>
      </c>
      <c r="AI151" s="45" t="str">
        <f>IF(X148&gt;0,IF(X150&gt;0,IF(X148+X149-X150=0,"●相互OK","▼矛盾"),"■まだ片方"),"■未答")</f>
        <v>■未答</v>
      </c>
    </row>
    <row r="152" spans="1:60" ht="20.100000000000001" customHeight="1" x14ac:dyDescent="0.15">
      <c r="A152" s="364"/>
      <c r="B152" s="365"/>
      <c r="C152" s="429"/>
      <c r="D152" s="428"/>
      <c r="E152" s="475"/>
      <c r="F152" s="476"/>
      <c r="G152" s="477"/>
      <c r="H152" s="187"/>
      <c r="I152" s="101"/>
      <c r="J152" s="101"/>
      <c r="K152" s="101"/>
      <c r="L152" s="101"/>
      <c r="M152" s="101"/>
      <c r="N152" s="101"/>
      <c r="O152" s="101"/>
      <c r="P152" s="102"/>
      <c r="Q152" s="88"/>
      <c r="R152" s="88"/>
      <c r="S152" s="88"/>
      <c r="T152" s="88"/>
      <c r="U152" s="88"/>
      <c r="V152" s="88"/>
      <c r="W152" s="88"/>
      <c r="X152" s="88"/>
      <c r="Y152" s="88"/>
      <c r="Z152" s="88"/>
      <c r="AA152" s="90"/>
      <c r="AB152" s="402"/>
    </row>
    <row r="153" spans="1:60" s="142" customFormat="1" ht="21.95" customHeight="1" x14ac:dyDescent="0.15">
      <c r="A153" s="364"/>
      <c r="B153" s="365"/>
      <c r="C153" s="429"/>
      <c r="D153" s="426" t="s">
        <v>268</v>
      </c>
      <c r="E153" s="472" t="s">
        <v>269</v>
      </c>
      <c r="F153" s="473"/>
      <c r="G153" s="474"/>
      <c r="H153" s="302" t="s">
        <v>69</v>
      </c>
      <c r="I153" s="303" t="s">
        <v>353</v>
      </c>
      <c r="J153" s="306"/>
      <c r="K153" s="306"/>
      <c r="L153" s="306"/>
      <c r="M153" s="37"/>
      <c r="N153" s="37"/>
      <c r="O153" s="37"/>
      <c r="P153" s="39"/>
      <c r="Q153" s="302" t="s">
        <v>69</v>
      </c>
      <c r="R153" s="303" t="s">
        <v>403</v>
      </c>
      <c r="S153" s="305"/>
      <c r="T153" s="305"/>
      <c r="U153" s="97"/>
      <c r="V153" s="97"/>
      <c r="W153" s="97"/>
      <c r="X153" s="97"/>
      <c r="Y153" s="97"/>
      <c r="Z153" s="97"/>
      <c r="AA153" s="99"/>
      <c r="AB153" s="454"/>
      <c r="AC153" s="188"/>
      <c r="AD153" s="142" t="str">
        <f>H153</f>
        <v>□</v>
      </c>
      <c r="AE153" s="142" t="str">
        <f>Q153</f>
        <v>□</v>
      </c>
      <c r="AF153" s="188"/>
      <c r="AG153" s="45" t="str">
        <f>IF(AD153&amp;AD156&amp;AD157="■□□","◎無し",IF(AD153&amp;AD156&amp;AD157="□■□","●適合",IF(AD153&amp;AD156&amp;AD157="□□■","◆未達",IF(AD153&amp;AD156&amp;AD157="□□□","■未答","▼矛盾"))))</f>
        <v>■未答</v>
      </c>
      <c r="AH153" s="61"/>
      <c r="AI153" s="46" t="str">
        <f>IF(AE153&amp;AE154&amp;AE155="■□□","◎無し",IF(AE153&amp;AE154&amp;AE155="□■□","●適合",IF(AE153&amp;AE154&amp;AE155="□□■","●適合",IF(AE153&amp;AE154&amp;AE155="□■■","●適合",IF(AE153&amp;AE154&amp;AE155="□□□","■未答","▼矛盾")))))</f>
        <v>■未答</v>
      </c>
      <c r="AJ153" s="2"/>
      <c r="AK153" s="37" t="s">
        <v>95</v>
      </c>
      <c r="AL153" s="46" t="s">
        <v>96</v>
      </c>
      <c r="AM153" s="46" t="s">
        <v>97</v>
      </c>
      <c r="AN153" s="46" t="s">
        <v>98</v>
      </c>
      <c r="AO153" s="46" t="s">
        <v>99</v>
      </c>
      <c r="AP153" s="46" t="s">
        <v>75</v>
      </c>
      <c r="BA153" s="143"/>
      <c r="BB153" s="143"/>
      <c r="BC153" s="143"/>
      <c r="BD153" s="143"/>
      <c r="BE153" s="143"/>
      <c r="BF153" s="143"/>
      <c r="BG153" s="143"/>
      <c r="BH153" s="143"/>
    </row>
    <row r="154" spans="1:60" s="142" customFormat="1" ht="21.95" customHeight="1" x14ac:dyDescent="0.15">
      <c r="A154" s="364"/>
      <c r="B154" s="365"/>
      <c r="C154" s="429"/>
      <c r="D154" s="427"/>
      <c r="E154" s="494"/>
      <c r="F154" s="495"/>
      <c r="G154" s="496"/>
      <c r="H154" s="239"/>
      <c r="I154" s="237"/>
      <c r="J154" s="37"/>
      <c r="K154" s="37"/>
      <c r="L154" s="37"/>
      <c r="M154" s="37"/>
      <c r="N154" s="37"/>
      <c r="O154" s="37"/>
      <c r="P154" s="39"/>
      <c r="Q154" s="302" t="s">
        <v>69</v>
      </c>
      <c r="R154" s="303" t="s">
        <v>402</v>
      </c>
      <c r="S154" s="305"/>
      <c r="T154" s="305"/>
      <c r="U154" s="97"/>
      <c r="V154" s="97"/>
      <c r="W154" s="97"/>
      <c r="X154" s="97"/>
      <c r="Y154" s="97"/>
      <c r="Z154" s="97"/>
      <c r="AA154" s="99"/>
      <c r="AB154" s="454"/>
      <c r="AC154" s="188"/>
      <c r="AE154" s="142" t="str">
        <f>Q154</f>
        <v>□</v>
      </c>
      <c r="AF154" s="188"/>
      <c r="AG154" s="61"/>
      <c r="AH154" s="61"/>
      <c r="AI154" s="2"/>
      <c r="AJ154" s="2"/>
      <c r="AK154" s="37"/>
      <c r="AL154" s="43" t="s">
        <v>51</v>
      </c>
      <c r="AM154" s="43" t="s">
        <v>52</v>
      </c>
      <c r="AN154" s="43" t="s">
        <v>53</v>
      </c>
      <c r="AO154" s="45" t="s">
        <v>76</v>
      </c>
      <c r="AP154" s="45" t="s">
        <v>54</v>
      </c>
      <c r="BA154" s="143"/>
      <c r="BB154" s="143"/>
      <c r="BC154" s="143"/>
      <c r="BD154" s="143"/>
      <c r="BE154" s="143"/>
      <c r="BF154" s="143"/>
      <c r="BG154" s="143"/>
      <c r="BH154" s="143"/>
    </row>
    <row r="155" spans="1:60" s="142" customFormat="1" ht="21.95" customHeight="1" x14ac:dyDescent="0.15">
      <c r="A155" s="364"/>
      <c r="B155" s="365"/>
      <c r="C155" s="429"/>
      <c r="D155" s="427"/>
      <c r="E155" s="494"/>
      <c r="F155" s="495"/>
      <c r="G155" s="496"/>
      <c r="H155" s="239"/>
      <c r="I155" s="237"/>
      <c r="J155" s="37"/>
      <c r="K155" s="37"/>
      <c r="L155" s="37"/>
      <c r="M155" s="37"/>
      <c r="N155" s="37"/>
      <c r="O155" s="37"/>
      <c r="P155" s="39"/>
      <c r="Q155" s="302" t="s">
        <v>69</v>
      </c>
      <c r="R155" s="303" t="s">
        <v>401</v>
      </c>
      <c r="S155" s="305"/>
      <c r="T155" s="305"/>
      <c r="U155" s="97"/>
      <c r="V155" s="97"/>
      <c r="W155" s="97"/>
      <c r="X155" s="97"/>
      <c r="Y155" s="97"/>
      <c r="Z155" s="97"/>
      <c r="AA155" s="99"/>
      <c r="AB155" s="454"/>
      <c r="AC155" s="188"/>
      <c r="AE155" s="142" t="str">
        <f>Q155</f>
        <v>□</v>
      </c>
      <c r="AF155" s="188"/>
      <c r="AG155" s="61"/>
      <c r="AH155" s="61"/>
      <c r="AI155" s="2"/>
      <c r="AJ155" s="2"/>
      <c r="AK155" s="37" t="s">
        <v>95</v>
      </c>
      <c r="AL155" s="46" t="s">
        <v>96</v>
      </c>
      <c r="AM155" s="46" t="s">
        <v>97</v>
      </c>
      <c r="AN155" s="46" t="s">
        <v>98</v>
      </c>
      <c r="AO155" s="46" t="s">
        <v>415</v>
      </c>
      <c r="AP155" s="46" t="s">
        <v>99</v>
      </c>
      <c r="AQ155" s="46" t="s">
        <v>75</v>
      </c>
      <c r="BA155" s="143"/>
      <c r="BB155" s="143"/>
      <c r="BC155" s="143"/>
      <c r="BD155" s="143"/>
      <c r="BE155" s="143"/>
      <c r="BF155" s="143"/>
      <c r="BG155" s="143"/>
      <c r="BH155" s="143"/>
    </row>
    <row r="156" spans="1:60" ht="21.95" customHeight="1" x14ac:dyDescent="0.15">
      <c r="A156" s="364"/>
      <c r="B156" s="365"/>
      <c r="C156" s="429"/>
      <c r="D156" s="427"/>
      <c r="E156" s="494"/>
      <c r="F156" s="495"/>
      <c r="G156" s="496"/>
      <c r="H156" s="94"/>
      <c r="I156" s="95"/>
      <c r="J156" s="95"/>
      <c r="K156" s="95"/>
      <c r="L156" s="95"/>
      <c r="M156" s="95"/>
      <c r="N156" s="95"/>
      <c r="O156" s="95"/>
      <c r="P156" s="96"/>
      <c r="Q156" s="457" t="s">
        <v>94</v>
      </c>
      <c r="R156" s="458"/>
      <c r="S156" s="458"/>
      <c r="T156" s="458"/>
      <c r="U156" s="458"/>
      <c r="V156" s="458"/>
      <c r="W156" s="458"/>
      <c r="X156" s="458"/>
      <c r="Y156" s="458"/>
      <c r="Z156" s="458"/>
      <c r="AA156" s="459"/>
      <c r="AB156" s="454"/>
      <c r="AC156" s="189"/>
      <c r="AD156" s="142" t="str">
        <f>H157</f>
        <v>□</v>
      </c>
      <c r="AE156" s="189"/>
      <c r="AF156" s="189"/>
      <c r="AK156" s="37"/>
      <c r="AL156" s="43" t="s">
        <v>51</v>
      </c>
      <c r="AM156" s="43" t="s">
        <v>52</v>
      </c>
      <c r="AN156" s="43" t="s">
        <v>52</v>
      </c>
      <c r="AO156" s="43" t="s">
        <v>52</v>
      </c>
      <c r="AP156" s="45" t="s">
        <v>76</v>
      </c>
      <c r="AQ156" s="45" t="s">
        <v>54</v>
      </c>
    </row>
    <row r="157" spans="1:60" ht="21.95" customHeight="1" x14ac:dyDescent="0.15">
      <c r="A157" s="364"/>
      <c r="B157" s="365"/>
      <c r="C157" s="429"/>
      <c r="D157" s="427"/>
      <c r="E157" s="475"/>
      <c r="F157" s="476"/>
      <c r="G157" s="477"/>
      <c r="H157" s="63" t="s">
        <v>90</v>
      </c>
      <c r="I157" s="37" t="s">
        <v>171</v>
      </c>
      <c r="J157" s="37"/>
      <c r="K157" s="37"/>
      <c r="L157" s="37"/>
      <c r="M157" s="37"/>
      <c r="N157" s="37"/>
      <c r="O157" s="37"/>
      <c r="P157" s="39"/>
      <c r="Q157" s="332" t="s">
        <v>270</v>
      </c>
      <c r="R157" s="333"/>
      <c r="S157" s="333"/>
      <c r="T157" s="333"/>
      <c r="U157" s="333"/>
      <c r="V157" s="333"/>
      <c r="W157" s="333"/>
      <c r="X157" s="325"/>
      <c r="Y157" s="325"/>
      <c r="Z157" s="97" t="s">
        <v>258</v>
      </c>
      <c r="AA157" s="99"/>
      <c r="AB157" s="454"/>
      <c r="AC157" s="189"/>
      <c r="AD157" s="142" t="str">
        <f>H158</f>
        <v>□</v>
      </c>
      <c r="AE157" s="189"/>
      <c r="AF157" s="189"/>
      <c r="AG157" s="113" t="s">
        <v>271</v>
      </c>
      <c r="AI157" s="45" t="str">
        <f>IF(X157&gt;0,IF(X157&lt;300,"③床1100",IF(X157&lt;650,"②腰800",IF(X157&gt;=800,"基準なし","①床から"))),"■未答")</f>
        <v>■未答</v>
      </c>
    </row>
    <row r="158" spans="1:60" ht="20.100000000000001" customHeight="1" x14ac:dyDescent="0.15">
      <c r="A158" s="364"/>
      <c r="B158" s="365"/>
      <c r="C158" s="429"/>
      <c r="D158" s="427"/>
      <c r="E158" s="472" t="s">
        <v>272</v>
      </c>
      <c r="F158" s="473"/>
      <c r="G158" s="474"/>
      <c r="H158" s="63" t="s">
        <v>107</v>
      </c>
      <c r="I158" s="37" t="s">
        <v>261</v>
      </c>
      <c r="J158" s="37"/>
      <c r="K158" s="37"/>
      <c r="L158" s="37"/>
      <c r="M158" s="37"/>
      <c r="N158" s="37"/>
      <c r="O158" s="37"/>
      <c r="P158" s="39"/>
      <c r="Q158" s="332" t="s">
        <v>273</v>
      </c>
      <c r="R158" s="333"/>
      <c r="S158" s="333"/>
      <c r="T158" s="333"/>
      <c r="U158" s="333"/>
      <c r="V158" s="333"/>
      <c r="W158" s="333"/>
      <c r="X158" s="325"/>
      <c r="Y158" s="325"/>
      <c r="Z158" s="97" t="s">
        <v>157</v>
      </c>
      <c r="AA158" s="99"/>
      <c r="AB158" s="454"/>
      <c r="AC158" s="189"/>
      <c r="AD158" s="189"/>
      <c r="AE158" s="189"/>
      <c r="AF158" s="189"/>
      <c r="AG158" s="113" t="s">
        <v>274</v>
      </c>
      <c r="AI158" s="45" t="str">
        <f>IF(X158&gt;0,IF(X157&lt;300,"◎不問",IF(X157&lt;650,IF(X158&lt;800,"◆未達","●適合"),IF(X157&gt;=800,"基準なし","◎不問"))),"■未答")</f>
        <v>■未答</v>
      </c>
    </row>
    <row r="159" spans="1:60" ht="20.100000000000001" customHeight="1" x14ac:dyDescent="0.15">
      <c r="A159" s="364"/>
      <c r="B159" s="365"/>
      <c r="C159" s="429"/>
      <c r="D159" s="427"/>
      <c r="E159" s="475"/>
      <c r="F159" s="476"/>
      <c r="G159" s="477"/>
      <c r="H159" s="174"/>
      <c r="I159" s="95"/>
      <c r="J159" s="95"/>
      <c r="K159" s="95"/>
      <c r="L159" s="95"/>
      <c r="M159" s="95"/>
      <c r="N159" s="95"/>
      <c r="O159" s="95"/>
      <c r="P159" s="96"/>
      <c r="Q159" s="338" t="s">
        <v>275</v>
      </c>
      <c r="R159" s="339"/>
      <c r="S159" s="339"/>
      <c r="T159" s="339"/>
      <c r="U159" s="339"/>
      <c r="V159" s="339"/>
      <c r="W159" s="339"/>
      <c r="X159" s="325"/>
      <c r="Y159" s="325"/>
      <c r="Z159" s="97" t="s">
        <v>240</v>
      </c>
      <c r="AA159" s="99"/>
      <c r="AB159" s="454"/>
      <c r="AC159" s="189"/>
      <c r="AD159" s="189"/>
      <c r="AE159" s="189"/>
      <c r="AF159" s="189"/>
      <c r="AG159" s="113" t="s">
        <v>276</v>
      </c>
      <c r="AI159" s="45" t="str">
        <f>IF(X157&gt;0,IF(X157&gt;=300,IF(X157&lt;650,"◎不問",IF(X157&lt;800,IF(X159&lt;800,"◆未達","●適合"),"基準なし")),IF(X159&lt;1100,"◆未達","●適合")),"■未答")</f>
        <v>■未答</v>
      </c>
    </row>
    <row r="160" spans="1:60" ht="20.100000000000001" customHeight="1" x14ac:dyDescent="0.15">
      <c r="A160" s="364"/>
      <c r="B160" s="365"/>
      <c r="C160" s="429"/>
      <c r="D160" s="427"/>
      <c r="E160" s="472" t="s">
        <v>277</v>
      </c>
      <c r="F160" s="473"/>
      <c r="G160" s="474"/>
      <c r="H160" s="186"/>
      <c r="I160" s="95"/>
      <c r="J160" s="95"/>
      <c r="K160" s="95"/>
      <c r="L160" s="95"/>
      <c r="M160" s="95"/>
      <c r="N160" s="95"/>
      <c r="O160" s="95"/>
      <c r="P160" s="96"/>
      <c r="Q160" s="338" t="s">
        <v>278</v>
      </c>
      <c r="R160" s="339"/>
      <c r="S160" s="339"/>
      <c r="T160" s="339"/>
      <c r="U160" s="339"/>
      <c r="V160" s="339"/>
      <c r="W160" s="339"/>
      <c r="X160" s="325"/>
      <c r="Y160" s="325"/>
      <c r="Z160" s="97" t="s">
        <v>240</v>
      </c>
      <c r="AA160" s="99"/>
      <c r="AB160" s="454"/>
      <c r="AC160" s="189"/>
      <c r="AD160" s="189"/>
      <c r="AE160" s="189"/>
      <c r="AF160" s="189"/>
      <c r="AG160" s="113" t="s">
        <v>276</v>
      </c>
      <c r="AI160" s="45" t="str">
        <f>IF(X157&gt;0,IF(X157&gt;=300,IF(X157&lt;650,"◎不問",IF(X157&lt;800,IF(X160&lt;1100,"◆未達","●適合"),"基準なし")),IF(X160&lt;1100,"◆未達","●適合")),"■未答")</f>
        <v>■未答</v>
      </c>
    </row>
    <row r="161" spans="1:60" ht="20.100000000000001" customHeight="1" x14ac:dyDescent="0.15">
      <c r="A161" s="364"/>
      <c r="B161" s="365"/>
      <c r="C161" s="429"/>
      <c r="D161" s="428"/>
      <c r="E161" s="475"/>
      <c r="F161" s="476"/>
      <c r="G161" s="477"/>
      <c r="H161" s="187"/>
      <c r="I161" s="101"/>
      <c r="J161" s="101"/>
      <c r="K161" s="101"/>
      <c r="L161" s="101"/>
      <c r="M161" s="101"/>
      <c r="N161" s="101"/>
      <c r="O161" s="101"/>
      <c r="P161" s="102"/>
      <c r="Q161" s="88"/>
      <c r="R161" s="88"/>
      <c r="S161" s="88"/>
      <c r="T161" s="88"/>
      <c r="U161" s="88"/>
      <c r="V161" s="88"/>
      <c r="W161" s="88"/>
      <c r="X161" s="88"/>
      <c r="Y161" s="88"/>
      <c r="Z161" s="88"/>
      <c r="AA161" s="90"/>
      <c r="AB161" s="454"/>
      <c r="AC161" s="189"/>
      <c r="AD161" s="189"/>
      <c r="AE161" s="189"/>
      <c r="AF161" s="189"/>
    </row>
    <row r="162" spans="1:60" s="142" customFormat="1" ht="24" customHeight="1" x14ac:dyDescent="0.15">
      <c r="A162" s="364" t="s">
        <v>279</v>
      </c>
      <c r="B162" s="365"/>
      <c r="C162" s="429"/>
      <c r="D162" s="426" t="s">
        <v>280</v>
      </c>
      <c r="E162" s="472" t="s">
        <v>281</v>
      </c>
      <c r="F162" s="473"/>
      <c r="G162" s="474"/>
      <c r="H162" s="302" t="s">
        <v>69</v>
      </c>
      <c r="I162" s="303" t="s">
        <v>353</v>
      </c>
      <c r="J162" s="306"/>
      <c r="K162" s="306"/>
      <c r="L162" s="306"/>
      <c r="M162" s="37"/>
      <c r="N162" s="37"/>
      <c r="O162" s="37"/>
      <c r="P162" s="39"/>
      <c r="Q162" s="302" t="s">
        <v>69</v>
      </c>
      <c r="R162" s="303" t="s">
        <v>404</v>
      </c>
      <c r="S162" s="305"/>
      <c r="T162" s="97"/>
      <c r="U162" s="97"/>
      <c r="V162" s="97"/>
      <c r="W162" s="97"/>
      <c r="X162" s="97"/>
      <c r="Y162" s="97"/>
      <c r="Z162" s="97"/>
      <c r="AA162" s="99"/>
      <c r="AB162" s="454"/>
      <c r="AD162" s="142" t="str">
        <f>H162</f>
        <v>□</v>
      </c>
      <c r="AE162" s="142" t="str">
        <f>Q162</f>
        <v>□</v>
      </c>
      <c r="AG162" s="45" t="str">
        <f>IF(AD162&amp;AD165&amp;AD166="■□□","◎無し",IF(AD162&amp;AD165&amp;AD166="□■□","●適合",IF(AD162&amp;AD165&amp;AD166="□□■","◆未達",IF(AD162&amp;AD165&amp;AD166="□□□","■未答","▼矛盾"))))</f>
        <v>■未答</v>
      </c>
      <c r="AH162" s="61"/>
      <c r="AI162" s="46" t="str">
        <f>IF(AE162&amp;AE163&amp;AE164="■□□","◎無し",IF(AE162&amp;AE163&amp;AE164="□■□","●適合",IF(AE162&amp;AE163&amp;AE164="□□■","●適合",IF(AE162&amp;AE163&amp;AE164="□■■","●適合",IF(AE162&amp;AE163&amp;AE164="□□□","■未答","▼矛盾")))))</f>
        <v>■未答</v>
      </c>
      <c r="AJ162" s="2"/>
      <c r="AK162" s="37" t="s">
        <v>95</v>
      </c>
      <c r="AL162" s="46" t="s">
        <v>96</v>
      </c>
      <c r="AM162" s="46" t="s">
        <v>97</v>
      </c>
      <c r="AN162" s="46" t="s">
        <v>98</v>
      </c>
      <c r="AO162" s="46" t="s">
        <v>99</v>
      </c>
      <c r="AP162" s="46" t="s">
        <v>75</v>
      </c>
      <c r="BA162" s="143"/>
      <c r="BB162" s="143"/>
      <c r="BC162" s="143"/>
      <c r="BD162" s="143"/>
      <c r="BE162" s="143"/>
      <c r="BF162" s="143"/>
      <c r="BG162" s="143"/>
      <c r="BH162" s="143"/>
    </row>
    <row r="163" spans="1:60" s="142" customFormat="1" ht="24" customHeight="1" x14ac:dyDescent="0.15">
      <c r="A163" s="364"/>
      <c r="B163" s="365"/>
      <c r="C163" s="429"/>
      <c r="D163" s="427"/>
      <c r="E163" s="494"/>
      <c r="F163" s="495"/>
      <c r="G163" s="496"/>
      <c r="H163" s="239"/>
      <c r="I163" s="237"/>
      <c r="J163" s="37"/>
      <c r="K163" s="37"/>
      <c r="L163" s="37"/>
      <c r="M163" s="37"/>
      <c r="N163" s="37"/>
      <c r="O163" s="37"/>
      <c r="P163" s="39"/>
      <c r="Q163" s="302" t="s">
        <v>69</v>
      </c>
      <c r="R163" s="303" t="s">
        <v>402</v>
      </c>
      <c r="S163" s="305"/>
      <c r="T163" s="97"/>
      <c r="U163" s="97"/>
      <c r="V163" s="97"/>
      <c r="W163" s="97"/>
      <c r="X163" s="97"/>
      <c r="Y163" s="97"/>
      <c r="Z163" s="97"/>
      <c r="AA163" s="99"/>
      <c r="AB163" s="454"/>
      <c r="AE163" s="142" t="str">
        <f>Q163</f>
        <v>□</v>
      </c>
      <c r="AG163" s="61"/>
      <c r="AH163" s="61"/>
      <c r="AI163" s="2"/>
      <c r="AJ163" s="2"/>
      <c r="AK163" s="37"/>
      <c r="AL163" s="43" t="s">
        <v>51</v>
      </c>
      <c r="AM163" s="43" t="s">
        <v>52</v>
      </c>
      <c r="AN163" s="43" t="s">
        <v>53</v>
      </c>
      <c r="AO163" s="45" t="s">
        <v>76</v>
      </c>
      <c r="AP163" s="45" t="s">
        <v>54</v>
      </c>
      <c r="BA163" s="143"/>
      <c r="BB163" s="143"/>
      <c r="BC163" s="143"/>
      <c r="BD163" s="143"/>
      <c r="BE163" s="143"/>
      <c r="BF163" s="143"/>
      <c r="BG163" s="143"/>
      <c r="BH163" s="143"/>
    </row>
    <row r="164" spans="1:60" s="142" customFormat="1" ht="24" customHeight="1" x14ac:dyDescent="0.15">
      <c r="A164" s="364"/>
      <c r="B164" s="365"/>
      <c r="C164" s="429"/>
      <c r="D164" s="427"/>
      <c r="E164" s="494"/>
      <c r="F164" s="495"/>
      <c r="G164" s="496"/>
      <c r="H164" s="239"/>
      <c r="I164" s="237"/>
      <c r="J164" s="37"/>
      <c r="K164" s="37"/>
      <c r="L164" s="37"/>
      <c r="M164" s="37"/>
      <c r="N164" s="37"/>
      <c r="O164" s="37"/>
      <c r="P164" s="39"/>
      <c r="Q164" s="302" t="s">
        <v>69</v>
      </c>
      <c r="R164" s="303" t="s">
        <v>401</v>
      </c>
      <c r="S164" s="305"/>
      <c r="T164" s="97"/>
      <c r="U164" s="97"/>
      <c r="V164" s="97"/>
      <c r="W164" s="97"/>
      <c r="X164" s="97"/>
      <c r="Y164" s="97"/>
      <c r="Z164" s="97"/>
      <c r="AA164" s="99"/>
      <c r="AB164" s="454"/>
      <c r="AE164" s="142" t="str">
        <f>Q164</f>
        <v>□</v>
      </c>
      <c r="AG164" s="61"/>
      <c r="AH164" s="61"/>
      <c r="AI164" s="2"/>
      <c r="AJ164" s="2"/>
      <c r="AK164" s="37" t="s">
        <v>95</v>
      </c>
      <c r="AL164" s="46" t="s">
        <v>96</v>
      </c>
      <c r="AM164" s="46" t="s">
        <v>97</v>
      </c>
      <c r="AN164" s="46" t="s">
        <v>98</v>
      </c>
      <c r="AO164" s="46" t="s">
        <v>415</v>
      </c>
      <c r="AP164" s="46" t="s">
        <v>99</v>
      </c>
      <c r="AQ164" s="46" t="s">
        <v>75</v>
      </c>
      <c r="BA164" s="143"/>
      <c r="BB164" s="143"/>
      <c r="BC164" s="143"/>
      <c r="BD164" s="143"/>
      <c r="BE164" s="143"/>
      <c r="BF164" s="143"/>
      <c r="BG164" s="143"/>
      <c r="BH164" s="143"/>
    </row>
    <row r="165" spans="1:60" ht="24" customHeight="1" x14ac:dyDescent="0.15">
      <c r="A165" s="364"/>
      <c r="B165" s="365"/>
      <c r="C165" s="429"/>
      <c r="D165" s="427"/>
      <c r="E165" s="494"/>
      <c r="F165" s="495"/>
      <c r="G165" s="496"/>
      <c r="H165" s="94"/>
      <c r="I165" s="95"/>
      <c r="J165" s="95"/>
      <c r="K165" s="95"/>
      <c r="L165" s="95"/>
      <c r="M165" s="95"/>
      <c r="N165" s="95"/>
      <c r="O165" s="95"/>
      <c r="P165" s="96"/>
      <c r="Q165" s="457" t="s">
        <v>94</v>
      </c>
      <c r="R165" s="458"/>
      <c r="S165" s="458"/>
      <c r="T165" s="458"/>
      <c r="U165" s="458"/>
      <c r="V165" s="458"/>
      <c r="W165" s="458"/>
      <c r="X165" s="458"/>
      <c r="Y165" s="458"/>
      <c r="Z165" s="458"/>
      <c r="AA165" s="459"/>
      <c r="AB165" s="454"/>
      <c r="AD165" s="142" t="str">
        <f>H166</f>
        <v>□</v>
      </c>
      <c r="AK165" s="37"/>
      <c r="AL165" s="43" t="s">
        <v>51</v>
      </c>
      <c r="AM165" s="43" t="s">
        <v>52</v>
      </c>
      <c r="AN165" s="43" t="s">
        <v>52</v>
      </c>
      <c r="AO165" s="43" t="s">
        <v>52</v>
      </c>
      <c r="AP165" s="45" t="s">
        <v>76</v>
      </c>
      <c r="AQ165" s="45" t="s">
        <v>54</v>
      </c>
    </row>
    <row r="166" spans="1:60" ht="24" customHeight="1" x14ac:dyDescent="0.15">
      <c r="A166" s="364"/>
      <c r="B166" s="365"/>
      <c r="C166" s="429"/>
      <c r="D166" s="427"/>
      <c r="E166" s="475"/>
      <c r="F166" s="476"/>
      <c r="G166" s="477"/>
      <c r="H166" s="63" t="s">
        <v>90</v>
      </c>
      <c r="I166" s="37" t="s">
        <v>171</v>
      </c>
      <c r="J166" s="37"/>
      <c r="K166" s="37"/>
      <c r="L166" s="37"/>
      <c r="M166" s="37"/>
      <c r="N166" s="37"/>
      <c r="O166" s="37"/>
      <c r="P166" s="39"/>
      <c r="Q166" s="338" t="s">
        <v>257</v>
      </c>
      <c r="R166" s="339"/>
      <c r="S166" s="339"/>
      <c r="T166" s="339"/>
      <c r="U166" s="339"/>
      <c r="V166" s="339"/>
      <c r="W166" s="339"/>
      <c r="X166" s="325"/>
      <c r="Y166" s="325"/>
      <c r="Z166" s="97" t="s">
        <v>258</v>
      </c>
      <c r="AA166" s="99"/>
      <c r="AB166" s="454"/>
      <c r="AD166" s="142" t="str">
        <f>H167</f>
        <v>□</v>
      </c>
      <c r="AG166" s="113" t="s">
        <v>282</v>
      </c>
      <c r="AI166" s="45" t="str">
        <f>IF(X166&gt;0,IF(X166&lt;650,"②擁800",IF(X166&gt;800,"基準なし","①床踏800")),"■未答")</f>
        <v>■未答</v>
      </c>
    </row>
    <row r="167" spans="1:60" ht="24" customHeight="1" x14ac:dyDescent="0.15">
      <c r="A167" s="364"/>
      <c r="B167" s="365"/>
      <c r="C167" s="429"/>
      <c r="D167" s="427"/>
      <c r="E167" s="472" t="s">
        <v>28</v>
      </c>
      <c r="F167" s="473"/>
      <c r="G167" s="474"/>
      <c r="H167" s="63" t="s">
        <v>144</v>
      </c>
      <c r="I167" s="37" t="s">
        <v>261</v>
      </c>
      <c r="J167" s="37"/>
      <c r="K167" s="37"/>
      <c r="L167" s="37"/>
      <c r="M167" s="37"/>
      <c r="N167" s="37"/>
      <c r="O167" s="37"/>
      <c r="P167" s="39"/>
      <c r="Q167" s="338" t="s">
        <v>262</v>
      </c>
      <c r="R167" s="339"/>
      <c r="S167" s="339"/>
      <c r="T167" s="339"/>
      <c r="U167" s="339"/>
      <c r="V167" s="339"/>
      <c r="W167" s="339"/>
      <c r="X167" s="325"/>
      <c r="Y167" s="325"/>
      <c r="Z167" s="97" t="s">
        <v>157</v>
      </c>
      <c r="AA167" s="99"/>
      <c r="AB167" s="454"/>
      <c r="AG167" s="113" t="s">
        <v>283</v>
      </c>
      <c r="AI167" s="45" t="str">
        <f>IF(X167&gt;0,IF(X167&lt;800,"◆未達","●適合"),"■未答")</f>
        <v>■未答</v>
      </c>
    </row>
    <row r="168" spans="1:60" ht="24" customHeight="1" x14ac:dyDescent="0.15">
      <c r="A168" s="364"/>
      <c r="B168" s="365"/>
      <c r="C168" s="429"/>
      <c r="D168" s="428"/>
      <c r="E168" s="475"/>
      <c r="F168" s="476"/>
      <c r="G168" s="477"/>
      <c r="H168" s="85"/>
      <c r="I168" s="85"/>
      <c r="J168" s="85"/>
      <c r="K168" s="85"/>
      <c r="L168" s="85"/>
      <c r="M168" s="85"/>
      <c r="N168" s="85"/>
      <c r="O168" s="85"/>
      <c r="P168" s="86"/>
      <c r="Q168" s="157" t="s">
        <v>264</v>
      </c>
      <c r="R168" s="97"/>
      <c r="S168" s="97"/>
      <c r="T168" s="97"/>
      <c r="U168" s="97"/>
      <c r="V168" s="97"/>
      <c r="W168" s="97"/>
      <c r="X168" s="325"/>
      <c r="Y168" s="325"/>
      <c r="Z168" s="97" t="s">
        <v>240</v>
      </c>
      <c r="AA168" s="90"/>
      <c r="AB168" s="454"/>
      <c r="AG168" s="113" t="s">
        <v>265</v>
      </c>
      <c r="AI168" s="45" t="str">
        <f>IF(X168&gt;0,IF(X168&lt;800,"◆未達","●適合"),"■未答")</f>
        <v>■未答</v>
      </c>
      <c r="BA168" s="1"/>
      <c r="BB168" s="1"/>
      <c r="BC168" s="1"/>
      <c r="BD168" s="1"/>
      <c r="BE168" s="1"/>
      <c r="BF168" s="1"/>
      <c r="BG168" s="1"/>
      <c r="BH168" s="1"/>
    </row>
    <row r="169" spans="1:60" ht="24" customHeight="1" x14ac:dyDescent="0.15">
      <c r="A169" s="364"/>
      <c r="B169" s="365"/>
      <c r="C169" s="361" t="s">
        <v>29</v>
      </c>
      <c r="D169" s="350"/>
      <c r="E169" s="350"/>
      <c r="F169" s="350"/>
      <c r="G169" s="351"/>
      <c r="H169" s="57" t="s">
        <v>284</v>
      </c>
      <c r="I169" s="58" t="s">
        <v>93</v>
      </c>
      <c r="J169" s="58"/>
      <c r="K169" s="58"/>
      <c r="L169" s="58"/>
      <c r="M169" s="58"/>
      <c r="N169" s="58"/>
      <c r="O169" s="58"/>
      <c r="P169" s="59"/>
      <c r="Q169" s="79"/>
      <c r="R169" s="79"/>
      <c r="S169" s="79"/>
      <c r="T169" s="79"/>
      <c r="U169" s="79"/>
      <c r="V169" s="79"/>
      <c r="W169" s="79"/>
      <c r="X169" s="79"/>
      <c r="Y169" s="79"/>
      <c r="Z169" s="79"/>
      <c r="AA169" s="79"/>
      <c r="AB169" s="400"/>
      <c r="AD169" s="1" t="str">
        <f t="shared" ref="AD169:AD175" si="1">+H169</f>
        <v>□</v>
      </c>
      <c r="AG169" s="45" t="str">
        <f>IF(AD169&amp;AD170&amp;AD171="■□□","◎無し",IF(AD169&amp;AD170&amp;AD171="□■□","●適合",IF(AD169&amp;AD170&amp;AD171="□□■","◆未達",IF(AD169&amp;AD170&amp;AD171="□□□","■未答","▼矛盾"))))</f>
        <v>■未答</v>
      </c>
      <c r="AH169" s="61"/>
      <c r="AI169" s="2" t="str">
        <f>IF(V170&gt;110,"&gt;110","")</f>
        <v/>
      </c>
      <c r="AK169" s="37" t="s">
        <v>95</v>
      </c>
      <c r="AL169" s="46" t="s">
        <v>96</v>
      </c>
      <c r="AM169" s="46" t="s">
        <v>97</v>
      </c>
      <c r="AN169" s="46" t="s">
        <v>98</v>
      </c>
      <c r="AO169" s="46" t="s">
        <v>99</v>
      </c>
      <c r="AP169" s="46" t="s">
        <v>75</v>
      </c>
      <c r="BA169" s="1"/>
      <c r="BB169" s="1"/>
      <c r="BC169" s="1"/>
      <c r="BD169" s="1"/>
      <c r="BE169" s="1"/>
      <c r="BF169" s="1"/>
      <c r="BG169" s="1"/>
      <c r="BH169" s="1"/>
    </row>
    <row r="170" spans="1:60" ht="29.25" customHeight="1" x14ac:dyDescent="0.15">
      <c r="A170" s="364"/>
      <c r="B170" s="365"/>
      <c r="C170" s="362"/>
      <c r="D170" s="352"/>
      <c r="E170" s="352"/>
      <c r="F170" s="352"/>
      <c r="G170" s="353"/>
      <c r="H170" s="63" t="s">
        <v>100</v>
      </c>
      <c r="I170" s="37" t="s">
        <v>171</v>
      </c>
      <c r="J170" s="37"/>
      <c r="K170" s="37"/>
      <c r="L170" s="37"/>
      <c r="M170" s="37"/>
      <c r="N170" s="37"/>
      <c r="O170" s="37"/>
      <c r="P170" s="39"/>
      <c r="Q170" s="323" t="s">
        <v>285</v>
      </c>
      <c r="R170" s="324"/>
      <c r="S170" s="324"/>
      <c r="T170" s="324"/>
      <c r="U170" s="324"/>
      <c r="V170" s="324"/>
      <c r="W170" s="324"/>
      <c r="X170" s="325"/>
      <c r="Y170" s="325"/>
      <c r="Z170" s="49" t="s">
        <v>159</v>
      </c>
      <c r="AA170" s="49"/>
      <c r="AB170" s="401"/>
      <c r="AD170" s="1" t="str">
        <f t="shared" si="1"/>
        <v>□</v>
      </c>
      <c r="AG170" s="113" t="s">
        <v>286</v>
      </c>
      <c r="AI170" s="45" t="str">
        <f>IF(X170&gt;0,IF(X170&gt;110,"◆未達","●適合"),"■未答")</f>
        <v>■未答</v>
      </c>
      <c r="AK170" s="37"/>
      <c r="AL170" s="43" t="s">
        <v>51</v>
      </c>
      <c r="AM170" s="43" t="s">
        <v>52</v>
      </c>
      <c r="AN170" s="43" t="s">
        <v>53</v>
      </c>
      <c r="AO170" s="45" t="s">
        <v>76</v>
      </c>
      <c r="AP170" s="45" t="s">
        <v>54</v>
      </c>
      <c r="BA170" s="1"/>
      <c r="BB170" s="1"/>
      <c r="BC170" s="1"/>
      <c r="BD170" s="1"/>
      <c r="BE170" s="1"/>
      <c r="BF170" s="1"/>
      <c r="BG170" s="1"/>
      <c r="BH170" s="1"/>
    </row>
    <row r="171" spans="1:60" ht="24" customHeight="1" thickBot="1" x14ac:dyDescent="0.2">
      <c r="A171" s="366"/>
      <c r="B171" s="367"/>
      <c r="C171" s="484"/>
      <c r="D171" s="354"/>
      <c r="E171" s="354"/>
      <c r="F171" s="354"/>
      <c r="G171" s="355"/>
      <c r="H171" s="190" t="s">
        <v>90</v>
      </c>
      <c r="I171" s="148" t="s">
        <v>261</v>
      </c>
      <c r="J171" s="148"/>
      <c r="K171" s="148"/>
      <c r="L171" s="148"/>
      <c r="M171" s="148"/>
      <c r="N171" s="148"/>
      <c r="O171" s="148"/>
      <c r="P171" s="149"/>
      <c r="Q171" s="151"/>
      <c r="R171" s="151"/>
      <c r="S171" s="151"/>
      <c r="T171" s="151"/>
      <c r="U171" s="151"/>
      <c r="V171" s="151"/>
      <c r="W171" s="151"/>
      <c r="X171" s="151"/>
      <c r="Y171" s="151"/>
      <c r="Z171" s="151"/>
      <c r="AA171" s="151"/>
      <c r="AB171" s="403"/>
      <c r="AD171" s="1" t="str">
        <f t="shared" si="1"/>
        <v>□</v>
      </c>
      <c r="BA171" s="1"/>
      <c r="BB171" s="1"/>
      <c r="BC171" s="1"/>
      <c r="BD171" s="1"/>
      <c r="BE171" s="1"/>
      <c r="BF171" s="1"/>
      <c r="BG171" s="1"/>
      <c r="BH171" s="1"/>
    </row>
    <row r="172" spans="1:60" ht="15.95" customHeight="1" x14ac:dyDescent="0.15">
      <c r="A172" s="486" t="s">
        <v>287</v>
      </c>
      <c r="B172" s="487"/>
      <c r="C172" s="514" t="s">
        <v>288</v>
      </c>
      <c r="D172" s="515"/>
      <c r="E172" s="515"/>
      <c r="F172" s="515"/>
      <c r="G172" s="516"/>
      <c r="H172" s="152" t="s">
        <v>128</v>
      </c>
      <c r="I172" s="397" t="s">
        <v>405</v>
      </c>
      <c r="J172" s="397"/>
      <c r="K172" s="397"/>
      <c r="L172" s="397"/>
      <c r="M172" s="397"/>
      <c r="N172" s="397"/>
      <c r="O172" s="397"/>
      <c r="P172" s="398"/>
      <c r="Q172" s="32"/>
      <c r="R172" s="33"/>
      <c r="S172" s="33"/>
      <c r="T172" s="33"/>
      <c r="U172" s="33"/>
      <c r="V172" s="33"/>
      <c r="W172" s="33"/>
      <c r="X172" s="33"/>
      <c r="Y172" s="33"/>
      <c r="Z172" s="33"/>
      <c r="AA172" s="33"/>
      <c r="AB172" s="404"/>
      <c r="AD172" s="1" t="str">
        <f t="shared" si="1"/>
        <v>□</v>
      </c>
      <c r="AG172" s="45" t="str">
        <f>IF(AD172&amp;AD173&amp;AD174="■□□","◎無し",IF(AD172&amp;AD173&amp;AD174="□■□","●適合",IF(AD172&amp;AD173&amp;AD174="□□■","◆未達",IF(AD172&amp;AD173&amp;AD174="□□□","■未答","▼矛盾"))))</f>
        <v>■未答</v>
      </c>
      <c r="AH172" s="61"/>
      <c r="AK172" s="37" t="s">
        <v>95</v>
      </c>
      <c r="AL172" s="46" t="s">
        <v>96</v>
      </c>
      <c r="AM172" s="46" t="s">
        <v>97</v>
      </c>
      <c r="AN172" s="46" t="s">
        <v>98</v>
      </c>
      <c r="AO172" s="46" t="s">
        <v>99</v>
      </c>
      <c r="AP172" s="46" t="s">
        <v>75</v>
      </c>
      <c r="BA172" s="1"/>
      <c r="BB172" s="1"/>
      <c r="BC172" s="1"/>
      <c r="BD172" s="1"/>
      <c r="BE172" s="1"/>
      <c r="BF172" s="1"/>
      <c r="BG172" s="1"/>
      <c r="BH172" s="1"/>
    </row>
    <row r="173" spans="1:60" ht="15.95" customHeight="1" x14ac:dyDescent="0.15">
      <c r="A173" s="488"/>
      <c r="B173" s="489"/>
      <c r="C173" s="517"/>
      <c r="D173" s="518"/>
      <c r="E173" s="518"/>
      <c r="F173" s="518"/>
      <c r="G173" s="519"/>
      <c r="H173" s="63" t="s">
        <v>100</v>
      </c>
      <c r="I173" s="460" t="s">
        <v>457</v>
      </c>
      <c r="J173" s="460"/>
      <c r="K173" s="460"/>
      <c r="L173" s="460"/>
      <c r="M173" s="460"/>
      <c r="N173" s="460"/>
      <c r="O173" s="460"/>
      <c r="P173" s="461"/>
      <c r="Q173" s="56"/>
      <c r="R173" s="49"/>
      <c r="S173" s="49"/>
      <c r="T173" s="49"/>
      <c r="U173" s="49"/>
      <c r="V173" s="49"/>
      <c r="W173" s="49"/>
      <c r="X173" s="49"/>
      <c r="Y173" s="49"/>
      <c r="Z173" s="49"/>
      <c r="AA173" s="49"/>
      <c r="AB173" s="401"/>
      <c r="AD173" s="1" t="str">
        <f t="shared" si="1"/>
        <v>□</v>
      </c>
      <c r="AK173" s="37"/>
      <c r="AL173" s="43" t="s">
        <v>51</v>
      </c>
      <c r="AM173" s="43" t="s">
        <v>52</v>
      </c>
      <c r="AN173" s="43" t="s">
        <v>53</v>
      </c>
      <c r="AO173" s="45" t="s">
        <v>76</v>
      </c>
      <c r="AP173" s="45" t="s">
        <v>54</v>
      </c>
      <c r="BA173" s="1"/>
      <c r="BB173" s="1"/>
      <c r="BC173" s="1"/>
      <c r="BD173" s="1"/>
      <c r="BE173" s="1"/>
      <c r="BF173" s="1"/>
      <c r="BG173" s="1"/>
      <c r="BH173" s="1"/>
    </row>
    <row r="174" spans="1:60" ht="15.95" customHeight="1" thickBot="1" x14ac:dyDescent="0.2">
      <c r="A174" s="490"/>
      <c r="B174" s="491"/>
      <c r="C174" s="511"/>
      <c r="D174" s="512"/>
      <c r="E174" s="512"/>
      <c r="F174" s="512"/>
      <c r="G174" s="513"/>
      <c r="H174" s="190" t="s">
        <v>90</v>
      </c>
      <c r="I174" s="462" t="s">
        <v>289</v>
      </c>
      <c r="J174" s="462"/>
      <c r="K174" s="462"/>
      <c r="L174" s="462"/>
      <c r="M174" s="462"/>
      <c r="N174" s="462"/>
      <c r="O174" s="462"/>
      <c r="P174" s="463"/>
      <c r="Q174" s="150"/>
      <c r="R174" s="151"/>
      <c r="S174" s="151"/>
      <c r="T174" s="151"/>
      <c r="U174" s="151"/>
      <c r="V174" s="151"/>
      <c r="W174" s="151"/>
      <c r="X174" s="151"/>
      <c r="Y174" s="151"/>
      <c r="Z174" s="151"/>
      <c r="AA174" s="151"/>
      <c r="AB174" s="403"/>
      <c r="AD174" s="1" t="str">
        <f t="shared" si="1"/>
        <v>□</v>
      </c>
      <c r="BA174" s="1"/>
      <c r="BB174" s="1"/>
      <c r="BC174" s="1"/>
      <c r="BD174" s="1"/>
      <c r="BE174" s="1"/>
      <c r="BF174" s="1"/>
      <c r="BG174" s="1"/>
      <c r="BH174" s="1"/>
    </row>
    <row r="175" spans="1:60" ht="21.95" customHeight="1" x14ac:dyDescent="0.15">
      <c r="A175" s="486" t="s">
        <v>290</v>
      </c>
      <c r="B175" s="487"/>
      <c r="C175" s="514" t="s">
        <v>291</v>
      </c>
      <c r="D175" s="515"/>
      <c r="E175" s="515"/>
      <c r="F175" s="515"/>
      <c r="G175" s="516"/>
      <c r="H175" s="241" t="s">
        <v>56</v>
      </c>
      <c r="I175" s="531" t="s">
        <v>409</v>
      </c>
      <c r="J175" s="531"/>
      <c r="K175" s="240"/>
      <c r="L175" s="397"/>
      <c r="M175" s="397"/>
      <c r="N175" s="397"/>
      <c r="O175" s="30"/>
      <c r="P175" s="31"/>
      <c r="Q175" s="192" t="s">
        <v>107</v>
      </c>
      <c r="R175" s="406" t="s">
        <v>294</v>
      </c>
      <c r="S175" s="406"/>
      <c r="T175" s="406"/>
      <c r="U175" s="406"/>
      <c r="V175" s="406"/>
      <c r="W175" s="406"/>
      <c r="X175" s="406"/>
      <c r="Y175" s="406"/>
      <c r="Z175" s="406"/>
      <c r="AA175" s="407"/>
      <c r="AB175" s="404"/>
      <c r="AD175" s="1" t="str">
        <f t="shared" si="1"/>
        <v>□</v>
      </c>
      <c r="AG175" s="43" t="str">
        <f>IF(AD175&amp;AD176="■□","●適合",IF(AD175&amp;AD176="□■","◆未達",IF(AD175&amp;AD176="□□","■未答","▼矛盾")))</f>
        <v>■未答</v>
      </c>
      <c r="AH175" s="44"/>
      <c r="AK175" s="37" t="s">
        <v>71</v>
      </c>
      <c r="AL175" s="46" t="s">
        <v>72</v>
      </c>
      <c r="AM175" s="46" t="s">
        <v>73</v>
      </c>
      <c r="AN175" s="46" t="s">
        <v>74</v>
      </c>
      <c r="AO175" s="46" t="s">
        <v>75</v>
      </c>
      <c r="BA175" s="1"/>
      <c r="BB175" s="1"/>
      <c r="BC175" s="1"/>
      <c r="BD175" s="1"/>
      <c r="BE175" s="1"/>
      <c r="BF175" s="1"/>
      <c r="BG175" s="1"/>
      <c r="BH175" s="1"/>
    </row>
    <row r="176" spans="1:60" ht="21.95" customHeight="1" x14ac:dyDescent="0.15">
      <c r="A176" s="488"/>
      <c r="B176" s="489"/>
      <c r="C176" s="517"/>
      <c r="D176" s="518"/>
      <c r="E176" s="518"/>
      <c r="F176" s="518"/>
      <c r="G176" s="519"/>
      <c r="H176" s="242" t="s">
        <v>69</v>
      </c>
      <c r="I176" s="101" t="s">
        <v>406</v>
      </c>
      <c r="J176" s="101"/>
      <c r="K176" s="101"/>
      <c r="L176" s="101"/>
      <c r="M176" s="101"/>
      <c r="N176" s="101"/>
      <c r="O176" s="101"/>
      <c r="P176" s="86"/>
      <c r="Q176" s="183"/>
      <c r="R176" s="70"/>
      <c r="S176" s="70"/>
      <c r="T176" s="70"/>
      <c r="U176" s="70"/>
      <c r="V176" s="70"/>
      <c r="W176" s="70"/>
      <c r="X176" s="70"/>
      <c r="Y176" s="70"/>
      <c r="Z176" s="70"/>
      <c r="AA176" s="193"/>
      <c r="AB176" s="402"/>
      <c r="AD176" s="1" t="str">
        <f>+H176</f>
        <v>□</v>
      </c>
      <c r="AL176" s="43" t="s">
        <v>52</v>
      </c>
      <c r="AM176" s="43" t="s">
        <v>53</v>
      </c>
      <c r="AN176" s="45" t="s">
        <v>76</v>
      </c>
      <c r="AO176" s="45" t="s">
        <v>54</v>
      </c>
      <c r="BA176" s="1"/>
      <c r="BB176" s="1"/>
      <c r="BC176" s="1"/>
      <c r="BD176" s="1"/>
      <c r="BE176" s="1"/>
      <c r="BF176" s="1"/>
      <c r="BG176" s="1"/>
      <c r="BH176" s="1"/>
    </row>
    <row r="177" spans="1:60" ht="17.100000000000001" customHeight="1" x14ac:dyDescent="0.15">
      <c r="A177" s="488"/>
      <c r="B177" s="489"/>
      <c r="C177" s="191"/>
      <c r="D177" s="508" t="s">
        <v>295</v>
      </c>
      <c r="E177" s="509"/>
      <c r="F177" s="509"/>
      <c r="G177" s="510"/>
      <c r="H177" s="57" t="s">
        <v>78</v>
      </c>
      <c r="I177" s="58" t="s">
        <v>176</v>
      </c>
      <c r="J177" s="58"/>
      <c r="K177" s="58"/>
      <c r="L177" s="58"/>
      <c r="M177" s="58"/>
      <c r="N177" s="58"/>
      <c r="O177" s="58"/>
      <c r="P177" s="59"/>
      <c r="Q177" s="144"/>
      <c r="R177" s="79"/>
      <c r="S177" s="79"/>
      <c r="T177" s="79"/>
      <c r="U177" s="79"/>
      <c r="V177" s="79"/>
      <c r="W177" s="79"/>
      <c r="X177" s="79"/>
      <c r="Y177" s="79"/>
      <c r="Z177" s="79"/>
      <c r="AA177" s="80" t="s">
        <v>296</v>
      </c>
      <c r="AB177" s="400"/>
      <c r="AD177" s="1" t="str">
        <f>+H177</f>
        <v>□</v>
      </c>
      <c r="AG177" s="43" t="str">
        <f>IF(AD177&amp;AD178="■□","●適合",IF(AD177&amp;AD178="□■","◆未達",IF(AD177&amp;AD178="□□","■未答","▼矛盾")))</f>
        <v>■未答</v>
      </c>
      <c r="AH177" s="44"/>
      <c r="AK177" s="37" t="s">
        <v>71</v>
      </c>
      <c r="AL177" s="46" t="s">
        <v>72</v>
      </c>
      <c r="AM177" s="46" t="s">
        <v>73</v>
      </c>
      <c r="AN177" s="46" t="s">
        <v>74</v>
      </c>
      <c r="AO177" s="46" t="s">
        <v>75</v>
      </c>
      <c r="BA177" s="1"/>
      <c r="BB177" s="1"/>
      <c r="BC177" s="1"/>
      <c r="BD177" s="1"/>
      <c r="BE177" s="1"/>
      <c r="BF177" s="1"/>
      <c r="BG177" s="1"/>
      <c r="BH177" s="1"/>
    </row>
    <row r="178" spans="1:60" ht="17.100000000000001" customHeight="1" x14ac:dyDescent="0.15">
      <c r="A178" s="527"/>
      <c r="B178" s="522"/>
      <c r="C178" s="191"/>
      <c r="D178" s="517"/>
      <c r="E178" s="518"/>
      <c r="F178" s="518"/>
      <c r="G178" s="519"/>
      <c r="H178" s="63" t="s">
        <v>100</v>
      </c>
      <c r="I178" s="37" t="s">
        <v>179</v>
      </c>
      <c r="J178" s="37"/>
      <c r="K178" s="37"/>
      <c r="L178" s="37"/>
      <c r="M178" s="37"/>
      <c r="N178" s="37"/>
      <c r="O178" s="37"/>
      <c r="P178" s="39"/>
      <c r="Q178" s="323" t="s">
        <v>297</v>
      </c>
      <c r="R178" s="324"/>
      <c r="S178" s="324"/>
      <c r="T178" s="324"/>
      <c r="U178" s="324"/>
      <c r="V178" s="324"/>
      <c r="W178" s="325"/>
      <c r="X178" s="325"/>
      <c r="Y178" s="325"/>
      <c r="Z178" s="49" t="s">
        <v>298</v>
      </c>
      <c r="AA178" s="49"/>
      <c r="AB178" s="401"/>
      <c r="AD178" s="1" t="str">
        <f>+H178</f>
        <v>□</v>
      </c>
      <c r="AG178" s="113" t="s">
        <v>299</v>
      </c>
      <c r="AI178" s="45" t="str">
        <f>IF(W178&gt;0,IF(W178&lt;1300,"◆未達","●適合"),"■未答")</f>
        <v>■未答</v>
      </c>
      <c r="AL178" s="43" t="s">
        <v>52</v>
      </c>
      <c r="AM178" s="43" t="s">
        <v>53</v>
      </c>
      <c r="AN178" s="45" t="s">
        <v>76</v>
      </c>
      <c r="AO178" s="45" t="s">
        <v>54</v>
      </c>
      <c r="BA178" s="1"/>
      <c r="BB178" s="1"/>
      <c r="BC178" s="1"/>
      <c r="BD178" s="1"/>
      <c r="BE178" s="1"/>
      <c r="BF178" s="1"/>
      <c r="BG178" s="1"/>
      <c r="BH178" s="1"/>
    </row>
    <row r="179" spans="1:60" ht="17.100000000000001" customHeight="1" x14ac:dyDescent="0.15">
      <c r="A179" s="527"/>
      <c r="B179" s="522"/>
      <c r="C179" s="191"/>
      <c r="D179" s="524"/>
      <c r="E179" s="525"/>
      <c r="F179" s="525"/>
      <c r="G179" s="526"/>
      <c r="H179" s="100"/>
      <c r="I179" s="101"/>
      <c r="J179" s="101"/>
      <c r="K179" s="101"/>
      <c r="L179" s="101"/>
      <c r="M179" s="101"/>
      <c r="N179" s="101"/>
      <c r="O179" s="101"/>
      <c r="P179" s="102"/>
      <c r="Q179" s="183"/>
      <c r="R179" s="70"/>
      <c r="S179" s="70"/>
      <c r="T179" s="70"/>
      <c r="U179" s="70"/>
      <c r="V179" s="70"/>
      <c r="W179" s="70"/>
      <c r="X179" s="70"/>
      <c r="Y179" s="70"/>
      <c r="Z179" s="70"/>
      <c r="AA179" s="70"/>
      <c r="AB179" s="402"/>
      <c r="BA179" s="1"/>
      <c r="BB179" s="1"/>
      <c r="BC179" s="1"/>
      <c r="BD179" s="1"/>
      <c r="BE179" s="1"/>
      <c r="BF179" s="1"/>
      <c r="BG179" s="1"/>
      <c r="BH179" s="1"/>
    </row>
    <row r="180" spans="1:60" ht="20.100000000000001" customHeight="1" x14ac:dyDescent="0.15">
      <c r="A180" s="527"/>
      <c r="B180" s="522"/>
      <c r="C180" s="191"/>
      <c r="D180" s="508" t="s">
        <v>300</v>
      </c>
      <c r="E180" s="509"/>
      <c r="F180" s="509"/>
      <c r="G180" s="510"/>
      <c r="H180" s="57" t="s">
        <v>90</v>
      </c>
      <c r="I180" s="58" t="s">
        <v>176</v>
      </c>
      <c r="J180" s="58"/>
      <c r="K180" s="58"/>
      <c r="L180" s="58"/>
      <c r="M180" s="58"/>
      <c r="N180" s="58"/>
      <c r="O180" s="58"/>
      <c r="P180" s="59"/>
      <c r="Q180" s="414" t="s">
        <v>301</v>
      </c>
      <c r="R180" s="336"/>
      <c r="S180" s="336"/>
      <c r="T180" s="336"/>
      <c r="U180" s="336"/>
      <c r="V180" s="336"/>
      <c r="W180" s="415"/>
      <c r="X180" s="415"/>
      <c r="Y180" s="415"/>
      <c r="Z180" s="79" t="s">
        <v>302</v>
      </c>
      <c r="AA180" s="79"/>
      <c r="AB180" s="400"/>
      <c r="AD180" s="1" t="str">
        <f>+H180</f>
        <v>□</v>
      </c>
      <c r="AG180" s="43" t="str">
        <f>IF(AD180&amp;AD181="■□","●適合",IF(AD180&amp;AD181="□■","◆未達",IF(AD180&amp;AD181="□□","■未答","▼矛盾")))</f>
        <v>■未答</v>
      </c>
      <c r="AH180" s="44"/>
      <c r="AK180" s="37" t="s">
        <v>71</v>
      </c>
      <c r="AL180" s="46" t="s">
        <v>72</v>
      </c>
      <c r="AM180" s="46" t="s">
        <v>73</v>
      </c>
      <c r="AN180" s="46" t="s">
        <v>74</v>
      </c>
      <c r="AO180" s="46" t="s">
        <v>75</v>
      </c>
      <c r="BA180" s="1"/>
      <c r="BB180" s="1"/>
      <c r="BC180" s="1"/>
      <c r="BD180" s="1"/>
      <c r="BE180" s="1"/>
      <c r="BF180" s="1"/>
      <c r="BG180" s="1"/>
      <c r="BH180" s="1"/>
    </row>
    <row r="181" spans="1:60" ht="20.100000000000001" customHeight="1" x14ac:dyDescent="0.15">
      <c r="A181" s="527"/>
      <c r="B181" s="522"/>
      <c r="C181" s="191"/>
      <c r="D181" s="517"/>
      <c r="E181" s="518"/>
      <c r="F181" s="518"/>
      <c r="G181" s="519"/>
      <c r="H181" s="63" t="s">
        <v>100</v>
      </c>
      <c r="I181" s="37" t="s">
        <v>179</v>
      </c>
      <c r="J181" s="37"/>
      <c r="K181" s="37"/>
      <c r="L181" s="37"/>
      <c r="M181" s="37"/>
      <c r="N181" s="37"/>
      <c r="O181" s="37"/>
      <c r="P181" s="39"/>
      <c r="Q181" s="56"/>
      <c r="R181" s="49"/>
      <c r="S181" s="49"/>
      <c r="T181" s="49"/>
      <c r="U181" s="49"/>
      <c r="V181" s="49"/>
      <c r="W181" s="49"/>
      <c r="X181" s="49"/>
      <c r="Y181" s="49"/>
      <c r="Z181" s="49"/>
      <c r="AA181" s="49"/>
      <c r="AB181" s="401"/>
      <c r="AD181" s="1" t="str">
        <f>+H181</f>
        <v>□</v>
      </c>
      <c r="AG181" s="113" t="s">
        <v>303</v>
      </c>
      <c r="AI181" s="45" t="str">
        <f>IF(W180&gt;0,IF(W180&lt;500,"◆未達","●適合"),"■未答")</f>
        <v>■未答</v>
      </c>
      <c r="AL181" s="43" t="s">
        <v>52</v>
      </c>
      <c r="AM181" s="43" t="s">
        <v>53</v>
      </c>
      <c r="AN181" s="45" t="s">
        <v>76</v>
      </c>
      <c r="AO181" s="45" t="s">
        <v>54</v>
      </c>
      <c r="BA181" s="1"/>
      <c r="BB181" s="1"/>
      <c r="BC181" s="1"/>
      <c r="BD181" s="1"/>
      <c r="BE181" s="1"/>
      <c r="BF181" s="1"/>
      <c r="BG181" s="1"/>
      <c r="BH181" s="1"/>
    </row>
    <row r="182" spans="1:60" ht="20.100000000000001" customHeight="1" x14ac:dyDescent="0.15">
      <c r="A182" s="527"/>
      <c r="B182" s="522"/>
      <c r="C182" s="191"/>
      <c r="D182" s="524"/>
      <c r="E182" s="525"/>
      <c r="F182" s="525"/>
      <c r="G182" s="526"/>
      <c r="H182" s="100"/>
      <c r="I182" s="85"/>
      <c r="J182" s="85"/>
      <c r="K182" s="85"/>
      <c r="L182" s="85"/>
      <c r="M182" s="85"/>
      <c r="N182" s="85"/>
      <c r="O182" s="85"/>
      <c r="P182" s="86"/>
      <c r="Q182" s="183"/>
      <c r="R182" s="70"/>
      <c r="S182" s="70"/>
      <c r="T182" s="70"/>
      <c r="U182" s="70"/>
      <c r="V182" s="70"/>
      <c r="W182" s="70"/>
      <c r="X182" s="70"/>
      <c r="Y182" s="70"/>
      <c r="Z182" s="70"/>
      <c r="AA182" s="70"/>
      <c r="AB182" s="402"/>
      <c r="BA182" s="1"/>
      <c r="BB182" s="1"/>
      <c r="BC182" s="1"/>
      <c r="BD182" s="1"/>
      <c r="BE182" s="1"/>
      <c r="BF182" s="1"/>
      <c r="BG182" s="1"/>
      <c r="BH182" s="1"/>
    </row>
    <row r="183" spans="1:60" ht="17.100000000000001" customHeight="1" x14ac:dyDescent="0.15">
      <c r="A183" s="527"/>
      <c r="B183" s="522"/>
      <c r="C183" s="508" t="s">
        <v>304</v>
      </c>
      <c r="D183" s="509"/>
      <c r="E183" s="509"/>
      <c r="F183" s="509"/>
      <c r="G183" s="510"/>
      <c r="H183" s="57" t="s">
        <v>305</v>
      </c>
      <c r="I183" s="58" t="s">
        <v>176</v>
      </c>
      <c r="J183" s="58"/>
      <c r="K183" s="58"/>
      <c r="L183" s="58"/>
      <c r="M183" s="58"/>
      <c r="N183" s="58"/>
      <c r="O183" s="58"/>
      <c r="P183" s="59"/>
      <c r="Q183" s="414" t="s">
        <v>306</v>
      </c>
      <c r="R183" s="336"/>
      <c r="S183" s="336"/>
      <c r="T183" s="336"/>
      <c r="U183" s="336"/>
      <c r="V183" s="336"/>
      <c r="W183" s="415"/>
      <c r="X183" s="415"/>
      <c r="Y183" s="415"/>
      <c r="Z183" s="79" t="s">
        <v>307</v>
      </c>
      <c r="AA183" s="79"/>
      <c r="AB183" s="400"/>
      <c r="AD183" s="1" t="str">
        <f>+H183</f>
        <v>□</v>
      </c>
      <c r="AG183" s="43" t="str">
        <f>IF(AD183&amp;AD184="■□","●適合",IF(AD183&amp;AD184="□■","◆未達",IF(AD183&amp;AD184="□□","■未答","▼矛盾")))</f>
        <v>■未答</v>
      </c>
      <c r="AH183" s="44"/>
      <c r="AK183" s="37" t="s">
        <v>71</v>
      </c>
      <c r="AL183" s="46" t="s">
        <v>72</v>
      </c>
      <c r="AM183" s="46" t="s">
        <v>73</v>
      </c>
      <c r="AN183" s="46" t="s">
        <v>74</v>
      </c>
      <c r="AO183" s="46" t="s">
        <v>75</v>
      </c>
      <c r="BA183" s="1"/>
      <c r="BB183" s="1"/>
      <c r="BC183" s="1"/>
      <c r="BD183" s="1"/>
      <c r="BE183" s="1"/>
      <c r="BF183" s="1"/>
      <c r="BG183" s="1"/>
      <c r="BH183" s="1"/>
    </row>
    <row r="184" spans="1:60" ht="17.100000000000001" customHeight="1" thickBot="1" x14ac:dyDescent="0.2">
      <c r="A184" s="528"/>
      <c r="B184" s="523"/>
      <c r="C184" s="511"/>
      <c r="D184" s="512"/>
      <c r="E184" s="512"/>
      <c r="F184" s="512"/>
      <c r="G184" s="513"/>
      <c r="H184" s="190" t="s">
        <v>100</v>
      </c>
      <c r="I184" s="37" t="s">
        <v>179</v>
      </c>
      <c r="J184" s="148"/>
      <c r="K184" s="148"/>
      <c r="L184" s="148"/>
      <c r="M184" s="148"/>
      <c r="N184" s="148"/>
      <c r="O184" s="148"/>
      <c r="P184" s="149"/>
      <c r="Q184" s="150"/>
      <c r="R184" s="151"/>
      <c r="S184" s="151"/>
      <c r="T184" s="151"/>
      <c r="U184" s="151"/>
      <c r="V184" s="151"/>
      <c r="W184" s="151"/>
      <c r="X184" s="151"/>
      <c r="Y184" s="151"/>
      <c r="Z184" s="151"/>
      <c r="AA184" s="151"/>
      <c r="AB184" s="403"/>
      <c r="AD184" s="1" t="str">
        <f>+H184</f>
        <v>□</v>
      </c>
      <c r="AG184" s="113" t="s">
        <v>303</v>
      </c>
      <c r="AI184" s="45" t="str">
        <f>IF(W183&gt;0,IF(W183&lt;9,"◆未達","●適合"),"■未答")</f>
        <v>■未答</v>
      </c>
      <c r="AL184" s="43" t="s">
        <v>52</v>
      </c>
      <c r="AM184" s="43" t="s">
        <v>53</v>
      </c>
      <c r="AN184" s="45" t="s">
        <v>76</v>
      </c>
      <c r="AO184" s="45" t="s">
        <v>54</v>
      </c>
      <c r="BA184" s="1"/>
      <c r="BB184" s="1"/>
      <c r="BC184" s="1"/>
      <c r="BD184" s="1"/>
      <c r="BE184" s="1"/>
      <c r="BF184" s="1"/>
      <c r="BG184" s="1"/>
      <c r="BH184" s="1"/>
    </row>
    <row r="185" spans="1:60" ht="24" customHeight="1" thickBot="1" x14ac:dyDescent="0.2">
      <c r="A185" s="520" t="s">
        <v>408</v>
      </c>
      <c r="B185" s="521"/>
      <c r="C185" s="521"/>
      <c r="D185" s="521"/>
      <c r="E185" s="521"/>
      <c r="F185" s="521"/>
      <c r="G185" s="521"/>
      <c r="H185" s="194"/>
      <c r="I185" s="194"/>
      <c r="J185" s="194"/>
      <c r="K185" s="194"/>
      <c r="L185" s="194"/>
      <c r="M185" s="194"/>
      <c r="N185" s="194"/>
      <c r="O185" s="194"/>
      <c r="P185" s="194"/>
      <c r="Q185" s="195"/>
      <c r="R185" s="195"/>
      <c r="S185" s="195"/>
      <c r="T185" s="195"/>
      <c r="U185" s="195"/>
      <c r="V185" s="195"/>
      <c r="W185" s="195"/>
      <c r="X185" s="195"/>
      <c r="Y185" s="195"/>
      <c r="Z185" s="195"/>
      <c r="AA185" s="195"/>
      <c r="AB185" s="196"/>
      <c r="BA185" s="1"/>
      <c r="BB185" s="1"/>
      <c r="BC185" s="1"/>
      <c r="BD185" s="1"/>
      <c r="BE185" s="1"/>
      <c r="BF185" s="1"/>
      <c r="BG185" s="1"/>
      <c r="BH185" s="1"/>
    </row>
    <row r="186" spans="1:60" ht="24" customHeight="1" x14ac:dyDescent="0.15">
      <c r="A186" s="430" t="s">
        <v>308</v>
      </c>
      <c r="B186" s="424"/>
      <c r="C186" s="424" t="s">
        <v>30</v>
      </c>
      <c r="D186" s="424"/>
      <c r="E186" s="424"/>
      <c r="F186" s="424"/>
      <c r="G186" s="425"/>
      <c r="H186" s="57" t="s">
        <v>56</v>
      </c>
      <c r="I186" s="30" t="s">
        <v>309</v>
      </c>
      <c r="J186" s="163"/>
      <c r="K186" s="163"/>
      <c r="L186" s="163"/>
      <c r="M186" s="163"/>
      <c r="N186" s="163"/>
      <c r="O186" s="163"/>
      <c r="P186" s="164"/>
      <c r="Q186" s="165"/>
      <c r="R186" s="166"/>
      <c r="S186" s="166"/>
      <c r="T186" s="166"/>
      <c r="U186" s="166"/>
      <c r="V186" s="166"/>
      <c r="W186" s="166"/>
      <c r="X186" s="166"/>
      <c r="Y186" s="166"/>
      <c r="Z186" s="166"/>
      <c r="AA186" s="166"/>
      <c r="AB186" s="167"/>
      <c r="AD186" s="42" t="str">
        <f>+H186</f>
        <v>□</v>
      </c>
      <c r="AG186" s="45" t="str">
        <f>IF(AD186&amp;AD187&amp;AD188="■□□","◎無し",IF(AD186&amp;AD187&amp;AD188="□■□","●適合",IF(AD186&amp;AD187&amp;AD188="□□■","◆未達",IF(AD186&amp;AD187&amp;AD188="□□□","■未答","▼矛盾"))))</f>
        <v>■未答</v>
      </c>
      <c r="AH186" s="61"/>
      <c r="AK186" s="37" t="s">
        <v>95</v>
      </c>
      <c r="AL186" s="46" t="s">
        <v>96</v>
      </c>
      <c r="AM186" s="46" t="s">
        <v>97</v>
      </c>
      <c r="AN186" s="46" t="s">
        <v>98</v>
      </c>
      <c r="AO186" s="46" t="s">
        <v>99</v>
      </c>
      <c r="AP186" s="46" t="s">
        <v>75</v>
      </c>
      <c r="BA186" s="1"/>
      <c r="BB186" s="1"/>
      <c r="BC186" s="1"/>
      <c r="BD186" s="1"/>
      <c r="BE186" s="1"/>
      <c r="BF186" s="1"/>
      <c r="BG186" s="1"/>
      <c r="BH186" s="1"/>
    </row>
    <row r="187" spans="1:60" ht="24" customHeight="1" x14ac:dyDescent="0.15">
      <c r="A187" s="386"/>
      <c r="B187" s="352"/>
      <c r="C187" s="356"/>
      <c r="D187" s="356"/>
      <c r="E187" s="356"/>
      <c r="F187" s="356"/>
      <c r="G187" s="357"/>
      <c r="H187" s="168" t="s">
        <v>86</v>
      </c>
      <c r="I187" s="348" t="s">
        <v>292</v>
      </c>
      <c r="J187" s="348"/>
      <c r="K187" s="170" t="s">
        <v>125</v>
      </c>
      <c r="L187" s="348" t="s">
        <v>293</v>
      </c>
      <c r="M187" s="348"/>
      <c r="N187" s="348"/>
      <c r="O187" s="67"/>
      <c r="P187" s="68"/>
      <c r="Q187" s="87"/>
      <c r="R187" s="88"/>
      <c r="S187" s="88"/>
      <c r="T187" s="88"/>
      <c r="U187" s="88"/>
      <c r="V187" s="88"/>
      <c r="W187" s="88"/>
      <c r="X187" s="88"/>
      <c r="Y187" s="88"/>
      <c r="Z187" s="88"/>
      <c r="AA187" s="88"/>
      <c r="AB187" s="141"/>
      <c r="AD187" s="1" t="str">
        <f>+H187</f>
        <v>□</v>
      </c>
      <c r="AK187" s="37"/>
      <c r="AL187" s="43" t="s">
        <v>51</v>
      </c>
      <c r="AM187" s="43" t="s">
        <v>52</v>
      </c>
      <c r="AN187" s="43" t="s">
        <v>53</v>
      </c>
      <c r="AO187" s="45" t="s">
        <v>76</v>
      </c>
      <c r="AP187" s="45" t="s">
        <v>54</v>
      </c>
      <c r="BA187" s="1"/>
      <c r="BB187" s="1"/>
      <c r="BC187" s="1"/>
      <c r="BD187" s="1"/>
      <c r="BE187" s="1"/>
      <c r="BF187" s="1"/>
      <c r="BG187" s="1"/>
      <c r="BH187" s="1"/>
    </row>
    <row r="188" spans="1:60" ht="17.100000000000001" customHeight="1" x14ac:dyDescent="0.15">
      <c r="A188" s="386"/>
      <c r="B188" s="352"/>
      <c r="C188" s="361" t="s">
        <v>31</v>
      </c>
      <c r="D188" s="350"/>
      <c r="E188" s="350"/>
      <c r="F188" s="350"/>
      <c r="G188" s="351"/>
      <c r="H188" s="197"/>
      <c r="I188" s="198"/>
      <c r="J188" s="198"/>
      <c r="K188" s="197"/>
      <c r="L188" s="198"/>
      <c r="M188" s="199" t="s">
        <v>90</v>
      </c>
      <c r="N188" s="341" t="s">
        <v>310</v>
      </c>
      <c r="O188" s="341"/>
      <c r="P188" s="342"/>
      <c r="Q188" s="91"/>
      <c r="R188" s="92"/>
      <c r="S188" s="92"/>
      <c r="T188" s="92"/>
      <c r="U188" s="92"/>
      <c r="V188" s="92"/>
      <c r="W188" s="92"/>
      <c r="X188" s="92"/>
      <c r="Y188" s="92"/>
      <c r="Z188" s="92"/>
      <c r="AA188" s="92"/>
      <c r="AB188" s="408"/>
      <c r="AD188" s="1" t="str">
        <f>+K187</f>
        <v>□</v>
      </c>
      <c r="BA188" s="1"/>
      <c r="BB188" s="1"/>
      <c r="BC188" s="1"/>
      <c r="BD188" s="1"/>
      <c r="BE188" s="1"/>
      <c r="BF188" s="1"/>
      <c r="BG188" s="1"/>
      <c r="BH188" s="1"/>
    </row>
    <row r="189" spans="1:60" ht="17.100000000000001" customHeight="1" x14ac:dyDescent="0.15">
      <c r="A189" s="386"/>
      <c r="B189" s="352"/>
      <c r="C189" s="362"/>
      <c r="D189" s="352"/>
      <c r="E189" s="352"/>
      <c r="F189" s="352"/>
      <c r="G189" s="353"/>
      <c r="H189" s="168" t="s">
        <v>56</v>
      </c>
      <c r="I189" s="343" t="s">
        <v>311</v>
      </c>
      <c r="J189" s="343"/>
      <c r="K189" s="343"/>
      <c r="L189" s="343"/>
      <c r="M189" s="343"/>
      <c r="N189" s="343"/>
      <c r="O189" s="343"/>
      <c r="P189" s="344"/>
      <c r="Q189" s="157"/>
      <c r="R189" s="97"/>
      <c r="S189" s="97"/>
      <c r="T189" s="97"/>
      <c r="U189" s="97"/>
      <c r="V189" s="97"/>
      <c r="W189" s="97"/>
      <c r="X189" s="97"/>
      <c r="Y189" s="97"/>
      <c r="Z189" s="97"/>
      <c r="AA189" s="97"/>
      <c r="AB189" s="409"/>
      <c r="AD189" s="42" t="str">
        <f>+M188</f>
        <v>□</v>
      </c>
      <c r="AG189" s="45" t="str">
        <f>IF(AD189&amp;AD190&amp;AD191="■□□","◎無し",IF(AD189&amp;AD190&amp;AD191="□■□","●適合",IF(AD189&amp;AD190&amp;AD191="□□■","◆未達",IF(AD189&amp;AD190&amp;AD191="□□□","■未答","▼矛盾"))))</f>
        <v>■未答</v>
      </c>
      <c r="AH189" s="61"/>
      <c r="AK189" s="37" t="s">
        <v>95</v>
      </c>
      <c r="AL189" s="46" t="s">
        <v>96</v>
      </c>
      <c r="AM189" s="46" t="s">
        <v>97</v>
      </c>
      <c r="AN189" s="46" t="s">
        <v>98</v>
      </c>
      <c r="AO189" s="46" t="s">
        <v>99</v>
      </c>
      <c r="AP189" s="46" t="s">
        <v>75</v>
      </c>
      <c r="BA189" s="1"/>
      <c r="BB189" s="1"/>
      <c r="BC189" s="1"/>
      <c r="BD189" s="1"/>
      <c r="BE189" s="1"/>
      <c r="BF189" s="1"/>
      <c r="BG189" s="1"/>
      <c r="BH189" s="1"/>
    </row>
    <row r="190" spans="1:60" ht="17.100000000000001" customHeight="1" x14ac:dyDescent="0.15">
      <c r="A190" s="386"/>
      <c r="B190" s="352"/>
      <c r="C190" s="363"/>
      <c r="D190" s="356"/>
      <c r="E190" s="356"/>
      <c r="F190" s="356"/>
      <c r="G190" s="357"/>
      <c r="H190" s="170" t="s">
        <v>86</v>
      </c>
      <c r="I190" s="348" t="s">
        <v>312</v>
      </c>
      <c r="J190" s="348"/>
      <c r="K190" s="348"/>
      <c r="L190" s="348"/>
      <c r="M190" s="348"/>
      <c r="N190" s="348"/>
      <c r="O190" s="348"/>
      <c r="P190" s="349"/>
      <c r="Q190" s="87"/>
      <c r="R190" s="88"/>
      <c r="S190" s="88"/>
      <c r="T190" s="88"/>
      <c r="U190" s="88"/>
      <c r="V190" s="88"/>
      <c r="W190" s="88"/>
      <c r="X190" s="88"/>
      <c r="Y190" s="88"/>
      <c r="Z190" s="88"/>
      <c r="AA190" s="88"/>
      <c r="AB190" s="410"/>
      <c r="AD190" s="1" t="str">
        <f>+H189</f>
        <v>□</v>
      </c>
      <c r="AK190" s="37"/>
      <c r="AL190" s="43" t="s">
        <v>51</v>
      </c>
      <c r="AM190" s="43" t="s">
        <v>52</v>
      </c>
      <c r="AN190" s="43" t="s">
        <v>53</v>
      </c>
      <c r="AO190" s="45" t="s">
        <v>76</v>
      </c>
      <c r="AP190" s="45" t="s">
        <v>54</v>
      </c>
      <c r="BA190" s="1"/>
      <c r="BB190" s="1"/>
      <c r="BC190" s="1"/>
      <c r="BD190" s="1"/>
      <c r="BE190" s="1"/>
      <c r="BF190" s="1"/>
      <c r="BG190" s="1"/>
      <c r="BH190" s="1"/>
    </row>
    <row r="191" spans="1:60" ht="17.100000000000001" customHeight="1" x14ac:dyDescent="0.15">
      <c r="A191" s="386"/>
      <c r="B191" s="352"/>
      <c r="C191" s="361" t="s">
        <v>32</v>
      </c>
      <c r="D191" s="350"/>
      <c r="E191" s="350"/>
      <c r="F191" s="350"/>
      <c r="G191" s="351"/>
      <c r="H191" s="197"/>
      <c r="I191" s="198"/>
      <c r="J191" s="198"/>
      <c r="K191" s="197"/>
      <c r="L191" s="198"/>
      <c r="M191" s="199" t="s">
        <v>90</v>
      </c>
      <c r="N191" s="341" t="s">
        <v>310</v>
      </c>
      <c r="O191" s="341"/>
      <c r="P191" s="342"/>
      <c r="Q191" s="200" t="s">
        <v>90</v>
      </c>
      <c r="R191" s="336" t="s">
        <v>313</v>
      </c>
      <c r="S191" s="336"/>
      <c r="T191" s="336"/>
      <c r="U191" s="336"/>
      <c r="V191" s="336"/>
      <c r="W191" s="336"/>
      <c r="X191" s="336"/>
      <c r="Y191" s="336"/>
      <c r="Z191" s="336"/>
      <c r="AA191" s="337"/>
      <c r="AB191" s="408"/>
      <c r="AD191" s="1" t="str">
        <f>+H190</f>
        <v>□</v>
      </c>
      <c r="BA191" s="1"/>
      <c r="BB191" s="1"/>
      <c r="BC191" s="1"/>
      <c r="BD191" s="1"/>
      <c r="BE191" s="1"/>
      <c r="BF191" s="1"/>
      <c r="BG191" s="1"/>
      <c r="BH191" s="1"/>
    </row>
    <row r="192" spans="1:60" ht="17.100000000000001" customHeight="1" x14ac:dyDescent="0.15">
      <c r="A192" s="386"/>
      <c r="B192" s="352"/>
      <c r="C192" s="362"/>
      <c r="D192" s="352"/>
      <c r="E192" s="352"/>
      <c r="F192" s="352"/>
      <c r="G192" s="353"/>
      <c r="H192" s="168" t="s">
        <v>314</v>
      </c>
      <c r="I192" s="343" t="s">
        <v>315</v>
      </c>
      <c r="J192" s="343"/>
      <c r="K192" s="343"/>
      <c r="L192" s="343"/>
      <c r="M192" s="343"/>
      <c r="N192" s="343"/>
      <c r="O192" s="343"/>
      <c r="P192" s="344"/>
      <c r="Q192" s="40" t="s">
        <v>316</v>
      </c>
      <c r="R192" s="324" t="s">
        <v>317</v>
      </c>
      <c r="S192" s="324"/>
      <c r="T192" s="324"/>
      <c r="U192" s="324"/>
      <c r="V192" s="324"/>
      <c r="W192" s="324"/>
      <c r="X192" s="324"/>
      <c r="Y192" s="324"/>
      <c r="Z192" s="324"/>
      <c r="AA192" s="335"/>
      <c r="AB192" s="409"/>
      <c r="AD192" s="42" t="str">
        <f>+M191</f>
        <v>□</v>
      </c>
      <c r="AG192" s="45" t="str">
        <f>IF(AD192&amp;AD193&amp;AD194="■□□","◎無し",IF(AD192&amp;AD193&amp;AD194="□■□","●適合",IF(AD192&amp;AD193&amp;AD194="□□■","◆未達",IF(AD192&amp;AD193&amp;AD194="□□□","■未答","▼矛盾"))))</f>
        <v>■未答</v>
      </c>
      <c r="AH192" s="61"/>
      <c r="AK192" s="37" t="s">
        <v>95</v>
      </c>
      <c r="AL192" s="46" t="s">
        <v>96</v>
      </c>
      <c r="AM192" s="46" t="s">
        <v>97</v>
      </c>
      <c r="AN192" s="46" t="s">
        <v>98</v>
      </c>
      <c r="AO192" s="46" t="s">
        <v>99</v>
      </c>
      <c r="AP192" s="46" t="s">
        <v>75</v>
      </c>
      <c r="BA192" s="1"/>
      <c r="BB192" s="1"/>
      <c r="BC192" s="1"/>
      <c r="BD192" s="1"/>
      <c r="BE192" s="1"/>
      <c r="BF192" s="1"/>
      <c r="BG192" s="1"/>
      <c r="BH192" s="1"/>
    </row>
    <row r="193" spans="1:60" ht="17.100000000000001" customHeight="1" x14ac:dyDescent="0.15">
      <c r="A193" s="386"/>
      <c r="B193" s="352"/>
      <c r="C193" s="362"/>
      <c r="D193" s="352"/>
      <c r="E193" s="352"/>
      <c r="F193" s="352"/>
      <c r="G193" s="353"/>
      <c r="H193" s="170" t="s">
        <v>86</v>
      </c>
      <c r="I193" s="348" t="s">
        <v>318</v>
      </c>
      <c r="J193" s="348"/>
      <c r="K193" s="348"/>
      <c r="L193" s="348"/>
      <c r="M193" s="348"/>
      <c r="N193" s="348"/>
      <c r="O193" s="348"/>
      <c r="P193" s="349"/>
      <c r="Q193" s="87"/>
      <c r="R193" s="88"/>
      <c r="S193" s="88"/>
      <c r="T193" s="88"/>
      <c r="U193" s="88"/>
      <c r="V193" s="88"/>
      <c r="W193" s="88"/>
      <c r="X193" s="88"/>
      <c r="Y193" s="88"/>
      <c r="Z193" s="88"/>
      <c r="AA193" s="90"/>
      <c r="AB193" s="409"/>
      <c r="AD193" s="1" t="str">
        <f>+H192</f>
        <v>□</v>
      </c>
      <c r="AK193" s="37"/>
      <c r="AL193" s="43" t="s">
        <v>51</v>
      </c>
      <c r="AM193" s="43" t="s">
        <v>52</v>
      </c>
      <c r="AN193" s="43" t="s">
        <v>53</v>
      </c>
      <c r="AO193" s="45" t="s">
        <v>76</v>
      </c>
      <c r="AP193" s="45" t="s">
        <v>54</v>
      </c>
      <c r="BA193" s="1"/>
      <c r="BB193" s="1"/>
      <c r="BC193" s="1"/>
      <c r="BD193" s="1"/>
      <c r="BE193" s="1"/>
      <c r="BF193" s="1"/>
      <c r="BG193" s="1"/>
      <c r="BH193" s="1"/>
    </row>
    <row r="194" spans="1:60" ht="21.75" customHeight="1" x14ac:dyDescent="0.15">
      <c r="A194" s="386"/>
      <c r="B194" s="352"/>
      <c r="C194" s="71"/>
      <c r="D194" s="361" t="s">
        <v>33</v>
      </c>
      <c r="E194" s="350"/>
      <c r="F194" s="350"/>
      <c r="G194" s="351"/>
      <c r="H194" s="106"/>
      <c r="I194" s="106"/>
      <c r="J194" s="106"/>
      <c r="K194" s="106"/>
      <c r="L194" s="106"/>
      <c r="M194" s="197"/>
      <c r="N194" s="198"/>
      <c r="O194" s="198"/>
      <c r="P194" s="201"/>
      <c r="Q194" s="91"/>
      <c r="R194" s="92"/>
      <c r="S194" s="202"/>
      <c r="T194" s="92"/>
      <c r="U194" s="92"/>
      <c r="V194" s="92"/>
      <c r="W194" s="203"/>
      <c r="X194" s="203"/>
      <c r="Y194" s="203"/>
      <c r="Z194" s="92"/>
      <c r="AA194" s="80" t="s">
        <v>94</v>
      </c>
      <c r="AB194" s="409"/>
      <c r="AD194" s="1" t="str">
        <f>+H193</f>
        <v>□</v>
      </c>
      <c r="BA194" s="1"/>
      <c r="BB194" s="1"/>
      <c r="BC194" s="1"/>
      <c r="BD194" s="1"/>
      <c r="BE194" s="1"/>
      <c r="BF194" s="1"/>
      <c r="BG194" s="1"/>
      <c r="BH194" s="1"/>
    </row>
    <row r="195" spans="1:60" ht="17.100000000000001" customHeight="1" x14ac:dyDescent="0.15">
      <c r="A195" s="386"/>
      <c r="B195" s="352"/>
      <c r="C195" s="71"/>
      <c r="D195" s="362"/>
      <c r="E195" s="352"/>
      <c r="F195" s="352"/>
      <c r="G195" s="353"/>
      <c r="H195" s="95"/>
      <c r="I195" s="95"/>
      <c r="J195" s="95"/>
      <c r="K195" s="95"/>
      <c r="L195" s="95"/>
      <c r="M195" s="168" t="s">
        <v>78</v>
      </c>
      <c r="N195" s="343" t="s">
        <v>310</v>
      </c>
      <c r="O195" s="343"/>
      <c r="P195" s="344"/>
      <c r="Q195" s="157"/>
      <c r="R195" s="97"/>
      <c r="S195" s="417" t="s">
        <v>319</v>
      </c>
      <c r="T195" s="417"/>
      <c r="U195" s="417"/>
      <c r="V195" s="417"/>
      <c r="W195" s="325"/>
      <c r="X195" s="325"/>
      <c r="Y195" s="325"/>
      <c r="Z195" s="97" t="s">
        <v>320</v>
      </c>
      <c r="AA195" s="99"/>
      <c r="AB195" s="409"/>
      <c r="AD195" s="42" t="str">
        <f>+M195</f>
        <v>□</v>
      </c>
      <c r="AG195" s="45" t="str">
        <f>IF(AD195&amp;AD196&amp;AD197="■□□","◎無し",IF(AD195&amp;AD196&amp;AD197="□■□","●適合",IF(AD195&amp;AD196&amp;AD197="□□■","◆未達",IF(AD195&amp;AD196&amp;AD197="□□□","■未答","▼矛盾"))))</f>
        <v>■未答</v>
      </c>
      <c r="AH195" s="61"/>
      <c r="AK195" s="37" t="s">
        <v>95</v>
      </c>
      <c r="AL195" s="46" t="s">
        <v>96</v>
      </c>
      <c r="AM195" s="46" t="s">
        <v>97</v>
      </c>
      <c r="AN195" s="46" t="s">
        <v>98</v>
      </c>
      <c r="AO195" s="46" t="s">
        <v>99</v>
      </c>
      <c r="AP195" s="46" t="s">
        <v>75</v>
      </c>
      <c r="BA195" s="1"/>
      <c r="BB195" s="1"/>
      <c r="BC195" s="1"/>
      <c r="BD195" s="1"/>
      <c r="BE195" s="1"/>
      <c r="BF195" s="1"/>
      <c r="BG195" s="1"/>
      <c r="BH195" s="1"/>
    </row>
    <row r="196" spans="1:60" ht="17.100000000000001" customHeight="1" x14ac:dyDescent="0.15">
      <c r="A196" s="386"/>
      <c r="B196" s="352"/>
      <c r="C196" s="71"/>
      <c r="D196" s="362"/>
      <c r="E196" s="352"/>
      <c r="F196" s="352"/>
      <c r="G196" s="353"/>
      <c r="H196" s="63" t="s">
        <v>100</v>
      </c>
      <c r="I196" s="343" t="s">
        <v>176</v>
      </c>
      <c r="J196" s="343"/>
      <c r="K196" s="343"/>
      <c r="L196" s="343"/>
      <c r="M196" s="343"/>
      <c r="N196" s="343"/>
      <c r="O196" s="343"/>
      <c r="P196" s="344"/>
      <c r="Q196" s="40" t="s">
        <v>321</v>
      </c>
      <c r="R196" s="324" t="s">
        <v>322</v>
      </c>
      <c r="S196" s="324"/>
      <c r="T196" s="324"/>
      <c r="U196" s="324"/>
      <c r="V196" s="324"/>
      <c r="W196" s="324"/>
      <c r="X196" s="324"/>
      <c r="Y196" s="324"/>
      <c r="Z196" s="324"/>
      <c r="AA196" s="335"/>
      <c r="AB196" s="409"/>
      <c r="AD196" s="1" t="str">
        <f>+H196</f>
        <v>□</v>
      </c>
      <c r="AG196" s="113" t="s">
        <v>187</v>
      </c>
      <c r="AI196" s="204" t="str">
        <f>IF(W195&gt;0,IF(W195&gt;80,12,8),"(未答)")</f>
        <v>(未答)</v>
      </c>
      <c r="AK196" s="37"/>
      <c r="AL196" s="43" t="s">
        <v>51</v>
      </c>
      <c r="AM196" s="43" t="s">
        <v>52</v>
      </c>
      <c r="AN196" s="43" t="s">
        <v>53</v>
      </c>
      <c r="AO196" s="45" t="s">
        <v>76</v>
      </c>
      <c r="AP196" s="45" t="s">
        <v>54</v>
      </c>
      <c r="BA196" s="1"/>
      <c r="BB196" s="1"/>
      <c r="BC196" s="1"/>
      <c r="BD196" s="1"/>
      <c r="BE196" s="1"/>
      <c r="BF196" s="1"/>
      <c r="BG196" s="1"/>
      <c r="BH196" s="1"/>
    </row>
    <row r="197" spans="1:60" ht="17.100000000000001" customHeight="1" x14ac:dyDescent="0.15">
      <c r="A197" s="386"/>
      <c r="B197" s="352"/>
      <c r="C197" s="71"/>
      <c r="D197" s="362"/>
      <c r="E197" s="352"/>
      <c r="F197" s="352"/>
      <c r="G197" s="353"/>
      <c r="H197" s="63" t="s">
        <v>90</v>
      </c>
      <c r="I197" s="343" t="s">
        <v>179</v>
      </c>
      <c r="J197" s="343"/>
      <c r="K197" s="343"/>
      <c r="L197" s="343"/>
      <c r="M197" s="343"/>
      <c r="N197" s="343"/>
      <c r="O197" s="343"/>
      <c r="P197" s="344"/>
      <c r="Q197" s="40" t="s">
        <v>249</v>
      </c>
      <c r="R197" s="324" t="s">
        <v>323</v>
      </c>
      <c r="S197" s="324"/>
      <c r="T197" s="324"/>
      <c r="U197" s="324"/>
      <c r="V197" s="324"/>
      <c r="W197" s="324"/>
      <c r="X197" s="324"/>
      <c r="Y197" s="324"/>
      <c r="Z197" s="324"/>
      <c r="AA197" s="335"/>
      <c r="AB197" s="409"/>
      <c r="AD197" s="1" t="str">
        <f>+H197</f>
        <v>□</v>
      </c>
      <c r="AG197" s="113" t="s">
        <v>324</v>
      </c>
      <c r="AI197" s="45" t="str">
        <f>IF(Y198&gt;0,IF(Y198&lt;AI196,"◆未達","●適合"),"■未答")</f>
        <v>■未答</v>
      </c>
      <c r="BA197" s="1"/>
      <c r="BB197" s="1"/>
      <c r="BC197" s="1"/>
      <c r="BD197" s="1"/>
      <c r="BE197" s="1"/>
      <c r="BF197" s="1"/>
      <c r="BG197" s="1"/>
      <c r="BH197" s="1"/>
    </row>
    <row r="198" spans="1:60" ht="17.100000000000001" customHeight="1" x14ac:dyDescent="0.15">
      <c r="A198" s="386"/>
      <c r="B198" s="352"/>
      <c r="C198" s="71"/>
      <c r="D198" s="363"/>
      <c r="E198" s="356"/>
      <c r="F198" s="356"/>
      <c r="G198" s="357"/>
      <c r="H198" s="101"/>
      <c r="I198" s="101"/>
      <c r="J198" s="101"/>
      <c r="K198" s="101"/>
      <c r="L198" s="101"/>
      <c r="M198" s="101"/>
      <c r="N198" s="101"/>
      <c r="O198" s="101"/>
      <c r="P198" s="102"/>
      <c r="Q198" s="87"/>
      <c r="R198" s="88"/>
      <c r="S198" s="88" t="s">
        <v>325</v>
      </c>
      <c r="T198" s="88"/>
      <c r="U198" s="88"/>
      <c r="V198" s="88"/>
      <c r="W198" s="89"/>
      <c r="X198" s="88" t="s">
        <v>326</v>
      </c>
      <c r="Y198" s="405"/>
      <c r="Z198" s="405"/>
      <c r="AA198" s="90"/>
      <c r="AB198" s="409"/>
      <c r="BA198" s="1"/>
      <c r="BB198" s="1"/>
      <c r="BC198" s="1"/>
      <c r="BD198" s="1"/>
      <c r="BE198" s="1"/>
      <c r="BF198" s="1"/>
      <c r="BG198" s="1"/>
      <c r="BH198" s="1"/>
    </row>
    <row r="199" spans="1:60" ht="21.95" customHeight="1" x14ac:dyDescent="0.15">
      <c r="A199" s="386"/>
      <c r="B199" s="352"/>
      <c r="C199" s="35"/>
      <c r="D199" s="361" t="s">
        <v>327</v>
      </c>
      <c r="E199" s="350"/>
      <c r="F199" s="350"/>
      <c r="G199" s="351"/>
      <c r="H199" s="197"/>
      <c r="I199" s="198"/>
      <c r="J199" s="198"/>
      <c r="K199" s="197"/>
      <c r="L199" s="198"/>
      <c r="M199" s="199" t="s">
        <v>328</v>
      </c>
      <c r="N199" s="341" t="s">
        <v>310</v>
      </c>
      <c r="O199" s="341"/>
      <c r="P199" s="342"/>
      <c r="Q199" s="91"/>
      <c r="R199" s="92"/>
      <c r="S199" s="92"/>
      <c r="T199" s="92"/>
      <c r="U199" s="92"/>
      <c r="V199" s="92"/>
      <c r="W199" s="92"/>
      <c r="X199" s="92"/>
      <c r="Y199" s="92"/>
      <c r="Z199" s="79"/>
      <c r="AA199" s="80" t="s">
        <v>94</v>
      </c>
      <c r="AB199" s="409"/>
      <c r="AD199" s="42" t="str">
        <f>+H200</f>
        <v>□</v>
      </c>
      <c r="AG199" s="45" t="str">
        <f>IF(AD199&amp;AD200&amp;AD201="■□□","◎無し",IF(AD199&amp;AD200&amp;AD201="□■□","●適合",IF(AD199&amp;AD200&amp;AD201="□□■","◆未達",IF(AD199&amp;AD200&amp;AD201="□□□","■未答","▼矛盾"))))</f>
        <v>■未答</v>
      </c>
      <c r="AH199" s="61"/>
      <c r="AK199" s="37" t="s">
        <v>95</v>
      </c>
      <c r="AL199" s="46" t="s">
        <v>96</v>
      </c>
      <c r="AM199" s="46" t="s">
        <v>97</v>
      </c>
      <c r="AN199" s="46" t="s">
        <v>98</v>
      </c>
      <c r="AO199" s="46" t="s">
        <v>99</v>
      </c>
      <c r="AP199" s="46" t="s">
        <v>75</v>
      </c>
      <c r="BA199" s="1"/>
      <c r="BB199" s="1"/>
      <c r="BC199" s="1"/>
      <c r="BD199" s="1"/>
      <c r="BE199" s="1"/>
      <c r="BF199" s="1"/>
      <c r="BG199" s="1"/>
      <c r="BH199" s="1"/>
    </row>
    <row r="200" spans="1:60" ht="21.95" customHeight="1" x14ac:dyDescent="0.15">
      <c r="A200" s="386"/>
      <c r="B200" s="352"/>
      <c r="C200" s="35"/>
      <c r="D200" s="362"/>
      <c r="E200" s="356"/>
      <c r="F200" s="356"/>
      <c r="G200" s="357"/>
      <c r="H200" s="170" t="s">
        <v>86</v>
      </c>
      <c r="I200" s="348" t="s">
        <v>292</v>
      </c>
      <c r="J200" s="348"/>
      <c r="K200" s="170" t="s">
        <v>125</v>
      </c>
      <c r="L200" s="348" t="s">
        <v>293</v>
      </c>
      <c r="M200" s="348"/>
      <c r="N200" s="348"/>
      <c r="O200" s="101"/>
      <c r="P200" s="102"/>
      <c r="Q200" s="157"/>
      <c r="R200" s="97"/>
      <c r="S200" s="97"/>
      <c r="T200" s="97"/>
      <c r="U200" s="334"/>
      <c r="V200" s="334"/>
      <c r="W200" s="97"/>
      <c r="X200" s="97"/>
      <c r="Y200" s="49"/>
      <c r="Z200" s="49"/>
      <c r="AA200" s="81"/>
      <c r="AB200" s="409"/>
      <c r="AD200" s="1" t="str">
        <f>+H202</f>
        <v>□</v>
      </c>
      <c r="AK200" s="37"/>
      <c r="AL200" s="43" t="s">
        <v>51</v>
      </c>
      <c r="AM200" s="43" t="s">
        <v>52</v>
      </c>
      <c r="AN200" s="43" t="s">
        <v>53</v>
      </c>
      <c r="AO200" s="45" t="s">
        <v>76</v>
      </c>
      <c r="AP200" s="45" t="s">
        <v>54</v>
      </c>
      <c r="BA200" s="1"/>
      <c r="BB200" s="1"/>
      <c r="BC200" s="1"/>
      <c r="BD200" s="1"/>
      <c r="BE200" s="1"/>
      <c r="BF200" s="1"/>
      <c r="BG200" s="1"/>
      <c r="BH200" s="1"/>
    </row>
    <row r="201" spans="1:60" ht="20.100000000000001" customHeight="1" x14ac:dyDescent="0.15">
      <c r="A201" s="386"/>
      <c r="B201" s="352"/>
      <c r="C201" s="35"/>
      <c r="D201" s="358" t="s">
        <v>329</v>
      </c>
      <c r="E201" s="350" t="s">
        <v>399</v>
      </c>
      <c r="F201" s="350"/>
      <c r="G201" s="351"/>
      <c r="H201" s="105"/>
      <c r="I201" s="198"/>
      <c r="J201" s="198"/>
      <c r="K201" s="198"/>
      <c r="L201" s="198"/>
      <c r="M201" s="199" t="s">
        <v>90</v>
      </c>
      <c r="N201" s="341" t="s">
        <v>310</v>
      </c>
      <c r="O201" s="341"/>
      <c r="P201" s="341"/>
      <c r="Q201" s="323" t="s">
        <v>193</v>
      </c>
      <c r="R201" s="324"/>
      <c r="S201" s="324"/>
      <c r="T201" s="324"/>
      <c r="U201" s="325"/>
      <c r="V201" s="325"/>
      <c r="W201" s="49" t="s">
        <v>159</v>
      </c>
      <c r="X201" s="49"/>
      <c r="Y201" s="49"/>
      <c r="Z201" s="49"/>
      <c r="AA201" s="81"/>
      <c r="AB201" s="409"/>
      <c r="AD201" s="1" t="str">
        <f>+H203</f>
        <v>□</v>
      </c>
      <c r="BA201" s="1"/>
      <c r="BB201" s="1"/>
      <c r="BC201" s="1"/>
      <c r="BD201" s="1"/>
      <c r="BE201" s="1"/>
      <c r="BF201" s="1"/>
      <c r="BG201" s="1"/>
      <c r="BH201" s="1"/>
    </row>
    <row r="202" spans="1:60" ht="20.100000000000001" customHeight="1" x14ac:dyDescent="0.15">
      <c r="A202" s="386"/>
      <c r="B202" s="352"/>
      <c r="C202" s="35"/>
      <c r="D202" s="359"/>
      <c r="E202" s="352"/>
      <c r="F202" s="352"/>
      <c r="G202" s="353"/>
      <c r="H202" s="63" t="s">
        <v>90</v>
      </c>
      <c r="I202" s="343" t="s">
        <v>330</v>
      </c>
      <c r="J202" s="343"/>
      <c r="K202" s="343"/>
      <c r="L202" s="343"/>
      <c r="M202" s="343"/>
      <c r="N202" s="343"/>
      <c r="O202" s="343"/>
      <c r="P202" s="344"/>
      <c r="Q202" s="323" t="s">
        <v>197</v>
      </c>
      <c r="R202" s="324"/>
      <c r="S202" s="324"/>
      <c r="T202" s="324"/>
      <c r="U202" s="325"/>
      <c r="V202" s="325"/>
      <c r="W202" s="49" t="s">
        <v>157</v>
      </c>
      <c r="X202" s="97"/>
      <c r="Y202" s="97"/>
      <c r="Z202" s="49"/>
      <c r="AA202" s="81"/>
      <c r="AB202" s="409"/>
      <c r="AG202" s="160" t="s">
        <v>198</v>
      </c>
      <c r="AI202" s="45" t="str">
        <f>IF(U202&gt;0,IF(U202&lt;195,"◆195未満","●適合"),"■未答")</f>
        <v>■未答</v>
      </c>
      <c r="BA202" s="1"/>
      <c r="BB202" s="1"/>
      <c r="BC202" s="1"/>
      <c r="BD202" s="1"/>
      <c r="BE202" s="1"/>
      <c r="BF202" s="1"/>
      <c r="BG202" s="1"/>
      <c r="BH202" s="1"/>
    </row>
    <row r="203" spans="1:60" ht="20.100000000000001" customHeight="1" x14ac:dyDescent="0.15">
      <c r="A203" s="386"/>
      <c r="B203" s="352"/>
      <c r="C203" s="35"/>
      <c r="D203" s="359"/>
      <c r="E203" s="356"/>
      <c r="F203" s="356"/>
      <c r="G203" s="357"/>
      <c r="H203" s="63" t="s">
        <v>144</v>
      </c>
      <c r="I203" s="343" t="s">
        <v>331</v>
      </c>
      <c r="J203" s="343"/>
      <c r="K203" s="343"/>
      <c r="L203" s="343"/>
      <c r="M203" s="343"/>
      <c r="N203" s="343"/>
      <c r="O203" s="343"/>
      <c r="P203" s="344"/>
      <c r="Q203" s="56"/>
      <c r="R203" s="340" t="s">
        <v>200</v>
      </c>
      <c r="S203" s="340"/>
      <c r="T203" s="340"/>
      <c r="U203" s="340"/>
      <c r="V203" s="340"/>
      <c r="W203" s="340"/>
      <c r="X203" s="411">
        <f>+U201*2+U202</f>
        <v>0</v>
      </c>
      <c r="Y203" s="411"/>
      <c r="Z203" s="49" t="s">
        <v>201</v>
      </c>
      <c r="AA203" s="81"/>
      <c r="AB203" s="409"/>
      <c r="AG203" s="160" t="s">
        <v>202</v>
      </c>
      <c r="AI203" s="45" t="str">
        <f>IF(X203&gt;0,IF(AND(X203&gt;=550,X203&lt;=650),"●適合","◆未達"),"■未答")</f>
        <v>■未答</v>
      </c>
      <c r="BA203" s="1"/>
      <c r="BB203" s="1"/>
      <c r="BC203" s="1"/>
      <c r="BD203" s="1"/>
      <c r="BE203" s="1"/>
      <c r="BF203" s="1"/>
      <c r="BG203" s="1"/>
      <c r="BH203" s="1"/>
    </row>
    <row r="204" spans="1:60" ht="20.100000000000001" customHeight="1" x14ac:dyDescent="0.15">
      <c r="A204" s="386"/>
      <c r="B204" s="352"/>
      <c r="C204" s="35"/>
      <c r="D204" s="359"/>
      <c r="E204" s="318" t="s">
        <v>332</v>
      </c>
      <c r="F204" s="318"/>
      <c r="G204" s="319"/>
      <c r="H204" s="37"/>
      <c r="I204" s="37"/>
      <c r="J204" s="37"/>
      <c r="K204" s="37"/>
      <c r="L204" s="37"/>
      <c r="M204" s="37"/>
      <c r="N204" s="37"/>
      <c r="O204" s="37"/>
      <c r="P204" s="39"/>
      <c r="Q204" s="447" t="s">
        <v>203</v>
      </c>
      <c r="R204" s="448"/>
      <c r="S204" s="448"/>
      <c r="T204" s="448"/>
      <c r="U204" s="405"/>
      <c r="V204" s="405"/>
      <c r="W204" s="70" t="s">
        <v>131</v>
      </c>
      <c r="X204" s="88"/>
      <c r="Y204" s="88"/>
      <c r="Z204" s="70"/>
      <c r="AA204" s="205"/>
      <c r="AB204" s="409"/>
      <c r="AG204" s="113" t="s">
        <v>204</v>
      </c>
      <c r="AI204" s="45" t="str">
        <f>IF(U204&gt;0,IF(U204&gt;30,"◆30超過","●適合"),"■未答")</f>
        <v>■未答</v>
      </c>
      <c r="BA204" s="1"/>
      <c r="BB204" s="1"/>
      <c r="BC204" s="1"/>
      <c r="BD204" s="1"/>
      <c r="BE204" s="1"/>
      <c r="BF204" s="1"/>
      <c r="BG204" s="1"/>
      <c r="BH204" s="1"/>
    </row>
    <row r="205" spans="1:60" ht="21.95" customHeight="1" x14ac:dyDescent="0.15">
      <c r="A205" s="386"/>
      <c r="B205" s="352"/>
      <c r="C205" s="35"/>
      <c r="D205" s="359"/>
      <c r="E205" s="350" t="s">
        <v>333</v>
      </c>
      <c r="F205" s="350"/>
      <c r="G205" s="351"/>
      <c r="H205" s="172"/>
      <c r="I205" s="106"/>
      <c r="J205" s="106"/>
      <c r="K205" s="106"/>
      <c r="L205" s="106"/>
      <c r="M205" s="106"/>
      <c r="N205" s="106"/>
      <c r="O205" s="106"/>
      <c r="P205" s="106"/>
      <c r="Q205" s="323" t="s">
        <v>334</v>
      </c>
      <c r="R205" s="324"/>
      <c r="S205" s="324"/>
      <c r="T205" s="324"/>
      <c r="U205" s="168" t="s">
        <v>140</v>
      </c>
      <c r="V205" s="49" t="s">
        <v>335</v>
      </c>
      <c r="W205" s="49"/>
      <c r="X205" s="168" t="s">
        <v>140</v>
      </c>
      <c r="Y205" s="49" t="s">
        <v>336</v>
      </c>
      <c r="Z205" s="49"/>
      <c r="AA205" s="81"/>
      <c r="AB205" s="409"/>
      <c r="BA205" s="1"/>
      <c r="BB205" s="1"/>
      <c r="BC205" s="1"/>
      <c r="BD205" s="1"/>
      <c r="BE205" s="1"/>
      <c r="BF205" s="1"/>
      <c r="BG205" s="1"/>
      <c r="BH205" s="1"/>
    </row>
    <row r="206" spans="1:60" ht="21.95" customHeight="1" x14ac:dyDescent="0.15">
      <c r="A206" s="386"/>
      <c r="B206" s="352"/>
      <c r="C206" s="35"/>
      <c r="D206" s="359"/>
      <c r="E206" s="356"/>
      <c r="F206" s="356"/>
      <c r="G206" s="357"/>
      <c r="H206" s="174"/>
      <c r="I206" s="95"/>
      <c r="J206" s="95"/>
      <c r="K206" s="95"/>
      <c r="L206" s="95"/>
      <c r="M206" s="168" t="s">
        <v>140</v>
      </c>
      <c r="N206" s="343" t="s">
        <v>310</v>
      </c>
      <c r="O206" s="343"/>
      <c r="P206" s="343"/>
      <c r="Q206" s="338" t="s">
        <v>337</v>
      </c>
      <c r="R206" s="339"/>
      <c r="S206" s="339"/>
      <c r="T206" s="339"/>
      <c r="U206" s="168" t="s">
        <v>338</v>
      </c>
      <c r="V206" s="97" t="s">
        <v>339</v>
      </c>
      <c r="W206" s="97"/>
      <c r="X206" s="168" t="s">
        <v>338</v>
      </c>
      <c r="Y206" s="97" t="s">
        <v>340</v>
      </c>
      <c r="Z206" s="97"/>
      <c r="AA206" s="99"/>
      <c r="AB206" s="409"/>
      <c r="AD206" s="42" t="str">
        <f>+M206</f>
        <v>□</v>
      </c>
      <c r="AG206" s="45" t="str">
        <f>IF(AD206&amp;AD207&amp;AD208="■□□","◎無し",IF(AD206&amp;AD207&amp;AD208="□■□","●適合",IF(AD206&amp;AD207&amp;AD208="□□■","◆未達",IF(AD206&amp;AD207&amp;AD208="□□□","■未答","▼矛盾"))))</f>
        <v>■未答</v>
      </c>
      <c r="AH206" s="61"/>
      <c r="AK206" s="37" t="s">
        <v>95</v>
      </c>
      <c r="AL206" s="46" t="s">
        <v>96</v>
      </c>
      <c r="AM206" s="46" t="s">
        <v>97</v>
      </c>
      <c r="AN206" s="46" t="s">
        <v>98</v>
      </c>
      <c r="AO206" s="46" t="s">
        <v>99</v>
      </c>
      <c r="AP206" s="46" t="s">
        <v>75</v>
      </c>
      <c r="BA206" s="1"/>
      <c r="BB206" s="1"/>
      <c r="BC206" s="1"/>
      <c r="BD206" s="1"/>
      <c r="BE206" s="1"/>
      <c r="BF206" s="1"/>
      <c r="BG206" s="1"/>
      <c r="BH206" s="1"/>
    </row>
    <row r="207" spans="1:60" ht="20.100000000000001" customHeight="1" x14ac:dyDescent="0.15">
      <c r="A207" s="386"/>
      <c r="B207" s="352"/>
      <c r="C207" s="35"/>
      <c r="D207" s="359"/>
      <c r="E207" s="350" t="s">
        <v>35</v>
      </c>
      <c r="F207" s="350"/>
      <c r="G207" s="351"/>
      <c r="H207" s="206" t="s">
        <v>100</v>
      </c>
      <c r="I207" s="343" t="s">
        <v>341</v>
      </c>
      <c r="J207" s="343"/>
      <c r="K207" s="343"/>
      <c r="L207" s="343"/>
      <c r="M207" s="343"/>
      <c r="N207" s="343"/>
      <c r="O207" s="343"/>
      <c r="P207" s="344"/>
      <c r="Q207" s="338" t="s">
        <v>236</v>
      </c>
      <c r="R207" s="339"/>
      <c r="S207" s="339"/>
      <c r="T207" s="339"/>
      <c r="U207" s="168" t="s">
        <v>144</v>
      </c>
      <c r="V207" s="333" t="s">
        <v>237</v>
      </c>
      <c r="W207" s="333"/>
      <c r="X207" s="168" t="s">
        <v>125</v>
      </c>
      <c r="Y207" s="412" t="s">
        <v>238</v>
      </c>
      <c r="Z207" s="339"/>
      <c r="AA207" s="179"/>
      <c r="AB207" s="409"/>
      <c r="AD207" s="1" t="str">
        <f>+H207</f>
        <v>□</v>
      </c>
      <c r="AG207" s="160" t="s">
        <v>148</v>
      </c>
      <c r="AI207" s="43" t="str">
        <f>IF(U207&amp;X207="■□","◎過分",IF(U207&amp;X207="□■","●適合",IF(U207&amp;X207="□□","■未答","▼矛盾")))</f>
        <v>■未答</v>
      </c>
      <c r="AK207" s="37"/>
      <c r="AL207" s="43" t="s">
        <v>51</v>
      </c>
      <c r="AM207" s="43" t="s">
        <v>52</v>
      </c>
      <c r="AN207" s="43" t="s">
        <v>53</v>
      </c>
      <c r="AO207" s="45" t="s">
        <v>76</v>
      </c>
      <c r="AP207" s="45" t="s">
        <v>54</v>
      </c>
      <c r="BA207" s="1"/>
      <c r="BB207" s="1"/>
      <c r="BC207" s="1"/>
      <c r="BD207" s="1"/>
      <c r="BE207" s="1"/>
      <c r="BF207" s="1"/>
      <c r="BG207" s="1"/>
      <c r="BH207" s="1"/>
    </row>
    <row r="208" spans="1:60" ht="20.100000000000001" customHeight="1" x14ac:dyDescent="0.15">
      <c r="A208" s="386"/>
      <c r="B208" s="352"/>
      <c r="C208" s="35"/>
      <c r="D208" s="359"/>
      <c r="E208" s="352"/>
      <c r="F208" s="352"/>
      <c r="G208" s="353"/>
      <c r="H208" s="206" t="s">
        <v>90</v>
      </c>
      <c r="I208" s="343" t="s">
        <v>342</v>
      </c>
      <c r="J208" s="343"/>
      <c r="K208" s="343"/>
      <c r="L208" s="343"/>
      <c r="M208" s="343"/>
      <c r="N208" s="343"/>
      <c r="O208" s="343"/>
      <c r="P208" s="344"/>
      <c r="Q208" s="338" t="s">
        <v>239</v>
      </c>
      <c r="R208" s="339"/>
      <c r="S208" s="339"/>
      <c r="T208" s="339"/>
      <c r="U208" s="339"/>
      <c r="V208" s="339"/>
      <c r="W208" s="325"/>
      <c r="X208" s="325"/>
      <c r="Y208" s="325"/>
      <c r="Z208" s="97" t="s">
        <v>240</v>
      </c>
      <c r="AA208" s="99"/>
      <c r="AB208" s="409"/>
      <c r="AD208" s="1" t="str">
        <f>+H208</f>
        <v>□</v>
      </c>
      <c r="AG208" s="160" t="s">
        <v>241</v>
      </c>
      <c r="AI208" s="45" t="str">
        <f>IF(W208&gt;0,IF(W208&lt;700,"◆低すぎ",IF(W208&gt;900,"◆高すぎ","●適合")),"■未答")</f>
        <v>■未答</v>
      </c>
      <c r="BA208" s="1"/>
      <c r="BB208" s="1"/>
      <c r="BC208" s="1"/>
      <c r="BD208" s="1"/>
      <c r="BE208" s="1"/>
      <c r="BF208" s="1"/>
      <c r="BG208" s="1"/>
      <c r="BH208" s="1"/>
    </row>
    <row r="209" spans="1:60" ht="9.75" customHeight="1" x14ac:dyDescent="0.15">
      <c r="A209" s="386"/>
      <c r="B209" s="352"/>
      <c r="C209" s="35"/>
      <c r="D209" s="359"/>
      <c r="E209" s="352"/>
      <c r="F209" s="352"/>
      <c r="G209" s="353"/>
      <c r="H209" s="186"/>
      <c r="I209" s="207"/>
      <c r="J209" s="207"/>
      <c r="K209" s="207"/>
      <c r="L209" s="207"/>
      <c r="M209" s="207"/>
      <c r="N209" s="207"/>
      <c r="O209" s="207"/>
      <c r="P209" s="208"/>
      <c r="Q209" s="180"/>
      <c r="R209" s="104"/>
      <c r="S209" s="104"/>
      <c r="T209" s="104"/>
      <c r="U209" s="104"/>
      <c r="V209" s="104"/>
      <c r="W209" s="209"/>
      <c r="X209" s="209"/>
      <c r="Y209" s="209"/>
      <c r="Z209" s="88"/>
      <c r="AA209" s="90"/>
      <c r="AB209" s="410"/>
      <c r="BA209" s="1"/>
      <c r="BB209" s="1"/>
      <c r="BC209" s="1"/>
      <c r="BD209" s="1"/>
      <c r="BE209" s="1"/>
      <c r="BF209" s="1"/>
      <c r="BG209" s="1"/>
      <c r="BH209" s="1"/>
    </row>
    <row r="210" spans="1:60" ht="17.100000000000001" customHeight="1" x14ac:dyDescent="0.15">
      <c r="A210" s="386"/>
      <c r="B210" s="352"/>
      <c r="C210" s="361" t="s">
        <v>36</v>
      </c>
      <c r="D210" s="350"/>
      <c r="E210" s="350"/>
      <c r="F210" s="350"/>
      <c r="G210" s="351"/>
      <c r="H210" s="105"/>
      <c r="I210" s="198"/>
      <c r="J210" s="198"/>
      <c r="K210" s="198"/>
      <c r="L210" s="198"/>
      <c r="M210" s="198"/>
      <c r="N210" s="198"/>
      <c r="O210" s="198"/>
      <c r="P210" s="201"/>
      <c r="Q210" s="210"/>
      <c r="R210" s="109"/>
      <c r="S210" s="109"/>
      <c r="T210" s="109"/>
      <c r="U210" s="109"/>
      <c r="V210" s="109"/>
      <c r="W210" s="203"/>
      <c r="X210" s="203"/>
      <c r="Y210" s="203"/>
      <c r="Z210" s="92"/>
      <c r="AA210" s="80" t="s">
        <v>94</v>
      </c>
      <c r="AB210" s="408"/>
      <c r="AD210" s="42" t="str">
        <f>+M211</f>
        <v>□</v>
      </c>
      <c r="AG210" s="45" t="str">
        <f>IF(AD210&amp;AD211&amp;AD212="■□□","◎無し",IF(AD210&amp;AD211&amp;AD212="□■□","●適合",IF(AD210&amp;AD211&amp;AD212="□□■","◆未達",IF(AD210&amp;AD211&amp;AD212="□□□","■未答","▼矛盾"))))</f>
        <v>■未答</v>
      </c>
      <c r="AH210" s="61"/>
      <c r="AK210" s="37" t="s">
        <v>95</v>
      </c>
      <c r="AL210" s="46" t="s">
        <v>96</v>
      </c>
      <c r="AM210" s="46" t="s">
        <v>97</v>
      </c>
      <c r="AN210" s="46" t="s">
        <v>98</v>
      </c>
      <c r="AO210" s="46" t="s">
        <v>99</v>
      </c>
      <c r="AP210" s="46" t="s">
        <v>75</v>
      </c>
      <c r="BA210" s="1"/>
      <c r="BB210" s="1"/>
      <c r="BC210" s="1"/>
      <c r="BD210" s="1"/>
      <c r="BE210" s="1"/>
      <c r="BF210" s="1"/>
      <c r="BG210" s="1"/>
      <c r="BH210" s="1"/>
    </row>
    <row r="211" spans="1:60" ht="17.100000000000001" customHeight="1" x14ac:dyDescent="0.15">
      <c r="A211" s="386"/>
      <c r="B211" s="352"/>
      <c r="C211" s="362"/>
      <c r="D211" s="352"/>
      <c r="E211" s="352"/>
      <c r="F211" s="352"/>
      <c r="G211" s="353"/>
      <c r="H211" s="211"/>
      <c r="I211" s="207"/>
      <c r="J211" s="207"/>
      <c r="K211" s="211"/>
      <c r="L211" s="207"/>
      <c r="M211" s="168" t="s">
        <v>100</v>
      </c>
      <c r="N211" s="343" t="s">
        <v>310</v>
      </c>
      <c r="O211" s="343"/>
      <c r="P211" s="344"/>
      <c r="Q211" s="338" t="s">
        <v>236</v>
      </c>
      <c r="R211" s="339"/>
      <c r="S211" s="339"/>
      <c r="T211" s="339"/>
      <c r="U211" s="168" t="s">
        <v>144</v>
      </c>
      <c r="V211" s="333" t="s">
        <v>237</v>
      </c>
      <c r="W211" s="333"/>
      <c r="X211" s="168" t="s">
        <v>125</v>
      </c>
      <c r="Y211" s="412" t="s">
        <v>238</v>
      </c>
      <c r="Z211" s="339"/>
      <c r="AA211" s="179"/>
      <c r="AB211" s="409"/>
      <c r="AD211" s="1" t="str">
        <f>+H212</f>
        <v>□</v>
      </c>
      <c r="AG211" s="160" t="s">
        <v>148</v>
      </c>
      <c r="AI211" s="43" t="str">
        <f>IF(U211&amp;X211="■□","◎過分",IF(U211&amp;X211="□■","●適合",IF(U211&amp;X211="□□","■未答","▼矛盾")))</f>
        <v>■未答</v>
      </c>
      <c r="AK211" s="37"/>
      <c r="AL211" s="43" t="s">
        <v>51</v>
      </c>
      <c r="AM211" s="43" t="s">
        <v>52</v>
      </c>
      <c r="AN211" s="43" t="s">
        <v>53</v>
      </c>
      <c r="AO211" s="45" t="s">
        <v>76</v>
      </c>
      <c r="AP211" s="45" t="s">
        <v>54</v>
      </c>
      <c r="BA211" s="1"/>
      <c r="BB211" s="1"/>
      <c r="BC211" s="1"/>
      <c r="BD211" s="1"/>
      <c r="BE211" s="1"/>
      <c r="BF211" s="1"/>
      <c r="BG211" s="1"/>
      <c r="BH211" s="1"/>
    </row>
    <row r="212" spans="1:60" ht="17.100000000000001" customHeight="1" x14ac:dyDescent="0.15">
      <c r="A212" s="386"/>
      <c r="B212" s="352"/>
      <c r="C212" s="362"/>
      <c r="D212" s="352"/>
      <c r="E212" s="352"/>
      <c r="F212" s="352"/>
      <c r="G212" s="353"/>
      <c r="H212" s="168" t="s">
        <v>56</v>
      </c>
      <c r="I212" s="343" t="s">
        <v>343</v>
      </c>
      <c r="J212" s="343"/>
      <c r="K212" s="343"/>
      <c r="L212" s="343"/>
      <c r="M212" s="343"/>
      <c r="N212" s="343"/>
      <c r="O212" s="343"/>
      <c r="P212" s="344"/>
      <c r="Q212" s="338" t="s">
        <v>344</v>
      </c>
      <c r="R212" s="339"/>
      <c r="S212" s="339"/>
      <c r="T212" s="339"/>
      <c r="U212" s="339"/>
      <c r="V212" s="339"/>
      <c r="W212" s="325"/>
      <c r="X212" s="325"/>
      <c r="Y212" s="325"/>
      <c r="Z212" s="97" t="s">
        <v>240</v>
      </c>
      <c r="AA212" s="99"/>
      <c r="AB212" s="409"/>
      <c r="AD212" s="1" t="str">
        <f>+H213</f>
        <v>□</v>
      </c>
      <c r="AG212" s="160" t="s">
        <v>241</v>
      </c>
      <c r="AI212" s="45" t="str">
        <f>IF(W212&gt;0,IF(W212&lt;700,"◆低すぎ",IF(W212&gt;900,"◆高すぎ","●適合")),"■未答")</f>
        <v>■未答</v>
      </c>
      <c r="BA212" s="1"/>
      <c r="BB212" s="1"/>
      <c r="BC212" s="1"/>
      <c r="BD212" s="1"/>
      <c r="BE212" s="1"/>
      <c r="BF212" s="1"/>
      <c r="BG212" s="1"/>
      <c r="BH212" s="1"/>
    </row>
    <row r="213" spans="1:60" ht="17.100000000000001" customHeight="1" x14ac:dyDescent="0.15">
      <c r="A213" s="386"/>
      <c r="B213" s="352"/>
      <c r="C213" s="362"/>
      <c r="D213" s="356"/>
      <c r="E213" s="356"/>
      <c r="F213" s="356"/>
      <c r="G213" s="357"/>
      <c r="H213" s="170" t="s">
        <v>58</v>
      </c>
      <c r="I213" s="348" t="s">
        <v>345</v>
      </c>
      <c r="J213" s="348"/>
      <c r="K213" s="348"/>
      <c r="L213" s="348"/>
      <c r="M213" s="348"/>
      <c r="N213" s="348"/>
      <c r="O213" s="348"/>
      <c r="P213" s="349"/>
      <c r="Q213" s="87"/>
      <c r="R213" s="88"/>
      <c r="S213" s="88"/>
      <c r="T213" s="88"/>
      <c r="U213" s="88"/>
      <c r="V213" s="88"/>
      <c r="W213" s="88"/>
      <c r="X213" s="88"/>
      <c r="Y213" s="88"/>
      <c r="Z213" s="88"/>
      <c r="AA213" s="90"/>
      <c r="AB213" s="409"/>
      <c r="BA213" s="1"/>
      <c r="BB213" s="1"/>
      <c r="BC213" s="1"/>
      <c r="BD213" s="1"/>
      <c r="BE213" s="1"/>
      <c r="BF213" s="1"/>
      <c r="BG213" s="1"/>
      <c r="BH213" s="1"/>
    </row>
    <row r="214" spans="1:60" ht="12" customHeight="1" x14ac:dyDescent="0.15">
      <c r="A214" s="386"/>
      <c r="B214" s="352"/>
      <c r="C214" s="71"/>
      <c r="D214" s="362" t="s">
        <v>37</v>
      </c>
      <c r="E214" s="352"/>
      <c r="F214" s="352"/>
      <c r="G214" s="353"/>
      <c r="H214" s="106"/>
      <c r="I214" s="106"/>
      <c r="J214" s="106"/>
      <c r="K214" s="106"/>
      <c r="L214" s="106"/>
      <c r="M214" s="106"/>
      <c r="N214" s="106"/>
      <c r="O214" s="106"/>
      <c r="P214" s="107"/>
      <c r="Q214" s="345" t="s">
        <v>346</v>
      </c>
      <c r="R214" s="346"/>
      <c r="S214" s="346"/>
      <c r="T214" s="346"/>
      <c r="U214" s="346"/>
      <c r="V214" s="346"/>
      <c r="W214" s="346"/>
      <c r="X214" s="346"/>
      <c r="Y214" s="346"/>
      <c r="Z214" s="346"/>
      <c r="AA214" s="347"/>
      <c r="AB214" s="409"/>
      <c r="AD214" s="42" t="str">
        <f>+H215</f>
        <v>□</v>
      </c>
      <c r="AG214" s="43" t="str">
        <f>IF(AD214&amp;AD215="■□","◎避け",IF(AD214&amp;AD215="□■","●無し",IF(AD214&amp;AD215="□□","■未答","▼矛盾")))</f>
        <v>■未答</v>
      </c>
      <c r="AH214" s="44"/>
      <c r="AK214" s="37" t="s">
        <v>71</v>
      </c>
      <c r="AL214" s="46" t="s">
        <v>72</v>
      </c>
      <c r="AM214" s="46" t="s">
        <v>73</v>
      </c>
      <c r="AN214" s="46" t="s">
        <v>74</v>
      </c>
      <c r="AO214" s="46" t="s">
        <v>75</v>
      </c>
      <c r="BA214" s="1"/>
      <c r="BB214" s="1"/>
      <c r="BC214" s="1"/>
      <c r="BD214" s="1"/>
      <c r="BE214" s="1"/>
      <c r="BF214" s="1"/>
      <c r="BG214" s="1"/>
      <c r="BH214" s="1"/>
    </row>
    <row r="215" spans="1:60" ht="12" customHeight="1" x14ac:dyDescent="0.15">
      <c r="A215" s="386"/>
      <c r="B215" s="352"/>
      <c r="C215" s="71"/>
      <c r="D215" s="362"/>
      <c r="E215" s="352"/>
      <c r="F215" s="352"/>
      <c r="G215" s="353"/>
      <c r="H215" s="168" t="s">
        <v>86</v>
      </c>
      <c r="I215" s="343" t="s">
        <v>347</v>
      </c>
      <c r="J215" s="343"/>
      <c r="K215" s="343"/>
      <c r="L215" s="343"/>
      <c r="M215" s="343"/>
      <c r="N215" s="343"/>
      <c r="O215" s="343"/>
      <c r="P215" s="344"/>
      <c r="Q215" s="449"/>
      <c r="R215" s="444"/>
      <c r="S215" s="444"/>
      <c r="T215" s="444"/>
      <c r="U215" s="444"/>
      <c r="V215" s="444"/>
      <c r="W215" s="444"/>
      <c r="X215" s="444"/>
      <c r="Y215" s="444"/>
      <c r="Z215" s="444"/>
      <c r="AA215" s="450"/>
      <c r="AB215" s="409"/>
      <c r="AD215" s="1" t="str">
        <f>+H216</f>
        <v>□</v>
      </c>
      <c r="AL215" s="43" t="s">
        <v>348</v>
      </c>
      <c r="AM215" s="43" t="s">
        <v>349</v>
      </c>
      <c r="AN215" s="45" t="s">
        <v>76</v>
      </c>
      <c r="AO215" s="45" t="s">
        <v>54</v>
      </c>
      <c r="BA215" s="1"/>
      <c r="BB215" s="1"/>
      <c r="BC215" s="1"/>
      <c r="BD215" s="1"/>
      <c r="BE215" s="1"/>
      <c r="BF215" s="1"/>
      <c r="BG215" s="1"/>
      <c r="BH215" s="1"/>
    </row>
    <row r="216" spans="1:60" ht="12" customHeight="1" x14ac:dyDescent="0.15">
      <c r="A216" s="386"/>
      <c r="B216" s="352"/>
      <c r="C216" s="71"/>
      <c r="D216" s="362"/>
      <c r="E216" s="352"/>
      <c r="F216" s="352"/>
      <c r="G216" s="353"/>
      <c r="H216" s="168" t="s">
        <v>56</v>
      </c>
      <c r="I216" s="343" t="s">
        <v>350</v>
      </c>
      <c r="J216" s="343"/>
      <c r="K216" s="343"/>
      <c r="L216" s="343"/>
      <c r="M216" s="343"/>
      <c r="N216" s="343"/>
      <c r="O216" s="343"/>
      <c r="P216" s="344"/>
      <c r="Q216" s="449"/>
      <c r="R216" s="444"/>
      <c r="S216" s="444"/>
      <c r="T216" s="444"/>
      <c r="U216" s="444"/>
      <c r="V216" s="444"/>
      <c r="W216" s="444"/>
      <c r="X216" s="444"/>
      <c r="Y216" s="444"/>
      <c r="Z216" s="444"/>
      <c r="AA216" s="450"/>
      <c r="AB216" s="409"/>
      <c r="BA216" s="1"/>
      <c r="BB216" s="1"/>
      <c r="BC216" s="1"/>
      <c r="BD216" s="1"/>
      <c r="BE216" s="1"/>
      <c r="BF216" s="1"/>
      <c r="BG216" s="1"/>
      <c r="BH216" s="1"/>
    </row>
    <row r="217" spans="1:60" ht="26.25" customHeight="1" x14ac:dyDescent="0.15">
      <c r="A217" s="386"/>
      <c r="B217" s="352"/>
      <c r="C217" s="71"/>
      <c r="D217" s="363"/>
      <c r="E217" s="356"/>
      <c r="F217" s="356"/>
      <c r="G217" s="357"/>
      <c r="H217" s="101"/>
      <c r="I217" s="101"/>
      <c r="J217" s="101"/>
      <c r="K217" s="101"/>
      <c r="L217" s="101"/>
      <c r="M217" s="101"/>
      <c r="N217" s="101"/>
      <c r="O217" s="101"/>
      <c r="P217" s="102"/>
      <c r="Q217" s="451"/>
      <c r="R217" s="442"/>
      <c r="S217" s="442"/>
      <c r="T217" s="442"/>
      <c r="U217" s="442"/>
      <c r="V217" s="442"/>
      <c r="W217" s="442"/>
      <c r="X217" s="442"/>
      <c r="Y217" s="442"/>
      <c r="Z217" s="442"/>
      <c r="AA217" s="452"/>
      <c r="AB217" s="409"/>
      <c r="BA217" s="1"/>
      <c r="BB217" s="1"/>
      <c r="BC217" s="1"/>
      <c r="BD217" s="1"/>
      <c r="BE217" s="1"/>
      <c r="BF217" s="1"/>
      <c r="BG217" s="1"/>
      <c r="BH217" s="1"/>
    </row>
    <row r="218" spans="1:60" ht="12" customHeight="1" x14ac:dyDescent="0.15">
      <c r="A218" s="386"/>
      <c r="B218" s="352"/>
      <c r="C218" s="71"/>
      <c r="D218" s="361" t="s">
        <v>38</v>
      </c>
      <c r="E218" s="350"/>
      <c r="F218" s="350"/>
      <c r="G218" s="351"/>
      <c r="H218" s="106"/>
      <c r="I218" s="106"/>
      <c r="J218" s="106"/>
      <c r="K218" s="106"/>
      <c r="L218" s="106"/>
      <c r="M218" s="106"/>
      <c r="N218" s="106"/>
      <c r="O218" s="106"/>
      <c r="P218" s="107"/>
      <c r="Q218" s="345" t="s">
        <v>346</v>
      </c>
      <c r="R218" s="346"/>
      <c r="S218" s="346"/>
      <c r="T218" s="346"/>
      <c r="U218" s="346"/>
      <c r="V218" s="346"/>
      <c r="W218" s="346"/>
      <c r="X218" s="346"/>
      <c r="Y218" s="346"/>
      <c r="Z218" s="346"/>
      <c r="AA218" s="347"/>
      <c r="AB218" s="409"/>
      <c r="AD218" s="42" t="str">
        <f>+H219</f>
        <v>□</v>
      </c>
      <c r="AG218" s="43" t="str">
        <f>IF(AD218&amp;AD219="■□","◎避け",IF(AD218&amp;AD219="□■","●無し",IF(AD218&amp;AD219="□□","■未答","▼矛盾")))</f>
        <v>■未答</v>
      </c>
      <c r="AH218" s="44"/>
      <c r="AK218" s="37" t="s">
        <v>71</v>
      </c>
      <c r="AL218" s="46" t="s">
        <v>72</v>
      </c>
      <c r="AM218" s="46" t="s">
        <v>73</v>
      </c>
      <c r="AN218" s="46" t="s">
        <v>74</v>
      </c>
      <c r="AO218" s="46" t="s">
        <v>75</v>
      </c>
      <c r="BA218" s="1"/>
      <c r="BB218" s="1"/>
      <c r="BC218" s="1"/>
      <c r="BD218" s="1"/>
      <c r="BE218" s="1"/>
      <c r="BF218" s="1"/>
      <c r="BG218" s="1"/>
      <c r="BH218" s="1"/>
    </row>
    <row r="219" spans="1:60" ht="12" customHeight="1" x14ac:dyDescent="0.15">
      <c r="A219" s="386"/>
      <c r="B219" s="352"/>
      <c r="C219" s="71"/>
      <c r="D219" s="362"/>
      <c r="E219" s="352"/>
      <c r="F219" s="352"/>
      <c r="G219" s="353"/>
      <c r="H219" s="168" t="s">
        <v>86</v>
      </c>
      <c r="I219" s="343" t="s">
        <v>347</v>
      </c>
      <c r="J219" s="343"/>
      <c r="K219" s="343"/>
      <c r="L219" s="343"/>
      <c r="M219" s="343"/>
      <c r="N219" s="343"/>
      <c r="O219" s="343"/>
      <c r="P219" s="344"/>
      <c r="Q219" s="449"/>
      <c r="R219" s="444"/>
      <c r="S219" s="444"/>
      <c r="T219" s="444"/>
      <c r="U219" s="444"/>
      <c r="V219" s="444"/>
      <c r="W219" s="444"/>
      <c r="X219" s="444"/>
      <c r="Y219" s="444"/>
      <c r="Z219" s="444"/>
      <c r="AA219" s="450"/>
      <c r="AB219" s="409"/>
      <c r="AD219" s="1" t="str">
        <f>+H220</f>
        <v>□</v>
      </c>
      <c r="AL219" s="43" t="s">
        <v>348</v>
      </c>
      <c r="AM219" s="43" t="s">
        <v>349</v>
      </c>
      <c r="AN219" s="45" t="s">
        <v>76</v>
      </c>
      <c r="AO219" s="45" t="s">
        <v>54</v>
      </c>
      <c r="BA219" s="1"/>
      <c r="BB219" s="1"/>
      <c r="BC219" s="1"/>
      <c r="BD219" s="1"/>
      <c r="BE219" s="1"/>
      <c r="BF219" s="1"/>
      <c r="BG219" s="1"/>
      <c r="BH219" s="1"/>
    </row>
    <row r="220" spans="1:60" ht="12" customHeight="1" x14ac:dyDescent="0.15">
      <c r="A220" s="386"/>
      <c r="B220" s="352"/>
      <c r="C220" s="71"/>
      <c r="D220" s="362"/>
      <c r="E220" s="352"/>
      <c r="F220" s="352"/>
      <c r="G220" s="353"/>
      <c r="H220" s="168" t="s">
        <v>56</v>
      </c>
      <c r="I220" s="343" t="s">
        <v>350</v>
      </c>
      <c r="J220" s="343"/>
      <c r="K220" s="343"/>
      <c r="L220" s="343"/>
      <c r="M220" s="343"/>
      <c r="N220" s="343"/>
      <c r="O220" s="343"/>
      <c r="P220" s="344"/>
      <c r="Q220" s="449"/>
      <c r="R220" s="444"/>
      <c r="S220" s="444"/>
      <c r="T220" s="444"/>
      <c r="U220" s="444"/>
      <c r="V220" s="444"/>
      <c r="W220" s="444"/>
      <c r="X220" s="444"/>
      <c r="Y220" s="444"/>
      <c r="Z220" s="444"/>
      <c r="AA220" s="450"/>
      <c r="AB220" s="409"/>
      <c r="BA220" s="1"/>
      <c r="BB220" s="1"/>
      <c r="BC220" s="1"/>
      <c r="BD220" s="1"/>
      <c r="BE220" s="1"/>
      <c r="BF220" s="1"/>
      <c r="BG220" s="1"/>
      <c r="BH220" s="1"/>
    </row>
    <row r="221" spans="1:60" ht="19.5" customHeight="1" x14ac:dyDescent="0.15">
      <c r="A221" s="431"/>
      <c r="B221" s="356"/>
      <c r="C221" s="84"/>
      <c r="D221" s="363"/>
      <c r="E221" s="356"/>
      <c r="F221" s="356"/>
      <c r="G221" s="357"/>
      <c r="H221" s="101"/>
      <c r="I221" s="101"/>
      <c r="J221" s="101"/>
      <c r="K221" s="101"/>
      <c r="L221" s="101"/>
      <c r="M221" s="101"/>
      <c r="N221" s="101"/>
      <c r="O221" s="101"/>
      <c r="P221" s="102"/>
      <c r="Q221" s="451"/>
      <c r="R221" s="442"/>
      <c r="S221" s="442"/>
      <c r="T221" s="442"/>
      <c r="U221" s="442"/>
      <c r="V221" s="442"/>
      <c r="W221" s="442"/>
      <c r="X221" s="442"/>
      <c r="Y221" s="442"/>
      <c r="Z221" s="442"/>
      <c r="AA221" s="452"/>
      <c r="AB221" s="410"/>
      <c r="BA221" s="1"/>
      <c r="BB221" s="1"/>
      <c r="BC221" s="1"/>
      <c r="BD221" s="1"/>
      <c r="BE221" s="1"/>
      <c r="BF221" s="1"/>
      <c r="BG221" s="1"/>
      <c r="BH221" s="1"/>
    </row>
    <row r="222" spans="1:60" ht="17.25" customHeight="1" x14ac:dyDescent="0.15">
      <c r="A222" s="386" t="s">
        <v>351</v>
      </c>
      <c r="B222" s="387"/>
      <c r="C222" s="329" t="s">
        <v>39</v>
      </c>
      <c r="D222" s="327"/>
      <c r="E222" s="327"/>
      <c r="F222" s="327"/>
      <c r="G222" s="328"/>
      <c r="H222" s="105"/>
      <c r="I222" s="181"/>
      <c r="J222" s="181"/>
      <c r="K222" s="181"/>
      <c r="L222" s="181"/>
      <c r="M222" s="181"/>
      <c r="N222" s="181"/>
      <c r="O222" s="181"/>
      <c r="P222" s="182"/>
      <c r="Q222" s="144"/>
      <c r="R222" s="79"/>
      <c r="S222" s="79"/>
      <c r="T222" s="79"/>
      <c r="U222" s="79"/>
      <c r="V222" s="79"/>
      <c r="W222" s="79"/>
      <c r="X222" s="79"/>
      <c r="Y222" s="79"/>
      <c r="Z222" s="79"/>
      <c r="AA222" s="80" t="s">
        <v>94</v>
      </c>
      <c r="AB222" s="413"/>
      <c r="AD222" s="42" t="str">
        <f>+H224</f>
        <v>□</v>
      </c>
      <c r="AG222" s="45" t="str">
        <f>IF(AD222&amp;AD223&amp;AD224="■□□","◎無し",IF(AD222&amp;AD223&amp;AD224="□■□","●適合",IF(AD222&amp;AD223&amp;AD224="□□■","◆未達",IF(AD222&amp;AD223&amp;AD224="□□□","■未答","▼矛盾"))))</f>
        <v>■未答</v>
      </c>
      <c r="AH222" s="61"/>
      <c r="AK222" s="37" t="s">
        <v>95</v>
      </c>
      <c r="AL222" s="46" t="s">
        <v>96</v>
      </c>
      <c r="AM222" s="46" t="s">
        <v>97</v>
      </c>
      <c r="AN222" s="46" t="s">
        <v>98</v>
      </c>
      <c r="AO222" s="46" t="s">
        <v>99</v>
      </c>
      <c r="AP222" s="46" t="s">
        <v>75</v>
      </c>
      <c r="BA222" s="1"/>
      <c r="BB222" s="1"/>
      <c r="BC222" s="1"/>
      <c r="BD222" s="1"/>
      <c r="BE222" s="1"/>
      <c r="BF222" s="1"/>
      <c r="BG222" s="1"/>
      <c r="BH222" s="1"/>
    </row>
    <row r="223" spans="1:60" ht="18" customHeight="1" x14ac:dyDescent="0.15">
      <c r="A223" s="386"/>
      <c r="B223" s="387"/>
      <c r="C223" s="329"/>
      <c r="D223" s="330"/>
      <c r="E223" s="330"/>
      <c r="F223" s="330"/>
      <c r="G223" s="331"/>
      <c r="H223" s="94"/>
      <c r="I223" s="51"/>
      <c r="J223" s="51"/>
      <c r="K223" s="51"/>
      <c r="L223" s="51"/>
      <c r="M223" s="51"/>
      <c r="N223" s="51"/>
      <c r="O223" s="51"/>
      <c r="P223" s="52"/>
      <c r="Q223" s="40" t="s">
        <v>100</v>
      </c>
      <c r="R223" s="324" t="s">
        <v>352</v>
      </c>
      <c r="S223" s="324"/>
      <c r="T223" s="324"/>
      <c r="U223" s="324"/>
      <c r="V223" s="324"/>
      <c r="W223" s="324"/>
      <c r="X223" s="324"/>
      <c r="Y223" s="324"/>
      <c r="Z223" s="324"/>
      <c r="AA223" s="335"/>
      <c r="AB223" s="413"/>
      <c r="AD223" s="1" t="str">
        <f>+H226</f>
        <v>□</v>
      </c>
      <c r="AK223" s="37"/>
      <c r="AL223" s="43" t="s">
        <v>51</v>
      </c>
      <c r="AM223" s="43" t="s">
        <v>52</v>
      </c>
      <c r="AN223" s="43" t="s">
        <v>53</v>
      </c>
      <c r="AO223" s="45" t="s">
        <v>76</v>
      </c>
      <c r="AP223" s="45" t="s">
        <v>54</v>
      </c>
      <c r="BA223" s="1"/>
      <c r="BB223" s="1"/>
      <c r="BC223" s="1"/>
      <c r="BD223" s="1"/>
      <c r="BE223" s="1"/>
      <c r="BF223" s="1"/>
      <c r="BG223" s="1"/>
      <c r="BH223" s="1"/>
    </row>
    <row r="224" spans="1:60" ht="18" customHeight="1" x14ac:dyDescent="0.15">
      <c r="A224" s="386"/>
      <c r="B224" s="387"/>
      <c r="C224" s="329"/>
      <c r="D224" s="330"/>
      <c r="E224" s="330"/>
      <c r="F224" s="330"/>
      <c r="G224" s="331"/>
      <c r="H224" s="63" t="s">
        <v>56</v>
      </c>
      <c r="I224" s="37" t="s">
        <v>353</v>
      </c>
      <c r="J224" s="37"/>
      <c r="K224" s="37"/>
      <c r="L224" s="37"/>
      <c r="M224" s="37"/>
      <c r="N224" s="37"/>
      <c r="O224" s="37"/>
      <c r="P224" s="39"/>
      <c r="Q224" s="40" t="s">
        <v>107</v>
      </c>
      <c r="R224" s="339" t="s">
        <v>354</v>
      </c>
      <c r="S224" s="339"/>
      <c r="T224" s="339"/>
      <c r="U224" s="339"/>
      <c r="V224" s="339"/>
      <c r="W224" s="339"/>
      <c r="X224" s="339"/>
      <c r="Y224" s="339"/>
      <c r="Z224" s="339"/>
      <c r="AA224" s="412"/>
      <c r="AB224" s="413"/>
      <c r="AD224" s="1" t="str">
        <f>+H227</f>
        <v>□</v>
      </c>
      <c r="BA224" s="1"/>
      <c r="BB224" s="1"/>
      <c r="BC224" s="1"/>
      <c r="BD224" s="1"/>
      <c r="BE224" s="1"/>
      <c r="BF224" s="1"/>
      <c r="BG224" s="1"/>
      <c r="BH224" s="1"/>
    </row>
    <row r="225" spans="1:60" ht="17.25" customHeight="1" x14ac:dyDescent="0.15">
      <c r="A225" s="386"/>
      <c r="B225" s="387"/>
      <c r="C225" s="329"/>
      <c r="D225" s="330"/>
      <c r="E225" s="330"/>
      <c r="F225" s="330"/>
      <c r="G225" s="331"/>
      <c r="H225" s="94"/>
      <c r="I225" s="37"/>
      <c r="J225" s="37"/>
      <c r="K225" s="37"/>
      <c r="L225" s="37"/>
      <c r="M225" s="37"/>
      <c r="N225" s="37"/>
      <c r="O225" s="37"/>
      <c r="P225" s="39"/>
      <c r="Q225" s="48"/>
      <c r="R225" s="339"/>
      <c r="S225" s="339"/>
      <c r="T225" s="339"/>
      <c r="U225" s="339"/>
      <c r="V225" s="339"/>
      <c r="W225" s="339"/>
      <c r="X225" s="339"/>
      <c r="Y225" s="339"/>
      <c r="Z225" s="339"/>
      <c r="AA225" s="412"/>
      <c r="AB225" s="413"/>
      <c r="BA225" s="1"/>
      <c r="BB225" s="1"/>
      <c r="BC225" s="1"/>
      <c r="BD225" s="1"/>
      <c r="BE225" s="1"/>
      <c r="BF225" s="1"/>
      <c r="BG225" s="1"/>
      <c r="BH225" s="1"/>
    </row>
    <row r="226" spans="1:60" ht="23.1" customHeight="1" x14ac:dyDescent="0.15">
      <c r="A226" s="386"/>
      <c r="B226" s="387"/>
      <c r="C226" s="71"/>
      <c r="D226" s="317" t="s">
        <v>40</v>
      </c>
      <c r="E226" s="318"/>
      <c r="F226" s="318"/>
      <c r="G226" s="319"/>
      <c r="H226" s="63" t="s">
        <v>249</v>
      </c>
      <c r="I226" s="37" t="s">
        <v>171</v>
      </c>
      <c r="J226" s="37"/>
      <c r="K226" s="37"/>
      <c r="L226" s="37"/>
      <c r="M226" s="37"/>
      <c r="N226" s="37"/>
      <c r="O226" s="37"/>
      <c r="P226" s="39"/>
      <c r="Q226" s="338" t="s">
        <v>257</v>
      </c>
      <c r="R226" s="339"/>
      <c r="S226" s="339"/>
      <c r="T226" s="339"/>
      <c r="U226" s="339"/>
      <c r="V226" s="339"/>
      <c r="W226" s="339"/>
      <c r="X226" s="325"/>
      <c r="Y226" s="325"/>
      <c r="Z226" s="97" t="s">
        <v>258</v>
      </c>
      <c r="AA226" s="99"/>
      <c r="AB226" s="413"/>
      <c r="AG226" s="113" t="s">
        <v>259</v>
      </c>
      <c r="AI226" s="45" t="str">
        <f>IF(X226&gt;0,IF(X226&lt;650,"腰1100",IF(X226&gt;=1100,"基準なし","床1100")),"■未答")</f>
        <v>■未答</v>
      </c>
      <c r="BA226" s="1"/>
      <c r="BB226" s="1"/>
      <c r="BC226" s="1"/>
      <c r="BD226" s="1"/>
      <c r="BE226" s="1"/>
      <c r="BF226" s="1"/>
      <c r="BG226" s="1"/>
      <c r="BH226" s="1"/>
    </row>
    <row r="227" spans="1:60" ht="23.1" customHeight="1" x14ac:dyDescent="0.15">
      <c r="A227" s="386"/>
      <c r="B227" s="387"/>
      <c r="C227" s="71"/>
      <c r="D227" s="317"/>
      <c r="E227" s="318"/>
      <c r="F227" s="318"/>
      <c r="G227" s="319"/>
      <c r="H227" s="63" t="s">
        <v>107</v>
      </c>
      <c r="I227" s="37" t="s">
        <v>261</v>
      </c>
      <c r="J227" s="37"/>
      <c r="K227" s="37"/>
      <c r="L227" s="37"/>
      <c r="M227" s="37"/>
      <c r="N227" s="37"/>
      <c r="O227" s="37"/>
      <c r="P227" s="39"/>
      <c r="Q227" s="338" t="s">
        <v>262</v>
      </c>
      <c r="R227" s="339"/>
      <c r="S227" s="339"/>
      <c r="T227" s="339"/>
      <c r="U227" s="339"/>
      <c r="V227" s="339"/>
      <c r="W227" s="339"/>
      <c r="X227" s="325"/>
      <c r="Y227" s="325"/>
      <c r="Z227" s="97" t="s">
        <v>157</v>
      </c>
      <c r="AA227" s="99"/>
      <c r="AB227" s="413"/>
      <c r="AG227" s="113" t="s">
        <v>263</v>
      </c>
      <c r="AI227" s="45" t="str">
        <f>IF(X227&gt;0,IF(X226&lt;650,IF(X227&lt;1100,"◆未達","●適合"),IF(X226&gt;=1100,"基準なし","◎不問")),"■未答")</f>
        <v>■未答</v>
      </c>
      <c r="BA227" s="1"/>
      <c r="BB227" s="1"/>
      <c r="BC227" s="1"/>
      <c r="BD227" s="1"/>
      <c r="BE227" s="1"/>
      <c r="BF227" s="1"/>
      <c r="BG227" s="1"/>
      <c r="BH227" s="1"/>
    </row>
    <row r="228" spans="1:60" ht="23.1" customHeight="1" x14ac:dyDescent="0.15">
      <c r="A228" s="386"/>
      <c r="B228" s="387"/>
      <c r="C228" s="71"/>
      <c r="D228" s="317"/>
      <c r="E228" s="318"/>
      <c r="F228" s="318"/>
      <c r="G228" s="319"/>
      <c r="H228" s="37"/>
      <c r="I228" s="37"/>
      <c r="J228" s="37"/>
      <c r="K228" s="37"/>
      <c r="L228" s="37"/>
      <c r="M228" s="37"/>
      <c r="N228" s="37"/>
      <c r="O228" s="37"/>
      <c r="P228" s="39"/>
      <c r="Q228" s="157" t="s">
        <v>264</v>
      </c>
      <c r="R228" s="97"/>
      <c r="S228" s="97"/>
      <c r="T228" s="97"/>
      <c r="U228" s="97"/>
      <c r="V228" s="97"/>
      <c r="W228" s="97"/>
      <c r="X228" s="325"/>
      <c r="Y228" s="325"/>
      <c r="Z228" s="97" t="s">
        <v>240</v>
      </c>
      <c r="AA228" s="99"/>
      <c r="AB228" s="413"/>
      <c r="AG228" s="113" t="s">
        <v>265</v>
      </c>
      <c r="AI228" s="45" t="str">
        <f>IF(X226&gt;0,IF(X226&gt;=300,IF(X226&lt;650,"◎不問",IF(X226&lt;1100,IF(X228&lt;1100,"◆未達","●適合"),"基準なし")),IF(X228&lt;1100,"◆未達","●適合")),"■未答")</f>
        <v>■未答</v>
      </c>
      <c r="BA228" s="1"/>
      <c r="BB228" s="1"/>
      <c r="BC228" s="1"/>
      <c r="BD228" s="1"/>
      <c r="BE228" s="1"/>
      <c r="BF228" s="1"/>
      <c r="BG228" s="1"/>
      <c r="BH228" s="1"/>
    </row>
    <row r="229" spans="1:60" ht="18.95" customHeight="1" x14ac:dyDescent="0.15">
      <c r="A229" s="386"/>
      <c r="B229" s="387"/>
      <c r="C229" s="71"/>
      <c r="D229" s="317" t="s">
        <v>355</v>
      </c>
      <c r="E229" s="318"/>
      <c r="F229" s="318"/>
      <c r="G229" s="319"/>
      <c r="H229" s="94"/>
      <c r="I229" s="95"/>
      <c r="J229" s="95"/>
      <c r="K229" s="37"/>
      <c r="L229" s="37"/>
      <c r="M229" s="37"/>
      <c r="N229" s="37"/>
      <c r="O229" s="37"/>
      <c r="P229" s="39"/>
      <c r="Q229" s="56"/>
      <c r="R229" s="49"/>
      <c r="S229" s="49"/>
      <c r="T229" s="49"/>
      <c r="U229" s="49"/>
      <c r="V229" s="49"/>
      <c r="W229" s="49"/>
      <c r="X229" s="49"/>
      <c r="Y229" s="49"/>
      <c r="Z229" s="49"/>
      <c r="AA229" s="49"/>
      <c r="AB229" s="413"/>
      <c r="AG229" s="113" t="s">
        <v>267</v>
      </c>
      <c r="AI229" s="45" t="str">
        <f>IF(X226&gt;0,IF(X228&gt;0,IF(X226+X227-X228=0,"●相互OK","▼矛盾"),"■まだ片方"),"■未答")</f>
        <v>■未答</v>
      </c>
      <c r="BA229" s="1"/>
      <c r="BB229" s="1"/>
      <c r="BC229" s="1"/>
      <c r="BD229" s="1"/>
      <c r="BE229" s="1"/>
      <c r="BF229" s="1"/>
      <c r="BG229" s="1"/>
      <c r="BH229" s="1"/>
    </row>
    <row r="230" spans="1:60" ht="18.95" customHeight="1" x14ac:dyDescent="0.15">
      <c r="A230" s="386"/>
      <c r="B230" s="387"/>
      <c r="C230" s="71"/>
      <c r="D230" s="317"/>
      <c r="E230" s="318"/>
      <c r="F230" s="318"/>
      <c r="G230" s="319"/>
      <c r="H230" s="94"/>
      <c r="I230" s="95"/>
      <c r="J230" s="95"/>
      <c r="K230" s="37"/>
      <c r="L230" s="37"/>
      <c r="M230" s="37"/>
      <c r="N230" s="37"/>
      <c r="O230" s="37"/>
      <c r="P230" s="39"/>
      <c r="Q230" s="323" t="s">
        <v>285</v>
      </c>
      <c r="R230" s="324"/>
      <c r="S230" s="324"/>
      <c r="T230" s="324"/>
      <c r="U230" s="324"/>
      <c r="V230" s="324"/>
      <c r="W230" s="324"/>
      <c r="X230" s="325"/>
      <c r="Y230" s="325"/>
      <c r="Z230" s="49" t="s">
        <v>159</v>
      </c>
      <c r="AA230" s="49"/>
      <c r="AB230" s="413"/>
      <c r="AG230" s="113" t="s">
        <v>286</v>
      </c>
      <c r="AI230" s="45" t="str">
        <f>IF(X230&gt;0,IF(X230&gt;110,"◆未達","●適合"),"■未答")</f>
        <v>■未答</v>
      </c>
      <c r="BA230" s="1"/>
      <c r="BB230" s="1"/>
      <c r="BC230" s="1"/>
      <c r="BD230" s="1"/>
      <c r="BE230" s="1"/>
      <c r="BF230" s="1"/>
      <c r="BG230" s="1"/>
      <c r="BH230" s="1"/>
    </row>
    <row r="231" spans="1:60" ht="18.95" customHeight="1" thickBot="1" x14ac:dyDescent="0.2">
      <c r="A231" s="388"/>
      <c r="B231" s="389"/>
      <c r="C231" s="147"/>
      <c r="D231" s="320"/>
      <c r="E231" s="321"/>
      <c r="F231" s="321"/>
      <c r="G231" s="322"/>
      <c r="H231" s="154"/>
      <c r="I231" s="212"/>
      <c r="J231" s="212"/>
      <c r="K231" s="148"/>
      <c r="L231" s="148"/>
      <c r="M231" s="148"/>
      <c r="N231" s="148"/>
      <c r="O231" s="148"/>
      <c r="P231" s="149"/>
      <c r="Q231" s="151"/>
      <c r="R231" s="151"/>
      <c r="S231" s="151"/>
      <c r="T231" s="151"/>
      <c r="U231" s="151"/>
      <c r="V231" s="151"/>
      <c r="W231" s="151"/>
      <c r="X231" s="151"/>
      <c r="Y231" s="151"/>
      <c r="Z231" s="151"/>
      <c r="AA231" s="151"/>
      <c r="AB231" s="413"/>
      <c r="BA231" s="1"/>
      <c r="BB231" s="1"/>
      <c r="BC231" s="1"/>
      <c r="BD231" s="1"/>
      <c r="BE231" s="1"/>
      <c r="BF231" s="1"/>
      <c r="BG231" s="1"/>
      <c r="BH231" s="1"/>
    </row>
    <row r="232" spans="1:60" ht="17.100000000000001" customHeight="1" thickBot="1" x14ac:dyDescent="0.2">
      <c r="A232" s="620" t="s">
        <v>356</v>
      </c>
      <c r="B232" s="621"/>
      <c r="C232" s="423" t="s">
        <v>41</v>
      </c>
      <c r="D232" s="424"/>
      <c r="E232" s="424"/>
      <c r="F232" s="424"/>
      <c r="G232" s="425"/>
      <c r="H232" s="57" t="s">
        <v>314</v>
      </c>
      <c r="I232" s="30" t="s">
        <v>357</v>
      </c>
      <c r="J232" s="163"/>
      <c r="K232" s="163"/>
      <c r="L232" s="163"/>
      <c r="M232" s="163"/>
      <c r="N232" s="163"/>
      <c r="O232" s="163"/>
      <c r="P232" s="164"/>
      <c r="Q232" s="165"/>
      <c r="R232" s="166"/>
      <c r="S232" s="166"/>
      <c r="T232" s="166"/>
      <c r="U232" s="166"/>
      <c r="V232" s="166"/>
      <c r="W232" s="166"/>
      <c r="X232" s="166"/>
      <c r="Y232" s="166"/>
      <c r="Z232" s="166"/>
      <c r="AA232" s="166"/>
      <c r="AB232" s="437"/>
      <c r="AD232" s="42" t="str">
        <f>+H232</f>
        <v>□</v>
      </c>
      <c r="AG232" s="45" t="str">
        <f>IF(AD232&amp;AD233&amp;AD234&amp;AD235="■□□□","◎無し",IF(AD232&amp;AD233&amp;AD234&amp;AD235="□■□□","●適合",IF(AD232&amp;AD233&amp;AD234&amp;AD235="□□■□","◆未達",IF(AD232&amp;AD233&amp;AD234&amp;AD235="□□□■","◆未達",IF(AD232&amp;AD233&amp;AD234&amp;AD235="□□□□","■未答","▼矛盾")))))</f>
        <v>■未答</v>
      </c>
      <c r="AH232" s="61"/>
      <c r="AK232" s="37" t="s">
        <v>80</v>
      </c>
      <c r="AL232" s="53" t="s">
        <v>82</v>
      </c>
      <c r="AM232" s="53" t="s">
        <v>81</v>
      </c>
      <c r="AN232" s="53" t="s">
        <v>83</v>
      </c>
      <c r="AO232" s="53" t="s">
        <v>84</v>
      </c>
      <c r="AP232" s="53" t="s">
        <v>85</v>
      </c>
      <c r="AQ232" s="53" t="s">
        <v>75</v>
      </c>
      <c r="BA232" s="1"/>
      <c r="BB232" s="1"/>
      <c r="BC232" s="1"/>
      <c r="BD232" s="1"/>
      <c r="BE232" s="1"/>
      <c r="BF232" s="1"/>
      <c r="BG232" s="1"/>
      <c r="BH232" s="1"/>
    </row>
    <row r="233" spans="1:60" ht="17.100000000000001" customHeight="1" thickBot="1" x14ac:dyDescent="0.2">
      <c r="A233" s="620"/>
      <c r="B233" s="621"/>
      <c r="C233" s="363"/>
      <c r="D233" s="356"/>
      <c r="E233" s="356"/>
      <c r="F233" s="356"/>
      <c r="G233" s="357"/>
      <c r="H233" s="170" t="s">
        <v>86</v>
      </c>
      <c r="I233" s="348" t="s">
        <v>358</v>
      </c>
      <c r="J233" s="348"/>
      <c r="K233" s="170" t="s">
        <v>107</v>
      </c>
      <c r="L233" s="348" t="s">
        <v>359</v>
      </c>
      <c r="M233" s="348"/>
      <c r="N233" s="170" t="s">
        <v>314</v>
      </c>
      <c r="O233" s="348" t="s">
        <v>293</v>
      </c>
      <c r="P233" s="349"/>
      <c r="Q233" s="157"/>
      <c r="R233" s="97"/>
      <c r="S233" s="97"/>
      <c r="T233" s="97"/>
      <c r="U233" s="97"/>
      <c r="V233" s="97"/>
      <c r="W233" s="97"/>
      <c r="X233" s="97"/>
      <c r="Y233" s="97"/>
      <c r="Z233" s="97"/>
      <c r="AA233" s="97"/>
      <c r="AB233" s="410"/>
      <c r="AD233" s="1" t="str">
        <f>+H233</f>
        <v>□</v>
      </c>
      <c r="AK233" s="37"/>
      <c r="AL233" s="43" t="s">
        <v>51</v>
      </c>
      <c r="AM233" s="43" t="s">
        <v>52</v>
      </c>
      <c r="AN233" s="43" t="s">
        <v>360</v>
      </c>
      <c r="AO233" s="43" t="s">
        <v>53</v>
      </c>
      <c r="AP233" s="45" t="s">
        <v>76</v>
      </c>
      <c r="AQ233" s="45" t="s">
        <v>54</v>
      </c>
      <c r="BA233" s="1"/>
      <c r="BB233" s="1"/>
      <c r="BC233" s="1"/>
      <c r="BD233" s="1"/>
      <c r="BE233" s="1"/>
      <c r="BF233" s="1"/>
      <c r="BG233" s="1"/>
      <c r="BH233" s="1"/>
    </row>
    <row r="234" spans="1:60" ht="21.95" customHeight="1" thickBot="1" x14ac:dyDescent="0.2">
      <c r="A234" s="620"/>
      <c r="B234" s="621"/>
      <c r="C234" s="361" t="s">
        <v>361</v>
      </c>
      <c r="D234" s="350"/>
      <c r="E234" s="350"/>
      <c r="F234" s="350"/>
      <c r="G234" s="351"/>
      <c r="H234" s="197"/>
      <c r="I234" s="198"/>
      <c r="J234" s="198"/>
      <c r="K234" s="197"/>
      <c r="L234" s="198"/>
      <c r="M234" s="199" t="s">
        <v>90</v>
      </c>
      <c r="N234" s="341" t="s">
        <v>310</v>
      </c>
      <c r="O234" s="341"/>
      <c r="P234" s="342"/>
      <c r="Q234" s="200" t="s">
        <v>90</v>
      </c>
      <c r="R234" s="439" t="s">
        <v>362</v>
      </c>
      <c r="S234" s="439"/>
      <c r="T234" s="439"/>
      <c r="U234" s="439"/>
      <c r="V234" s="439"/>
      <c r="W234" s="439"/>
      <c r="X234" s="439"/>
      <c r="Y234" s="439"/>
      <c r="Z234" s="439"/>
      <c r="AA234" s="453"/>
      <c r="AB234" s="408"/>
      <c r="AD234" s="1" t="str">
        <f>+K233</f>
        <v>□</v>
      </c>
      <c r="BA234" s="1"/>
      <c r="BB234" s="1"/>
      <c r="BC234" s="1"/>
      <c r="BD234" s="1"/>
      <c r="BE234" s="1"/>
      <c r="BF234" s="1"/>
      <c r="BG234" s="1"/>
      <c r="BH234" s="1"/>
    </row>
    <row r="235" spans="1:60" ht="21.95" customHeight="1" thickBot="1" x14ac:dyDescent="0.2">
      <c r="A235" s="620"/>
      <c r="B235" s="621"/>
      <c r="C235" s="362"/>
      <c r="D235" s="352"/>
      <c r="E235" s="352"/>
      <c r="F235" s="352"/>
      <c r="G235" s="353"/>
      <c r="H235" s="170" t="s">
        <v>56</v>
      </c>
      <c r="I235" s="348" t="s">
        <v>292</v>
      </c>
      <c r="J235" s="348"/>
      <c r="K235" s="170" t="s">
        <v>125</v>
      </c>
      <c r="L235" s="348" t="s">
        <v>293</v>
      </c>
      <c r="M235" s="348"/>
      <c r="N235" s="348"/>
      <c r="O235" s="101"/>
      <c r="P235" s="102"/>
      <c r="Q235" s="214" t="s">
        <v>107</v>
      </c>
      <c r="R235" s="441" t="s">
        <v>363</v>
      </c>
      <c r="S235" s="441"/>
      <c r="T235" s="441"/>
      <c r="U235" s="441"/>
      <c r="V235" s="441"/>
      <c r="W235" s="441"/>
      <c r="X235" s="441"/>
      <c r="Y235" s="441"/>
      <c r="Z235" s="441"/>
      <c r="AA235" s="446"/>
      <c r="AB235" s="410"/>
      <c r="AD235" s="1" t="str">
        <f>+N233</f>
        <v>□</v>
      </c>
      <c r="BA235" s="1"/>
      <c r="BB235" s="1"/>
      <c r="BC235" s="1"/>
      <c r="BD235" s="1"/>
      <c r="BE235" s="1"/>
      <c r="BF235" s="1"/>
      <c r="BG235" s="1"/>
      <c r="BH235" s="1"/>
    </row>
    <row r="236" spans="1:60" ht="17.100000000000001" customHeight="1" thickBot="1" x14ac:dyDescent="0.2">
      <c r="A236" s="620"/>
      <c r="B236" s="621"/>
      <c r="C236" s="35"/>
      <c r="D236" s="361" t="s">
        <v>34</v>
      </c>
      <c r="E236" s="350"/>
      <c r="F236" s="350"/>
      <c r="G236" s="351"/>
      <c r="H236" s="105"/>
      <c r="I236" s="198"/>
      <c r="J236" s="198"/>
      <c r="K236" s="198"/>
      <c r="L236" s="198"/>
      <c r="M236" s="199" t="s">
        <v>364</v>
      </c>
      <c r="N236" s="341" t="s">
        <v>310</v>
      </c>
      <c r="O236" s="341"/>
      <c r="P236" s="341"/>
      <c r="Q236" s="323" t="s">
        <v>193</v>
      </c>
      <c r="R236" s="324"/>
      <c r="S236" s="324"/>
      <c r="T236" s="324"/>
      <c r="U236" s="325"/>
      <c r="V236" s="325"/>
      <c r="W236" s="49" t="s">
        <v>159</v>
      </c>
      <c r="X236" s="49"/>
      <c r="Y236" s="49"/>
      <c r="Z236" s="49"/>
      <c r="AA236" s="81"/>
      <c r="AB236" s="408"/>
      <c r="AD236" s="42" t="str">
        <f>+M234</f>
        <v>□</v>
      </c>
      <c r="AG236" s="45" t="str">
        <f>IF(AD236&amp;AD237&amp;AD238="■□□","◎無し",IF(AD236&amp;AD237&amp;AD238="□■□","●適合",IF(AD236&amp;AD237&amp;AD238="□□■","◆未達",IF(AD236&amp;AD237&amp;AD238="□□□","■未答","▼矛盾"))))</f>
        <v>■未答</v>
      </c>
      <c r="AH236" s="61"/>
      <c r="AK236" s="37" t="s">
        <v>95</v>
      </c>
      <c r="AL236" s="46" t="s">
        <v>96</v>
      </c>
      <c r="AM236" s="46" t="s">
        <v>97</v>
      </c>
      <c r="AN236" s="46" t="s">
        <v>98</v>
      </c>
      <c r="AO236" s="46" t="s">
        <v>99</v>
      </c>
      <c r="AP236" s="46" t="s">
        <v>75</v>
      </c>
      <c r="BA236" s="1"/>
      <c r="BB236" s="1"/>
      <c r="BC236" s="1"/>
      <c r="BD236" s="1"/>
      <c r="BE236" s="1"/>
      <c r="BF236" s="1"/>
      <c r="BG236" s="1"/>
      <c r="BH236" s="1"/>
    </row>
    <row r="237" spans="1:60" ht="17.100000000000001" customHeight="1" thickBot="1" x14ac:dyDescent="0.2">
      <c r="A237" s="620"/>
      <c r="B237" s="621"/>
      <c r="C237" s="35"/>
      <c r="D237" s="362"/>
      <c r="E237" s="352"/>
      <c r="F237" s="352"/>
      <c r="G237" s="353"/>
      <c r="H237" s="63" t="s">
        <v>100</v>
      </c>
      <c r="I237" s="343" t="s">
        <v>330</v>
      </c>
      <c r="J237" s="343"/>
      <c r="K237" s="343"/>
      <c r="L237" s="343"/>
      <c r="M237" s="343"/>
      <c r="N237" s="343"/>
      <c r="O237" s="343"/>
      <c r="P237" s="344"/>
      <c r="Q237" s="323" t="s">
        <v>197</v>
      </c>
      <c r="R237" s="324"/>
      <c r="S237" s="324"/>
      <c r="T237" s="324"/>
      <c r="U237" s="325"/>
      <c r="V237" s="325"/>
      <c r="W237" s="49" t="s">
        <v>157</v>
      </c>
      <c r="X237" s="97"/>
      <c r="Y237" s="97"/>
      <c r="Z237" s="49"/>
      <c r="AA237" s="81"/>
      <c r="AB237" s="409"/>
      <c r="AD237" s="1" t="str">
        <f>+H235</f>
        <v>□</v>
      </c>
      <c r="AG237" s="160" t="s">
        <v>198</v>
      </c>
      <c r="AI237" s="45" t="str">
        <f>IF(U237&gt;0,IF(U237&lt;240,"◆240未満","●適合"),"■未答")</f>
        <v>■未答</v>
      </c>
      <c r="AK237" s="37"/>
      <c r="AL237" s="43" t="s">
        <v>51</v>
      </c>
      <c r="AM237" s="43" t="s">
        <v>52</v>
      </c>
      <c r="AN237" s="43" t="s">
        <v>53</v>
      </c>
      <c r="AO237" s="45" t="s">
        <v>76</v>
      </c>
      <c r="AP237" s="45" t="s">
        <v>54</v>
      </c>
      <c r="BA237" s="1"/>
      <c r="BB237" s="1"/>
      <c r="BC237" s="1"/>
      <c r="BD237" s="1"/>
      <c r="BE237" s="1"/>
      <c r="BF237" s="1"/>
      <c r="BG237" s="1"/>
      <c r="BH237" s="1"/>
    </row>
    <row r="238" spans="1:60" ht="17.100000000000001" customHeight="1" thickBot="1" x14ac:dyDescent="0.2">
      <c r="A238" s="620"/>
      <c r="B238" s="621"/>
      <c r="C238" s="35"/>
      <c r="D238" s="363"/>
      <c r="E238" s="356"/>
      <c r="F238" s="356"/>
      <c r="G238" s="357"/>
      <c r="H238" s="63" t="s">
        <v>90</v>
      </c>
      <c r="I238" s="343" t="s">
        <v>331</v>
      </c>
      <c r="J238" s="343"/>
      <c r="K238" s="343"/>
      <c r="L238" s="343"/>
      <c r="M238" s="343"/>
      <c r="N238" s="343"/>
      <c r="O238" s="343"/>
      <c r="P238" s="344"/>
      <c r="Q238" s="56"/>
      <c r="R238" s="340" t="s">
        <v>200</v>
      </c>
      <c r="S238" s="340"/>
      <c r="T238" s="340"/>
      <c r="U238" s="340"/>
      <c r="V238" s="340"/>
      <c r="W238" s="340"/>
      <c r="X238" s="411">
        <f>+U236*2+U237</f>
        <v>0</v>
      </c>
      <c r="Y238" s="411"/>
      <c r="Z238" s="49" t="s">
        <v>201</v>
      </c>
      <c r="AA238" s="81"/>
      <c r="AB238" s="409"/>
      <c r="AD238" s="1" t="str">
        <f>+K235</f>
        <v>□</v>
      </c>
      <c r="AG238" s="160" t="s">
        <v>202</v>
      </c>
      <c r="AI238" s="45" t="str">
        <f>IF(X238&gt;0,IF(AND(X238&gt;=550,X238&lt;=650),"●適合","◆未達"),"■未答")</f>
        <v>■未答</v>
      </c>
      <c r="BA238" s="1"/>
      <c r="BB238" s="1"/>
      <c r="BC238" s="1"/>
      <c r="BD238" s="1"/>
      <c r="BE238" s="1"/>
      <c r="BF238" s="1"/>
      <c r="BG238" s="1"/>
      <c r="BH238" s="1"/>
    </row>
    <row r="239" spans="1:60" ht="32.1" customHeight="1" thickBot="1" x14ac:dyDescent="0.2">
      <c r="A239" s="620"/>
      <c r="B239" s="621"/>
      <c r="C239" s="35"/>
      <c r="D239" s="317" t="s">
        <v>332</v>
      </c>
      <c r="E239" s="318"/>
      <c r="F239" s="318"/>
      <c r="G239" s="319"/>
      <c r="H239" s="85"/>
      <c r="I239" s="85"/>
      <c r="J239" s="85"/>
      <c r="K239" s="85"/>
      <c r="L239" s="85"/>
      <c r="M239" s="85"/>
      <c r="N239" s="85"/>
      <c r="O239" s="85"/>
      <c r="P239" s="86"/>
      <c r="Q239" s="323" t="s">
        <v>203</v>
      </c>
      <c r="R239" s="324"/>
      <c r="S239" s="324"/>
      <c r="T239" s="324"/>
      <c r="U239" s="325"/>
      <c r="V239" s="325"/>
      <c r="W239" s="49" t="s">
        <v>131</v>
      </c>
      <c r="X239" s="97"/>
      <c r="Y239" s="97"/>
      <c r="Z239" s="49"/>
      <c r="AA239" s="81"/>
      <c r="AB239" s="410"/>
      <c r="AD239" s="42" t="str">
        <f>+M236</f>
        <v>□</v>
      </c>
      <c r="AG239" s="113" t="s">
        <v>204</v>
      </c>
      <c r="AI239" s="45" t="str">
        <f>IF(U239&gt;0,IF(U239&gt;30,"◆30超過","●適合"),"■未答")</f>
        <v>■未答</v>
      </c>
      <c r="AK239" s="37" t="s">
        <v>95</v>
      </c>
      <c r="AL239" s="46" t="s">
        <v>96</v>
      </c>
      <c r="AM239" s="46" t="s">
        <v>97</v>
      </c>
      <c r="AN239" s="46" t="s">
        <v>98</v>
      </c>
      <c r="AO239" s="46" t="s">
        <v>99</v>
      </c>
      <c r="AP239" s="46" t="s">
        <v>75</v>
      </c>
      <c r="BA239" s="1"/>
      <c r="BB239" s="1"/>
      <c r="BC239" s="1"/>
      <c r="BD239" s="1"/>
      <c r="BE239" s="1"/>
      <c r="BF239" s="1"/>
      <c r="BG239" s="1"/>
      <c r="BH239" s="1"/>
    </row>
    <row r="240" spans="1:60" ht="24" customHeight="1" thickBot="1" x14ac:dyDescent="0.2">
      <c r="A240" s="620"/>
      <c r="B240" s="621"/>
      <c r="C240" s="35"/>
      <c r="D240" s="361" t="s">
        <v>365</v>
      </c>
      <c r="E240" s="350"/>
      <c r="F240" s="350"/>
      <c r="G240" s="351"/>
      <c r="H240" s="172"/>
      <c r="I240" s="106"/>
      <c r="J240" s="106"/>
      <c r="K240" s="106"/>
      <c r="L240" s="106"/>
      <c r="M240" s="199" t="s">
        <v>100</v>
      </c>
      <c r="N240" s="341" t="s">
        <v>310</v>
      </c>
      <c r="O240" s="341"/>
      <c r="P240" s="341"/>
      <c r="Q240" s="414" t="s">
        <v>334</v>
      </c>
      <c r="R240" s="336"/>
      <c r="S240" s="336"/>
      <c r="T240" s="336"/>
      <c r="U240" s="199" t="s">
        <v>140</v>
      </c>
      <c r="V240" s="79" t="s">
        <v>335</v>
      </c>
      <c r="W240" s="79"/>
      <c r="X240" s="199" t="s">
        <v>140</v>
      </c>
      <c r="Y240" s="79" t="s">
        <v>336</v>
      </c>
      <c r="Z240" s="79"/>
      <c r="AA240" s="215"/>
      <c r="AB240" s="408"/>
      <c r="AD240" s="1" t="str">
        <f>+H237</f>
        <v>□</v>
      </c>
      <c r="AG240" s="45" t="str">
        <f>IF(AD239&amp;AD240&amp;AD241="■□□","◎無し",IF(AD239&amp;AD240&amp;AD241="□■□","●適合",IF(AD239&amp;AD240&amp;AD241="□□■","◆未達",IF(AD239&amp;AD240&amp;AD241="□□□","■未答","▼矛盾"))))</f>
        <v>■未答</v>
      </c>
      <c r="AK240" s="37"/>
      <c r="AL240" s="43" t="s">
        <v>51</v>
      </c>
      <c r="AM240" s="43" t="s">
        <v>52</v>
      </c>
      <c r="AN240" s="43" t="s">
        <v>53</v>
      </c>
      <c r="AO240" s="45" t="s">
        <v>76</v>
      </c>
      <c r="AP240" s="45" t="s">
        <v>54</v>
      </c>
      <c r="BA240" s="1"/>
      <c r="BB240" s="1"/>
      <c r="BC240" s="1"/>
      <c r="BD240" s="1"/>
      <c r="BE240" s="1"/>
      <c r="BF240" s="1"/>
      <c r="BG240" s="1"/>
      <c r="BH240" s="1"/>
    </row>
    <row r="241" spans="1:60" ht="24" customHeight="1" thickBot="1" x14ac:dyDescent="0.2">
      <c r="A241" s="620"/>
      <c r="B241" s="621"/>
      <c r="C241" s="35"/>
      <c r="D241" s="363"/>
      <c r="E241" s="356"/>
      <c r="F241" s="356"/>
      <c r="G241" s="357"/>
      <c r="H241" s="206" t="s">
        <v>90</v>
      </c>
      <c r="I241" s="343" t="s">
        <v>341</v>
      </c>
      <c r="J241" s="343"/>
      <c r="K241" s="343"/>
      <c r="L241" s="343"/>
      <c r="M241" s="343"/>
      <c r="N241" s="343"/>
      <c r="O241" s="343"/>
      <c r="P241" s="344"/>
      <c r="Q241" s="338" t="s">
        <v>337</v>
      </c>
      <c r="R241" s="339"/>
      <c r="S241" s="339"/>
      <c r="T241" s="339"/>
      <c r="U241" s="168" t="s">
        <v>338</v>
      </c>
      <c r="V241" s="97" t="s">
        <v>339</v>
      </c>
      <c r="W241" s="97"/>
      <c r="X241" s="168" t="s">
        <v>338</v>
      </c>
      <c r="Y241" s="97" t="s">
        <v>340</v>
      </c>
      <c r="Z241" s="97"/>
      <c r="AA241" s="99"/>
      <c r="AB241" s="409"/>
      <c r="AD241" s="1" t="str">
        <f>+H238</f>
        <v>□</v>
      </c>
      <c r="BA241" s="1"/>
      <c r="BB241" s="1"/>
      <c r="BC241" s="1"/>
      <c r="BD241" s="1"/>
      <c r="BE241" s="1"/>
      <c r="BF241" s="1"/>
      <c r="BG241" s="1"/>
      <c r="BH241" s="1"/>
    </row>
    <row r="242" spans="1:60" ht="24" customHeight="1" thickBot="1" x14ac:dyDescent="0.2">
      <c r="A242" s="620"/>
      <c r="B242" s="621"/>
      <c r="C242" s="35"/>
      <c r="D242" s="361" t="s">
        <v>35</v>
      </c>
      <c r="E242" s="350"/>
      <c r="F242" s="350"/>
      <c r="G242" s="351"/>
      <c r="H242" s="186"/>
      <c r="I242" s="51"/>
      <c r="J242" s="51"/>
      <c r="K242" s="51"/>
      <c r="L242" s="51"/>
      <c r="M242" s="51"/>
      <c r="N242" s="51"/>
      <c r="O242" s="51"/>
      <c r="P242" s="52"/>
      <c r="Q242" s="56"/>
      <c r="R242" s="49"/>
      <c r="S242" s="49"/>
      <c r="T242" s="49"/>
      <c r="U242" s="49"/>
      <c r="V242" s="49"/>
      <c r="W242" s="49"/>
      <c r="X242" s="49"/>
      <c r="Y242" s="49"/>
      <c r="Z242" s="49"/>
      <c r="AA242" s="81"/>
      <c r="AB242" s="409"/>
      <c r="BA242" s="1"/>
      <c r="BB242" s="1"/>
      <c r="BC242" s="1"/>
      <c r="BD242" s="1"/>
      <c r="BE242" s="1"/>
      <c r="BF242" s="1"/>
      <c r="BG242" s="1"/>
      <c r="BH242" s="1"/>
    </row>
    <row r="243" spans="1:60" ht="24" customHeight="1" thickBot="1" x14ac:dyDescent="0.2">
      <c r="A243" s="620"/>
      <c r="B243" s="621"/>
      <c r="C243" s="71"/>
      <c r="D243" s="362"/>
      <c r="E243" s="352"/>
      <c r="F243" s="352"/>
      <c r="G243" s="353"/>
      <c r="H243" s="206" t="s">
        <v>338</v>
      </c>
      <c r="I243" s="343" t="s">
        <v>342</v>
      </c>
      <c r="J243" s="343"/>
      <c r="K243" s="343"/>
      <c r="L243" s="343"/>
      <c r="M243" s="343"/>
      <c r="N243" s="343"/>
      <c r="O243" s="343"/>
      <c r="P243" s="344"/>
      <c r="Q243" s="338" t="s">
        <v>236</v>
      </c>
      <c r="R243" s="339"/>
      <c r="S243" s="339"/>
      <c r="T243" s="339"/>
      <c r="U243" s="168" t="s">
        <v>144</v>
      </c>
      <c r="V243" s="333" t="s">
        <v>237</v>
      </c>
      <c r="W243" s="333"/>
      <c r="X243" s="168" t="s">
        <v>125</v>
      </c>
      <c r="Y243" s="412" t="s">
        <v>238</v>
      </c>
      <c r="Z243" s="339"/>
      <c r="AA243" s="179"/>
      <c r="AB243" s="409"/>
      <c r="AD243" s="42" t="str">
        <f>+M240</f>
        <v>□</v>
      </c>
      <c r="AG243" s="45" t="str">
        <f>IF(AD243&amp;AD244&amp;AD245="■□□","◎無し",IF(AD243&amp;AD244&amp;AD245="□■□","●適合",IF(AD243&amp;AD244&amp;AD245="□□■","◆未達",IF(AD243&amp;AD244&amp;AD245="□□□","■未答","▼矛盾"))))</f>
        <v>■未答</v>
      </c>
      <c r="AH243" s="61"/>
      <c r="AK243" s="37" t="s">
        <v>95</v>
      </c>
      <c r="AL243" s="46" t="s">
        <v>96</v>
      </c>
      <c r="AM243" s="46" t="s">
        <v>97</v>
      </c>
      <c r="AN243" s="46" t="s">
        <v>98</v>
      </c>
      <c r="AO243" s="46" t="s">
        <v>99</v>
      </c>
      <c r="AP243" s="46" t="s">
        <v>75</v>
      </c>
      <c r="BA243" s="1"/>
      <c r="BB243" s="1"/>
      <c r="BC243" s="1"/>
      <c r="BD243" s="1"/>
      <c r="BE243" s="1"/>
      <c r="BF243" s="1"/>
      <c r="BG243" s="1"/>
      <c r="BH243" s="1"/>
    </row>
    <row r="244" spans="1:60" ht="24" customHeight="1" thickBot="1" x14ac:dyDescent="0.2">
      <c r="A244" s="620"/>
      <c r="B244" s="621"/>
      <c r="C244" s="71"/>
      <c r="D244" s="363"/>
      <c r="E244" s="356"/>
      <c r="F244" s="356"/>
      <c r="G244" s="357"/>
      <c r="H244" s="216"/>
      <c r="I244" s="348"/>
      <c r="J244" s="348"/>
      <c r="K244" s="348"/>
      <c r="L244" s="348"/>
      <c r="M244" s="348"/>
      <c r="N244" s="348"/>
      <c r="O244" s="348"/>
      <c r="P244" s="349"/>
      <c r="Q244" s="440" t="s">
        <v>239</v>
      </c>
      <c r="R244" s="441"/>
      <c r="S244" s="441"/>
      <c r="T244" s="441"/>
      <c r="U244" s="441"/>
      <c r="V244" s="441"/>
      <c r="W244" s="405"/>
      <c r="X244" s="405"/>
      <c r="Y244" s="405"/>
      <c r="Z244" s="88" t="s">
        <v>240</v>
      </c>
      <c r="AA244" s="90"/>
      <c r="AB244" s="410"/>
      <c r="AD244" s="1" t="str">
        <f>+H241</f>
        <v>□</v>
      </c>
      <c r="AK244" s="37"/>
      <c r="AL244" s="43" t="s">
        <v>51</v>
      </c>
      <c r="AM244" s="43" t="s">
        <v>52</v>
      </c>
      <c r="AN244" s="43" t="s">
        <v>53</v>
      </c>
      <c r="AO244" s="45" t="s">
        <v>76</v>
      </c>
      <c r="AP244" s="45" t="s">
        <v>54</v>
      </c>
      <c r="BA244" s="1"/>
      <c r="BB244" s="1"/>
      <c r="BC244" s="1"/>
      <c r="BD244" s="1"/>
      <c r="BE244" s="1"/>
      <c r="BF244" s="1"/>
      <c r="BG244" s="1"/>
      <c r="BH244" s="1"/>
    </row>
    <row r="245" spans="1:60" ht="20.100000000000001" customHeight="1" thickBot="1" x14ac:dyDescent="0.2">
      <c r="A245" s="620"/>
      <c r="B245" s="621"/>
      <c r="C245" s="326" t="s">
        <v>42</v>
      </c>
      <c r="D245" s="327"/>
      <c r="E245" s="327"/>
      <c r="F245" s="327"/>
      <c r="G245" s="328"/>
      <c r="H245" s="105"/>
      <c r="I245" s="181"/>
      <c r="J245" s="181"/>
      <c r="K245" s="181"/>
      <c r="L245" s="181"/>
      <c r="M245" s="181"/>
      <c r="N245" s="181"/>
      <c r="O245" s="181"/>
      <c r="P245" s="182"/>
      <c r="Q245" s="144"/>
      <c r="R245" s="79"/>
      <c r="S245" s="79"/>
      <c r="T245" s="79"/>
      <c r="U245" s="79"/>
      <c r="V245" s="79"/>
      <c r="W245" s="79"/>
      <c r="X245" s="79"/>
      <c r="Y245" s="79"/>
      <c r="Z245" s="79"/>
      <c r="AA245" s="79"/>
      <c r="AB245" s="400"/>
      <c r="AD245" s="1" t="str">
        <f>+H243</f>
        <v>□</v>
      </c>
      <c r="BA245" s="1"/>
      <c r="BB245" s="1"/>
      <c r="BC245" s="1"/>
      <c r="BD245" s="1"/>
      <c r="BE245" s="1"/>
      <c r="BF245" s="1"/>
      <c r="BG245" s="1"/>
      <c r="BH245" s="1"/>
    </row>
    <row r="246" spans="1:60" ht="20.100000000000001" customHeight="1" thickBot="1" x14ac:dyDescent="0.2">
      <c r="A246" s="620"/>
      <c r="B246" s="621"/>
      <c r="C246" s="329"/>
      <c r="D246" s="330"/>
      <c r="E246" s="330"/>
      <c r="F246" s="330"/>
      <c r="G246" s="331"/>
      <c r="H246" s="94"/>
      <c r="I246" s="51"/>
      <c r="J246" s="51"/>
      <c r="K246" s="51"/>
      <c r="L246" s="51"/>
      <c r="M246" s="51"/>
      <c r="N246" s="51"/>
      <c r="O246" s="51"/>
      <c r="P246" s="52"/>
      <c r="Q246" s="40" t="s">
        <v>90</v>
      </c>
      <c r="R246" s="324" t="s">
        <v>366</v>
      </c>
      <c r="S246" s="324"/>
      <c r="T246" s="324"/>
      <c r="U246" s="324"/>
      <c r="V246" s="324"/>
      <c r="W246" s="324"/>
      <c r="X246" s="324"/>
      <c r="Y246" s="324"/>
      <c r="Z246" s="324"/>
      <c r="AA246" s="335"/>
      <c r="AB246" s="401"/>
      <c r="AD246" s="42" t="str">
        <f>+H247</f>
        <v>□</v>
      </c>
      <c r="AG246" s="45" t="str">
        <f>IF(AD246&amp;AD247&amp;AD248="■□□","◎無し",IF(AD246&amp;AD247&amp;AD248="□■□","●適合",IF(AD246&amp;AD247&amp;AD248="□□■","◆未達",IF(AD246&amp;AD247&amp;AD248="□□□","■未答","▼矛盾"))))</f>
        <v>■未答</v>
      </c>
      <c r="AH246" s="61"/>
      <c r="AK246" s="37" t="s">
        <v>95</v>
      </c>
      <c r="AL246" s="46" t="s">
        <v>96</v>
      </c>
      <c r="AM246" s="46" t="s">
        <v>97</v>
      </c>
      <c r="AN246" s="46" t="s">
        <v>98</v>
      </c>
      <c r="AO246" s="46" t="s">
        <v>99</v>
      </c>
      <c r="AP246" s="46" t="s">
        <v>75</v>
      </c>
      <c r="BA246" s="1"/>
      <c r="BB246" s="1"/>
      <c r="BC246" s="1"/>
      <c r="BD246" s="1"/>
      <c r="BE246" s="1"/>
      <c r="BF246" s="1"/>
      <c r="BG246" s="1"/>
      <c r="BH246" s="1"/>
    </row>
    <row r="247" spans="1:60" ht="20.100000000000001" customHeight="1" thickBot="1" x14ac:dyDescent="0.2">
      <c r="A247" s="620"/>
      <c r="B247" s="621"/>
      <c r="C247" s="329"/>
      <c r="D247" s="330"/>
      <c r="E247" s="330"/>
      <c r="F247" s="330"/>
      <c r="G247" s="331"/>
      <c r="H247" s="63" t="s">
        <v>86</v>
      </c>
      <c r="I247" s="306" t="s">
        <v>353</v>
      </c>
      <c r="J247" s="37"/>
      <c r="K247" s="37"/>
      <c r="L247" s="307"/>
      <c r="M247" s="37"/>
      <c r="N247" s="37"/>
      <c r="O247" s="37"/>
      <c r="P247" s="39"/>
      <c r="Q247" s="40" t="s">
        <v>107</v>
      </c>
      <c r="R247" s="339" t="s">
        <v>252</v>
      </c>
      <c r="S247" s="339"/>
      <c r="T247" s="339"/>
      <c r="U247" s="339"/>
      <c r="V247" s="339"/>
      <c r="W247" s="339"/>
      <c r="X247" s="339"/>
      <c r="Y247" s="339"/>
      <c r="Z247" s="339"/>
      <c r="AA247" s="412"/>
      <c r="AB247" s="401"/>
      <c r="AD247" s="1" t="str">
        <f>+H249</f>
        <v>□</v>
      </c>
      <c r="AK247" s="37"/>
      <c r="AL247" s="43" t="s">
        <v>51</v>
      </c>
      <c r="AM247" s="43" t="s">
        <v>52</v>
      </c>
      <c r="AN247" s="43" t="s">
        <v>53</v>
      </c>
      <c r="AO247" s="45" t="s">
        <v>76</v>
      </c>
      <c r="AP247" s="45" t="s">
        <v>54</v>
      </c>
      <c r="BA247" s="1"/>
      <c r="BB247" s="1"/>
      <c r="BC247" s="1"/>
      <c r="BD247" s="1"/>
      <c r="BE247" s="1"/>
      <c r="BF247" s="1"/>
      <c r="BG247" s="1"/>
      <c r="BH247" s="1"/>
    </row>
    <row r="248" spans="1:60" ht="20.100000000000001" customHeight="1" thickBot="1" x14ac:dyDescent="0.2">
      <c r="A248" s="620"/>
      <c r="B248" s="621"/>
      <c r="C248" s="329"/>
      <c r="D248" s="330"/>
      <c r="E248" s="330"/>
      <c r="F248" s="330"/>
      <c r="G248" s="331"/>
      <c r="H248" s="94"/>
      <c r="I248" s="37"/>
      <c r="J248" s="37"/>
      <c r="K248" s="37"/>
      <c r="L248" s="37"/>
      <c r="M248" s="37"/>
      <c r="N248" s="37"/>
      <c r="O248" s="37"/>
      <c r="P248" s="39"/>
      <c r="Q248" s="48"/>
      <c r="R248" s="339"/>
      <c r="S248" s="339"/>
      <c r="T248" s="339"/>
      <c r="U248" s="339"/>
      <c r="V248" s="339"/>
      <c r="W248" s="339"/>
      <c r="X248" s="339"/>
      <c r="Y248" s="339"/>
      <c r="Z248" s="339"/>
      <c r="AA248" s="412"/>
      <c r="AB248" s="401"/>
      <c r="AD248" s="1" t="str">
        <f>+H250</f>
        <v>□</v>
      </c>
      <c r="BA248" s="1"/>
      <c r="BB248" s="1"/>
      <c r="BC248" s="1"/>
      <c r="BD248" s="1"/>
      <c r="BE248" s="1"/>
      <c r="BF248" s="1"/>
      <c r="BG248" s="1"/>
      <c r="BH248" s="1"/>
    </row>
    <row r="249" spans="1:60" ht="26.1" customHeight="1" thickBot="1" x14ac:dyDescent="0.2">
      <c r="A249" s="620"/>
      <c r="B249" s="621"/>
      <c r="C249" s="71"/>
      <c r="D249" s="317" t="s">
        <v>43</v>
      </c>
      <c r="E249" s="318"/>
      <c r="F249" s="318"/>
      <c r="G249" s="319"/>
      <c r="H249" s="63" t="s">
        <v>90</v>
      </c>
      <c r="I249" s="37" t="s">
        <v>171</v>
      </c>
      <c r="J249" s="37"/>
      <c r="K249" s="37"/>
      <c r="L249" s="37"/>
      <c r="M249" s="37"/>
      <c r="N249" s="37"/>
      <c r="O249" s="37"/>
      <c r="P249" s="39"/>
      <c r="Q249" s="338" t="s">
        <v>257</v>
      </c>
      <c r="R249" s="339"/>
      <c r="S249" s="339"/>
      <c r="T249" s="339"/>
      <c r="U249" s="339"/>
      <c r="V249" s="339"/>
      <c r="W249" s="339"/>
      <c r="X249" s="325"/>
      <c r="Y249" s="325"/>
      <c r="Z249" s="97" t="s">
        <v>258</v>
      </c>
      <c r="AA249" s="99"/>
      <c r="AB249" s="401"/>
      <c r="AG249" s="113" t="s">
        <v>259</v>
      </c>
      <c r="AI249" s="45" t="str">
        <f>IF(X249&gt;0,IF(X249&lt;650,"腰1100",IF(X249&gt;=1100,"基準なし","床1100")),"■未答")</f>
        <v>■未答</v>
      </c>
      <c r="BA249" s="1"/>
      <c r="BB249" s="1"/>
      <c r="BC249" s="1"/>
      <c r="BD249" s="1"/>
      <c r="BE249" s="1"/>
      <c r="BF249" s="1"/>
      <c r="BG249" s="1"/>
      <c r="BH249" s="1"/>
    </row>
    <row r="250" spans="1:60" ht="26.1" customHeight="1" thickBot="1" x14ac:dyDescent="0.2">
      <c r="A250" s="620"/>
      <c r="B250" s="621"/>
      <c r="C250" s="71"/>
      <c r="D250" s="317"/>
      <c r="E250" s="318"/>
      <c r="F250" s="318"/>
      <c r="G250" s="319"/>
      <c r="H250" s="63" t="s">
        <v>107</v>
      </c>
      <c r="I250" s="37" t="s">
        <v>261</v>
      </c>
      <c r="J250" s="37"/>
      <c r="K250" s="37"/>
      <c r="L250" s="37"/>
      <c r="M250" s="37"/>
      <c r="N250" s="37"/>
      <c r="O250" s="37"/>
      <c r="P250" s="39"/>
      <c r="Q250" s="338" t="s">
        <v>262</v>
      </c>
      <c r="R250" s="339"/>
      <c r="S250" s="339"/>
      <c r="T250" s="339"/>
      <c r="U250" s="339"/>
      <c r="V250" s="339"/>
      <c r="W250" s="339"/>
      <c r="X250" s="325"/>
      <c r="Y250" s="325"/>
      <c r="Z250" s="97" t="s">
        <v>157</v>
      </c>
      <c r="AA250" s="99"/>
      <c r="AB250" s="401"/>
      <c r="AG250" s="113" t="s">
        <v>263</v>
      </c>
      <c r="AI250" s="45" t="str">
        <f>IF(X250&gt;0,IF(X249&lt;650,IF(X250&lt;1100,"◆未達","●適合"),IF(X249&gt;=1100,"基準なし","◎不問")),"■未答")</f>
        <v>■未答</v>
      </c>
      <c r="BA250" s="1"/>
      <c r="BB250" s="1"/>
      <c r="BC250" s="1"/>
      <c r="BD250" s="1"/>
      <c r="BE250" s="1"/>
      <c r="BF250" s="1"/>
      <c r="BG250" s="1"/>
      <c r="BH250" s="1"/>
    </row>
    <row r="251" spans="1:60" ht="26.1" customHeight="1" thickBot="1" x14ac:dyDescent="0.2">
      <c r="A251" s="620"/>
      <c r="B251" s="621"/>
      <c r="C251" s="71"/>
      <c r="D251" s="317"/>
      <c r="E251" s="318"/>
      <c r="F251" s="318"/>
      <c r="G251" s="319"/>
      <c r="H251" s="37"/>
      <c r="I251" s="37"/>
      <c r="J251" s="37"/>
      <c r="K251" s="37"/>
      <c r="L251" s="37"/>
      <c r="M251" s="37"/>
      <c r="N251" s="37"/>
      <c r="O251" s="37"/>
      <c r="P251" s="39"/>
      <c r="Q251" s="157" t="s">
        <v>367</v>
      </c>
      <c r="R251" s="97"/>
      <c r="S251" s="97"/>
      <c r="T251" s="97"/>
      <c r="U251" s="97"/>
      <c r="V251" s="97"/>
      <c r="W251" s="97"/>
      <c r="X251" s="325"/>
      <c r="Y251" s="325"/>
      <c r="Z251" s="97" t="s">
        <v>258</v>
      </c>
      <c r="AA251" s="99"/>
      <c r="AB251" s="401"/>
      <c r="AG251" s="113" t="s">
        <v>368</v>
      </c>
      <c r="AI251" s="45" t="str">
        <f>IF(X249&gt;0,IF(X249&gt;=300,IF(X249&lt;650,"◎不問",IF(X249&lt;1100,IF(X251&lt;1100,"◆未達","●適合"),"基準なし")),IF(X251&lt;1100,"◆未達","●適合")),"■未答")</f>
        <v>■未答</v>
      </c>
      <c r="BA251" s="1"/>
      <c r="BB251" s="1"/>
      <c r="BC251" s="1"/>
      <c r="BD251" s="1"/>
      <c r="BE251" s="1"/>
      <c r="BF251" s="1"/>
      <c r="BG251" s="1"/>
      <c r="BH251" s="1"/>
    </row>
    <row r="252" spans="1:60" ht="26.1" customHeight="1" thickBot="1" x14ac:dyDescent="0.2">
      <c r="A252" s="620"/>
      <c r="B252" s="621"/>
      <c r="C252" s="71"/>
      <c r="D252" s="317" t="s">
        <v>44</v>
      </c>
      <c r="E252" s="318"/>
      <c r="F252" s="318"/>
      <c r="G252" s="319"/>
      <c r="H252" s="94"/>
      <c r="I252" s="95"/>
      <c r="J252" s="95"/>
      <c r="K252" s="37"/>
      <c r="L252" s="37"/>
      <c r="M252" s="37"/>
      <c r="N252" s="37"/>
      <c r="O252" s="37"/>
      <c r="P252" s="39"/>
      <c r="Q252" s="56"/>
      <c r="R252" s="49"/>
      <c r="S252" s="49"/>
      <c r="T252" s="49"/>
      <c r="U252" s="49"/>
      <c r="V252" s="49"/>
      <c r="W252" s="49"/>
      <c r="X252" s="49"/>
      <c r="Y252" s="49"/>
      <c r="Z252" s="49"/>
      <c r="AA252" s="49"/>
      <c r="AB252" s="401"/>
      <c r="BA252" s="1"/>
      <c r="BB252" s="1"/>
      <c r="BC252" s="1"/>
      <c r="BD252" s="1"/>
      <c r="BE252" s="1"/>
      <c r="BF252" s="1"/>
      <c r="BG252" s="1"/>
      <c r="BH252" s="1"/>
    </row>
    <row r="253" spans="1:60" ht="26.1" customHeight="1" thickBot="1" x14ac:dyDescent="0.2">
      <c r="A253" s="620"/>
      <c r="B253" s="621"/>
      <c r="C253" s="71"/>
      <c r="D253" s="317"/>
      <c r="E253" s="318"/>
      <c r="F253" s="318"/>
      <c r="G253" s="319"/>
      <c r="H253" s="94"/>
      <c r="I253" s="95"/>
      <c r="J253" s="95"/>
      <c r="K253" s="37"/>
      <c r="L253" s="37"/>
      <c r="M253" s="37"/>
      <c r="N253" s="37"/>
      <c r="O253" s="37"/>
      <c r="P253" s="39"/>
      <c r="Q253" s="323" t="s">
        <v>285</v>
      </c>
      <c r="R253" s="324"/>
      <c r="S253" s="324"/>
      <c r="T253" s="324"/>
      <c r="U253" s="324"/>
      <c r="V253" s="324"/>
      <c r="W253" s="324"/>
      <c r="X253" s="325"/>
      <c r="Y253" s="325"/>
      <c r="Z253" s="49" t="s">
        <v>159</v>
      </c>
      <c r="AA253" s="49"/>
      <c r="AB253" s="401"/>
      <c r="AG253" s="113" t="s">
        <v>286</v>
      </c>
      <c r="AI253" s="45" t="str">
        <f>IF(X253&gt;0,IF(X253&gt;110,"◆未達","●適合"),"■未答")</f>
        <v>■未答</v>
      </c>
      <c r="BA253" s="1"/>
      <c r="BB253" s="1"/>
      <c r="BC253" s="1"/>
      <c r="BD253" s="1"/>
      <c r="BE253" s="1"/>
      <c r="BF253" s="1"/>
      <c r="BG253" s="1"/>
      <c r="BH253" s="1"/>
    </row>
    <row r="254" spans="1:60" ht="26.1" customHeight="1" thickBot="1" x14ac:dyDescent="0.2">
      <c r="A254" s="620"/>
      <c r="B254" s="621"/>
      <c r="C254" s="147"/>
      <c r="D254" s="320"/>
      <c r="E254" s="321"/>
      <c r="F254" s="321"/>
      <c r="G254" s="322"/>
      <c r="H254" s="154"/>
      <c r="I254" s="212"/>
      <c r="J254" s="212"/>
      <c r="K254" s="148"/>
      <c r="L254" s="148"/>
      <c r="M254" s="148"/>
      <c r="N254" s="148"/>
      <c r="O254" s="148"/>
      <c r="P254" s="149"/>
      <c r="Q254" s="151"/>
      <c r="R254" s="151"/>
      <c r="S254" s="151"/>
      <c r="T254" s="151"/>
      <c r="U254" s="151"/>
      <c r="V254" s="151"/>
      <c r="W254" s="151"/>
      <c r="X254" s="151"/>
      <c r="Y254" s="151"/>
      <c r="Z254" s="151"/>
      <c r="AA254" s="151"/>
      <c r="AB254" s="403"/>
      <c r="BA254" s="1"/>
      <c r="BB254" s="1"/>
      <c r="BC254" s="1"/>
      <c r="BD254" s="1"/>
      <c r="BE254" s="1"/>
      <c r="BF254" s="1"/>
      <c r="BG254" s="1"/>
      <c r="BH254" s="1"/>
    </row>
    <row r="255" spans="1:60" ht="18" customHeight="1" x14ac:dyDescent="0.15">
      <c r="A255" s="418" t="s">
        <v>369</v>
      </c>
      <c r="B255" s="419"/>
      <c r="C255" s="419" t="s">
        <v>370</v>
      </c>
      <c r="D255" s="419"/>
      <c r="E255" s="419"/>
      <c r="F255" s="419"/>
      <c r="G255" s="422"/>
      <c r="H255" s="152" t="s">
        <v>86</v>
      </c>
      <c r="I255" s="397" t="s">
        <v>371</v>
      </c>
      <c r="J255" s="397"/>
      <c r="K255" s="397"/>
      <c r="L255" s="397"/>
      <c r="M255" s="397"/>
      <c r="N255" s="397"/>
      <c r="O255" s="397"/>
      <c r="P255" s="398"/>
      <c r="Q255" s="217" t="s">
        <v>372</v>
      </c>
      <c r="R255" s="218"/>
      <c r="S255" s="218"/>
      <c r="T255" s="218"/>
      <c r="U255" s="218"/>
      <c r="V255" s="218"/>
      <c r="W255" s="218"/>
      <c r="X255" s="218"/>
      <c r="Y255" s="218"/>
      <c r="Z255" s="218"/>
      <c r="AA255" s="219"/>
      <c r="AB255" s="34"/>
      <c r="AD255" s="42" t="str">
        <f>+H255</f>
        <v>□</v>
      </c>
      <c r="AE255" s="9"/>
      <c r="AF255" s="9"/>
      <c r="AG255" s="45" t="str">
        <f>IF(AD255&amp;AD257&amp;AD258="■□□","◎無し",IF(AD255&amp;AD257&amp;AD258="□■□","●適合",IF(AD255&amp;AD257&amp;AD258="□□■","◆未達",IF(AD255&amp;AD257&amp;AD258="□□□","■未答","▼矛盾"))))</f>
        <v>■未答</v>
      </c>
      <c r="AH255" s="61"/>
      <c r="AI255" s="6"/>
      <c r="AJ255" s="6"/>
      <c r="AK255" s="37" t="s">
        <v>95</v>
      </c>
      <c r="AL255" s="46" t="s">
        <v>416</v>
      </c>
      <c r="AM255" s="46" t="s">
        <v>417</v>
      </c>
      <c r="AN255" s="46" t="s">
        <v>418</v>
      </c>
      <c r="AO255" s="46" t="s">
        <v>419</v>
      </c>
      <c r="AP255" s="46" t="s">
        <v>75</v>
      </c>
      <c r="BA255" s="1"/>
      <c r="BB255" s="1"/>
      <c r="BC255" s="1"/>
      <c r="BD255" s="1"/>
      <c r="BE255" s="1"/>
      <c r="BF255" s="1"/>
      <c r="BG255" s="1"/>
      <c r="BH255" s="1"/>
    </row>
    <row r="256" spans="1:60" ht="18" customHeight="1" x14ac:dyDescent="0.15">
      <c r="A256" s="420"/>
      <c r="B256" s="381"/>
      <c r="C256" s="381"/>
      <c r="D256" s="381"/>
      <c r="E256" s="381"/>
      <c r="F256" s="381"/>
      <c r="G256" s="382"/>
      <c r="H256" s="368" t="s">
        <v>373</v>
      </c>
      <c r="I256" s="369"/>
      <c r="J256" s="369"/>
      <c r="K256" s="369"/>
      <c r="L256" s="369"/>
      <c r="M256" s="37"/>
      <c r="N256" s="37"/>
      <c r="O256" s="37"/>
      <c r="P256" s="39"/>
      <c r="Q256" s="48"/>
      <c r="R256" s="98"/>
      <c r="S256" s="98"/>
      <c r="T256" s="98"/>
      <c r="U256" s="98"/>
      <c r="V256" s="98"/>
      <c r="W256" s="98"/>
      <c r="X256" s="98"/>
      <c r="Y256" s="98"/>
      <c r="Z256" s="98"/>
      <c r="AA256" s="179"/>
      <c r="AB256" s="41"/>
      <c r="AD256" s="9"/>
      <c r="AE256" s="9"/>
      <c r="AF256" s="9"/>
      <c r="AG256" s="61"/>
      <c r="AH256" s="61"/>
      <c r="AI256" s="6"/>
      <c r="AJ256" s="6"/>
      <c r="AK256" s="37"/>
      <c r="AL256" s="43" t="s">
        <v>51</v>
      </c>
      <c r="AM256" s="43" t="s">
        <v>52</v>
      </c>
      <c r="AN256" s="43" t="s">
        <v>53</v>
      </c>
      <c r="AO256" s="45" t="s">
        <v>76</v>
      </c>
      <c r="AP256" s="45" t="s">
        <v>54</v>
      </c>
      <c r="BA256" s="1"/>
      <c r="BB256" s="1"/>
      <c r="BC256" s="1"/>
      <c r="BD256" s="1"/>
      <c r="BE256" s="1"/>
      <c r="BF256" s="1"/>
      <c r="BG256" s="1"/>
      <c r="BH256" s="1"/>
    </row>
    <row r="257" spans="1:60" ht="18" customHeight="1" x14ac:dyDescent="0.15">
      <c r="A257" s="420"/>
      <c r="B257" s="381"/>
      <c r="C257" s="381"/>
      <c r="D257" s="381"/>
      <c r="E257" s="381"/>
      <c r="F257" s="381"/>
      <c r="G257" s="382"/>
      <c r="H257" s="94"/>
      <c r="I257" s="63" t="s">
        <v>374</v>
      </c>
      <c r="J257" s="370" t="s">
        <v>375</v>
      </c>
      <c r="K257" s="370"/>
      <c r="L257" s="370"/>
      <c r="M257" s="370"/>
      <c r="N257" s="370"/>
      <c r="O257" s="370"/>
      <c r="P257" s="371"/>
      <c r="Q257" s="48"/>
      <c r="R257" s="63" t="s">
        <v>376</v>
      </c>
      <c r="S257" s="339" t="s">
        <v>377</v>
      </c>
      <c r="T257" s="339"/>
      <c r="U257" s="339"/>
      <c r="V257" s="339"/>
      <c r="W257" s="339"/>
      <c r="X257" s="339"/>
      <c r="Y257" s="339"/>
      <c r="Z257" s="339"/>
      <c r="AA257" s="412"/>
      <c r="AB257" s="41"/>
      <c r="AD257" s="9" t="str">
        <f>+I257</f>
        <v>□</v>
      </c>
      <c r="AE257" s="9"/>
      <c r="AF257" s="9"/>
      <c r="AG257" s="6"/>
      <c r="AH257" s="6"/>
      <c r="AI257" s="6"/>
      <c r="AJ257" s="6"/>
      <c r="AK257" s="37"/>
      <c r="AL257" s="6"/>
      <c r="AM257" s="6"/>
      <c r="AN257" s="6"/>
      <c r="AO257" s="6"/>
      <c r="AP257" s="262"/>
      <c r="BA257" s="1"/>
      <c r="BB257" s="1"/>
      <c r="BC257" s="1"/>
      <c r="BD257" s="1"/>
      <c r="BE257" s="1"/>
      <c r="BF257" s="1"/>
      <c r="BG257" s="1"/>
      <c r="BH257" s="1"/>
    </row>
    <row r="258" spans="1:60" ht="18" customHeight="1" x14ac:dyDescent="0.15">
      <c r="A258" s="420"/>
      <c r="B258" s="381"/>
      <c r="C258" s="381"/>
      <c r="D258" s="381"/>
      <c r="E258" s="381"/>
      <c r="F258" s="381"/>
      <c r="G258" s="382"/>
      <c r="H258" s="94"/>
      <c r="I258" s="63" t="s">
        <v>56</v>
      </c>
      <c r="J258" s="370" t="s">
        <v>293</v>
      </c>
      <c r="K258" s="370"/>
      <c r="L258" s="370"/>
      <c r="M258" s="370"/>
      <c r="N258" s="370"/>
      <c r="O258" s="370"/>
      <c r="P258" s="371"/>
      <c r="Q258" s="48"/>
      <c r="R258" s="63" t="s">
        <v>109</v>
      </c>
      <c r="S258" s="339" t="s">
        <v>378</v>
      </c>
      <c r="T258" s="339"/>
      <c r="U258" s="339"/>
      <c r="V258" s="339"/>
      <c r="W258" s="339"/>
      <c r="X258" s="339"/>
      <c r="Y258" s="339"/>
      <c r="Z258" s="339"/>
      <c r="AA258" s="412"/>
      <c r="AB258" s="41"/>
      <c r="AD258" s="9" t="str">
        <f>+I258</f>
        <v>□</v>
      </c>
      <c r="AE258" s="9"/>
      <c r="AF258" s="9"/>
      <c r="AG258" s="61"/>
      <c r="AH258" s="61"/>
      <c r="AI258" s="6"/>
      <c r="AJ258" s="6"/>
      <c r="AK258" s="37"/>
      <c r="AL258" s="6"/>
      <c r="AM258" s="6"/>
      <c r="AN258" s="6"/>
      <c r="AO258" s="6"/>
      <c r="AP258" s="6"/>
      <c r="BA258" s="1"/>
      <c r="BB258" s="1"/>
      <c r="BC258" s="1"/>
      <c r="BD258" s="1"/>
      <c r="BE258" s="1"/>
      <c r="BF258" s="1"/>
      <c r="BG258" s="1"/>
      <c r="BH258" s="1"/>
    </row>
    <row r="259" spans="1:60" ht="18" customHeight="1" x14ac:dyDescent="0.15">
      <c r="A259" s="420"/>
      <c r="B259" s="381"/>
      <c r="C259" s="381"/>
      <c r="D259" s="381"/>
      <c r="E259" s="381"/>
      <c r="F259" s="381"/>
      <c r="G259" s="382"/>
      <c r="H259" s="368" t="s">
        <v>379</v>
      </c>
      <c r="I259" s="369"/>
      <c r="J259" s="369"/>
      <c r="K259" s="369"/>
      <c r="L259" s="369"/>
      <c r="M259" s="37"/>
      <c r="N259" s="37"/>
      <c r="O259" s="37"/>
      <c r="P259" s="39"/>
      <c r="Q259" s="48"/>
      <c r="R259" s="64"/>
      <c r="S259" s="64"/>
      <c r="T259" s="64"/>
      <c r="U259" s="64"/>
      <c r="V259" s="64"/>
      <c r="W259" s="64"/>
      <c r="X259" s="64"/>
      <c r="Y259" s="64"/>
      <c r="Z259" s="64"/>
      <c r="AA259" s="145"/>
      <c r="AB259" s="41"/>
      <c r="AD259" s="9"/>
      <c r="AE259" s="9"/>
      <c r="AF259" s="9"/>
      <c r="AG259" s="61"/>
      <c r="AH259" s="61"/>
      <c r="AI259" s="6"/>
      <c r="AJ259" s="6"/>
      <c r="AK259" s="37"/>
      <c r="AL259" s="260"/>
      <c r="AM259" s="260"/>
      <c r="AN259" s="260"/>
      <c r="AO259" s="260"/>
      <c r="AP259" s="260"/>
      <c r="BA259" s="1"/>
      <c r="BB259" s="1"/>
      <c r="BC259" s="1"/>
      <c r="BD259" s="1"/>
      <c r="BE259" s="1"/>
      <c r="BF259" s="1"/>
      <c r="BG259" s="1"/>
      <c r="BH259" s="1"/>
    </row>
    <row r="260" spans="1:60" ht="18" customHeight="1" x14ac:dyDescent="0.15">
      <c r="A260" s="420"/>
      <c r="B260" s="381"/>
      <c r="C260" s="381"/>
      <c r="D260" s="381"/>
      <c r="E260" s="381"/>
      <c r="F260" s="381"/>
      <c r="G260" s="382"/>
      <c r="H260" s="94"/>
      <c r="I260" s="63" t="s">
        <v>374</v>
      </c>
      <c r="J260" s="343" t="s">
        <v>380</v>
      </c>
      <c r="K260" s="343"/>
      <c r="L260" s="343"/>
      <c r="M260" s="343"/>
      <c r="N260" s="343"/>
      <c r="O260" s="343"/>
      <c r="P260" s="344"/>
      <c r="Q260" s="220" t="s">
        <v>372</v>
      </c>
      <c r="R260" s="110"/>
      <c r="S260" s="110"/>
      <c r="T260" s="110"/>
      <c r="U260" s="110"/>
      <c r="V260" s="110"/>
      <c r="W260" s="110"/>
      <c r="X260" s="110"/>
      <c r="Y260" s="110"/>
      <c r="Z260" s="110"/>
      <c r="AA260" s="221"/>
      <c r="AB260" s="41"/>
      <c r="AD260" s="42" t="str">
        <f>+I260</f>
        <v>□</v>
      </c>
      <c r="AE260" s="9"/>
      <c r="AF260" s="9"/>
      <c r="AG260" s="45" t="str">
        <f>IF(AD260&amp;AD261&amp;AD262="■□□","◎無し",IF(AD260&amp;AD261&amp;AD262="□■□","●適合",IF(AD260&amp;AD261&amp;AD262="□□■","◆未達",IF(AD260&amp;AD261&amp;AD262="□□□","■未答","▼矛盾"))))</f>
        <v>■未答</v>
      </c>
      <c r="AH260" s="61"/>
      <c r="AI260" s="6"/>
      <c r="AJ260" s="6"/>
      <c r="AK260" s="37" t="s">
        <v>95</v>
      </c>
      <c r="AL260" s="46" t="s">
        <v>416</v>
      </c>
      <c r="AM260" s="46" t="s">
        <v>417</v>
      </c>
      <c r="AN260" s="46" t="s">
        <v>418</v>
      </c>
      <c r="AO260" s="46" t="s">
        <v>419</v>
      </c>
      <c r="AP260" s="46" t="s">
        <v>75</v>
      </c>
      <c r="BA260" s="1"/>
      <c r="BB260" s="1"/>
      <c r="BC260" s="1"/>
      <c r="BD260" s="1"/>
      <c r="BE260" s="1"/>
      <c r="BF260" s="1"/>
      <c r="BG260" s="1"/>
      <c r="BH260" s="1"/>
    </row>
    <row r="261" spans="1:60" ht="18" customHeight="1" x14ac:dyDescent="0.15">
      <c r="A261" s="420"/>
      <c r="B261" s="381"/>
      <c r="C261" s="381"/>
      <c r="D261" s="381"/>
      <c r="E261" s="381"/>
      <c r="F261" s="381"/>
      <c r="G261" s="382"/>
      <c r="H261" s="94"/>
      <c r="I261" s="94"/>
      <c r="J261" s="63" t="s">
        <v>86</v>
      </c>
      <c r="K261" s="343" t="s">
        <v>381</v>
      </c>
      <c r="L261" s="343"/>
      <c r="M261" s="343"/>
      <c r="N261" s="343"/>
      <c r="O261" s="343"/>
      <c r="P261" s="344"/>
      <c r="Q261" s="48"/>
      <c r="R261" s="94"/>
      <c r="S261" s="98"/>
      <c r="T261" s="98"/>
      <c r="U261" s="98"/>
      <c r="V261" s="98"/>
      <c r="W261" s="98"/>
      <c r="X261" s="98"/>
      <c r="Y261" s="98"/>
      <c r="Z261" s="98"/>
      <c r="AA261" s="179"/>
      <c r="AB261" s="41"/>
      <c r="AD261" s="9" t="str">
        <f>+J261</f>
        <v>□</v>
      </c>
      <c r="AE261" s="9"/>
      <c r="AF261" s="9"/>
      <c r="AG261" s="6"/>
      <c r="AH261" s="6"/>
      <c r="AI261" s="6"/>
      <c r="AJ261" s="6"/>
      <c r="AK261" s="37"/>
      <c r="AL261" s="43" t="s">
        <v>51</v>
      </c>
      <c r="AM261" s="43" t="s">
        <v>52</v>
      </c>
      <c r="AN261" s="43" t="s">
        <v>53</v>
      </c>
      <c r="AO261" s="45" t="s">
        <v>76</v>
      </c>
      <c r="AP261" s="261" t="s">
        <v>54</v>
      </c>
      <c r="BA261" s="1"/>
      <c r="BB261" s="1"/>
      <c r="BC261" s="1"/>
      <c r="BD261" s="1"/>
      <c r="BE261" s="1"/>
      <c r="BF261" s="1"/>
      <c r="BG261" s="1"/>
      <c r="BH261" s="1"/>
    </row>
    <row r="262" spans="1:60" ht="18" customHeight="1" thickBot="1" x14ac:dyDescent="0.2">
      <c r="A262" s="420"/>
      <c r="B262" s="381"/>
      <c r="C262" s="381"/>
      <c r="D262" s="381"/>
      <c r="E262" s="381"/>
      <c r="F262" s="381"/>
      <c r="G262" s="382"/>
      <c r="H262" s="94"/>
      <c r="I262" s="95"/>
      <c r="J262" s="63" t="s">
        <v>56</v>
      </c>
      <c r="K262" s="95" t="s">
        <v>293</v>
      </c>
      <c r="L262" s="95"/>
      <c r="M262" s="95"/>
      <c r="N262" s="95"/>
      <c r="O262" s="95"/>
      <c r="P262" s="96"/>
      <c r="Q262" s="48"/>
      <c r="R262" s="94"/>
      <c r="S262" s="98"/>
      <c r="T262" s="98"/>
      <c r="U262" s="98"/>
      <c r="V262" s="98"/>
      <c r="W262" s="98"/>
      <c r="X262" s="98"/>
      <c r="Y262" s="98"/>
      <c r="Z262" s="98"/>
      <c r="AA262" s="179"/>
      <c r="AB262" s="41"/>
      <c r="AD262" s="9" t="str">
        <f>+J262</f>
        <v>□</v>
      </c>
      <c r="AE262" s="9"/>
      <c r="AF262" s="9"/>
      <c r="AG262" s="61"/>
      <c r="AH262" s="61"/>
      <c r="AI262" s="6"/>
      <c r="AJ262" s="6"/>
      <c r="AK262" s="37"/>
      <c r="AL262" s="263"/>
      <c r="AM262" s="263"/>
      <c r="AN262" s="263"/>
      <c r="AO262" s="263"/>
      <c r="AP262" s="263"/>
      <c r="BA262" s="1"/>
      <c r="BB262" s="1"/>
      <c r="BC262" s="1"/>
      <c r="BD262" s="1"/>
      <c r="BE262" s="1"/>
      <c r="BF262" s="1"/>
      <c r="BG262" s="1"/>
      <c r="BH262" s="1"/>
    </row>
    <row r="263" spans="1:60" ht="18" customHeight="1" x14ac:dyDescent="0.15">
      <c r="A263" s="420"/>
      <c r="B263" s="381"/>
      <c r="C263" s="423" t="s">
        <v>382</v>
      </c>
      <c r="D263" s="424"/>
      <c r="E263" s="424"/>
      <c r="F263" s="424"/>
      <c r="G263" s="425"/>
      <c r="H263" s="152" t="s">
        <v>86</v>
      </c>
      <c r="I263" s="30" t="s">
        <v>383</v>
      </c>
      <c r="J263" s="163"/>
      <c r="K263" s="163"/>
      <c r="L263" s="163"/>
      <c r="M263" s="163"/>
      <c r="N263" s="163"/>
      <c r="O263" s="163"/>
      <c r="P263" s="164"/>
      <c r="Q263" s="165"/>
      <c r="R263" s="166"/>
      <c r="S263" s="166"/>
      <c r="T263" s="166"/>
      <c r="U263" s="166"/>
      <c r="V263" s="166"/>
      <c r="W263" s="166"/>
      <c r="X263" s="166"/>
      <c r="Y263" s="166"/>
      <c r="Z263" s="166"/>
      <c r="AA263" s="166"/>
      <c r="AB263" s="437"/>
      <c r="AD263" s="42" t="str">
        <f>+H263</f>
        <v>□</v>
      </c>
      <c r="AG263" s="45" t="str">
        <f>IF(AD263&amp;AD264&amp;AD265="■□□","◎無し",IF(AD263&amp;AD264&amp;AD265="□■□","●適合",IF(AD263&amp;AD264&amp;AD265="□□■","◆未達",IF(AD263&amp;AD264&amp;AD265="□□□","■未答","▼矛盾"))))</f>
        <v>■未答</v>
      </c>
      <c r="AH263" s="61"/>
      <c r="AK263" s="37" t="s">
        <v>95</v>
      </c>
      <c r="AL263" s="46" t="s">
        <v>96</v>
      </c>
      <c r="AM263" s="46" t="s">
        <v>97</v>
      </c>
      <c r="AN263" s="46" t="s">
        <v>98</v>
      </c>
      <c r="AO263" s="46" t="s">
        <v>99</v>
      </c>
      <c r="AP263" s="46" t="s">
        <v>75</v>
      </c>
      <c r="BA263" s="1"/>
      <c r="BB263" s="1"/>
      <c r="BC263" s="1"/>
      <c r="BD263" s="1"/>
      <c r="BE263" s="1"/>
      <c r="BF263" s="1"/>
      <c r="BG263" s="1"/>
      <c r="BH263" s="1"/>
    </row>
    <row r="264" spans="1:60" ht="18" customHeight="1" x14ac:dyDescent="0.15">
      <c r="A264" s="420"/>
      <c r="B264" s="381"/>
      <c r="C264" s="362"/>
      <c r="D264" s="352"/>
      <c r="E264" s="352"/>
      <c r="F264" s="352"/>
      <c r="G264" s="353"/>
      <c r="H264" s="170" t="s">
        <v>86</v>
      </c>
      <c r="I264" s="348" t="s">
        <v>292</v>
      </c>
      <c r="J264" s="348"/>
      <c r="K264" s="170" t="s">
        <v>125</v>
      </c>
      <c r="L264" s="348" t="s">
        <v>293</v>
      </c>
      <c r="M264" s="348"/>
      <c r="N264" s="348"/>
      <c r="O264" s="67"/>
      <c r="P264" s="68"/>
      <c r="Q264" s="87"/>
      <c r="R264" s="88"/>
      <c r="S264" s="88"/>
      <c r="T264" s="88"/>
      <c r="U264" s="88"/>
      <c r="V264" s="88"/>
      <c r="W264" s="88"/>
      <c r="X264" s="88"/>
      <c r="Y264" s="88"/>
      <c r="Z264" s="88"/>
      <c r="AA264" s="88"/>
      <c r="AB264" s="410"/>
      <c r="AD264" s="1" t="str">
        <f>+H264</f>
        <v>□</v>
      </c>
      <c r="AK264" s="37"/>
      <c r="AL264" s="43" t="s">
        <v>51</v>
      </c>
      <c r="AM264" s="43" t="s">
        <v>52</v>
      </c>
      <c r="AN264" s="43" t="s">
        <v>53</v>
      </c>
      <c r="AO264" s="45" t="s">
        <v>76</v>
      </c>
      <c r="AP264" s="45" t="s">
        <v>54</v>
      </c>
      <c r="BA264" s="1"/>
      <c r="BB264" s="1"/>
      <c r="BC264" s="1"/>
      <c r="BD264" s="1"/>
      <c r="BE264" s="1"/>
      <c r="BF264" s="1"/>
      <c r="BG264" s="1"/>
      <c r="BH264" s="1"/>
    </row>
    <row r="265" spans="1:60" ht="20.100000000000001" customHeight="1" x14ac:dyDescent="0.15">
      <c r="A265" s="420"/>
      <c r="B265" s="381"/>
      <c r="C265" s="71"/>
      <c r="D265" s="361" t="s">
        <v>45</v>
      </c>
      <c r="E265" s="350"/>
      <c r="F265" s="350"/>
      <c r="G265" s="351"/>
      <c r="H265" s="106"/>
      <c r="I265" s="106"/>
      <c r="J265" s="106"/>
      <c r="K265" s="106"/>
      <c r="L265" s="106"/>
      <c r="M265" s="199" t="s">
        <v>90</v>
      </c>
      <c r="N265" s="341" t="s">
        <v>310</v>
      </c>
      <c r="O265" s="341"/>
      <c r="P265" s="342"/>
      <c r="Q265" s="438" t="s">
        <v>384</v>
      </c>
      <c r="R265" s="439"/>
      <c r="S265" s="439"/>
      <c r="T265" s="439"/>
      <c r="U265" s="439"/>
      <c r="V265" s="439"/>
      <c r="W265" s="439"/>
      <c r="X265" s="439"/>
      <c r="Y265" s="399"/>
      <c r="Z265" s="399"/>
      <c r="AA265" s="92" t="s">
        <v>157</v>
      </c>
      <c r="AB265" s="408"/>
      <c r="AD265" s="1" t="str">
        <f>+K264</f>
        <v>□</v>
      </c>
      <c r="BA265" s="1"/>
      <c r="BB265" s="1"/>
      <c r="BC265" s="1"/>
      <c r="BD265" s="1"/>
      <c r="BE265" s="1"/>
      <c r="BF265" s="1"/>
      <c r="BG265" s="1"/>
      <c r="BH265" s="1"/>
    </row>
    <row r="266" spans="1:60" ht="20.100000000000001" customHeight="1" x14ac:dyDescent="0.15">
      <c r="A266" s="420"/>
      <c r="B266" s="381"/>
      <c r="C266" s="71"/>
      <c r="D266" s="362"/>
      <c r="E266" s="352"/>
      <c r="F266" s="352"/>
      <c r="G266" s="353"/>
      <c r="H266" s="63" t="s">
        <v>69</v>
      </c>
      <c r="I266" s="343" t="s">
        <v>176</v>
      </c>
      <c r="J266" s="343"/>
      <c r="K266" s="343"/>
      <c r="L266" s="343"/>
      <c r="M266" s="343"/>
      <c r="N266" s="343"/>
      <c r="O266" s="343"/>
      <c r="P266" s="344"/>
      <c r="Q266" s="157"/>
      <c r="R266" s="97"/>
      <c r="S266" s="97"/>
      <c r="T266" s="97"/>
      <c r="U266" s="97"/>
      <c r="V266" s="97"/>
      <c r="W266" s="97"/>
      <c r="X266" s="97"/>
      <c r="Y266" s="97"/>
      <c r="Z266" s="97"/>
      <c r="AA266" s="97"/>
      <c r="AB266" s="409"/>
      <c r="AD266" s="42" t="str">
        <f>+M265</f>
        <v>□</v>
      </c>
      <c r="AG266" s="45" t="str">
        <f>IF(AD266&amp;AD267&amp;AD268="■□□","◎無し",IF(AD266&amp;AD267&amp;AD268="□■□","●適合",IF(AD266&amp;AD267&amp;AD268="□□■","◆未達",IF(AD266&amp;AD267&amp;AD268="□□□","■未答","▼矛盾"))))</f>
        <v>■未答</v>
      </c>
      <c r="AH266" s="61"/>
      <c r="AI266" s="43" t="str">
        <f>IF(Y265=0,"■未答",IF(Y265&lt;800,"◆未達","●範囲内"))</f>
        <v>■未答</v>
      </c>
      <c r="AK266" s="37" t="s">
        <v>95</v>
      </c>
      <c r="AL266" s="46" t="s">
        <v>96</v>
      </c>
      <c r="AM266" s="46" t="s">
        <v>97</v>
      </c>
      <c r="AN266" s="46" t="s">
        <v>98</v>
      </c>
      <c r="AO266" s="46" t="s">
        <v>99</v>
      </c>
      <c r="AP266" s="46" t="s">
        <v>75</v>
      </c>
      <c r="BA266" s="1"/>
      <c r="BB266" s="1"/>
      <c r="BC266" s="1"/>
      <c r="BD266" s="1"/>
      <c r="BE266" s="1"/>
      <c r="BF266" s="1"/>
      <c r="BG266" s="1"/>
      <c r="BH266" s="1"/>
    </row>
    <row r="267" spans="1:60" ht="20.100000000000001" customHeight="1" x14ac:dyDescent="0.15">
      <c r="A267" s="420"/>
      <c r="B267" s="381"/>
      <c r="C267" s="71"/>
      <c r="D267" s="363"/>
      <c r="E267" s="356"/>
      <c r="F267" s="356"/>
      <c r="G267" s="357"/>
      <c r="H267" s="66" t="s">
        <v>100</v>
      </c>
      <c r="I267" s="348" t="s">
        <v>179</v>
      </c>
      <c r="J267" s="348"/>
      <c r="K267" s="348"/>
      <c r="L267" s="348"/>
      <c r="M267" s="348"/>
      <c r="N267" s="348"/>
      <c r="O267" s="348"/>
      <c r="P267" s="349"/>
      <c r="Q267" s="87"/>
      <c r="R267" s="88"/>
      <c r="S267" s="88"/>
      <c r="T267" s="88"/>
      <c r="U267" s="88"/>
      <c r="V267" s="88"/>
      <c r="W267" s="88"/>
      <c r="X267" s="88"/>
      <c r="Y267" s="88"/>
      <c r="Z267" s="88"/>
      <c r="AA267" s="88"/>
      <c r="AB267" s="410"/>
      <c r="AD267" s="1" t="str">
        <f>+H266</f>
        <v>□</v>
      </c>
      <c r="AK267" s="37"/>
      <c r="AL267" s="43" t="s">
        <v>51</v>
      </c>
      <c r="AM267" s="43" t="s">
        <v>52</v>
      </c>
      <c r="AN267" s="43" t="s">
        <v>53</v>
      </c>
      <c r="AO267" s="45" t="s">
        <v>76</v>
      </c>
      <c r="AP267" s="45" t="s">
        <v>54</v>
      </c>
      <c r="BA267" s="1"/>
      <c r="BB267" s="1"/>
      <c r="BC267" s="1"/>
      <c r="BD267" s="1"/>
      <c r="BE267" s="1"/>
      <c r="BF267" s="1"/>
      <c r="BG267" s="1"/>
      <c r="BH267" s="1"/>
    </row>
    <row r="268" spans="1:60" ht="20.100000000000001" customHeight="1" x14ac:dyDescent="0.15">
      <c r="A268" s="420"/>
      <c r="B268" s="381"/>
      <c r="C268" s="71"/>
      <c r="D268" s="361" t="s">
        <v>46</v>
      </c>
      <c r="E268" s="350"/>
      <c r="F268" s="350"/>
      <c r="G268" s="351"/>
      <c r="H268" s="106"/>
      <c r="I268" s="106"/>
      <c r="J268" s="106"/>
      <c r="K268" s="106"/>
      <c r="L268" s="106"/>
      <c r="M268" s="199" t="s">
        <v>90</v>
      </c>
      <c r="N268" s="341" t="s">
        <v>310</v>
      </c>
      <c r="O268" s="341"/>
      <c r="P268" s="342"/>
      <c r="Q268" s="438" t="s">
        <v>385</v>
      </c>
      <c r="R268" s="439"/>
      <c r="S268" s="439"/>
      <c r="T268" s="439"/>
      <c r="U268" s="439"/>
      <c r="V268" s="439"/>
      <c r="W268" s="439"/>
      <c r="X268" s="439"/>
      <c r="Y268" s="399"/>
      <c r="Z268" s="399"/>
      <c r="AA268" s="92" t="s">
        <v>157</v>
      </c>
      <c r="AB268" s="408"/>
      <c r="AD268" s="1" t="str">
        <f>+H267</f>
        <v>□</v>
      </c>
      <c r="BA268" s="1"/>
      <c r="BB268" s="1"/>
      <c r="BC268" s="1"/>
      <c r="BD268" s="1"/>
      <c r="BE268" s="1"/>
      <c r="BF268" s="1"/>
      <c r="BG268" s="1"/>
      <c r="BH268" s="1"/>
    </row>
    <row r="269" spans="1:60" ht="20.100000000000001" customHeight="1" x14ac:dyDescent="0.15">
      <c r="A269" s="420"/>
      <c r="B269" s="381"/>
      <c r="C269" s="71"/>
      <c r="D269" s="362"/>
      <c r="E269" s="352"/>
      <c r="F269" s="352"/>
      <c r="G269" s="353"/>
      <c r="H269" s="63" t="s">
        <v>69</v>
      </c>
      <c r="I269" s="343" t="s">
        <v>176</v>
      </c>
      <c r="J269" s="343"/>
      <c r="K269" s="343"/>
      <c r="L269" s="343"/>
      <c r="M269" s="343"/>
      <c r="N269" s="343"/>
      <c r="O269" s="343"/>
      <c r="P269" s="344"/>
      <c r="Q269" s="157"/>
      <c r="R269" s="97"/>
      <c r="S269" s="97"/>
      <c r="T269" s="97"/>
      <c r="U269" s="97"/>
      <c r="V269" s="97"/>
      <c r="W269" s="97"/>
      <c r="X269" s="97"/>
      <c r="Y269" s="97"/>
      <c r="Z269" s="97"/>
      <c r="AA269" s="97"/>
      <c r="AB269" s="409"/>
      <c r="AD269" s="42" t="str">
        <f>+M268</f>
        <v>□</v>
      </c>
      <c r="AG269" s="45" t="str">
        <f>IF(AD269&amp;AD270&amp;AD271="■□□","◎無し",IF(AD269&amp;AD270&amp;AD271="□■□","●適合",IF(AD269&amp;AD270&amp;AD271="□□■","◆未達",IF(AD269&amp;AD270&amp;AD271="□□□","■未答","▼矛盾"))))</f>
        <v>■未答</v>
      </c>
      <c r="AH269" s="61"/>
      <c r="AI269" s="43" t="str">
        <f>IF(Y268=0,"■未答",IF(Y268&lt;1500,"◆未達","●範囲内"))</f>
        <v>■未答</v>
      </c>
      <c r="AK269" s="37" t="s">
        <v>95</v>
      </c>
      <c r="AL269" s="46" t="s">
        <v>96</v>
      </c>
      <c r="AM269" s="46" t="s">
        <v>97</v>
      </c>
      <c r="AN269" s="46" t="s">
        <v>98</v>
      </c>
      <c r="AO269" s="46" t="s">
        <v>99</v>
      </c>
      <c r="AP269" s="46" t="s">
        <v>75</v>
      </c>
      <c r="BA269" s="1"/>
      <c r="BB269" s="1"/>
      <c r="BC269" s="1"/>
      <c r="BD269" s="1"/>
      <c r="BE269" s="1"/>
      <c r="BF269" s="1"/>
      <c r="BG269" s="1"/>
      <c r="BH269" s="1"/>
    </row>
    <row r="270" spans="1:60" ht="20.100000000000001" customHeight="1" x14ac:dyDescent="0.15">
      <c r="A270" s="420"/>
      <c r="B270" s="381"/>
      <c r="C270" s="84"/>
      <c r="D270" s="363"/>
      <c r="E270" s="356"/>
      <c r="F270" s="356"/>
      <c r="G270" s="357"/>
      <c r="H270" s="66" t="s">
        <v>100</v>
      </c>
      <c r="I270" s="348" t="s">
        <v>179</v>
      </c>
      <c r="J270" s="348"/>
      <c r="K270" s="348"/>
      <c r="L270" s="348"/>
      <c r="M270" s="348"/>
      <c r="N270" s="348"/>
      <c r="O270" s="348"/>
      <c r="P270" s="349"/>
      <c r="Q270" s="87"/>
      <c r="R270" s="88"/>
      <c r="S270" s="88"/>
      <c r="T270" s="88"/>
      <c r="U270" s="88"/>
      <c r="V270" s="88"/>
      <c r="W270" s="88"/>
      <c r="X270" s="88"/>
      <c r="Y270" s="88"/>
      <c r="Z270" s="88"/>
      <c r="AA270" s="88"/>
      <c r="AB270" s="410"/>
      <c r="AD270" s="1" t="str">
        <f>+H269</f>
        <v>□</v>
      </c>
      <c r="AK270" s="37"/>
      <c r="AL270" s="43" t="s">
        <v>51</v>
      </c>
      <c r="AM270" s="43" t="s">
        <v>52</v>
      </c>
      <c r="AN270" s="43" t="s">
        <v>53</v>
      </c>
      <c r="AO270" s="45" t="s">
        <v>76</v>
      </c>
      <c r="AP270" s="45" t="s">
        <v>54</v>
      </c>
      <c r="BA270" s="1"/>
      <c r="BB270" s="1"/>
      <c r="BC270" s="1"/>
      <c r="BD270" s="1"/>
      <c r="BE270" s="1"/>
      <c r="BF270" s="1"/>
      <c r="BG270" s="1"/>
      <c r="BH270" s="1"/>
    </row>
    <row r="271" spans="1:60" ht="20.100000000000001" customHeight="1" x14ac:dyDescent="0.15">
      <c r="A271" s="420"/>
      <c r="B271" s="381"/>
      <c r="C271" s="361" t="s">
        <v>47</v>
      </c>
      <c r="D271" s="350"/>
      <c r="E271" s="350"/>
      <c r="F271" s="350"/>
      <c r="G271" s="351"/>
      <c r="H271" s="197"/>
      <c r="I271" s="198"/>
      <c r="J271" s="198"/>
      <c r="K271" s="197"/>
      <c r="L271" s="198"/>
      <c r="M271" s="199" t="s">
        <v>90</v>
      </c>
      <c r="N271" s="341" t="s">
        <v>310</v>
      </c>
      <c r="O271" s="341"/>
      <c r="P271" s="342"/>
      <c r="Q271" s="91"/>
      <c r="R271" s="92"/>
      <c r="S271" s="92"/>
      <c r="T271" s="92"/>
      <c r="U271" s="92"/>
      <c r="V271" s="92"/>
      <c r="W271" s="92"/>
      <c r="X271" s="92"/>
      <c r="Y271" s="92"/>
      <c r="Z271" s="92"/>
      <c r="AA271" s="92"/>
      <c r="AB271" s="400"/>
      <c r="AD271" s="1" t="str">
        <f>+H270</f>
        <v>□</v>
      </c>
      <c r="BA271" s="1"/>
      <c r="BB271" s="1"/>
      <c r="BC271" s="1"/>
      <c r="BD271" s="1"/>
      <c r="BE271" s="1"/>
      <c r="BF271" s="1"/>
      <c r="BG271" s="1"/>
      <c r="BH271" s="1"/>
    </row>
    <row r="272" spans="1:60" ht="20.100000000000001" customHeight="1" x14ac:dyDescent="0.15">
      <c r="A272" s="420"/>
      <c r="B272" s="381"/>
      <c r="C272" s="362"/>
      <c r="D272" s="352"/>
      <c r="E272" s="352"/>
      <c r="F272" s="352"/>
      <c r="G272" s="353"/>
      <c r="H272" s="168" t="s">
        <v>56</v>
      </c>
      <c r="I272" s="343" t="s">
        <v>311</v>
      </c>
      <c r="J272" s="343"/>
      <c r="K272" s="343"/>
      <c r="L272" s="343"/>
      <c r="M272" s="343"/>
      <c r="N272" s="343"/>
      <c r="O272" s="343"/>
      <c r="P272" s="344"/>
      <c r="Q272" s="157"/>
      <c r="R272" s="97"/>
      <c r="S272" s="97"/>
      <c r="T272" s="97"/>
      <c r="U272" s="97"/>
      <c r="V272" s="97"/>
      <c r="W272" s="97"/>
      <c r="X272" s="97"/>
      <c r="Y272" s="97"/>
      <c r="Z272" s="97"/>
      <c r="AA272" s="97"/>
      <c r="AB272" s="401"/>
      <c r="AD272" s="42" t="str">
        <f>+M271</f>
        <v>□</v>
      </c>
      <c r="AG272" s="45" t="str">
        <f>IF(AD272&amp;AD273&amp;AD274="■□□","◎無し",IF(AD272&amp;AD273&amp;AD274="□■□","●適合",IF(AD272&amp;AD273&amp;AD274="□□■","◆未達",IF(AD272&amp;AD273&amp;AD274="□□□","■未答","▼矛盾"))))</f>
        <v>■未答</v>
      </c>
      <c r="AH272" s="61"/>
      <c r="AK272" s="37" t="s">
        <v>95</v>
      </c>
      <c r="AL272" s="46" t="s">
        <v>96</v>
      </c>
      <c r="AM272" s="46" t="s">
        <v>97</v>
      </c>
      <c r="AN272" s="46" t="s">
        <v>98</v>
      </c>
      <c r="AO272" s="46" t="s">
        <v>99</v>
      </c>
      <c r="AP272" s="46" t="s">
        <v>75</v>
      </c>
      <c r="BA272" s="1"/>
      <c r="BB272" s="1"/>
      <c r="BC272" s="1"/>
      <c r="BD272" s="1"/>
      <c r="BE272" s="1"/>
      <c r="BF272" s="1"/>
      <c r="BG272" s="1"/>
      <c r="BH272" s="1"/>
    </row>
    <row r="273" spans="1:60" ht="19.5" customHeight="1" x14ac:dyDescent="0.15">
      <c r="A273" s="421"/>
      <c r="B273" s="384"/>
      <c r="C273" s="363"/>
      <c r="D273" s="356"/>
      <c r="E273" s="356"/>
      <c r="F273" s="356"/>
      <c r="G273" s="357"/>
      <c r="H273" s="170" t="s">
        <v>86</v>
      </c>
      <c r="I273" s="348" t="s">
        <v>312</v>
      </c>
      <c r="J273" s="348"/>
      <c r="K273" s="348"/>
      <c r="L273" s="348"/>
      <c r="M273" s="348"/>
      <c r="N273" s="348"/>
      <c r="O273" s="348"/>
      <c r="P273" s="349"/>
      <c r="Q273" s="87"/>
      <c r="R273" s="88"/>
      <c r="S273" s="88"/>
      <c r="T273" s="88"/>
      <c r="U273" s="88"/>
      <c r="V273" s="88"/>
      <c r="W273" s="88"/>
      <c r="X273" s="88"/>
      <c r="Y273" s="88"/>
      <c r="Z273" s="88"/>
      <c r="AA273" s="88"/>
      <c r="AB273" s="402"/>
      <c r="AD273" s="1" t="str">
        <f>+H272</f>
        <v>□</v>
      </c>
      <c r="AK273" s="37"/>
      <c r="AL273" s="43" t="s">
        <v>51</v>
      </c>
      <c r="AM273" s="43" t="s">
        <v>52</v>
      </c>
      <c r="AN273" s="43" t="s">
        <v>53</v>
      </c>
      <c r="AO273" s="45" t="s">
        <v>76</v>
      </c>
      <c r="AP273" s="45" t="s">
        <v>54</v>
      </c>
      <c r="BA273" s="1"/>
      <c r="BB273" s="1"/>
      <c r="BC273" s="1"/>
      <c r="BD273" s="1"/>
      <c r="BE273" s="1"/>
      <c r="BF273" s="1"/>
      <c r="BG273" s="1"/>
      <c r="BH273" s="1"/>
    </row>
    <row r="274" spans="1:60" ht="20.100000000000001" customHeight="1" x14ac:dyDescent="0.15">
      <c r="A274" s="432" t="s">
        <v>386</v>
      </c>
      <c r="B274" s="433"/>
      <c r="C274" s="361" t="s">
        <v>48</v>
      </c>
      <c r="D274" s="350"/>
      <c r="E274" s="350"/>
      <c r="F274" s="350"/>
      <c r="G274" s="351"/>
      <c r="H274" s="197"/>
      <c r="I274" s="198"/>
      <c r="J274" s="198"/>
      <c r="K274" s="197"/>
      <c r="L274" s="198"/>
      <c r="M274" s="199" t="s">
        <v>90</v>
      </c>
      <c r="N274" s="341" t="s">
        <v>387</v>
      </c>
      <c r="O274" s="341"/>
      <c r="P274" s="342"/>
      <c r="Q274" s="200" t="s">
        <v>90</v>
      </c>
      <c r="R274" s="336" t="s">
        <v>388</v>
      </c>
      <c r="S274" s="336"/>
      <c r="T274" s="336"/>
      <c r="U274" s="336"/>
      <c r="V274" s="336"/>
      <c r="W274" s="336"/>
      <c r="X274" s="336"/>
      <c r="Y274" s="336"/>
      <c r="Z274" s="336"/>
      <c r="AA274" s="337"/>
      <c r="AB274" s="400"/>
      <c r="AD274" s="1" t="str">
        <f>+H273</f>
        <v>□</v>
      </c>
    </row>
    <row r="275" spans="1:60" ht="20.100000000000001" customHeight="1" x14ac:dyDescent="0.15">
      <c r="A275" s="434"/>
      <c r="B275" s="433"/>
      <c r="C275" s="362"/>
      <c r="D275" s="352"/>
      <c r="E275" s="352"/>
      <c r="F275" s="352"/>
      <c r="G275" s="353"/>
      <c r="H275" s="168" t="s">
        <v>56</v>
      </c>
      <c r="I275" s="343" t="s">
        <v>315</v>
      </c>
      <c r="J275" s="343"/>
      <c r="K275" s="343"/>
      <c r="L275" s="343"/>
      <c r="M275" s="343"/>
      <c r="N275" s="343"/>
      <c r="O275" s="343"/>
      <c r="P275" s="344"/>
      <c r="Q275" s="40" t="s">
        <v>316</v>
      </c>
      <c r="R275" s="324" t="s">
        <v>389</v>
      </c>
      <c r="S275" s="324"/>
      <c r="T275" s="324"/>
      <c r="U275" s="324"/>
      <c r="V275" s="324"/>
      <c r="W275" s="324"/>
      <c r="X275" s="324"/>
      <c r="Y275" s="324"/>
      <c r="Z275" s="324"/>
      <c r="AA275" s="335"/>
      <c r="AB275" s="401"/>
      <c r="AD275" s="42" t="str">
        <f>+M274</f>
        <v>□</v>
      </c>
      <c r="AG275" s="45" t="str">
        <f>IF(AD275&amp;AD276&amp;AD277="■□□","◎無し",IF(AD275&amp;AD276&amp;AD277="□■□","●適合",IF(AD275&amp;AD276&amp;AD277="□□■","◆未達",IF(AD275&amp;AD276&amp;AD277="□□□","■未答","▼矛盾"))))</f>
        <v>■未答</v>
      </c>
      <c r="AH275" s="61"/>
      <c r="AK275" s="37" t="s">
        <v>95</v>
      </c>
      <c r="AL275" s="46" t="s">
        <v>96</v>
      </c>
      <c r="AM275" s="46" t="s">
        <v>97</v>
      </c>
      <c r="AN275" s="46" t="s">
        <v>98</v>
      </c>
      <c r="AO275" s="46" t="s">
        <v>99</v>
      </c>
      <c r="AP275" s="46" t="s">
        <v>75</v>
      </c>
    </row>
    <row r="276" spans="1:60" ht="20.100000000000001" customHeight="1" x14ac:dyDescent="0.15">
      <c r="A276" s="434"/>
      <c r="B276" s="433"/>
      <c r="C276" s="362"/>
      <c r="D276" s="352"/>
      <c r="E276" s="352"/>
      <c r="F276" s="352"/>
      <c r="G276" s="353"/>
      <c r="H276" s="170" t="s">
        <v>86</v>
      </c>
      <c r="I276" s="348" t="s">
        <v>318</v>
      </c>
      <c r="J276" s="348"/>
      <c r="K276" s="348"/>
      <c r="L276" s="348"/>
      <c r="M276" s="348"/>
      <c r="N276" s="348"/>
      <c r="O276" s="348"/>
      <c r="P276" s="349"/>
      <c r="Q276" s="87"/>
      <c r="R276" s="88"/>
      <c r="S276" s="88"/>
      <c r="T276" s="88"/>
      <c r="U276" s="88"/>
      <c r="V276" s="88"/>
      <c r="W276" s="88"/>
      <c r="X276" s="88"/>
      <c r="Y276" s="88"/>
      <c r="Z276" s="88"/>
      <c r="AA276" s="90"/>
      <c r="AB276" s="402"/>
      <c r="AD276" s="1" t="str">
        <f>+H275</f>
        <v>□</v>
      </c>
      <c r="AK276" s="37"/>
      <c r="AL276" s="43" t="s">
        <v>51</v>
      </c>
      <c r="AM276" s="43" t="s">
        <v>52</v>
      </c>
      <c r="AN276" s="43" t="s">
        <v>53</v>
      </c>
      <c r="AO276" s="45" t="s">
        <v>76</v>
      </c>
      <c r="AP276" s="45" t="s">
        <v>54</v>
      </c>
    </row>
    <row r="277" spans="1:60" ht="20.100000000000001" customHeight="1" x14ac:dyDescent="0.15">
      <c r="A277" s="434"/>
      <c r="B277" s="433"/>
      <c r="C277" s="71"/>
      <c r="D277" s="361" t="s">
        <v>49</v>
      </c>
      <c r="E277" s="350"/>
      <c r="F277" s="350"/>
      <c r="G277" s="351"/>
      <c r="H277" s="106"/>
      <c r="I277" s="106"/>
      <c r="J277" s="106"/>
      <c r="K277" s="106"/>
      <c r="L277" s="106"/>
      <c r="M277" s="197"/>
      <c r="N277" s="198"/>
      <c r="O277" s="198"/>
      <c r="P277" s="201"/>
      <c r="Q277" s="91"/>
      <c r="R277" s="92"/>
      <c r="S277" s="202"/>
      <c r="T277" s="92"/>
      <c r="U277" s="92"/>
      <c r="V277" s="92"/>
      <c r="W277" s="203"/>
      <c r="X277" s="203"/>
      <c r="Y277" s="203"/>
      <c r="Z277" s="92"/>
      <c r="AA277" s="80" t="s">
        <v>94</v>
      </c>
      <c r="AB277" s="400"/>
      <c r="AD277" s="1" t="str">
        <f>+H276</f>
        <v>□</v>
      </c>
    </row>
    <row r="278" spans="1:60" ht="20.100000000000001" customHeight="1" x14ac:dyDescent="0.15">
      <c r="A278" s="434"/>
      <c r="B278" s="433"/>
      <c r="C278" s="71"/>
      <c r="D278" s="362"/>
      <c r="E278" s="352"/>
      <c r="F278" s="352"/>
      <c r="G278" s="353"/>
      <c r="H278" s="95"/>
      <c r="I278" s="95"/>
      <c r="J278" s="95"/>
      <c r="K278" s="95"/>
      <c r="L278" s="95"/>
      <c r="M278" s="168" t="s">
        <v>78</v>
      </c>
      <c r="N278" s="343" t="s">
        <v>310</v>
      </c>
      <c r="O278" s="343"/>
      <c r="P278" s="344"/>
      <c r="Q278" s="157"/>
      <c r="R278" s="97"/>
      <c r="S278" s="417" t="s">
        <v>319</v>
      </c>
      <c r="T278" s="417"/>
      <c r="U278" s="417"/>
      <c r="V278" s="417"/>
      <c r="W278" s="325"/>
      <c r="X278" s="325"/>
      <c r="Y278" s="325"/>
      <c r="Z278" s="97" t="s">
        <v>320</v>
      </c>
      <c r="AA278" s="99"/>
      <c r="AB278" s="401"/>
      <c r="AD278" s="42" t="str">
        <f>+M278</f>
        <v>□</v>
      </c>
      <c r="AG278" s="45" t="str">
        <f>IF(AD278&amp;AD279&amp;AD280="■□□","◎無し",IF(AD278&amp;AD279&amp;AD280="□■□","●適合",IF(AD278&amp;AD279&amp;AD280="□□■","◆未達",IF(AD278&amp;AD279&amp;AD280="□□□","■未答","▼矛盾"))))</f>
        <v>■未答</v>
      </c>
      <c r="AH278" s="61"/>
      <c r="AK278" s="37" t="s">
        <v>95</v>
      </c>
      <c r="AL278" s="46" t="s">
        <v>96</v>
      </c>
      <c r="AM278" s="46" t="s">
        <v>97</v>
      </c>
      <c r="AN278" s="46" t="s">
        <v>98</v>
      </c>
      <c r="AO278" s="46" t="s">
        <v>99</v>
      </c>
      <c r="AP278" s="46" t="s">
        <v>75</v>
      </c>
    </row>
    <row r="279" spans="1:60" ht="20.100000000000001" customHeight="1" x14ac:dyDescent="0.15">
      <c r="A279" s="434"/>
      <c r="B279" s="433"/>
      <c r="C279" s="71"/>
      <c r="D279" s="362"/>
      <c r="E279" s="352"/>
      <c r="F279" s="352"/>
      <c r="G279" s="353"/>
      <c r="H279" s="63" t="s">
        <v>100</v>
      </c>
      <c r="I279" s="343" t="s">
        <v>179</v>
      </c>
      <c r="J279" s="343"/>
      <c r="K279" s="343"/>
      <c r="L279" s="343"/>
      <c r="M279" s="343"/>
      <c r="N279" s="343"/>
      <c r="O279" s="343"/>
      <c r="P279" s="344"/>
      <c r="Q279" s="40" t="s">
        <v>249</v>
      </c>
      <c r="R279" s="324" t="s">
        <v>390</v>
      </c>
      <c r="S279" s="324"/>
      <c r="T279" s="324"/>
      <c r="U279" s="324"/>
      <c r="V279" s="324"/>
      <c r="W279" s="324"/>
      <c r="X279" s="324"/>
      <c r="Y279" s="324"/>
      <c r="Z279" s="324"/>
      <c r="AA279" s="335"/>
      <c r="AB279" s="401"/>
      <c r="AD279" s="1" t="str">
        <f>+H279</f>
        <v>□</v>
      </c>
      <c r="AG279" s="113" t="s">
        <v>187</v>
      </c>
      <c r="AI279" s="204" t="str">
        <f>IF(W278&gt;0,IF(W278&gt;80,"場合分け",8),"(未答)")</f>
        <v>(未答)</v>
      </c>
      <c r="AK279" s="37"/>
      <c r="AL279" s="43" t="s">
        <v>51</v>
      </c>
      <c r="AM279" s="43" t="s">
        <v>52</v>
      </c>
      <c r="AN279" s="43" t="s">
        <v>53</v>
      </c>
      <c r="AO279" s="45" t="s">
        <v>76</v>
      </c>
      <c r="AP279" s="45" t="s">
        <v>54</v>
      </c>
    </row>
    <row r="280" spans="1:60" ht="20.100000000000001" customHeight="1" x14ac:dyDescent="0.15">
      <c r="A280" s="434"/>
      <c r="B280" s="433"/>
      <c r="C280" s="71"/>
      <c r="D280" s="362"/>
      <c r="E280" s="352"/>
      <c r="F280" s="352"/>
      <c r="G280" s="353"/>
      <c r="H280" s="63" t="s">
        <v>90</v>
      </c>
      <c r="I280" s="343" t="s">
        <v>176</v>
      </c>
      <c r="J280" s="343"/>
      <c r="K280" s="343"/>
      <c r="L280" s="343"/>
      <c r="M280" s="343"/>
      <c r="N280" s="343"/>
      <c r="O280" s="343"/>
      <c r="P280" s="344"/>
      <c r="Q280" s="40" t="s">
        <v>321</v>
      </c>
      <c r="R280" s="324" t="s">
        <v>322</v>
      </c>
      <c r="S280" s="324"/>
      <c r="T280" s="324"/>
      <c r="U280" s="324"/>
      <c r="V280" s="324"/>
      <c r="W280" s="324"/>
      <c r="X280" s="324"/>
      <c r="Y280" s="324"/>
      <c r="Z280" s="324"/>
      <c r="AA280" s="335"/>
      <c r="AB280" s="401"/>
      <c r="AD280" s="1" t="str">
        <f>+H280</f>
        <v>□</v>
      </c>
      <c r="AG280" s="113" t="s">
        <v>324</v>
      </c>
      <c r="AI280" s="45" t="str">
        <f>IF(Y281&gt;0,IF(Y281&lt;AI279,"◆未達","●適合"),"■未答")</f>
        <v>■未答</v>
      </c>
    </row>
    <row r="281" spans="1:60" ht="20.100000000000001" customHeight="1" x14ac:dyDescent="0.15">
      <c r="A281" s="434"/>
      <c r="B281" s="433"/>
      <c r="C281" s="71"/>
      <c r="D281" s="362"/>
      <c r="E281" s="352"/>
      <c r="F281" s="352"/>
      <c r="G281" s="353"/>
      <c r="H281" s="95"/>
      <c r="I281" s="95"/>
      <c r="J281" s="95"/>
      <c r="K281" s="95"/>
      <c r="L281" s="95"/>
      <c r="M281" s="95"/>
      <c r="N281" s="95"/>
      <c r="O281" s="95"/>
      <c r="P281" s="96"/>
      <c r="Q281" s="157"/>
      <c r="R281" s="445" t="s">
        <v>325</v>
      </c>
      <c r="S281" s="445"/>
      <c r="T281" s="445"/>
      <c r="U281" s="445"/>
      <c r="V281" s="445"/>
      <c r="W281" s="445"/>
      <c r="X281" s="97" t="s">
        <v>326</v>
      </c>
      <c r="Y281" s="325"/>
      <c r="Z281" s="325"/>
      <c r="AA281" s="99"/>
      <c r="AB281" s="401"/>
      <c r="AG281" s="113" t="s">
        <v>391</v>
      </c>
      <c r="AI281" s="45" t="str">
        <f>IF(X282&gt;0,IF(X282&lt;1200,"◆未達","●適合"),"■未答")</f>
        <v>■未答</v>
      </c>
    </row>
    <row r="282" spans="1:60" ht="20.100000000000001" customHeight="1" x14ac:dyDescent="0.15">
      <c r="A282" s="434"/>
      <c r="B282" s="433"/>
      <c r="C282" s="71"/>
      <c r="D282" s="362"/>
      <c r="E282" s="352"/>
      <c r="F282" s="352"/>
      <c r="G282" s="353"/>
      <c r="H282" s="95"/>
      <c r="I282" s="95"/>
      <c r="J282" s="95"/>
      <c r="K282" s="95"/>
      <c r="L282" s="95"/>
      <c r="M282" s="95"/>
      <c r="N282" s="95"/>
      <c r="O282" s="95"/>
      <c r="P282" s="96"/>
      <c r="Q282" s="157"/>
      <c r="R282" s="445" t="s">
        <v>392</v>
      </c>
      <c r="S282" s="445"/>
      <c r="T282" s="445"/>
      <c r="U282" s="445"/>
      <c r="V282" s="445"/>
      <c r="W282" s="445"/>
      <c r="X282" s="444"/>
      <c r="Y282" s="444"/>
      <c r="Z282" s="176" t="s">
        <v>393</v>
      </c>
      <c r="AA282" s="99"/>
      <c r="AB282" s="401"/>
      <c r="AG282" s="113"/>
      <c r="AI282" s="113"/>
    </row>
    <row r="283" spans="1:60" ht="20.100000000000001" customHeight="1" x14ac:dyDescent="0.15">
      <c r="A283" s="434"/>
      <c r="B283" s="433"/>
      <c r="C283" s="71"/>
      <c r="D283" s="362"/>
      <c r="E283" s="352"/>
      <c r="F283" s="352"/>
      <c r="G283" s="353"/>
      <c r="H283" s="101"/>
      <c r="I283" s="101"/>
      <c r="J283" s="101"/>
      <c r="K283" s="101"/>
      <c r="L283" s="101"/>
      <c r="M283" s="101"/>
      <c r="N283" s="101"/>
      <c r="O283" s="101"/>
      <c r="P283" s="102"/>
      <c r="Q283" s="87"/>
      <c r="R283" s="88"/>
      <c r="S283" s="88"/>
      <c r="T283" s="88"/>
      <c r="U283" s="88"/>
      <c r="V283" s="88"/>
      <c r="W283" s="89"/>
      <c r="X283" s="443"/>
      <c r="Y283" s="443"/>
      <c r="Z283" s="209"/>
      <c r="AA283" s="90"/>
      <c r="AB283" s="402"/>
      <c r="AG283" s="113"/>
      <c r="AI283" s="113"/>
    </row>
    <row r="284" spans="1:60" ht="20.100000000000001" customHeight="1" x14ac:dyDescent="0.15">
      <c r="A284" s="434"/>
      <c r="B284" s="433"/>
      <c r="C284" s="71"/>
      <c r="D284" s="326" t="s">
        <v>394</v>
      </c>
      <c r="E284" s="327"/>
      <c r="F284" s="327"/>
      <c r="G284" s="328"/>
      <c r="H284" s="211"/>
      <c r="I284" s="207"/>
      <c r="J284" s="207"/>
      <c r="K284" s="211"/>
      <c r="L284" s="207"/>
      <c r="M284" s="168" t="s">
        <v>328</v>
      </c>
      <c r="N284" s="341" t="s">
        <v>310</v>
      </c>
      <c r="O284" s="341"/>
      <c r="P284" s="342"/>
      <c r="Q284" s="210"/>
      <c r="R284" s="109"/>
      <c r="S284" s="109"/>
      <c r="T284" s="109"/>
      <c r="U284" s="109"/>
      <c r="V284" s="109"/>
      <c r="W284" s="203"/>
      <c r="X284" s="203"/>
      <c r="Y284" s="203"/>
      <c r="Z284" s="92"/>
      <c r="AA284" s="80" t="s">
        <v>94</v>
      </c>
      <c r="AB284" s="408"/>
      <c r="AD284" s="42" t="str">
        <f>+M284</f>
        <v>□</v>
      </c>
      <c r="AG284" s="45" t="str">
        <f>IF(AD284&amp;AD285&amp;AD286="■□□","◎無し",IF(AD284&amp;AD285&amp;AD286="□■□","●適合",IF(AD284&amp;AD285&amp;AD286="□□■","◆未達",IF(AD284&amp;AD285&amp;AD286="□□□","■未答","▼矛盾"))))</f>
        <v>■未答</v>
      </c>
      <c r="AH284" s="61"/>
      <c r="AK284" s="37" t="s">
        <v>95</v>
      </c>
      <c r="AL284" s="46" t="s">
        <v>96</v>
      </c>
      <c r="AM284" s="46" t="s">
        <v>97</v>
      </c>
      <c r="AN284" s="46" t="s">
        <v>98</v>
      </c>
      <c r="AO284" s="46" t="s">
        <v>99</v>
      </c>
      <c r="AP284" s="46" t="s">
        <v>75</v>
      </c>
    </row>
    <row r="285" spans="1:60" ht="20.100000000000001" customHeight="1" x14ac:dyDescent="0.15">
      <c r="A285" s="434"/>
      <c r="B285" s="433"/>
      <c r="C285" s="71"/>
      <c r="D285" s="329"/>
      <c r="E285" s="330"/>
      <c r="F285" s="330"/>
      <c r="G285" s="331"/>
      <c r="H285" s="168" t="s">
        <v>86</v>
      </c>
      <c r="I285" s="343" t="s">
        <v>395</v>
      </c>
      <c r="J285" s="343"/>
      <c r="K285" s="343"/>
      <c r="L285" s="343"/>
      <c r="M285" s="343"/>
      <c r="N285" s="343"/>
      <c r="O285" s="343"/>
      <c r="P285" s="344"/>
      <c r="Q285" s="338" t="s">
        <v>236</v>
      </c>
      <c r="R285" s="339"/>
      <c r="S285" s="339"/>
      <c r="T285" s="339"/>
      <c r="U285" s="168" t="s">
        <v>144</v>
      </c>
      <c r="V285" s="333" t="s">
        <v>237</v>
      </c>
      <c r="W285" s="333"/>
      <c r="X285" s="168" t="s">
        <v>125</v>
      </c>
      <c r="Y285" s="339" t="s">
        <v>238</v>
      </c>
      <c r="Z285" s="339"/>
      <c r="AA285" s="179"/>
      <c r="AB285" s="409"/>
      <c r="AD285" s="1" t="str">
        <f>+H285</f>
        <v>□</v>
      </c>
      <c r="AG285" s="160" t="s">
        <v>148</v>
      </c>
      <c r="AI285" s="43" t="str">
        <f>IF(U285&amp;X285="■□","◎過分",IF(U285&amp;X285="□■","●適合",IF(U285&amp;X285="□□","■未答","▼矛盾")))</f>
        <v>■未答</v>
      </c>
      <c r="AK285" s="37"/>
      <c r="AL285" s="43" t="s">
        <v>51</v>
      </c>
      <c r="AM285" s="43" t="s">
        <v>52</v>
      </c>
      <c r="AN285" s="43" t="s">
        <v>53</v>
      </c>
      <c r="AO285" s="45" t="s">
        <v>76</v>
      </c>
      <c r="AP285" s="45" t="s">
        <v>54</v>
      </c>
    </row>
    <row r="286" spans="1:60" ht="20.100000000000001" customHeight="1" x14ac:dyDescent="0.15">
      <c r="A286" s="434"/>
      <c r="B286" s="433"/>
      <c r="C286" s="71"/>
      <c r="D286" s="329"/>
      <c r="E286" s="330"/>
      <c r="F286" s="330"/>
      <c r="G286" s="331"/>
      <c r="H286" s="170" t="s">
        <v>56</v>
      </c>
      <c r="I286" s="348" t="s">
        <v>345</v>
      </c>
      <c r="J286" s="348"/>
      <c r="K286" s="348"/>
      <c r="L286" s="348"/>
      <c r="M286" s="348"/>
      <c r="N286" s="348"/>
      <c r="O286" s="348"/>
      <c r="P286" s="349"/>
      <c r="Q286" s="440" t="s">
        <v>344</v>
      </c>
      <c r="R286" s="441"/>
      <c r="S286" s="441"/>
      <c r="T286" s="441"/>
      <c r="U286" s="441"/>
      <c r="V286" s="441"/>
      <c r="W286" s="405"/>
      <c r="X286" s="405"/>
      <c r="Y286" s="405"/>
      <c r="Z286" s="88" t="s">
        <v>240</v>
      </c>
      <c r="AA286" s="90"/>
      <c r="AB286" s="409"/>
      <c r="AD286" s="1" t="str">
        <f>+H286</f>
        <v>□</v>
      </c>
      <c r="AG286" s="160" t="s">
        <v>241</v>
      </c>
      <c r="AI286" s="45" t="str">
        <f>IF(W286&gt;0,IF(W286&lt;700,"◆低すぎ",IF(W286&gt;900,"◆高すぎ","●適合")),"■未答")</f>
        <v>■未答</v>
      </c>
    </row>
    <row r="287" spans="1:60" ht="20.100000000000001" customHeight="1" x14ac:dyDescent="0.15">
      <c r="A287" s="434"/>
      <c r="B287" s="433"/>
      <c r="C287" s="35"/>
      <c r="D287" s="361" t="s">
        <v>396</v>
      </c>
      <c r="E287" s="350"/>
      <c r="F287" s="350"/>
      <c r="G287" s="351"/>
      <c r="H287" s="197"/>
      <c r="I287" s="198"/>
      <c r="J287" s="198"/>
      <c r="K287" s="197"/>
      <c r="L287" s="198"/>
      <c r="M287" s="199" t="s">
        <v>125</v>
      </c>
      <c r="N287" s="341" t="s">
        <v>310</v>
      </c>
      <c r="O287" s="341"/>
      <c r="P287" s="342"/>
      <c r="Q287" s="48"/>
      <c r="R287" s="97" t="s">
        <v>392</v>
      </c>
      <c r="S287" s="97"/>
      <c r="T287" s="97"/>
      <c r="U287" s="97"/>
      <c r="V287" s="97"/>
      <c r="W287" s="97"/>
      <c r="X287" s="399"/>
      <c r="Y287" s="399"/>
      <c r="Z287" s="176" t="s">
        <v>393</v>
      </c>
      <c r="AA287" s="176"/>
      <c r="AB287" s="169"/>
      <c r="AD287" s="42" t="str">
        <f>+M287</f>
        <v>□</v>
      </c>
      <c r="AG287" s="45" t="str">
        <f>IF(AD287&amp;AD288&amp;AD289="■□□","◎無し",IF(AD287&amp;AD288&amp;AD289="□■□","●適合",IF(AD287&amp;AD288&amp;AD289="□□■","◆未達",IF(AD287&amp;AD288&amp;AD289="□□□","■未答","▼矛盾"))))</f>
        <v>■未答</v>
      </c>
      <c r="AH287" s="61"/>
      <c r="AI287" s="45" t="str">
        <f>IF(X287&gt;0,IF(X287&lt;900,"◆未達","●適合"),"■未答")</f>
        <v>■未答</v>
      </c>
      <c r="AJ287" s="15" t="s">
        <v>0</v>
      </c>
      <c r="AK287" s="37" t="s">
        <v>95</v>
      </c>
      <c r="AL287" s="46" t="s">
        <v>96</v>
      </c>
      <c r="AM287" s="46" t="s">
        <v>97</v>
      </c>
      <c r="AN287" s="46" t="s">
        <v>98</v>
      </c>
      <c r="AO287" s="46" t="s">
        <v>99</v>
      </c>
      <c r="AP287" s="46" t="s">
        <v>75</v>
      </c>
      <c r="BA287" s="1"/>
      <c r="BB287" s="1"/>
      <c r="BC287" s="1"/>
      <c r="BD287" s="1"/>
      <c r="BE287" s="1"/>
      <c r="BF287" s="1"/>
      <c r="BG287" s="1"/>
      <c r="BH287" s="1"/>
    </row>
    <row r="288" spans="1:60" ht="20.100000000000001" customHeight="1" x14ac:dyDescent="0.15">
      <c r="A288" s="434"/>
      <c r="B288" s="433"/>
      <c r="C288" s="35"/>
      <c r="D288" s="362"/>
      <c r="E288" s="356"/>
      <c r="F288" s="356"/>
      <c r="G288" s="357"/>
      <c r="H288" s="170" t="s">
        <v>86</v>
      </c>
      <c r="I288" s="348" t="s">
        <v>292</v>
      </c>
      <c r="J288" s="348"/>
      <c r="K288" s="170" t="s">
        <v>125</v>
      </c>
      <c r="L288" s="348" t="s">
        <v>293</v>
      </c>
      <c r="M288" s="348"/>
      <c r="N288" s="348"/>
      <c r="O288" s="101"/>
      <c r="P288" s="102"/>
      <c r="Q288" s="223"/>
      <c r="R288" s="88" t="s">
        <v>1</v>
      </c>
      <c r="S288" s="88"/>
      <c r="T288" s="88"/>
      <c r="U288" s="88"/>
      <c r="V288" s="88"/>
      <c r="W288" s="88"/>
      <c r="X288" s="442"/>
      <c r="Y288" s="442"/>
      <c r="Z288" s="209" t="s">
        <v>178</v>
      </c>
      <c r="AA288" s="209"/>
      <c r="AB288" s="169"/>
      <c r="AD288" s="1" t="str">
        <f>+H288</f>
        <v>□</v>
      </c>
      <c r="AI288" s="45" t="str">
        <f>IF(X288&gt;0,IF(X288&lt;900,"◆未達","●適合"),"■未答")</f>
        <v>■未答</v>
      </c>
      <c r="AJ288" s="15" t="s">
        <v>2</v>
      </c>
      <c r="AK288" s="37"/>
      <c r="AL288" s="43" t="s">
        <v>51</v>
      </c>
      <c r="AM288" s="43" t="s">
        <v>52</v>
      </c>
      <c r="AN288" s="43" t="s">
        <v>53</v>
      </c>
      <c r="AO288" s="45" t="s">
        <v>76</v>
      </c>
      <c r="AP288" s="45" t="s">
        <v>54</v>
      </c>
      <c r="BA288" s="1"/>
      <c r="BB288" s="1"/>
      <c r="BC288" s="1"/>
      <c r="BD288" s="1"/>
      <c r="BE288" s="1"/>
      <c r="BF288" s="1"/>
      <c r="BG288" s="1"/>
      <c r="BH288" s="1"/>
    </row>
    <row r="289" spans="1:82" ht="20.100000000000001" customHeight="1" x14ac:dyDescent="0.15">
      <c r="A289" s="434"/>
      <c r="B289" s="433"/>
      <c r="C289" s="35"/>
      <c r="D289" s="358" t="s">
        <v>329</v>
      </c>
      <c r="E289" s="350" t="s">
        <v>34</v>
      </c>
      <c r="F289" s="350"/>
      <c r="G289" s="351"/>
      <c r="H289" s="105"/>
      <c r="I289" s="198"/>
      <c r="J289" s="198"/>
      <c r="K289" s="198"/>
      <c r="L289" s="198"/>
      <c r="M289" s="199" t="s">
        <v>90</v>
      </c>
      <c r="N289" s="341" t="s">
        <v>310</v>
      </c>
      <c r="O289" s="341"/>
      <c r="P289" s="341"/>
      <c r="Q289" s="323" t="s">
        <v>193</v>
      </c>
      <c r="R289" s="324"/>
      <c r="S289" s="324"/>
      <c r="T289" s="324"/>
      <c r="U289" s="325"/>
      <c r="V289" s="325"/>
      <c r="W289" s="49" t="s">
        <v>159</v>
      </c>
      <c r="X289" s="49"/>
      <c r="Y289" s="49"/>
      <c r="Z289" s="49"/>
      <c r="AA289" s="81"/>
      <c r="AB289" s="169"/>
      <c r="AD289" s="1" t="str">
        <f>+K288</f>
        <v>□</v>
      </c>
      <c r="AG289" s="45" t="str">
        <f>IF(AD290&amp;AD291&amp;AD292="■□□","◎無し",IF(AD290&amp;AD291&amp;AD292="□■□","●適合",IF(AD290&amp;AD291&amp;AD292="□□■","◆未達",IF(AD290&amp;AD291&amp;AD292="□□□","■未答","▼矛盾"))))</f>
        <v>■未答</v>
      </c>
      <c r="BA289" s="1"/>
      <c r="BB289" s="1"/>
      <c r="BC289" s="1"/>
      <c r="BD289" s="1"/>
      <c r="BE289" s="1"/>
      <c r="BF289" s="1"/>
      <c r="BG289" s="1"/>
      <c r="BH289" s="1"/>
    </row>
    <row r="290" spans="1:82" ht="20.100000000000001" customHeight="1" x14ac:dyDescent="0.15">
      <c r="A290" s="434"/>
      <c r="B290" s="433"/>
      <c r="C290" s="35"/>
      <c r="D290" s="359"/>
      <c r="E290" s="352"/>
      <c r="F290" s="352"/>
      <c r="G290" s="353"/>
      <c r="H290" s="63" t="s">
        <v>90</v>
      </c>
      <c r="I290" s="343" t="s">
        <v>330</v>
      </c>
      <c r="J290" s="343"/>
      <c r="K290" s="343"/>
      <c r="L290" s="343"/>
      <c r="M290" s="343"/>
      <c r="N290" s="343"/>
      <c r="O290" s="343"/>
      <c r="P290" s="344"/>
      <c r="Q290" s="323" t="s">
        <v>197</v>
      </c>
      <c r="R290" s="324"/>
      <c r="S290" s="324"/>
      <c r="T290" s="324"/>
      <c r="U290" s="325"/>
      <c r="V290" s="325"/>
      <c r="W290" s="49" t="s">
        <v>157</v>
      </c>
      <c r="X290" s="97"/>
      <c r="Y290" s="97"/>
      <c r="Z290" s="49"/>
      <c r="AA290" s="81"/>
      <c r="AB290" s="169"/>
      <c r="AD290" s="42" t="str">
        <f>+M289</f>
        <v>□</v>
      </c>
      <c r="AG290" s="160" t="s">
        <v>198</v>
      </c>
      <c r="AI290" s="45" t="str">
        <f>IF(U290&gt;0,IF(U290&lt;195,"◆195未満","●適合"),"■未答")</f>
        <v>■未答</v>
      </c>
      <c r="AK290" s="37" t="s">
        <v>95</v>
      </c>
      <c r="AL290" s="46" t="s">
        <v>96</v>
      </c>
      <c r="AM290" s="46" t="s">
        <v>97</v>
      </c>
      <c r="AN290" s="46" t="s">
        <v>98</v>
      </c>
      <c r="AO290" s="46" t="s">
        <v>99</v>
      </c>
      <c r="AP290" s="46" t="s">
        <v>75</v>
      </c>
      <c r="BA290" s="1"/>
      <c r="BB290" s="1"/>
      <c r="BC290" s="1"/>
      <c r="BD290" s="1"/>
      <c r="BE290" s="1"/>
      <c r="BF290" s="1"/>
      <c r="BG290" s="1"/>
      <c r="BH290" s="1"/>
    </row>
    <row r="291" spans="1:82" ht="20.100000000000001" customHeight="1" x14ac:dyDescent="0.15">
      <c r="A291" s="434"/>
      <c r="B291" s="433"/>
      <c r="C291" s="35"/>
      <c r="D291" s="359"/>
      <c r="E291" s="356"/>
      <c r="F291" s="356"/>
      <c r="G291" s="357"/>
      <c r="H291" s="63" t="s">
        <v>100</v>
      </c>
      <c r="I291" s="343" t="s">
        <v>331</v>
      </c>
      <c r="J291" s="343"/>
      <c r="K291" s="343"/>
      <c r="L291" s="343"/>
      <c r="M291" s="343"/>
      <c r="N291" s="343"/>
      <c r="O291" s="343"/>
      <c r="P291" s="344"/>
      <c r="Q291" s="56"/>
      <c r="R291" s="340" t="s">
        <v>200</v>
      </c>
      <c r="S291" s="340"/>
      <c r="T291" s="340"/>
      <c r="U291" s="340"/>
      <c r="V291" s="340"/>
      <c r="W291" s="340"/>
      <c r="X291" s="411">
        <f>+V289*2+V290</f>
        <v>0</v>
      </c>
      <c r="Y291" s="411"/>
      <c r="Z291" s="49" t="s">
        <v>201</v>
      </c>
      <c r="AA291" s="81"/>
      <c r="AB291" s="169"/>
      <c r="AD291" s="1" t="str">
        <f>+H290</f>
        <v>□</v>
      </c>
      <c r="AG291" s="160" t="s">
        <v>202</v>
      </c>
      <c r="AI291" s="45" t="str">
        <f>IF(X291&gt;0,IF((U289*2+U290)&lt;550,IF((U289*2+U290)&gt;750,"◆未達","●適合"),"◆未達"),"■未答")</f>
        <v>■未答</v>
      </c>
      <c r="AK291" s="37"/>
      <c r="AL291" s="43" t="s">
        <v>51</v>
      </c>
      <c r="AM291" s="43" t="s">
        <v>52</v>
      </c>
      <c r="AN291" s="43" t="s">
        <v>53</v>
      </c>
      <c r="AO291" s="45" t="s">
        <v>76</v>
      </c>
      <c r="AP291" s="45" t="s">
        <v>54</v>
      </c>
      <c r="BA291" s="1"/>
      <c r="BB291" s="1"/>
      <c r="BC291" s="1"/>
      <c r="BD291" s="1"/>
      <c r="BE291" s="1"/>
      <c r="BF291" s="1"/>
      <c r="BG291" s="1"/>
      <c r="BH291" s="1"/>
    </row>
    <row r="292" spans="1:82" ht="20.100000000000001" customHeight="1" x14ac:dyDescent="0.15">
      <c r="A292" s="434"/>
      <c r="B292" s="433"/>
      <c r="C292" s="35"/>
      <c r="D292" s="359"/>
      <c r="E292" s="318" t="s">
        <v>3</v>
      </c>
      <c r="F292" s="318"/>
      <c r="G292" s="319"/>
      <c r="H292" s="37"/>
      <c r="I292" s="37"/>
      <c r="J292" s="37"/>
      <c r="K292" s="37"/>
      <c r="L292" s="37"/>
      <c r="M292" s="37"/>
      <c r="N292" s="37"/>
      <c r="O292" s="37"/>
      <c r="P292" s="39"/>
      <c r="Q292" s="323" t="s">
        <v>203</v>
      </c>
      <c r="R292" s="324"/>
      <c r="S292" s="324"/>
      <c r="T292" s="324"/>
      <c r="U292" s="325"/>
      <c r="V292" s="325"/>
      <c r="W292" s="49" t="s">
        <v>131</v>
      </c>
      <c r="X292" s="97"/>
      <c r="Y292" s="97"/>
      <c r="Z292" s="49"/>
      <c r="AA292" s="81"/>
      <c r="AB292" s="169"/>
      <c r="AD292" s="1" t="str">
        <f>+H291</f>
        <v>□</v>
      </c>
      <c r="AG292" s="113" t="s">
        <v>204</v>
      </c>
      <c r="AI292" s="45" t="str">
        <f>IF(U292&gt;0,IF(U292&gt;30,"◆30超過","●適合"),"■未答")</f>
        <v>■未答</v>
      </c>
      <c r="BA292" s="1"/>
      <c r="BB292" s="1"/>
      <c r="BC292" s="1"/>
      <c r="BD292" s="1"/>
      <c r="BE292" s="1"/>
      <c r="BF292" s="1"/>
      <c r="BG292" s="1"/>
      <c r="BH292" s="1"/>
    </row>
    <row r="293" spans="1:82" ht="20.100000000000001" customHeight="1" x14ac:dyDescent="0.15">
      <c r="A293" s="434"/>
      <c r="B293" s="433"/>
      <c r="C293" s="35"/>
      <c r="D293" s="359"/>
      <c r="E293" s="361" t="s">
        <v>333</v>
      </c>
      <c r="F293" s="350"/>
      <c r="G293" s="351"/>
      <c r="H293" s="172"/>
      <c r="I293" s="106"/>
      <c r="J293" s="106"/>
      <c r="K293" s="106"/>
      <c r="L293" s="106"/>
      <c r="M293" s="106"/>
      <c r="N293" s="106"/>
      <c r="O293" s="106"/>
      <c r="P293" s="106"/>
      <c r="Q293" s="222"/>
      <c r="R293" s="213"/>
      <c r="S293" s="213"/>
      <c r="T293" s="213"/>
      <c r="U293" s="203"/>
      <c r="V293" s="203"/>
      <c r="W293" s="92"/>
      <c r="X293" s="92"/>
      <c r="Y293" s="92"/>
      <c r="Z293" s="92"/>
      <c r="AA293" s="185"/>
      <c r="AB293" s="169"/>
      <c r="BA293" s="1"/>
      <c r="BB293" s="1"/>
      <c r="BC293" s="1"/>
      <c r="BD293" s="1"/>
      <c r="BE293" s="1"/>
      <c r="BF293" s="1"/>
      <c r="BG293" s="1"/>
      <c r="BH293" s="1"/>
    </row>
    <row r="294" spans="1:82" ht="20.100000000000001" customHeight="1" x14ac:dyDescent="0.15">
      <c r="A294" s="434"/>
      <c r="B294" s="433"/>
      <c r="C294" s="35"/>
      <c r="D294" s="359"/>
      <c r="E294" s="362"/>
      <c r="F294" s="352"/>
      <c r="G294" s="353"/>
      <c r="H294" s="174"/>
      <c r="I294" s="95"/>
      <c r="J294" s="95"/>
      <c r="K294" s="95"/>
      <c r="L294" s="95"/>
      <c r="M294" s="168" t="s">
        <v>107</v>
      </c>
      <c r="N294" s="343" t="s">
        <v>310</v>
      </c>
      <c r="O294" s="343"/>
      <c r="P294" s="343"/>
      <c r="Q294" s="323" t="s">
        <v>334</v>
      </c>
      <c r="R294" s="324"/>
      <c r="S294" s="324"/>
      <c r="T294" s="324"/>
      <c r="U294" s="168" t="s">
        <v>140</v>
      </c>
      <c r="V294" s="49" t="s">
        <v>335</v>
      </c>
      <c r="W294" s="49"/>
      <c r="X294" s="168" t="s">
        <v>140</v>
      </c>
      <c r="Y294" s="49" t="s">
        <v>336</v>
      </c>
      <c r="Z294" s="49"/>
      <c r="AA294" s="81"/>
      <c r="AB294" s="169"/>
      <c r="AD294" s="42" t="str">
        <f>+M294</f>
        <v>□</v>
      </c>
      <c r="AG294" s="45" t="str">
        <f>IF(AD294&amp;AD295&amp;AD296="■□□","◎無し",IF(AD294&amp;AD295&amp;AD296="□■□","●適合",IF(AD294&amp;AD295&amp;AD296="□□■","◆未達",IF(AD294&amp;AD295&amp;AD296="□□□","■未答","▼矛盾"))))</f>
        <v>■未答</v>
      </c>
      <c r="AH294" s="61"/>
      <c r="AK294" s="37" t="s">
        <v>95</v>
      </c>
      <c r="AL294" s="46" t="s">
        <v>96</v>
      </c>
      <c r="AM294" s="46" t="s">
        <v>97</v>
      </c>
      <c r="AN294" s="46" t="s">
        <v>98</v>
      </c>
      <c r="AO294" s="46" t="s">
        <v>99</v>
      </c>
      <c r="AP294" s="46" t="s">
        <v>75</v>
      </c>
      <c r="BA294" s="1"/>
      <c r="BB294" s="1"/>
      <c r="BC294" s="1"/>
      <c r="BD294" s="1"/>
      <c r="BE294" s="1"/>
      <c r="BF294" s="1"/>
      <c r="BG294" s="1"/>
      <c r="BH294" s="1"/>
    </row>
    <row r="295" spans="1:82" ht="20.100000000000001" customHeight="1" x14ac:dyDescent="0.15">
      <c r="A295" s="434"/>
      <c r="B295" s="433"/>
      <c r="C295" s="35"/>
      <c r="D295" s="359"/>
      <c r="E295" s="363"/>
      <c r="F295" s="356"/>
      <c r="G295" s="357"/>
      <c r="H295" s="206" t="s">
        <v>100</v>
      </c>
      <c r="I295" s="343" t="s">
        <v>341</v>
      </c>
      <c r="J295" s="343"/>
      <c r="K295" s="343"/>
      <c r="L295" s="343"/>
      <c r="M295" s="343"/>
      <c r="N295" s="343"/>
      <c r="O295" s="343"/>
      <c r="P295" s="344"/>
      <c r="Q295" s="338" t="s">
        <v>337</v>
      </c>
      <c r="R295" s="339"/>
      <c r="S295" s="339"/>
      <c r="T295" s="339"/>
      <c r="U295" s="168" t="s">
        <v>338</v>
      </c>
      <c r="V295" s="97" t="s">
        <v>339</v>
      </c>
      <c r="W295" s="97"/>
      <c r="X295" s="168" t="s">
        <v>338</v>
      </c>
      <c r="Y295" s="97" t="s">
        <v>340</v>
      </c>
      <c r="Z295" s="97"/>
      <c r="AA295" s="99"/>
      <c r="AB295" s="169"/>
      <c r="AD295" s="1" t="str">
        <f>+H295</f>
        <v>□</v>
      </c>
      <c r="AK295" s="37"/>
      <c r="AL295" s="43" t="s">
        <v>51</v>
      </c>
      <c r="AM295" s="43" t="s">
        <v>52</v>
      </c>
      <c r="AN295" s="43" t="s">
        <v>53</v>
      </c>
      <c r="AO295" s="45" t="s">
        <v>76</v>
      </c>
      <c r="AP295" s="45" t="s">
        <v>54</v>
      </c>
      <c r="BA295" s="1"/>
      <c r="BB295" s="1"/>
      <c r="BC295" s="1"/>
      <c r="BD295" s="1"/>
      <c r="BE295" s="1"/>
      <c r="BF295" s="1"/>
      <c r="BG295" s="1"/>
      <c r="BH295" s="1"/>
    </row>
    <row r="296" spans="1:82" ht="20.100000000000001" customHeight="1" x14ac:dyDescent="0.15">
      <c r="A296" s="434"/>
      <c r="B296" s="433"/>
      <c r="C296" s="35"/>
      <c r="D296" s="359"/>
      <c r="E296" s="350" t="s">
        <v>35</v>
      </c>
      <c r="F296" s="350"/>
      <c r="G296" s="351"/>
      <c r="H296" s="206" t="s">
        <v>90</v>
      </c>
      <c r="I296" s="343" t="s">
        <v>342</v>
      </c>
      <c r="J296" s="343"/>
      <c r="K296" s="343"/>
      <c r="L296" s="343"/>
      <c r="M296" s="343"/>
      <c r="N296" s="343"/>
      <c r="O296" s="343"/>
      <c r="P296" s="344"/>
      <c r="Q296" s="338" t="s">
        <v>236</v>
      </c>
      <c r="R296" s="339"/>
      <c r="S296" s="339"/>
      <c r="T296" s="339"/>
      <c r="U296" s="168" t="s">
        <v>144</v>
      </c>
      <c r="V296" s="333" t="s">
        <v>237</v>
      </c>
      <c r="W296" s="333"/>
      <c r="X296" s="168" t="s">
        <v>125</v>
      </c>
      <c r="Y296" s="412" t="s">
        <v>238</v>
      </c>
      <c r="Z296" s="339"/>
      <c r="AA296" s="179"/>
      <c r="AB296" s="169"/>
      <c r="AD296" s="1" t="str">
        <f>+H296</f>
        <v>□</v>
      </c>
      <c r="AG296" s="160" t="s">
        <v>148</v>
      </c>
      <c r="AI296" s="43" t="str">
        <f>IF(U296&amp;X296="■□","◎過分",IF(U296&amp;X296="□■","●適合",IF(U296&amp;X296="□□","■未答","▼矛盾")))</f>
        <v>■未答</v>
      </c>
      <c r="BA296" s="1"/>
      <c r="BB296" s="1"/>
      <c r="BC296" s="1"/>
      <c r="BD296" s="1"/>
      <c r="BE296" s="1"/>
      <c r="BF296" s="1"/>
      <c r="BG296" s="1"/>
      <c r="BH296" s="1"/>
    </row>
    <row r="297" spans="1:82" ht="20.100000000000001" customHeight="1" x14ac:dyDescent="0.15">
      <c r="A297" s="434"/>
      <c r="B297" s="433"/>
      <c r="C297" s="35"/>
      <c r="D297" s="359"/>
      <c r="E297" s="352"/>
      <c r="F297" s="352"/>
      <c r="G297" s="353"/>
      <c r="H297" s="186"/>
      <c r="I297" s="207"/>
      <c r="J297" s="207"/>
      <c r="K297" s="207"/>
      <c r="L297" s="207"/>
      <c r="M297" s="207"/>
      <c r="N297" s="207"/>
      <c r="O297" s="207"/>
      <c r="P297" s="208"/>
      <c r="Q297" s="338" t="s">
        <v>239</v>
      </c>
      <c r="R297" s="339"/>
      <c r="S297" s="339"/>
      <c r="T297" s="339"/>
      <c r="U297" s="339"/>
      <c r="V297" s="339"/>
      <c r="W297" s="325"/>
      <c r="X297" s="325"/>
      <c r="Y297" s="325"/>
      <c r="Z297" s="97" t="s">
        <v>240</v>
      </c>
      <c r="AA297" s="99"/>
      <c r="AB297" s="169"/>
      <c r="AG297" s="160" t="s">
        <v>241</v>
      </c>
      <c r="AI297" s="45" t="str">
        <f>IF(W297&gt;0,IF(W297&lt;700,"◆低すぎ",IF(W297&gt;900,"◆高すぎ","●適合")),"■未答")</f>
        <v>■未答</v>
      </c>
      <c r="BA297" s="1"/>
      <c r="BB297" s="1"/>
      <c r="BC297" s="1"/>
      <c r="BD297" s="1"/>
      <c r="BE297" s="1"/>
      <c r="BF297" s="1"/>
      <c r="BG297" s="1"/>
      <c r="BH297" s="1"/>
    </row>
    <row r="298" spans="1:82" ht="20.100000000000001" customHeight="1" thickBot="1" x14ac:dyDescent="0.2">
      <c r="A298" s="435"/>
      <c r="B298" s="436"/>
      <c r="C298" s="153"/>
      <c r="D298" s="360"/>
      <c r="E298" s="354"/>
      <c r="F298" s="354"/>
      <c r="G298" s="355"/>
      <c r="H298" s="224"/>
      <c r="I298" s="225"/>
      <c r="J298" s="225"/>
      <c r="K298" s="225"/>
      <c r="L298" s="225"/>
      <c r="M298" s="225"/>
      <c r="N298" s="225"/>
      <c r="O298" s="225"/>
      <c r="P298" s="226"/>
      <c r="Q298" s="227"/>
      <c r="R298" s="228"/>
      <c r="S298" s="228"/>
      <c r="T298" s="228"/>
      <c r="U298" s="228"/>
      <c r="V298" s="228"/>
      <c r="W298" s="229"/>
      <c r="X298" s="229"/>
      <c r="Y298" s="229"/>
      <c r="Z298" s="155"/>
      <c r="AA298" s="230"/>
      <c r="AB298" s="231"/>
      <c r="BA298" s="1"/>
      <c r="BB298" s="1"/>
      <c r="BC298" s="1"/>
      <c r="BD298" s="1"/>
      <c r="BE298" s="1"/>
      <c r="BF298" s="1"/>
      <c r="BG298" s="1"/>
      <c r="BH298" s="1"/>
    </row>
    <row r="299" spans="1:82" s="18" customFormat="1" ht="17.25" customHeight="1" x14ac:dyDescent="0.15">
      <c r="Q299" s="232"/>
      <c r="R299" s="232"/>
      <c r="S299" s="232"/>
      <c r="T299" s="232"/>
      <c r="U299" s="232"/>
      <c r="V299" s="232"/>
      <c r="W299" s="232"/>
      <c r="X299" s="232"/>
      <c r="Y299" s="232"/>
      <c r="Z299" s="232"/>
      <c r="AA299" s="232"/>
      <c r="AB299" s="232"/>
      <c r="AC299" s="233"/>
      <c r="AD299" s="233"/>
      <c r="AE299" s="233"/>
      <c r="AF299" s="233"/>
      <c r="AG299" s="234"/>
      <c r="AH299" s="234"/>
      <c r="AI299" s="234"/>
      <c r="AJ299" s="234"/>
      <c r="AK299" s="234"/>
      <c r="AL299" s="234"/>
      <c r="AM299" s="234"/>
      <c r="AN299" s="234"/>
      <c r="AO299" s="234"/>
      <c r="AP299" s="233"/>
      <c r="AQ299" s="233"/>
      <c r="AR299" s="233"/>
      <c r="AS299" s="233"/>
      <c r="AT299" s="233"/>
      <c r="AU299" s="233"/>
      <c r="AV299" s="233"/>
      <c r="AW299" s="233"/>
      <c r="AX299" s="233"/>
      <c r="AY299" s="233"/>
      <c r="AZ299" s="233"/>
      <c r="BA299" s="233"/>
      <c r="BB299" s="233"/>
      <c r="BC299" s="233"/>
      <c r="BD299" s="233"/>
      <c r="BE299" s="233"/>
      <c r="BF299" s="233"/>
      <c r="BG299" s="233"/>
      <c r="BH299" s="233"/>
      <c r="BI299" s="233"/>
      <c r="BJ299" s="233"/>
      <c r="BK299" s="233"/>
    </row>
    <row r="300" spans="1:82" s="18" customFormat="1" ht="8.25" customHeight="1" x14ac:dyDescent="0.15">
      <c r="AC300" s="235"/>
      <c r="AD300" s="235"/>
      <c r="AE300" s="235"/>
      <c r="AF300" s="235"/>
      <c r="AG300" s="235"/>
      <c r="AH300" s="235"/>
      <c r="AI300" s="235"/>
      <c r="AJ300" s="235"/>
      <c r="AK300" s="235"/>
      <c r="AL300" s="235"/>
      <c r="AM300" s="235"/>
      <c r="AN300" s="235"/>
      <c r="AO300" s="235"/>
      <c r="AP300" s="235"/>
      <c r="AQ300" s="235"/>
      <c r="AR300" s="235"/>
      <c r="AS300" s="235"/>
      <c r="AT300" s="235"/>
      <c r="AU300" s="235"/>
      <c r="AV300" s="235"/>
      <c r="AW300" s="235"/>
      <c r="AX300" s="235"/>
      <c r="AY300" s="235"/>
      <c r="AZ300" s="233"/>
      <c r="BA300" s="234"/>
      <c r="BB300" s="234"/>
      <c r="BC300" s="234"/>
      <c r="BD300" s="234"/>
      <c r="BE300" s="234"/>
      <c r="BF300" s="234"/>
      <c r="BG300" s="234"/>
      <c r="BH300" s="234"/>
      <c r="BI300" s="233"/>
      <c r="BJ300" s="233"/>
      <c r="BK300" s="233"/>
      <c r="BL300" s="233"/>
      <c r="BM300" s="233"/>
      <c r="BN300" s="233"/>
      <c r="BO300" s="233"/>
      <c r="BP300" s="233"/>
      <c r="BQ300" s="233"/>
      <c r="BR300" s="233"/>
      <c r="BS300" s="233"/>
      <c r="BT300" s="233"/>
      <c r="BU300" s="233"/>
      <c r="BV300" s="233"/>
      <c r="BW300" s="233"/>
      <c r="BX300" s="233"/>
      <c r="BY300" s="233"/>
      <c r="BZ300" s="233"/>
      <c r="CA300" s="233"/>
      <c r="CB300" s="233"/>
      <c r="CC300" s="233"/>
      <c r="CD300" s="233"/>
    </row>
    <row r="301" spans="1:82" ht="12.75" x14ac:dyDescent="0.15">
      <c r="AC301" s="235"/>
      <c r="AD301" s="235"/>
      <c r="AE301" s="235"/>
      <c r="AF301" s="235"/>
      <c r="AG301" s="235"/>
      <c r="AH301" s="235"/>
      <c r="AI301" s="235"/>
      <c r="AJ301" s="235"/>
      <c r="AK301" s="235"/>
      <c r="AL301" s="235"/>
      <c r="AM301" s="235"/>
      <c r="AN301" s="235"/>
      <c r="AO301" s="235"/>
      <c r="AP301" s="235"/>
      <c r="AQ301" s="235"/>
      <c r="AR301" s="235"/>
      <c r="AS301" s="235"/>
      <c r="AT301" s="235"/>
      <c r="AU301" s="235"/>
      <c r="AV301" s="235"/>
      <c r="AW301" s="235"/>
      <c r="AX301" s="235"/>
      <c r="AY301" s="235"/>
    </row>
    <row r="302" spans="1:82" ht="12.75" x14ac:dyDescent="0.15">
      <c r="A302" s="236"/>
      <c r="B302" s="236"/>
      <c r="AC302" s="235"/>
      <c r="AD302" s="235"/>
      <c r="AE302" s="235"/>
      <c r="AF302" s="235"/>
      <c r="AG302" s="235"/>
      <c r="AH302" s="235"/>
      <c r="AI302" s="235"/>
      <c r="AJ302" s="235"/>
      <c r="AK302" s="235"/>
      <c r="AL302" s="235"/>
      <c r="AM302" s="235"/>
      <c r="AN302" s="235"/>
      <c r="AO302" s="235"/>
      <c r="AP302" s="235"/>
      <c r="AQ302" s="235"/>
      <c r="AR302" s="235"/>
      <c r="AS302" s="235"/>
      <c r="AT302" s="235"/>
      <c r="AU302" s="235"/>
      <c r="AV302" s="235"/>
      <c r="AW302" s="235"/>
      <c r="AX302" s="235"/>
      <c r="AY302" s="235"/>
    </row>
    <row r="303" spans="1:82" ht="14.25" x14ac:dyDescent="0.15">
      <c r="AC303" s="233"/>
      <c r="AD303" s="233"/>
      <c r="AE303" s="233"/>
      <c r="AF303" s="233"/>
      <c r="AG303" s="234"/>
      <c r="AH303" s="234"/>
      <c r="AI303" s="234"/>
      <c r="AJ303" s="234"/>
      <c r="AK303" s="234"/>
      <c r="AL303" s="234"/>
      <c r="AM303" s="234"/>
      <c r="AN303" s="234"/>
      <c r="AO303" s="234"/>
      <c r="AP303" s="233"/>
      <c r="AQ303" s="233"/>
      <c r="AR303" s="233"/>
      <c r="AS303" s="233"/>
      <c r="AT303" s="233"/>
      <c r="AU303" s="233"/>
      <c r="AV303" s="233"/>
      <c r="AW303" s="233"/>
      <c r="AX303" s="233"/>
      <c r="AY303" s="233"/>
    </row>
    <row r="305" spans="1:2" x14ac:dyDescent="0.15">
      <c r="A305" s="236"/>
      <c r="B305" s="236"/>
    </row>
  </sheetData>
  <mergeCells count="595">
    <mergeCell ref="AB43:AB44"/>
    <mergeCell ref="X82:Y82"/>
    <mergeCell ref="I47:J48"/>
    <mergeCell ref="H49:H50"/>
    <mergeCell ref="I43:J44"/>
    <mergeCell ref="N47:O48"/>
    <mergeCell ref="I49:J50"/>
    <mergeCell ref="E133:G136"/>
    <mergeCell ref="AB133:AB136"/>
    <mergeCell ref="I62:P62"/>
    <mergeCell ref="E69:G69"/>
    <mergeCell ref="I81:P81"/>
    <mergeCell ref="W66:Y66"/>
    <mergeCell ref="Q68:V68"/>
    <mergeCell ref="E120:G123"/>
    <mergeCell ref="D88:G88"/>
    <mergeCell ref="E83:G85"/>
    <mergeCell ref="D90:G90"/>
    <mergeCell ref="E124:G125"/>
    <mergeCell ref="E70:G70"/>
    <mergeCell ref="C93:G95"/>
    <mergeCell ref="D92:G92"/>
    <mergeCell ref="I74:P74"/>
    <mergeCell ref="AB78:AB84"/>
    <mergeCell ref="AB33:AB34"/>
    <mergeCell ref="H19:H20"/>
    <mergeCell ref="I19:J20"/>
    <mergeCell ref="M19:M20"/>
    <mergeCell ref="N19:O20"/>
    <mergeCell ref="AB19:AB20"/>
    <mergeCell ref="L22:L23"/>
    <mergeCell ref="M22:O23"/>
    <mergeCell ref="H22:H23"/>
    <mergeCell ref="I22:J23"/>
    <mergeCell ref="Q22:AA22"/>
    <mergeCell ref="W25:Y25"/>
    <mergeCell ref="N33:O34"/>
    <mergeCell ref="Q30:AA36"/>
    <mergeCell ref="AB35:AB36"/>
    <mergeCell ref="AB31:AB32"/>
    <mergeCell ref="I33:J34"/>
    <mergeCell ref="H33:H34"/>
    <mergeCell ref="M33:M34"/>
    <mergeCell ref="AB11:AB12"/>
    <mergeCell ref="H11:H12"/>
    <mergeCell ref="I11:J12"/>
    <mergeCell ref="M11:M12"/>
    <mergeCell ref="H14:H15"/>
    <mergeCell ref="I13:J13"/>
    <mergeCell ref="L13:N13"/>
    <mergeCell ref="N11:O12"/>
    <mergeCell ref="N14:O15"/>
    <mergeCell ref="Q13:AA15"/>
    <mergeCell ref="I14:J15"/>
    <mergeCell ref="AB13:AB15"/>
    <mergeCell ref="M14:M15"/>
    <mergeCell ref="AB17:AB18"/>
    <mergeCell ref="Q16:AA20"/>
    <mergeCell ref="D133:D136"/>
    <mergeCell ref="AB26:AB29"/>
    <mergeCell ref="AB22:AB25"/>
    <mergeCell ref="Q26:AA26"/>
    <mergeCell ref="W29:Y29"/>
    <mergeCell ref="I24:J24"/>
    <mergeCell ref="H31:H32"/>
    <mergeCell ref="I31:J32"/>
    <mergeCell ref="M31:M32"/>
    <mergeCell ref="N31:O32"/>
    <mergeCell ref="Q98:V98"/>
    <mergeCell ref="AB71:AB76"/>
    <mergeCell ref="Q37:AA41"/>
    <mergeCell ref="H17:H18"/>
    <mergeCell ref="I17:J18"/>
    <mergeCell ref="AB65:AB70"/>
    <mergeCell ref="AB56:AB58"/>
    <mergeCell ref="AB60:AB62"/>
    <mergeCell ref="Q80:S80"/>
    <mergeCell ref="Q62:W62"/>
    <mergeCell ref="I28:J28"/>
    <mergeCell ref="H26:H27"/>
    <mergeCell ref="A232:B254"/>
    <mergeCell ref="E158:G159"/>
    <mergeCell ref="E160:G161"/>
    <mergeCell ref="Q156:AA156"/>
    <mergeCell ref="Q49:AA50"/>
    <mergeCell ref="R139:AA139"/>
    <mergeCell ref="W95:Y95"/>
    <mergeCell ref="X84:Y84"/>
    <mergeCell ref="M49:M50"/>
    <mergeCell ref="I88:P88"/>
    <mergeCell ref="Q67:V67"/>
    <mergeCell ref="Q69:V69"/>
    <mergeCell ref="R54:AA54"/>
    <mergeCell ref="Q60:AA60"/>
    <mergeCell ref="W67:Y67"/>
    <mergeCell ref="W68:Y68"/>
    <mergeCell ref="Q66:V66"/>
    <mergeCell ref="Q70:V70"/>
    <mergeCell ref="I241:P241"/>
    <mergeCell ref="R197:AA197"/>
    <mergeCell ref="I212:P212"/>
    <mergeCell ref="I219:P219"/>
    <mergeCell ref="I82:P82"/>
    <mergeCell ref="Q83:W83"/>
    <mergeCell ref="AB86:AB92"/>
    <mergeCell ref="AB118:AB123"/>
    <mergeCell ref="R72:T72"/>
    <mergeCell ref="Q79:S79"/>
    <mergeCell ref="Q74:Q75"/>
    <mergeCell ref="Q95:V95"/>
    <mergeCell ref="U79:V79"/>
    <mergeCell ref="Q78:S78"/>
    <mergeCell ref="U74:X74"/>
    <mergeCell ref="Y74:Z74"/>
    <mergeCell ref="U72:X72"/>
    <mergeCell ref="Y72:Z72"/>
    <mergeCell ref="U75:X75"/>
    <mergeCell ref="X83:Y83"/>
    <mergeCell ref="X79:Y79"/>
    <mergeCell ref="R74:T75"/>
    <mergeCell ref="Y75:Z75"/>
    <mergeCell ref="R87:AA87"/>
    <mergeCell ref="T81:U81"/>
    <mergeCell ref="Q94:V94"/>
    <mergeCell ref="Q84:W84"/>
    <mergeCell ref="U78:V78"/>
    <mergeCell ref="Q82:W82"/>
    <mergeCell ref="Q81:S81"/>
    <mergeCell ref="H43:H44"/>
    <mergeCell ref="N43:O44"/>
    <mergeCell ref="Q11:AA12"/>
    <mergeCell ref="H45:H46"/>
    <mergeCell ref="H8:P8"/>
    <mergeCell ref="H9:P9"/>
    <mergeCell ref="I56:P56"/>
    <mergeCell ref="D60:G62"/>
    <mergeCell ref="I61:P61"/>
    <mergeCell ref="I57:P57"/>
    <mergeCell ref="A30:G30"/>
    <mergeCell ref="A37:G37"/>
    <mergeCell ref="A14:A15"/>
    <mergeCell ref="B14:G15"/>
    <mergeCell ref="B31:G32"/>
    <mergeCell ref="B17:G18"/>
    <mergeCell ref="B19:G20"/>
    <mergeCell ref="M17:M18"/>
    <mergeCell ref="N17:O18"/>
    <mergeCell ref="I26:J27"/>
    <mergeCell ref="L26:L27"/>
    <mergeCell ref="M26:O27"/>
    <mergeCell ref="H38:H39"/>
    <mergeCell ref="H35:H36"/>
    <mergeCell ref="Q8:AA8"/>
    <mergeCell ref="Q9:AA9"/>
    <mergeCell ref="Q61:W61"/>
    <mergeCell ref="I35:J36"/>
    <mergeCell ref="M35:M36"/>
    <mergeCell ref="N35:O36"/>
    <mergeCell ref="M47:M48"/>
    <mergeCell ref="M38:M39"/>
    <mergeCell ref="N38:O39"/>
    <mergeCell ref="I45:J46"/>
    <mergeCell ref="M45:M46"/>
    <mergeCell ref="N45:O46"/>
    <mergeCell ref="I38:J39"/>
    <mergeCell ref="M43:M44"/>
    <mergeCell ref="I40:J41"/>
    <mergeCell ref="M40:M41"/>
    <mergeCell ref="N40:O41"/>
    <mergeCell ref="N49:O50"/>
    <mergeCell ref="C4:D4"/>
    <mergeCell ref="D64:G64"/>
    <mergeCell ref="D65:G65"/>
    <mergeCell ref="C86:G86"/>
    <mergeCell ref="B6:C6"/>
    <mergeCell ref="E66:G66"/>
    <mergeCell ref="A53:B92"/>
    <mergeCell ref="A9:G9"/>
    <mergeCell ref="D63:G63"/>
    <mergeCell ref="E67:G67"/>
    <mergeCell ref="B43:G44"/>
    <mergeCell ref="A7:AB7"/>
    <mergeCell ref="B45:G46"/>
    <mergeCell ref="B47:G48"/>
    <mergeCell ref="H47:H48"/>
    <mergeCell ref="A49:G50"/>
    <mergeCell ref="AB47:AB48"/>
    <mergeCell ref="AB49:AB50"/>
    <mergeCell ref="AB40:AB41"/>
    <mergeCell ref="AB38:AB39"/>
    <mergeCell ref="AB45:AB46"/>
    <mergeCell ref="B40:G41"/>
    <mergeCell ref="H40:H41"/>
    <mergeCell ref="Q42:AA48"/>
    <mergeCell ref="E6:F6"/>
    <mergeCell ref="A11:G12"/>
    <mergeCell ref="B33:G34"/>
    <mergeCell ref="E68:G68"/>
    <mergeCell ref="B22:G25"/>
    <mergeCell ref="B26:G29"/>
    <mergeCell ref="B35:G36"/>
    <mergeCell ref="B38:G39"/>
    <mergeCell ref="C53:G59"/>
    <mergeCell ref="I172:P172"/>
    <mergeCell ref="D180:G182"/>
    <mergeCell ref="C115:G117"/>
    <mergeCell ref="I129:P129"/>
    <mergeCell ref="D129:D132"/>
    <mergeCell ref="I130:P130"/>
    <mergeCell ref="C172:G174"/>
    <mergeCell ref="E162:G166"/>
    <mergeCell ref="I127:P127"/>
    <mergeCell ref="I133:P133"/>
    <mergeCell ref="I134:P134"/>
    <mergeCell ref="I131:P131"/>
    <mergeCell ref="I175:J175"/>
    <mergeCell ref="L175:N175"/>
    <mergeCell ref="D201:D209"/>
    <mergeCell ref="E207:G209"/>
    <mergeCell ref="C169:G171"/>
    <mergeCell ref="C100:G101"/>
    <mergeCell ref="E113:G114"/>
    <mergeCell ref="E118:G118"/>
    <mergeCell ref="E149:G150"/>
    <mergeCell ref="E109:G110"/>
    <mergeCell ref="U106:V106"/>
    <mergeCell ref="D120:D123"/>
    <mergeCell ref="Q122:T122"/>
    <mergeCell ref="D194:G198"/>
    <mergeCell ref="C183:G184"/>
    <mergeCell ref="C175:G176"/>
    <mergeCell ref="E142:G142"/>
    <mergeCell ref="E151:G152"/>
    <mergeCell ref="E144:G148"/>
    <mergeCell ref="A185:G185"/>
    <mergeCell ref="C186:G187"/>
    <mergeCell ref="D102:G103"/>
    <mergeCell ref="D124:D125"/>
    <mergeCell ref="A100:B114"/>
    <mergeCell ref="D177:G179"/>
    <mergeCell ref="A175:B184"/>
    <mergeCell ref="C188:G190"/>
    <mergeCell ref="A3:AB3"/>
    <mergeCell ref="I103:P103"/>
    <mergeCell ref="E167:G168"/>
    <mergeCell ref="AB93:AB95"/>
    <mergeCell ref="E111:G112"/>
    <mergeCell ref="D199:G200"/>
    <mergeCell ref="C142:C161"/>
    <mergeCell ref="D91:G91"/>
    <mergeCell ref="D77:G80"/>
    <mergeCell ref="C96:G99"/>
    <mergeCell ref="A93:B99"/>
    <mergeCell ref="A172:B174"/>
    <mergeCell ref="A115:B161"/>
    <mergeCell ref="E153:G157"/>
    <mergeCell ref="E119:G119"/>
    <mergeCell ref="E129:G132"/>
    <mergeCell ref="E143:G143"/>
    <mergeCell ref="D71:G76"/>
    <mergeCell ref="I75:P75"/>
    <mergeCell ref="E81:G81"/>
    <mergeCell ref="E82:G82"/>
    <mergeCell ref="D89:G89"/>
    <mergeCell ref="D104:G104"/>
    <mergeCell ref="D242:G244"/>
    <mergeCell ref="D214:G217"/>
    <mergeCell ref="D218:G221"/>
    <mergeCell ref="C234:G235"/>
    <mergeCell ref="D236:G238"/>
    <mergeCell ref="D240:G241"/>
    <mergeCell ref="C232:G233"/>
    <mergeCell ref="D226:G228"/>
    <mergeCell ref="D229:G231"/>
    <mergeCell ref="D239:G239"/>
    <mergeCell ref="C222:G225"/>
    <mergeCell ref="D87:G87"/>
    <mergeCell ref="U103:V103"/>
    <mergeCell ref="D105:G108"/>
    <mergeCell ref="V101:W101"/>
    <mergeCell ref="W94:Y94"/>
    <mergeCell ref="W98:Y98"/>
    <mergeCell ref="Q123:W123"/>
    <mergeCell ref="I125:P125"/>
    <mergeCell ref="I104:P104"/>
    <mergeCell ref="I122:P122"/>
    <mergeCell ref="I124:P124"/>
    <mergeCell ref="X105:Y105"/>
    <mergeCell ref="I123:P123"/>
    <mergeCell ref="V102:W102"/>
    <mergeCell ref="V122:W122"/>
    <mergeCell ref="R105:W105"/>
    <mergeCell ref="W121:X121"/>
    <mergeCell ref="I89:P89"/>
    <mergeCell ref="U104:V104"/>
    <mergeCell ref="Q106:T106"/>
    <mergeCell ref="Q103:T103"/>
    <mergeCell ref="Q104:T104"/>
    <mergeCell ref="AB169:AB171"/>
    <mergeCell ref="Q166:W166"/>
    <mergeCell ref="X158:Y158"/>
    <mergeCell ref="X159:Y159"/>
    <mergeCell ref="Q170:W170"/>
    <mergeCell ref="Q160:W160"/>
    <mergeCell ref="Q159:W159"/>
    <mergeCell ref="X160:Y160"/>
    <mergeCell ref="Q165:AA165"/>
    <mergeCell ref="X168:Y168"/>
    <mergeCell ref="AB115:AB117"/>
    <mergeCell ref="AB129:AB132"/>
    <mergeCell ref="AB127:AB128"/>
    <mergeCell ref="AB124:AB125"/>
    <mergeCell ref="Q149:W149"/>
    <mergeCell ref="X150:Y150"/>
    <mergeCell ref="Q148:W148"/>
    <mergeCell ref="X148:Y148"/>
    <mergeCell ref="X149:Y149"/>
    <mergeCell ref="R140:AA140"/>
    <mergeCell ref="Q121:V121"/>
    <mergeCell ref="Y122:Z122"/>
    <mergeCell ref="Y121:Z121"/>
    <mergeCell ref="AB142:AB152"/>
    <mergeCell ref="I197:P197"/>
    <mergeCell ref="Q183:V183"/>
    <mergeCell ref="AB172:AB174"/>
    <mergeCell ref="AB183:AB184"/>
    <mergeCell ref="I192:P192"/>
    <mergeCell ref="I136:P136"/>
    <mergeCell ref="I135:P135"/>
    <mergeCell ref="N188:P188"/>
    <mergeCell ref="AB175:AB176"/>
    <mergeCell ref="X170:Y170"/>
    <mergeCell ref="X167:Y167"/>
    <mergeCell ref="Q167:W167"/>
    <mergeCell ref="AB137:AB141"/>
    <mergeCell ref="AB162:AB168"/>
    <mergeCell ref="R138:AA138"/>
    <mergeCell ref="AB153:AB161"/>
    <mergeCell ref="X166:Y166"/>
    <mergeCell ref="Q147:AA147"/>
    <mergeCell ref="X157:Y157"/>
    <mergeCell ref="I173:P173"/>
    <mergeCell ref="I187:J187"/>
    <mergeCell ref="L187:N187"/>
    <mergeCell ref="I174:P174"/>
    <mergeCell ref="AB180:AB182"/>
    <mergeCell ref="Q206:T206"/>
    <mergeCell ref="Q211:T211"/>
    <mergeCell ref="X226:Y226"/>
    <mergeCell ref="N236:P236"/>
    <mergeCell ref="I233:J233"/>
    <mergeCell ref="I235:J235"/>
    <mergeCell ref="L235:N235"/>
    <mergeCell ref="E204:G204"/>
    <mergeCell ref="AB191:AB209"/>
    <mergeCell ref="Q230:W230"/>
    <mergeCell ref="V207:W207"/>
    <mergeCell ref="X228:Y228"/>
    <mergeCell ref="X230:Y230"/>
    <mergeCell ref="AB232:AB233"/>
    <mergeCell ref="AB234:AB235"/>
    <mergeCell ref="AB236:AB239"/>
    <mergeCell ref="I193:P193"/>
    <mergeCell ref="N195:P195"/>
    <mergeCell ref="Q227:W227"/>
    <mergeCell ref="U200:V200"/>
    <mergeCell ref="I202:P202"/>
    <mergeCell ref="I200:J200"/>
    <mergeCell ref="E205:G206"/>
    <mergeCell ref="C210:G213"/>
    <mergeCell ref="R238:W238"/>
    <mergeCell ref="Q215:AA217"/>
    <mergeCell ref="Q226:W226"/>
    <mergeCell ref="I237:P237"/>
    <mergeCell ref="R223:AA223"/>
    <mergeCell ref="V243:W243"/>
    <mergeCell ref="R224:AA224"/>
    <mergeCell ref="I238:P238"/>
    <mergeCell ref="Q237:T237"/>
    <mergeCell ref="R234:AA234"/>
    <mergeCell ref="X238:Y238"/>
    <mergeCell ref="Q239:T239"/>
    <mergeCell ref="Q219:AA221"/>
    <mergeCell ref="Y243:Z243"/>
    <mergeCell ref="L288:N288"/>
    <mergeCell ref="R281:W281"/>
    <mergeCell ref="R274:AA274"/>
    <mergeCell ref="R192:AA192"/>
    <mergeCell ref="D277:G283"/>
    <mergeCell ref="C274:G276"/>
    <mergeCell ref="C271:G273"/>
    <mergeCell ref="L264:N264"/>
    <mergeCell ref="X249:Y249"/>
    <mergeCell ref="Q202:T202"/>
    <mergeCell ref="U201:V201"/>
    <mergeCell ref="R235:AA235"/>
    <mergeCell ref="S195:V195"/>
    <mergeCell ref="U204:V204"/>
    <mergeCell ref="X203:Y203"/>
    <mergeCell ref="Q208:V208"/>
    <mergeCell ref="Q204:T204"/>
    <mergeCell ref="R225:AA225"/>
    <mergeCell ref="Q218:AA218"/>
    <mergeCell ref="Q212:V212"/>
    <mergeCell ref="Q236:T236"/>
    <mergeCell ref="U237:V237"/>
    <mergeCell ref="U236:V236"/>
    <mergeCell ref="U239:V239"/>
    <mergeCell ref="R275:AA275"/>
    <mergeCell ref="R279:AA279"/>
    <mergeCell ref="Y281:Z281"/>
    <mergeCell ref="Y265:Z265"/>
    <mergeCell ref="S258:AA258"/>
    <mergeCell ref="AB265:AB267"/>
    <mergeCell ref="Q268:X268"/>
    <mergeCell ref="X287:Y287"/>
    <mergeCell ref="N287:P287"/>
    <mergeCell ref="AB284:AB286"/>
    <mergeCell ref="W286:Y286"/>
    <mergeCell ref="X288:Y288"/>
    <mergeCell ref="Q286:V286"/>
    <mergeCell ref="X283:Y283"/>
    <mergeCell ref="X282:Y282"/>
    <mergeCell ref="R282:W282"/>
    <mergeCell ref="AB277:AB283"/>
    <mergeCell ref="W278:Y278"/>
    <mergeCell ref="N268:P268"/>
    <mergeCell ref="AB263:AB264"/>
    <mergeCell ref="Q265:X265"/>
    <mergeCell ref="W244:Y244"/>
    <mergeCell ref="Q244:V244"/>
    <mergeCell ref="J257:P257"/>
    <mergeCell ref="R248:AA248"/>
    <mergeCell ref="I244:P244"/>
    <mergeCell ref="S257:AA257"/>
    <mergeCell ref="X250:Y250"/>
    <mergeCell ref="AB245:AB254"/>
    <mergeCell ref="Q253:W253"/>
    <mergeCell ref="R246:AA246"/>
    <mergeCell ref="A2:D2"/>
    <mergeCell ref="V285:W285"/>
    <mergeCell ref="Y285:Z285"/>
    <mergeCell ref="S278:V278"/>
    <mergeCell ref="C137:G141"/>
    <mergeCell ref="Y207:Z207"/>
    <mergeCell ref="I215:P215"/>
    <mergeCell ref="I216:P216"/>
    <mergeCell ref="V211:W211"/>
    <mergeCell ref="Y211:Z211"/>
    <mergeCell ref="A255:B273"/>
    <mergeCell ref="C255:G262"/>
    <mergeCell ref="C263:G264"/>
    <mergeCell ref="D144:D152"/>
    <mergeCell ref="E201:G203"/>
    <mergeCell ref="D265:G267"/>
    <mergeCell ref="D153:D161"/>
    <mergeCell ref="D162:D168"/>
    <mergeCell ref="C162:C168"/>
    <mergeCell ref="I264:J264"/>
    <mergeCell ref="A186:B221"/>
    <mergeCell ref="C191:G193"/>
    <mergeCell ref="N191:P191"/>
    <mergeCell ref="A274:B298"/>
    <mergeCell ref="Q297:V297"/>
    <mergeCell ref="W297:Y297"/>
    <mergeCell ref="Y296:Z296"/>
    <mergeCell ref="H256:L256"/>
    <mergeCell ref="W212:Y212"/>
    <mergeCell ref="Q249:W249"/>
    <mergeCell ref="AB222:AB231"/>
    <mergeCell ref="Q240:T240"/>
    <mergeCell ref="W178:Y178"/>
    <mergeCell ref="X227:Y227"/>
    <mergeCell ref="R247:AA247"/>
    <mergeCell ref="Q180:V180"/>
    <mergeCell ref="W180:Y180"/>
    <mergeCell ref="W183:Y183"/>
    <mergeCell ref="Q201:T201"/>
    <mergeCell ref="N265:P265"/>
    <mergeCell ref="I243:P243"/>
    <mergeCell ref="I189:P189"/>
    <mergeCell ref="I190:P190"/>
    <mergeCell ref="L233:M233"/>
    <mergeCell ref="N271:P271"/>
    <mergeCell ref="I266:P266"/>
    <mergeCell ref="AB188:AB190"/>
    <mergeCell ref="AB210:AB221"/>
    <mergeCell ref="X291:Y291"/>
    <mergeCell ref="R291:W291"/>
    <mergeCell ref="Q294:T294"/>
    <mergeCell ref="Q295:T295"/>
    <mergeCell ref="V296:W296"/>
    <mergeCell ref="Q296:T296"/>
    <mergeCell ref="Q289:T289"/>
    <mergeCell ref="U292:V292"/>
    <mergeCell ref="Q292:T292"/>
    <mergeCell ref="U289:V289"/>
    <mergeCell ref="Q290:T290"/>
    <mergeCell ref="U290:V290"/>
    <mergeCell ref="AG8:AI8"/>
    <mergeCell ref="Q85:W85"/>
    <mergeCell ref="X85:Y85"/>
    <mergeCell ref="Q101:R101"/>
    <mergeCell ref="S101:T101"/>
    <mergeCell ref="I255:P255"/>
    <mergeCell ref="Q285:T285"/>
    <mergeCell ref="R280:AA280"/>
    <mergeCell ref="Y268:Z268"/>
    <mergeCell ref="W208:Y208"/>
    <mergeCell ref="AB177:AB179"/>
    <mergeCell ref="AB96:AB99"/>
    <mergeCell ref="AB100:AB114"/>
    <mergeCell ref="W97:Y97"/>
    <mergeCell ref="Q97:V97"/>
    <mergeCell ref="Y198:Z198"/>
    <mergeCell ref="Q158:W158"/>
    <mergeCell ref="Q178:V178"/>
    <mergeCell ref="R175:AA175"/>
    <mergeCell ref="AB274:AB276"/>
    <mergeCell ref="AB271:AB273"/>
    <mergeCell ref="I272:P272"/>
    <mergeCell ref="AB240:AB244"/>
    <mergeCell ref="AB268:AB270"/>
    <mergeCell ref="A162:B171"/>
    <mergeCell ref="J260:P260"/>
    <mergeCell ref="K261:P261"/>
    <mergeCell ref="H259:L259"/>
    <mergeCell ref="J258:P258"/>
    <mergeCell ref="D268:G270"/>
    <mergeCell ref="I126:P126"/>
    <mergeCell ref="D126:D128"/>
    <mergeCell ref="E126:G128"/>
    <mergeCell ref="I132:P132"/>
    <mergeCell ref="I128:P128"/>
    <mergeCell ref="A222:B231"/>
    <mergeCell ref="I270:P270"/>
    <mergeCell ref="I267:P267"/>
    <mergeCell ref="I269:P269"/>
    <mergeCell ref="N201:P201"/>
    <mergeCell ref="N206:P206"/>
    <mergeCell ref="N199:P199"/>
    <mergeCell ref="L200:N200"/>
    <mergeCell ref="I196:P196"/>
    <mergeCell ref="I213:P213"/>
    <mergeCell ref="I203:P203"/>
    <mergeCell ref="I208:P208"/>
    <mergeCell ref="N211:P211"/>
    <mergeCell ref="E296:G298"/>
    <mergeCell ref="I273:P273"/>
    <mergeCell ref="E289:G291"/>
    <mergeCell ref="D289:D298"/>
    <mergeCell ref="N289:P289"/>
    <mergeCell ref="N274:P274"/>
    <mergeCell ref="I276:P276"/>
    <mergeCell ref="N284:P284"/>
    <mergeCell ref="I280:P280"/>
    <mergeCell ref="I288:J288"/>
    <mergeCell ref="I275:P275"/>
    <mergeCell ref="E293:G295"/>
    <mergeCell ref="E292:G292"/>
    <mergeCell ref="I290:P290"/>
    <mergeCell ref="I291:P291"/>
    <mergeCell ref="N294:P294"/>
    <mergeCell ref="I279:P279"/>
    <mergeCell ref="I296:P296"/>
    <mergeCell ref="I295:P295"/>
    <mergeCell ref="D284:G286"/>
    <mergeCell ref="I286:P286"/>
    <mergeCell ref="N278:P278"/>
    <mergeCell ref="D287:G288"/>
    <mergeCell ref="I285:P285"/>
    <mergeCell ref="D252:G254"/>
    <mergeCell ref="Q205:T205"/>
    <mergeCell ref="X251:Y251"/>
    <mergeCell ref="C245:G248"/>
    <mergeCell ref="D249:G251"/>
    <mergeCell ref="Q150:W150"/>
    <mergeCell ref="Q157:W157"/>
    <mergeCell ref="X151:Y151"/>
    <mergeCell ref="X253:Y253"/>
    <mergeCell ref="U202:V202"/>
    <mergeCell ref="W195:Y195"/>
    <mergeCell ref="R196:AA196"/>
    <mergeCell ref="R191:AA191"/>
    <mergeCell ref="Q250:W250"/>
    <mergeCell ref="Q243:T243"/>
    <mergeCell ref="Q207:T207"/>
    <mergeCell ref="R203:W203"/>
    <mergeCell ref="N240:P240"/>
    <mergeCell ref="N234:P234"/>
    <mergeCell ref="I207:P207"/>
    <mergeCell ref="I220:P220"/>
    <mergeCell ref="Q214:AA214"/>
    <mergeCell ref="O233:P233"/>
    <mergeCell ref="Q241:T241"/>
  </mergeCells>
  <phoneticPr fontId="19"/>
  <conditionalFormatting sqref="X104:Y104 X106:Y106 Y170 X202:Y202 X204:Y204 Y230 X237:Y237 X239:Y239 Y253 X290:Y290 X292:Y293">
    <cfRule type="cellIs" dxfId="167" priority="186" stopIfTrue="1" operator="greaterThan">
      <formula>0</formula>
    </cfRule>
  </conditionalFormatting>
  <conditionalFormatting sqref="X105:Y105 X203:Y203 X238:Y238 X291:Y291">
    <cfRule type="cellIs" dxfId="166" priority="184" stopIfTrue="1" operator="greaterThan">
      <formula>650</formula>
    </cfRule>
    <cfRule type="cellIs" dxfId="165" priority="185" stopIfTrue="1" operator="lessThan">
      <formula>550</formula>
    </cfRule>
  </conditionalFormatting>
  <conditionalFormatting sqref="AG11">
    <cfRule type="cellIs" dxfId="164" priority="181" stopIfTrue="1" operator="greaterThanOrEqual">
      <formula>"●適合"</formula>
    </cfRule>
    <cfRule type="cellIs" dxfId="163" priority="182" stopIfTrue="1" operator="equal">
      <formula>"◆未達"</formula>
    </cfRule>
    <cfRule type="cellIs" dxfId="162" priority="183" stopIfTrue="1" operator="equal">
      <formula>"▼矛盾"</formula>
    </cfRule>
  </conditionalFormatting>
  <conditionalFormatting sqref="AG14">
    <cfRule type="cellIs" dxfId="161" priority="175" stopIfTrue="1" operator="greaterThanOrEqual">
      <formula>"●適合"</formula>
    </cfRule>
    <cfRule type="cellIs" dxfId="160" priority="176" stopIfTrue="1" operator="equal">
      <formula>"◆未達"</formula>
    </cfRule>
    <cfRule type="cellIs" dxfId="159" priority="177" stopIfTrue="1" operator="equal">
      <formula>"▼矛盾"</formula>
    </cfRule>
  </conditionalFormatting>
  <conditionalFormatting sqref="AG17">
    <cfRule type="cellIs" dxfId="158" priority="169" stopIfTrue="1" operator="greaterThanOrEqual">
      <formula>"●適合"</formula>
    </cfRule>
    <cfRule type="cellIs" dxfId="157" priority="170" stopIfTrue="1" operator="equal">
      <formula>"◆未達"</formula>
    </cfRule>
    <cfRule type="cellIs" dxfId="156" priority="171" stopIfTrue="1" operator="equal">
      <formula>"▼矛盾"</formula>
    </cfRule>
  </conditionalFormatting>
  <conditionalFormatting sqref="AG19">
    <cfRule type="cellIs" dxfId="155" priority="163" stopIfTrue="1" operator="greaterThanOrEqual">
      <formula>"●適合"</formula>
    </cfRule>
    <cfRule type="cellIs" dxfId="154" priority="164" stopIfTrue="1" operator="equal">
      <formula>"◆未達"</formula>
    </cfRule>
    <cfRule type="cellIs" dxfId="153" priority="165" stopIfTrue="1" operator="equal">
      <formula>"▼矛盾"</formula>
    </cfRule>
  </conditionalFormatting>
  <conditionalFormatting sqref="AG22">
    <cfRule type="cellIs" dxfId="152" priority="154" stopIfTrue="1" operator="greaterThanOrEqual">
      <formula>"●適合"</formula>
    </cfRule>
    <cfRule type="cellIs" dxfId="151" priority="155" stopIfTrue="1" operator="equal">
      <formula>"◆未達"</formula>
    </cfRule>
    <cfRule type="cellIs" dxfId="150" priority="156" stopIfTrue="1" operator="equal">
      <formula>"▼矛盾"</formula>
    </cfRule>
  </conditionalFormatting>
  <conditionalFormatting sqref="AG24">
    <cfRule type="cellIs" dxfId="149" priority="157" stopIfTrue="1" operator="greaterThanOrEqual">
      <formula>"●適合"</formula>
    </cfRule>
    <cfRule type="cellIs" dxfId="148" priority="158" stopIfTrue="1" operator="equal">
      <formula>"◆未達"</formula>
    </cfRule>
    <cfRule type="cellIs" dxfId="147" priority="159" stopIfTrue="1" operator="equal">
      <formula>"▼矛盾"</formula>
    </cfRule>
  </conditionalFormatting>
  <conditionalFormatting sqref="AG26">
    <cfRule type="cellIs" dxfId="146" priority="142" stopIfTrue="1" operator="greaterThanOrEqual">
      <formula>"●適合"</formula>
    </cfRule>
    <cfRule type="cellIs" dxfId="145" priority="143" stopIfTrue="1" operator="equal">
      <formula>"◆未達"</formula>
    </cfRule>
    <cfRule type="cellIs" dxfId="144" priority="144" stopIfTrue="1" operator="equal">
      <formula>"▼矛盾"</formula>
    </cfRule>
  </conditionalFormatting>
  <conditionalFormatting sqref="AG28">
    <cfRule type="cellIs" dxfId="143" priority="145" stopIfTrue="1" operator="greaterThanOrEqual">
      <formula>"●適合"</formula>
    </cfRule>
    <cfRule type="cellIs" dxfId="142" priority="146" stopIfTrue="1" operator="equal">
      <formula>"◆未達"</formula>
    </cfRule>
    <cfRule type="cellIs" dxfId="141" priority="147" stopIfTrue="1" operator="equal">
      <formula>"▼矛盾"</formula>
    </cfRule>
  </conditionalFormatting>
  <conditionalFormatting sqref="AG31">
    <cfRule type="cellIs" dxfId="140" priority="133" stopIfTrue="1" operator="greaterThanOrEqual">
      <formula>"●適合"</formula>
    </cfRule>
    <cfRule type="cellIs" dxfId="139" priority="134" stopIfTrue="1" operator="equal">
      <formula>"◆未達"</formula>
    </cfRule>
    <cfRule type="cellIs" dxfId="138" priority="135" stopIfTrue="1" operator="equal">
      <formula>"▼矛盾"</formula>
    </cfRule>
  </conditionalFormatting>
  <conditionalFormatting sqref="AG33">
    <cfRule type="cellIs" dxfId="137" priority="127" stopIfTrue="1" operator="greaterThanOrEqual">
      <formula>"●適合"</formula>
    </cfRule>
    <cfRule type="cellIs" dxfId="136" priority="128" stopIfTrue="1" operator="equal">
      <formula>"◆未達"</formula>
    </cfRule>
    <cfRule type="cellIs" dxfId="135" priority="129" stopIfTrue="1" operator="equal">
      <formula>"▼矛盾"</formula>
    </cfRule>
  </conditionalFormatting>
  <conditionalFormatting sqref="AG35">
    <cfRule type="cellIs" dxfId="134" priority="121" stopIfTrue="1" operator="greaterThanOrEqual">
      <formula>"●適合"</formula>
    </cfRule>
    <cfRule type="cellIs" dxfId="133" priority="122" stopIfTrue="1" operator="equal">
      <formula>"◆未達"</formula>
    </cfRule>
    <cfRule type="cellIs" dxfId="132" priority="123" stopIfTrue="1" operator="equal">
      <formula>"▼矛盾"</formula>
    </cfRule>
  </conditionalFormatting>
  <conditionalFormatting sqref="AG38">
    <cfRule type="cellIs" dxfId="131" priority="115" stopIfTrue="1" operator="greaterThanOrEqual">
      <formula>"●適合"</formula>
    </cfRule>
    <cfRule type="cellIs" dxfId="130" priority="116" stopIfTrue="1" operator="equal">
      <formula>"◆未達"</formula>
    </cfRule>
    <cfRule type="cellIs" dxfId="129" priority="117" stopIfTrue="1" operator="equal">
      <formula>"▼矛盾"</formula>
    </cfRule>
  </conditionalFormatting>
  <conditionalFormatting sqref="AG40">
    <cfRule type="cellIs" dxfId="128" priority="109" stopIfTrue="1" operator="greaterThanOrEqual">
      <formula>"●適合"</formula>
    </cfRule>
    <cfRule type="cellIs" dxfId="127" priority="110" stopIfTrue="1" operator="equal">
      <formula>"◆未達"</formula>
    </cfRule>
    <cfRule type="cellIs" dxfId="126" priority="111" stopIfTrue="1" operator="equal">
      <formula>"▼矛盾"</formula>
    </cfRule>
  </conditionalFormatting>
  <conditionalFormatting sqref="AG43">
    <cfRule type="cellIs" dxfId="125" priority="103" stopIfTrue="1" operator="greaterThanOrEqual">
      <formula>"●適合"</formula>
    </cfRule>
    <cfRule type="cellIs" dxfId="124" priority="104" stopIfTrue="1" operator="equal">
      <formula>"◆未達"</formula>
    </cfRule>
    <cfRule type="cellIs" dxfId="123" priority="105" stopIfTrue="1" operator="equal">
      <formula>"▼矛盾"</formula>
    </cfRule>
  </conditionalFormatting>
  <conditionalFormatting sqref="AG45">
    <cfRule type="cellIs" dxfId="122" priority="97" stopIfTrue="1" operator="greaterThanOrEqual">
      <formula>"●適合"</formula>
    </cfRule>
    <cfRule type="cellIs" dxfId="121" priority="98" stopIfTrue="1" operator="equal">
      <formula>"◆未達"</formula>
    </cfRule>
    <cfRule type="cellIs" dxfId="120" priority="99" stopIfTrue="1" operator="equal">
      <formula>"▼矛盾"</formula>
    </cfRule>
  </conditionalFormatting>
  <conditionalFormatting sqref="AG47">
    <cfRule type="cellIs" dxfId="119" priority="91" stopIfTrue="1" operator="greaterThanOrEqual">
      <formula>"●適合"</formula>
    </cfRule>
    <cfRule type="cellIs" dxfId="118" priority="92" stopIfTrue="1" operator="equal">
      <formula>"◆未達"</formula>
    </cfRule>
    <cfRule type="cellIs" dxfId="117" priority="93" stopIfTrue="1" operator="equal">
      <formula>"▼矛盾"</formula>
    </cfRule>
  </conditionalFormatting>
  <conditionalFormatting sqref="AG49">
    <cfRule type="cellIs" dxfId="116" priority="85" stopIfTrue="1" operator="greaterThanOrEqual">
      <formula>"●適合"</formula>
    </cfRule>
    <cfRule type="cellIs" dxfId="115" priority="86" stopIfTrue="1" operator="equal">
      <formula>"◆未達"</formula>
    </cfRule>
    <cfRule type="cellIs" dxfId="114" priority="87" stopIfTrue="1" operator="equal">
      <formula>"▼矛盾"</formula>
    </cfRule>
  </conditionalFormatting>
  <conditionalFormatting sqref="AG56:AH56">
    <cfRule type="cellIs" dxfId="113" priority="199" stopIfTrue="1" operator="equal">
      <formula>"●適合"</formula>
    </cfRule>
    <cfRule type="cellIs" dxfId="112" priority="200" stopIfTrue="1" operator="equal">
      <formula>"★未達"</formula>
    </cfRule>
    <cfRule type="cellIs" dxfId="111" priority="201" stopIfTrue="1" operator="equal">
      <formula>"▲矛盾"</formula>
    </cfRule>
  </conditionalFormatting>
  <conditionalFormatting sqref="AG126:AH126 AL127:AP127">
    <cfRule type="cellIs" dxfId="110" priority="1" stopIfTrue="1" operator="greaterThanOrEqual">
      <formula>"●適合"</formula>
    </cfRule>
    <cfRule type="cellIs" dxfId="109" priority="2" stopIfTrue="1" operator="equal">
      <formula>"◆未達"</formula>
    </cfRule>
    <cfRule type="cellIs" dxfId="108" priority="3" stopIfTrue="1" operator="equal">
      <formula>"▼矛盾"</formula>
    </cfRule>
  </conditionalFormatting>
  <conditionalFormatting sqref="AG138:AH138 AL139:AP139">
    <cfRule type="cellIs" dxfId="107" priority="70" stopIfTrue="1" operator="greaterThanOrEqual">
      <formula>"●適合"</formula>
    </cfRule>
    <cfRule type="cellIs" dxfId="106" priority="71" stopIfTrue="1" operator="equal">
      <formula>"◆未達"</formula>
    </cfRule>
    <cfRule type="cellIs" dxfId="105" priority="72" stopIfTrue="1" operator="equal">
      <formula>"▼矛盾"</formula>
    </cfRule>
  </conditionalFormatting>
  <conditionalFormatting sqref="AG255:AH256 AL256:AP256 AP258:AP259 AG258:AH262 AL258:AO262 AP261:AP262">
    <cfRule type="cellIs" dxfId="104" priority="28" stopIfTrue="1" operator="greaterThanOrEqual">
      <formula>"●適合"</formula>
    </cfRule>
    <cfRule type="cellIs" dxfId="103" priority="29" stopIfTrue="1" operator="equal">
      <formula>"◆未達"</formula>
    </cfRule>
    <cfRule type="cellIs" dxfId="102" priority="30" stopIfTrue="1" operator="equal">
      <formula>"▼矛盾"</formula>
    </cfRule>
  </conditionalFormatting>
  <conditionalFormatting sqref="AG255:AH256 AL257:AP262 AG258:AH263 AL5:AP5 AG54:AI54 AL55:AO55 AG60:AH60 AL61:AP61 AI61:AI62 AG63:AH65 AL66:AP66 AI66:AI69 AL70:AO70 AG72:AI72 AL73:AP73 AI74:AI75 AG77:AH77 AL78:AQ78 AI78:AI80 AG86:AH86 AI87 AL87:AO87 AG93:AH93 AL94:AP94 AI94:AI95 AG96:AH96 AL97:AO97 AI97:AI98 AG100:AH100 AL101:AQ101 AI104:AI106 AL110:AR110 AG115:AH115 AL116:AP116 AG120:AH120 AL121:AQ121 AI122:AI123 AG124:AH124 AL125:AO125 AG129:AH129 AL130:AQ130 AG133 AH134 AG144:AH146 AI148:AI151 AG153:AH155 AI157:AI160 AG162:AH164 AI166:AI168 AG169:AH169 AI170 AL170:AP170 AG172:AH172 AL173:AP173 AG175:AH175 AL176:AO176 AG177:AH177 AI178 AL178:AO178 AG180:AH180 AI181 AL181:AO181 AG183:AH183 AI184 AL184:AO184 AG186:AH186 AL187:AP187 AG189:AH189 AL190:AP190 AG192:AH192 AL193:AP193 AG195:AH195 AL196:AP196 AI196:AI197 AG199:AH199 AL200:AP200 AI202:AI204 AG206:AH206 AL207:AP207 AI207:AI208 AG210:AH210 AL211:AP211 AI211:AI212 AG214:AH214 AL215:AO215 AG218:AH218 AL219:AO219 AG222:AH222 AL223:AP223 AI226:AI230 AG232:AH232 AL233:AQ233 AG236:AH236 AL237:AP237 AI237:AI239 AG240 AL240:AP240 AG243:AH243 AL244:AP244 AG246:AH246 AL247:AP247 AI249:AI251 AI253 AL264:AP264 AG266:AI266 AL267:AP267 AG269:AI269 AL270:AP270 AG272:AH272 AL273:AP273 AG275:AH275 AL276:AP276 AG278:AH278 AL279:AP279 AI279:AI281 AG284:AH284 AL285:AP285 AI285:AI288 AG287:AH287 AL288:AP288 AG289 AI290:AI292 AL291:AP291 AG294:AH294 AL295:AP295 AI296:AI297">
    <cfRule type="cellIs" dxfId="101" priority="187" stopIfTrue="1" operator="greaterThanOrEqual">
      <formula>"●適合"</formula>
    </cfRule>
  </conditionalFormatting>
  <conditionalFormatting sqref="AI56">
    <cfRule type="cellIs" dxfId="100" priority="25" stopIfTrue="1" operator="greaterThanOrEqual">
      <formula>"●適合"</formula>
    </cfRule>
    <cfRule type="cellIs" dxfId="99" priority="26" stopIfTrue="1" operator="equal">
      <formula>"◆未達"</formula>
    </cfRule>
    <cfRule type="cellIs" dxfId="98" priority="27" stopIfTrue="1" operator="equal">
      <formula>"▼矛盾"</formula>
    </cfRule>
  </conditionalFormatting>
  <conditionalFormatting sqref="AI102">
    <cfRule type="cellIs" dxfId="97" priority="208" stopIfTrue="1" operator="greaterThanOrEqual">
      <formula>"●適合"</formula>
    </cfRule>
    <cfRule type="cellIs" dxfId="96" priority="209" stopIfTrue="1" operator="equal">
      <formula>"◆過勾配"</formula>
    </cfRule>
    <cfRule type="cellIs" dxfId="95" priority="210" stopIfTrue="1" operator="equal">
      <formula>"▼矛盾"</formula>
    </cfRule>
  </conditionalFormatting>
  <conditionalFormatting sqref="AI104 AI202 AI237 AI290">
    <cfRule type="cellIs" dxfId="94" priority="191" stopIfTrue="1" operator="equal">
      <formula>"◆195未満"</formula>
    </cfRule>
    <cfRule type="cellIs" dxfId="93" priority="192" stopIfTrue="1" operator="equal">
      <formula>"▼矛盾"</formula>
    </cfRule>
  </conditionalFormatting>
  <conditionalFormatting sqref="AI106 AI148 AI157 AI166 AI204 AI226 AI239 AI249 AI292">
    <cfRule type="cellIs" dxfId="92" priority="194" stopIfTrue="1" operator="equal">
      <formula>"◆30超過"</formula>
    </cfRule>
    <cfRule type="cellIs" dxfId="91" priority="195" stopIfTrue="1" operator="equal">
      <formula>"▼矛盾"</formula>
    </cfRule>
  </conditionalFormatting>
  <conditionalFormatting sqref="AI109">
    <cfRule type="cellIs" dxfId="90" priority="205" stopIfTrue="1" operator="greaterThanOrEqual">
      <formula>"●適合"</formula>
    </cfRule>
    <cfRule type="cellIs" dxfId="89" priority="206" stopIfTrue="1" operator="equal">
      <formula>"◆寸法"</formula>
    </cfRule>
    <cfRule type="cellIs" dxfId="88" priority="207" stopIfTrue="1" operator="equal">
      <formula>"▼矛盾"</formula>
    </cfRule>
  </conditionalFormatting>
  <conditionalFormatting sqref="AI121">
    <cfRule type="cellIs" dxfId="87" priority="211" stopIfTrue="1" operator="lessThanOrEqual">
      <formula>45</formula>
    </cfRule>
    <cfRule type="cellIs" dxfId="86" priority="212" stopIfTrue="1" operator="equal">
      <formula>"■未答"</formula>
    </cfRule>
    <cfRule type="cellIs" dxfId="85" priority="213" stopIfTrue="1" operator="greaterThan">
      <formula>45</formula>
    </cfRule>
  </conditionalFormatting>
  <conditionalFormatting sqref="AI123 AI208 AI212 AI286 AI297">
    <cfRule type="cellIs" dxfId="84" priority="197" stopIfTrue="1" operator="equal">
      <formula>"◆低すぎ"</formula>
    </cfRule>
    <cfRule type="cellIs" dxfId="83" priority="198" stopIfTrue="1" operator="equal">
      <formula>"高すぎ"</formula>
    </cfRule>
  </conditionalFormatting>
  <conditionalFormatting sqref="AL12:AO12">
    <cfRule type="cellIs" dxfId="82" priority="178" stopIfTrue="1" operator="greaterThanOrEqual">
      <formula>"●適合"</formula>
    </cfRule>
    <cfRule type="cellIs" dxfId="81" priority="179" stopIfTrue="1" operator="equal">
      <formula>"◆未達"</formula>
    </cfRule>
    <cfRule type="cellIs" dxfId="80" priority="180" stopIfTrue="1" operator="equal">
      <formula>"▼矛盾"</formula>
    </cfRule>
  </conditionalFormatting>
  <conditionalFormatting sqref="AL15:AO15">
    <cfRule type="cellIs" dxfId="79" priority="172" stopIfTrue="1" operator="greaterThanOrEqual">
      <formula>"●適合"</formula>
    </cfRule>
    <cfRule type="cellIs" dxfId="78" priority="173" stopIfTrue="1" operator="equal">
      <formula>"◆未達"</formula>
    </cfRule>
    <cfRule type="cellIs" dxfId="77" priority="174" stopIfTrue="1" operator="equal">
      <formula>"▼矛盾"</formula>
    </cfRule>
  </conditionalFormatting>
  <conditionalFormatting sqref="AL18:AO18">
    <cfRule type="cellIs" dxfId="76" priority="166" stopIfTrue="1" operator="greaterThanOrEqual">
      <formula>"●適合"</formula>
    </cfRule>
    <cfRule type="cellIs" dxfId="75" priority="167" stopIfTrue="1" operator="equal">
      <formula>"◆未達"</formula>
    </cfRule>
    <cfRule type="cellIs" dxfId="74" priority="168" stopIfTrue="1" operator="equal">
      <formula>"▼矛盾"</formula>
    </cfRule>
  </conditionalFormatting>
  <conditionalFormatting sqref="AL20:AO20">
    <cfRule type="cellIs" dxfId="73" priority="160" stopIfTrue="1" operator="greaterThanOrEqual">
      <formula>"●適合"</formula>
    </cfRule>
    <cfRule type="cellIs" dxfId="72" priority="161" stopIfTrue="1" operator="equal">
      <formula>"◆未達"</formula>
    </cfRule>
    <cfRule type="cellIs" dxfId="71" priority="162" stopIfTrue="1" operator="equal">
      <formula>"▼矛盾"</formula>
    </cfRule>
  </conditionalFormatting>
  <conditionalFormatting sqref="AL23:AO23">
    <cfRule type="cellIs" dxfId="70" priority="151" stopIfTrue="1" operator="greaterThanOrEqual">
      <formula>"●適合"</formula>
    </cfRule>
    <cfRule type="cellIs" dxfId="69" priority="152" stopIfTrue="1" operator="equal">
      <formula>"◆未達"</formula>
    </cfRule>
    <cfRule type="cellIs" dxfId="68" priority="153" stopIfTrue="1" operator="equal">
      <formula>"▼矛盾"</formula>
    </cfRule>
  </conditionalFormatting>
  <conditionalFormatting sqref="AL25:AO25">
    <cfRule type="cellIs" dxfId="67" priority="148" stopIfTrue="1" operator="greaterThanOrEqual">
      <formula>"●適合"</formula>
    </cfRule>
    <cfRule type="cellIs" dxfId="66" priority="149" stopIfTrue="1" operator="equal">
      <formula>"◆未達"</formula>
    </cfRule>
    <cfRule type="cellIs" dxfId="65" priority="150" stopIfTrue="1" operator="equal">
      <formula>"▼矛盾"</formula>
    </cfRule>
  </conditionalFormatting>
  <conditionalFormatting sqref="AL27:AO27">
    <cfRule type="cellIs" dxfId="64" priority="139" stopIfTrue="1" operator="greaterThanOrEqual">
      <formula>"●適合"</formula>
    </cfRule>
    <cfRule type="cellIs" dxfId="63" priority="140" stopIfTrue="1" operator="equal">
      <formula>"◆未達"</formula>
    </cfRule>
    <cfRule type="cellIs" dxfId="62" priority="141" stopIfTrue="1" operator="equal">
      <formula>"▼矛盾"</formula>
    </cfRule>
  </conditionalFormatting>
  <conditionalFormatting sqref="AL29:AO29">
    <cfRule type="cellIs" dxfId="61" priority="136" stopIfTrue="1" operator="greaterThanOrEqual">
      <formula>"●適合"</formula>
    </cfRule>
    <cfRule type="cellIs" dxfId="60" priority="137" stopIfTrue="1" operator="equal">
      <formula>"◆未達"</formula>
    </cfRule>
    <cfRule type="cellIs" dxfId="59" priority="138" stopIfTrue="1" operator="equal">
      <formula>"▼矛盾"</formula>
    </cfRule>
  </conditionalFormatting>
  <conditionalFormatting sqref="AL32:AO32">
    <cfRule type="cellIs" dxfId="58" priority="130" stopIfTrue="1" operator="greaterThanOrEqual">
      <formula>"●適合"</formula>
    </cfRule>
    <cfRule type="cellIs" dxfId="57" priority="131" stopIfTrue="1" operator="equal">
      <formula>"◆未達"</formula>
    </cfRule>
    <cfRule type="cellIs" dxfId="56" priority="132" stopIfTrue="1" operator="equal">
      <formula>"▼矛盾"</formula>
    </cfRule>
  </conditionalFormatting>
  <conditionalFormatting sqref="AL34:AO34">
    <cfRule type="cellIs" dxfId="55" priority="124" stopIfTrue="1" operator="greaterThanOrEqual">
      <formula>"●適合"</formula>
    </cfRule>
    <cfRule type="cellIs" dxfId="54" priority="125" stopIfTrue="1" operator="equal">
      <formula>"◆未達"</formula>
    </cfRule>
    <cfRule type="cellIs" dxfId="53" priority="126" stopIfTrue="1" operator="equal">
      <formula>"▼矛盾"</formula>
    </cfRule>
  </conditionalFormatting>
  <conditionalFormatting sqref="AL36:AO36">
    <cfRule type="cellIs" dxfId="52" priority="118" stopIfTrue="1" operator="greaterThanOrEqual">
      <formula>"●適合"</formula>
    </cfRule>
    <cfRule type="cellIs" dxfId="51" priority="119" stopIfTrue="1" operator="equal">
      <formula>"◆未達"</formula>
    </cfRule>
    <cfRule type="cellIs" dxfId="50" priority="120" stopIfTrue="1" operator="equal">
      <formula>"▼矛盾"</formula>
    </cfRule>
  </conditionalFormatting>
  <conditionalFormatting sqref="AL39:AO39">
    <cfRule type="cellIs" dxfId="49" priority="112" stopIfTrue="1" operator="greaterThanOrEqual">
      <formula>"●適合"</formula>
    </cfRule>
    <cfRule type="cellIs" dxfId="48" priority="113" stopIfTrue="1" operator="equal">
      <formula>"◆未達"</formula>
    </cfRule>
    <cfRule type="cellIs" dxfId="47" priority="114" stopIfTrue="1" operator="equal">
      <formula>"▼矛盾"</formula>
    </cfRule>
  </conditionalFormatting>
  <conditionalFormatting sqref="AL41:AO41">
    <cfRule type="cellIs" dxfId="46" priority="106" stopIfTrue="1" operator="greaterThanOrEqual">
      <formula>"●適合"</formula>
    </cfRule>
    <cfRule type="cellIs" dxfId="45" priority="107" stopIfTrue="1" operator="equal">
      <formula>"◆未達"</formula>
    </cfRule>
    <cfRule type="cellIs" dxfId="44" priority="108" stopIfTrue="1" operator="equal">
      <formula>"▼矛盾"</formula>
    </cfRule>
  </conditionalFormatting>
  <conditionalFormatting sqref="AL44:AO44">
    <cfRule type="cellIs" dxfId="43" priority="100" stopIfTrue="1" operator="greaterThanOrEqual">
      <formula>"●適合"</formula>
    </cfRule>
    <cfRule type="cellIs" dxfId="42" priority="101" stopIfTrue="1" operator="equal">
      <formula>"◆未達"</formula>
    </cfRule>
    <cfRule type="cellIs" dxfId="41" priority="102" stopIfTrue="1" operator="equal">
      <formula>"▼矛盾"</formula>
    </cfRule>
  </conditionalFormatting>
  <conditionalFormatting sqref="AL46:AO46">
    <cfRule type="cellIs" dxfId="40" priority="94" stopIfTrue="1" operator="greaterThanOrEqual">
      <formula>"●適合"</formula>
    </cfRule>
    <cfRule type="cellIs" dxfId="39" priority="95" stopIfTrue="1" operator="equal">
      <formula>"◆未達"</formula>
    </cfRule>
    <cfRule type="cellIs" dxfId="38" priority="96" stopIfTrue="1" operator="equal">
      <formula>"▼矛盾"</formula>
    </cfRule>
  </conditionalFormatting>
  <conditionalFormatting sqref="AL48:AO48">
    <cfRule type="cellIs" dxfId="37" priority="88" stopIfTrue="1" operator="greaterThanOrEqual">
      <formula>"●適合"</formula>
    </cfRule>
    <cfRule type="cellIs" dxfId="36" priority="89" stopIfTrue="1" operator="equal">
      <formula>"◆未達"</formula>
    </cfRule>
    <cfRule type="cellIs" dxfId="35" priority="90" stopIfTrue="1" operator="equal">
      <formula>"▼矛盾"</formula>
    </cfRule>
  </conditionalFormatting>
  <conditionalFormatting sqref="AL50:AO50">
    <cfRule type="cellIs" dxfId="34" priority="82" stopIfTrue="1" operator="greaterThanOrEqual">
      <formula>"●適合"</formula>
    </cfRule>
    <cfRule type="cellIs" dxfId="33" priority="83" stopIfTrue="1" operator="equal">
      <formula>"◆未達"</formula>
    </cfRule>
    <cfRule type="cellIs" dxfId="32" priority="84" stopIfTrue="1" operator="equal">
      <formula>"▼矛盾"</formula>
    </cfRule>
  </conditionalFormatting>
  <conditionalFormatting sqref="AL5:AP5 AG54:AI54 AL55:AO55 AG60:AH60 AL61:AP61 AI61:AI62 AG63:AH65 AL66:AP66 AI66:AI69 AL70:AO70 AG72:AI72 AL73:AP73 AI74:AI75 AG77:AH77 AL78:AQ78 AI78:AI80 AG86:AH86 AI87 AL87:AO87 AG93:AH93 AL94:AP94 AI94:AI95 AG96:AH96 AL97:AO97 AI97:AI98 AG100:AH100 AL101:AQ101 AI105 AL110:AR110 AG115:AH115 AL116:AP116 AG120:AH120 AL121:AQ121 AI122 AG124:AH124 AL125:AO125 AG129:AH129 AL130:AQ130 AG133 AH134 AG144:AH146 AI149:AI151 AG153:AH155 AI158:AI160 AG162:AH164 AI167:AI168 AG169:AH169 AI170 AL170:AP170 AG172:AH172 AL173:AP173 AG175:AH175 AL176:AO176 AG177:AH177 AI178 AL178:AO178 AG180:AH180 AI181 AL181:AO181 AG183:AH183 AI184 AL184:AO184 AG186:AH186 AL187:AP187 AG189:AH189 AL190:AP190 AG192:AH192 AL193:AP193 AG195:AH195 AL196:AP196 AI196:AI197 AG199:AH199 AL200:AP200 AI203 AG206:AH206 AI207 AL207:AP207 AG210:AH210 AI211 AL211:AP211 AG214:AH214 AL215:AO215 AG218:AH218 AL219:AO219 AG222:AH222 AL223:AP223 AI227:AI230 AG232:AH232 AL233:AQ233 AG236:AH236 AL237:AP237 AI238 AG240 AL240:AP240 AG243:AH243 AL244:AP244 AG246:AH246 AL247:AP247 AI250:AI251 AI253 AG255:AH256 AL257:AP262 AG258:AH263 AL264:AP264 AG266:AI266 AL267:AP267 AG269:AI269 AL270:AP270 AG272:AH272 AL273:AP273 AG275:AH275 AL276:AP276 AG278:AH278 AL279:AP279 AI279:AI281 AG284:AH284 AI285 AL285:AP285 AG287:AH287 AI287:AI288 AL288:AP288 AG289 AI291 AL291:AP291 AG294:AH294 AL295:AP295 AI296">
    <cfRule type="cellIs" dxfId="31" priority="188" stopIfTrue="1" operator="equal">
      <formula>"◆未達"</formula>
    </cfRule>
    <cfRule type="cellIs" dxfId="30" priority="189" stopIfTrue="1" operator="equal">
      <formula>"▼矛盾"</formula>
    </cfRule>
  </conditionalFormatting>
  <conditionalFormatting sqref="AL154:AP154">
    <cfRule type="cellIs" dxfId="29" priority="46" stopIfTrue="1" operator="greaterThanOrEqual">
      <formula>"●適合"</formula>
    </cfRule>
    <cfRule type="cellIs" dxfId="28" priority="47" stopIfTrue="1" operator="equal">
      <formula>"◆未達"</formula>
    </cfRule>
    <cfRule type="cellIs" dxfId="27" priority="48" stopIfTrue="1" operator="equal">
      <formula>"▼矛盾"</formula>
    </cfRule>
  </conditionalFormatting>
  <conditionalFormatting sqref="AL163:AP163">
    <cfRule type="cellIs" dxfId="26" priority="37" stopIfTrue="1" operator="greaterThanOrEqual">
      <formula>"●適合"</formula>
    </cfRule>
    <cfRule type="cellIs" dxfId="25" priority="38" stopIfTrue="1" operator="equal">
      <formula>"◆未達"</formula>
    </cfRule>
    <cfRule type="cellIs" dxfId="24" priority="39" stopIfTrue="1" operator="equal">
      <formula>"▼矛盾"</formula>
    </cfRule>
  </conditionalFormatting>
  <conditionalFormatting sqref="AL134:AQ135">
    <cfRule type="cellIs" dxfId="23" priority="4" stopIfTrue="1" operator="greaterThanOrEqual">
      <formula>"●適合"</formula>
    </cfRule>
    <cfRule type="cellIs" dxfId="22" priority="5" stopIfTrue="1" operator="equal">
      <formula>"◆未達"</formula>
    </cfRule>
    <cfRule type="cellIs" dxfId="21" priority="6" stopIfTrue="1" operator="equal">
      <formula>"▼矛盾"</formula>
    </cfRule>
  </conditionalFormatting>
  <conditionalFormatting sqref="AL145:AQ145">
    <cfRule type="cellIs" dxfId="20" priority="52" stopIfTrue="1" operator="greaterThanOrEqual">
      <formula>"●適合"</formula>
    </cfRule>
    <cfRule type="cellIs" dxfId="19" priority="53" stopIfTrue="1" operator="equal">
      <formula>"◆未達"</formula>
    </cfRule>
    <cfRule type="cellIs" dxfId="18" priority="54" stopIfTrue="1" operator="equal">
      <formula>"▼矛盾"</formula>
    </cfRule>
  </conditionalFormatting>
  <conditionalFormatting sqref="AL147:AQ147">
    <cfRule type="cellIs" dxfId="17" priority="61" stopIfTrue="1" operator="greaterThanOrEqual">
      <formula>"●適合"</formula>
    </cfRule>
    <cfRule type="cellIs" dxfId="16" priority="62" stopIfTrue="1" operator="equal">
      <formula>"◆未達"</formula>
    </cfRule>
    <cfRule type="cellIs" dxfId="15" priority="63" stopIfTrue="1" operator="equal">
      <formula>"▼矛盾"</formula>
    </cfRule>
  </conditionalFormatting>
  <conditionalFormatting sqref="AL156:AQ156">
    <cfRule type="cellIs" dxfId="14" priority="40" stopIfTrue="1" operator="greaterThanOrEqual">
      <formula>"●適合"</formula>
    </cfRule>
    <cfRule type="cellIs" dxfId="13" priority="41" stopIfTrue="1" operator="equal">
      <formula>"◆未達"</formula>
    </cfRule>
    <cfRule type="cellIs" dxfId="12" priority="42" stopIfTrue="1" operator="equal">
      <formula>"▼矛盾"</formula>
    </cfRule>
  </conditionalFormatting>
  <conditionalFormatting sqref="AL165:AQ165">
    <cfRule type="cellIs" dxfId="11" priority="31" stopIfTrue="1" operator="greaterThanOrEqual">
      <formula>"●適合"</formula>
    </cfRule>
    <cfRule type="cellIs" dxfId="10" priority="32" stopIfTrue="1" operator="equal">
      <formula>"◆未達"</formula>
    </cfRule>
    <cfRule type="cellIs" dxfId="9" priority="33" stopIfTrue="1" operator="equal">
      <formula>"▼矛盾"</formula>
    </cfRule>
  </conditionalFormatting>
  <conditionalFormatting sqref="AL57:AS57">
    <cfRule type="cellIs" dxfId="8" priority="19" stopIfTrue="1" operator="greaterThanOrEqual">
      <formula>"●適合"</formula>
    </cfRule>
    <cfRule type="cellIs" dxfId="7" priority="20" stopIfTrue="1" operator="equal">
      <formula>"◆未達"</formula>
    </cfRule>
    <cfRule type="cellIs" dxfId="6" priority="21" stopIfTrue="1" operator="equal">
      <formula>"▼矛盾"</formula>
    </cfRule>
  </conditionalFormatting>
  <conditionalFormatting sqref="AL89:AS89">
    <cfRule type="cellIs" dxfId="5" priority="10" stopIfTrue="1" operator="greaterThanOrEqual">
      <formula>"●適合"</formula>
    </cfRule>
    <cfRule type="cellIs" dxfId="4" priority="11" stopIfTrue="1" operator="equal">
      <formula>"◆未達"</formula>
    </cfRule>
    <cfRule type="cellIs" dxfId="3" priority="12" stopIfTrue="1" operator="equal">
      <formula>"▼矛盾"</formula>
    </cfRule>
  </conditionalFormatting>
  <conditionalFormatting sqref="AP54">
    <cfRule type="cellIs" dxfId="2" priority="202" stopIfTrue="1" operator="greaterThanOrEqual">
      <formula>"●適合"</formula>
    </cfRule>
    <cfRule type="cellIs" dxfId="1" priority="203" stopIfTrue="1" operator="equal">
      <formula>"◆未達"</formula>
    </cfRule>
    <cfRule type="cellIs" dxfId="0" priority="204" stopIfTrue="1" operator="lessThanOrEqual">
      <formula>"▼矛盾"</formula>
    </cfRule>
  </conditionalFormatting>
  <printOptions horizontalCentered="1"/>
  <pageMargins left="0.78740157480314965" right="0.78740157480314965" top="0.78740157480314965" bottom="0.78740157480314965" header="0.27559055118110237" footer="0.15748031496062992"/>
  <pageSetup paperSize="9" scale="65" fitToHeight="0" orientation="portrait" r:id="rId1"/>
  <headerFooter alignWithMargins="0"/>
  <rowBreaks count="2" manualBreakCount="2">
    <brk id="50" min="1" max="27" man="1"/>
    <brk id="92" min="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バリフリ【新築基準】</vt:lpstr>
      <vt:lpstr>バリフリ【新築基準】!Print_Area</vt:lpstr>
      <vt:lpstr>バリフリ【新築基準】!Print_Titles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2020-03-30T11:12:37Z</dcterms:created>
  <dcterms:modified xsi:type="dcterms:W3CDTF">2025-09-26T06:18:19Z</dcterms:modified>
</cp:coreProperties>
</file>